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IMES-models\TIM\SuppXLS\"/>
    </mc:Choice>
  </mc:AlternateContent>
  <xr:revisionPtr revIDLastSave="0" documentId="13_ncr:1_{2FC180F3-339E-4792-997C-B0AA85D5D603}" xr6:coauthVersionLast="47" xr6:coauthVersionMax="47" xr10:uidLastSave="{00000000-0000-0000-0000-000000000000}"/>
  <bookViews>
    <workbookView xWindow="-28920" yWindow="-75" windowWidth="29040" windowHeight="15720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#REF!</definedName>
    <definedName name="AnkCosBreakD" localSheetId="9">#REF!</definedName>
    <definedName name="AnkCosBreakD" localSheetId="10">#REF!</definedName>
    <definedName name="AnkCosBreakD" localSheetId="7">#REF!</definedName>
    <definedName name="AnkCosBreakD">#REF!</definedName>
    <definedName name="AnkNamen" localSheetId="8">#REF!</definedName>
    <definedName name="AnkNamen" localSheetId="9">#REF!</definedName>
    <definedName name="AnkNamen" localSheetId="10">#REF!</definedName>
    <definedName name="AnkNamen" localSheetId="7">#REF!</definedName>
    <definedName name="AnkNamen">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#REF!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#REF!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#REF!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#REF!</definedName>
    <definedName name="Cars_12" localSheetId="8">#REF!</definedName>
    <definedName name="Cars_12" localSheetId="9">#REF!</definedName>
    <definedName name="Cars_12" localSheetId="10">#REF!</definedName>
    <definedName name="Cars_12" localSheetId="7">#REF!</definedName>
    <definedName name="Cars_12">#REF!</definedName>
    <definedName name="ChosenYear">#REF!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#REF!</definedName>
    <definedName name="CMM_SUPPLY_CRV_TABLE" localSheetId="9">#REF!</definedName>
    <definedName name="CMM_SUPPLY_CRV_TABLE" localSheetId="10">#REF!</definedName>
    <definedName name="CMM_SUPPLY_CRV_TABLE" localSheetId="7">#REF!</definedName>
    <definedName name="CMM_SUPPLY_CRV_TABLE">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#REF!</definedName>
    <definedName name="CRI">#REF!</definedName>
    <definedName name="data_range" localSheetId="8">#REF!</definedName>
    <definedName name="data_range" localSheetId="9">#REF!</definedName>
    <definedName name="data_range" localSheetId="10">#REF!</definedName>
    <definedName name="data_range" localSheetId="7">#REF!</definedName>
    <definedName name="data_range">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#REF!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#REF!</definedName>
    <definedName name="DISCRATE" localSheetId="9">#REF!</definedName>
    <definedName name="DISCRATE" localSheetId="10">#REF!</definedName>
    <definedName name="DISCRATE" localSheetId="7">#REF!</definedName>
    <definedName name="DISCRATE">#REF!</definedName>
    <definedName name="dkkPerEUR">#REF!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#REF!</definedName>
    <definedName name="Eksportstigning">#REF!</definedName>
    <definedName name="ElBoiler">#REF!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#REF!</definedName>
    <definedName name="ElPriceMix" localSheetId="9">#REF!</definedName>
    <definedName name="ElPriceMix" localSheetId="10">#REF!</definedName>
    <definedName name="ElPriceMix" localSheetId="7">#REF!</definedName>
    <definedName name="ElPriceMix">#REF!</definedName>
    <definedName name="EnergyService" localSheetId="8">#REF!</definedName>
    <definedName name="EnergyService" localSheetId="9">#REF!</definedName>
    <definedName name="EnergyService" localSheetId="10">#REF!</definedName>
    <definedName name="EnergyService" localSheetId="7">#REF!</definedName>
    <definedName name="EnergyService">#REF!</definedName>
    <definedName name="Eng">#REF!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#REF!</definedName>
    <definedName name="FID_1">#REF!</definedName>
    <definedName name="FID_2" localSheetId="8">#REF!</definedName>
    <definedName name="FID_2" localSheetId="9">#REF!</definedName>
    <definedName name="FID_2" localSheetId="10">#REF!</definedName>
    <definedName name="FID_2" localSheetId="7">#REF!</definedName>
    <definedName name="FID_2">#REF!</definedName>
    <definedName name="fitfile">#REF!</definedName>
    <definedName name="FnktFeld" localSheetId="8">#REF!</definedName>
    <definedName name="FnktFeld" localSheetId="9">#REF!</definedName>
    <definedName name="FnktFeld" localSheetId="10">#REF!</definedName>
    <definedName name="FnktFeld" localSheetId="7">#REF!</definedName>
    <definedName name="FnktFeld">#REF!</definedName>
    <definedName name="FUEL">#REF!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#REF!</definedName>
    <definedName name="GROWTH" localSheetId="9">#REF!</definedName>
    <definedName name="GROWTH" localSheetId="10">#REF!</definedName>
    <definedName name="GROWTH" localSheetId="7">#REF!</definedName>
    <definedName name="GROWTH">#REF!</definedName>
    <definedName name="GROWTH_TID" localSheetId="8">#REF!</definedName>
    <definedName name="GROWTH_TID" localSheetId="9">#REF!</definedName>
    <definedName name="GROWTH_TID" localSheetId="10">#REF!</definedName>
    <definedName name="GROWTH_TID" localSheetId="7">#REF!</definedName>
    <definedName name="GROWTH_TID">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#REF!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#REF!</definedName>
    <definedName name="Inflation" localSheetId="8">#REF!</definedName>
    <definedName name="Inflation" localSheetId="9">#REF!</definedName>
    <definedName name="Inflation" localSheetId="10">#REF!</definedName>
    <definedName name="Inflation" localSheetId="7">#REF!</definedName>
    <definedName name="Inflation">#REF!</definedName>
    <definedName name="INVCOST" localSheetId="8">#REF!</definedName>
    <definedName name="INVCOST" localSheetId="9">#REF!</definedName>
    <definedName name="INVCOST" localSheetId="10">#REF!</definedName>
    <definedName name="INVCOST" localSheetId="7">#REF!</definedName>
    <definedName name="INVCOST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#REF!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#REF!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#REF!</definedName>
    <definedName name="LIFE" localSheetId="9">#REF!</definedName>
    <definedName name="LIFE" localSheetId="10">#REF!</definedName>
    <definedName name="LIFE" localSheetId="7">#REF!</definedName>
    <definedName name="LIFE">#REF!</definedName>
    <definedName name="lumens_per_billion_lumens">#REF!</definedName>
    <definedName name="MAINTCST">#REF!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#REF!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#REF!</definedName>
    <definedName name="NAs_CCAR" localSheetId="8">#REF!</definedName>
    <definedName name="NAs_CCAR" localSheetId="9">#REF!</definedName>
    <definedName name="NAs_CCAR" localSheetId="10">#REF!</definedName>
    <definedName name="NAs_CCAR" localSheetId="7">#REF!</definedName>
    <definedName name="NAs_CCAR">#REF!</definedName>
    <definedName name="Nettarif">#REF!</definedName>
    <definedName name="NGCC_SmallBP">#REF!</definedName>
    <definedName name="nhydro" localSheetId="8">#REF!</definedName>
    <definedName name="nhydro" localSheetId="9">#REF!</definedName>
    <definedName name="nhydro" localSheetId="10">#REF!</definedName>
    <definedName name="nhydro" localSheetId="7">#REF!</definedName>
    <definedName name="nhydro">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#REF!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#REF!</definedName>
    <definedName name="OnshoreWindPark">#REF!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#REF!</definedName>
    <definedName name="PPPEX">#REF!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#REF!</definedName>
    <definedName name="Raggr2">#REF!</definedName>
    <definedName name="Raggr3">#REF!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#REF!</definedName>
    <definedName name="RefurbishedCoalBioCHP">#REF!</definedName>
    <definedName name="REG">#REF!</definedName>
    <definedName name="RenovCKV">#REF!</definedName>
    <definedName name="RESTRICT1">#REF!</definedName>
    <definedName name="RESTRICT10">#REF!</definedName>
    <definedName name="RESTRICT11">#REF!</definedName>
    <definedName name="RESTRICT2">#REF!</definedName>
    <definedName name="RESTRICT3">#REF!</definedName>
    <definedName name="RESTRICT4">#REF!</definedName>
    <definedName name="RESTRICT5">#REF!</definedName>
    <definedName name="RESTRICT6">#REF!</definedName>
    <definedName name="RESTRICT7">#REF!</definedName>
    <definedName name="RESTRICT8">#REF!</definedName>
    <definedName name="RESTRICT9">#REF!</definedName>
    <definedName name="RetBE" localSheetId="8">#REF!</definedName>
    <definedName name="RetBE" localSheetId="9">#REF!</definedName>
    <definedName name="RetBE" localSheetId="10">#REF!</definedName>
    <definedName name="RetBE" localSheetId="7">#REF!</definedName>
    <definedName name="RetBE">#REF!</definedName>
    <definedName name="RETROFIT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#REF!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#REF!</definedName>
    <definedName name="Saggr1">#REF!</definedName>
    <definedName name="Saggr2">#REF!</definedName>
    <definedName name="Saggr3">#REF!</definedName>
    <definedName name="Saggr4">#REF!</definedName>
    <definedName name="Saggr5">#REF!</definedName>
    <definedName name="Saggr6">#REF!</definedName>
    <definedName name="Saggr7">#REF!</definedName>
    <definedName name="Saggr8">#REF!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#REF!</definedName>
    <definedName name="SETS" localSheetId="8">#REF!</definedName>
    <definedName name="SETS" localSheetId="9">#REF!</definedName>
    <definedName name="SETS" localSheetId="10">#REF!</definedName>
    <definedName name="SETS" localSheetId="7">#REF!</definedName>
    <definedName name="SETS">#REF!</definedName>
    <definedName name="SHARE">#REF!</definedName>
    <definedName name="SUB111DCST">#REF!</definedName>
    <definedName name="SUBCST">#REF!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#REF!</definedName>
    <definedName name="TechName" localSheetId="8">#REF!</definedName>
    <definedName name="TechName" localSheetId="9">#REF!</definedName>
    <definedName name="TechName" localSheetId="10">#REF!</definedName>
    <definedName name="TechName" localSheetId="7">#REF!</definedName>
    <definedName name="TechName">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#REF!</definedName>
    <definedName name="TRNDSHAPE">#REF!</definedName>
    <definedName name="TRNDSTART">#REF!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#REF!</definedName>
    <definedName name="TRTGAB005" localSheetId="9">#REF!</definedName>
    <definedName name="TRTGAB005" localSheetId="10">#REF!</definedName>
    <definedName name="TRTGAB005" localSheetId="7">#REF!</definedName>
    <definedName name="TRTGAB005">#REF!</definedName>
    <definedName name="TRTGAC005" localSheetId="8">#REF!</definedName>
    <definedName name="TRTGAC005" localSheetId="9">#REF!</definedName>
    <definedName name="TRTGAC005" localSheetId="10">#REF!</definedName>
    <definedName name="TRTGAC005" localSheetId="7">#REF!</definedName>
    <definedName name="TRTGAC005">#REF!</definedName>
    <definedName name="Trucks_15" localSheetId="8">#REF!</definedName>
    <definedName name="Trucks_15" localSheetId="9">#REF!</definedName>
    <definedName name="Trucks_15" localSheetId="10">#REF!</definedName>
    <definedName name="Trucks_15" localSheetId="7">#REF!</definedName>
    <definedName name="Trucks_15">#REF!</definedName>
    <definedName name="TSUB_COST" localSheetId="8">#REF!</definedName>
    <definedName name="TSUB_COST" localSheetId="9">#REF!</definedName>
    <definedName name="TSUB_COST" localSheetId="10">#REF!</definedName>
    <definedName name="TSUB_COST" localSheetId="7">#REF!</definedName>
    <definedName name="TSUB_COST">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#REF!</definedName>
    <definedName name="WasteCHP">#REF!</definedName>
    <definedName name="Wood_SmallBP">#REF!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#REF!</definedName>
    <definedName name="xxx">#REF!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#REF!</definedName>
    <definedName name="YLAST">#REF!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72" i="35" l="1"/>
  <c r="H172" i="35"/>
  <c r="G172" i="35"/>
  <c r="F172" i="35"/>
  <c r="I171" i="35"/>
  <c r="H171" i="35"/>
  <c r="G171" i="35"/>
  <c r="F171" i="35"/>
  <c r="I169" i="35"/>
  <c r="H169" i="35"/>
  <c r="G169" i="35"/>
  <c r="F169" i="35"/>
  <c r="I168" i="35"/>
  <c r="H168" i="35"/>
  <c r="G168" i="35"/>
  <c r="F168" i="35"/>
  <c r="I167" i="35"/>
  <c r="H167" i="35"/>
  <c r="G167" i="35"/>
  <c r="F167" i="35"/>
  <c r="I166" i="35"/>
  <c r="H166" i="35"/>
  <c r="G166" i="35"/>
  <c r="F166" i="35"/>
  <c r="I164" i="35"/>
  <c r="H164" i="35"/>
  <c r="G164" i="35"/>
  <c r="F164" i="35"/>
  <c r="I163" i="35"/>
  <c r="H163" i="35"/>
  <c r="G163" i="35"/>
  <c r="F163" i="35"/>
  <c r="I162" i="35"/>
  <c r="H162" i="35"/>
  <c r="G162" i="35"/>
  <c r="F162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2" i="35"/>
  <c r="H112" i="35"/>
  <c r="G112" i="35"/>
  <c r="F112" i="35"/>
  <c r="I111" i="35"/>
  <c r="H111" i="35"/>
  <c r="G111" i="35"/>
  <c r="F111" i="35"/>
  <c r="I109" i="35"/>
  <c r="H109" i="35"/>
  <c r="G109" i="35"/>
  <c r="F109" i="35"/>
  <c r="I108" i="35"/>
  <c r="H108" i="35"/>
  <c r="G108" i="35"/>
  <c r="F108" i="35"/>
  <c r="I107" i="35"/>
  <c r="H107" i="35"/>
  <c r="G107" i="35"/>
  <c r="F107" i="35"/>
  <c r="I106" i="35"/>
  <c r="H106" i="35"/>
  <c r="G106" i="35"/>
  <c r="F106" i="35"/>
  <c r="I104" i="35"/>
  <c r="H104" i="35"/>
  <c r="G104" i="35"/>
  <c r="F104" i="35"/>
  <c r="I103" i="35"/>
  <c r="H103" i="35"/>
  <c r="G103" i="35"/>
  <c r="F103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2" i="35"/>
  <c r="H52" i="35"/>
  <c r="G52" i="35"/>
  <c r="F52" i="35"/>
  <c r="I51" i="35"/>
  <c r="H51" i="35"/>
  <c r="G51" i="35"/>
  <c r="F51" i="35"/>
  <c r="I49" i="35"/>
  <c r="H49" i="35"/>
  <c r="G49" i="35"/>
  <c r="F49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4" i="35"/>
  <c r="H44" i="35"/>
  <c r="G44" i="35"/>
  <c r="F44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R6" i="35"/>
  <c r="R5" i="35"/>
  <c r="D66" i="31" l="1"/>
  <c r="H66" i="31"/>
  <c r="F66" i="31" s="1"/>
  <c r="E66" i="31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D7" i="36" l="1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B3" i="36" a="1"/>
  <c r="AB3" i="36" s="1"/>
  <c r="Z3" i="36" a="1"/>
  <c r="Z3" i="36" s="1"/>
  <c r="S3" i="36" a="1"/>
  <c r="S3" i="36" s="1"/>
  <c r="M3" i="36" a="1"/>
  <c r="M3" i="36" s="1"/>
  <c r="D3" i="36" a="1"/>
  <c r="D3" i="36" s="1"/>
  <c r="C3" i="36" a="1"/>
  <c r="C3" i="36" s="1"/>
  <c r="U3" i="36" l="1" a="1"/>
  <c r="U3" i="36" s="1"/>
  <c r="I3" i="36" a="1"/>
  <c r="I3" i="36" s="1"/>
  <c r="K3" i="36" a="1"/>
  <c r="K3" i="36" s="1"/>
  <c r="Y3" i="36" a="1"/>
  <c r="Y3" i="36" s="1"/>
  <c r="L3" i="36" a="1"/>
  <c r="L3" i="36" s="1"/>
  <c r="T3" i="36" a="1"/>
  <c r="T3" i="36" s="1"/>
  <c r="E3" i="36" a="1"/>
  <c r="E3" i="36" s="1"/>
  <c r="X3" i="36" a="1"/>
  <c r="X3" i="36" s="1"/>
  <c r="P3" i="36" a="1"/>
  <c r="P3" i="36" s="1"/>
  <c r="Q3" i="36" a="1"/>
  <c r="Q3" i="36" s="1"/>
  <c r="AC3" i="36" a="1"/>
  <c r="AC3" i="36" s="1"/>
  <c r="H3" i="36" a="1"/>
  <c r="H3" i="36" s="1"/>
  <c r="S6" i="36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l="1"/>
  <c r="G85" i="28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9" i="31"/>
  <c r="E78" i="31"/>
  <c r="E77" i="31"/>
  <c r="E75" i="31"/>
  <c r="E67" i="31"/>
  <c r="E74" i="31"/>
  <c r="E73" i="31"/>
  <c r="E68" i="31"/>
  <c r="E72" i="31"/>
  <c r="E71" i="31"/>
  <c r="E70" i="31"/>
  <c r="E69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9" i="31"/>
  <c r="D78" i="31"/>
  <c r="D77" i="31"/>
  <c r="D76" i="31"/>
  <c r="D75" i="31"/>
  <c r="D67" i="31"/>
  <c r="D74" i="31"/>
  <c r="D73" i="31"/>
  <c r="D68" i="31"/>
  <c r="D72" i="31"/>
  <c r="D71" i="31"/>
  <c r="D70" i="31"/>
  <c r="D6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2" i="31"/>
  <c r="O82" i="31"/>
  <c r="N82" i="31"/>
  <c r="M82" i="31"/>
  <c r="L82" i="31"/>
  <c r="K82" i="31"/>
  <c r="H64" i="31"/>
  <c r="F64" i="31" s="1"/>
  <c r="H65" i="31"/>
  <c r="F65" i="31" s="1"/>
  <c r="H79" i="31"/>
  <c r="F79" i="31" s="1"/>
  <c r="H78" i="31"/>
  <c r="F78" i="31" s="1"/>
  <c r="H77" i="31"/>
  <c r="F77" i="31" s="1"/>
  <c r="H76" i="31"/>
  <c r="F76" i="31" s="1"/>
  <c r="H75" i="31"/>
  <c r="F75" i="31" s="1"/>
  <c r="H67" i="31"/>
  <c r="F67" i="31" s="1"/>
  <c r="H74" i="31"/>
  <c r="F74" i="31" s="1"/>
  <c r="H73" i="31"/>
  <c r="F73" i="31" s="1"/>
  <c r="H68" i="31"/>
  <c r="F68" i="31" s="1"/>
  <c r="H72" i="31"/>
  <c r="F72" i="31" s="1"/>
  <c r="H71" i="31"/>
  <c r="F71" i="31" s="1"/>
  <c r="H70" i="31"/>
  <c r="F70" i="31" s="1"/>
  <c r="H69" i="31"/>
  <c r="F69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K93" i="28" s="1"/>
  <c r="Q33" i="28"/>
  <c r="O93" i="28" s="1"/>
  <c r="T13" i="31"/>
  <c r="M13" i="31" s="1"/>
  <c r="K67" i="31" s="1"/>
  <c r="L13" i="28"/>
  <c r="J73" i="28" s="1"/>
  <c r="T13" i="28"/>
  <c r="L28" i="28"/>
  <c r="J94" i="28" s="1"/>
  <c r="T28" i="28"/>
  <c r="Q28" i="28" s="1"/>
  <c r="O94" i="28" s="1"/>
  <c r="E6" i="28"/>
  <c r="J46" i="28" s="1"/>
  <c r="T6" i="28"/>
  <c r="L6" i="28" s="1"/>
  <c r="J75" i="28" s="1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8" i="31" s="1"/>
  <c r="Q17" i="31"/>
  <c r="O78" i="31" s="1"/>
  <c r="L17" i="31"/>
  <c r="J78" i="31" s="1"/>
  <c r="O17" i="31"/>
  <c r="M78" i="31" s="1"/>
  <c r="M17" i="31"/>
  <c r="K78" i="31" s="1"/>
  <c r="N17" i="31"/>
  <c r="L78" i="31" s="1"/>
  <c r="P9" i="31"/>
  <c r="N72" i="31" s="1"/>
  <c r="Q9" i="31"/>
  <c r="O72" i="31" s="1"/>
  <c r="N9" i="31"/>
  <c r="L72" i="31" s="1"/>
  <c r="O9" i="31"/>
  <c r="M72" i="31" s="1"/>
  <c r="L9" i="31"/>
  <c r="J72" i="31" s="1"/>
  <c r="M9" i="31"/>
  <c r="K72" i="31" s="1"/>
  <c r="P13" i="31"/>
  <c r="N67" i="31" s="1"/>
  <c r="Q13" i="31"/>
  <c r="O67" i="31" s="1"/>
  <c r="L13" i="31"/>
  <c r="J67" i="31" s="1"/>
  <c r="N13" i="31"/>
  <c r="L67" i="31" s="1"/>
  <c r="O13" i="31"/>
  <c r="M67" i="31" s="1"/>
  <c r="L11" i="31"/>
  <c r="J73" i="31" s="1"/>
  <c r="M11" i="31"/>
  <c r="K73" i="31" s="1"/>
  <c r="N11" i="31"/>
  <c r="L73" i="31" s="1"/>
  <c r="O11" i="31"/>
  <c r="M73" i="31" s="1"/>
  <c r="P11" i="31"/>
  <c r="N73" i="31" s="1"/>
  <c r="Q11" i="31"/>
  <c r="O73" i="31" s="1"/>
  <c r="N10" i="31"/>
  <c r="Q10" i="31"/>
  <c r="L10" i="31"/>
  <c r="O10" i="31"/>
  <c r="M10" i="31"/>
  <c r="P10" i="31"/>
  <c r="L15" i="31"/>
  <c r="J76" i="31" s="1"/>
  <c r="M15" i="31"/>
  <c r="K76" i="31" s="1"/>
  <c r="N15" i="31"/>
  <c r="L76" i="31" s="1"/>
  <c r="O15" i="31"/>
  <c r="M76" i="31" s="1"/>
  <c r="P15" i="31"/>
  <c r="N76" i="31" s="1"/>
  <c r="Q15" i="31"/>
  <c r="O76" i="31" s="1"/>
  <c r="N8" i="31"/>
  <c r="L71" i="31" s="1"/>
  <c r="O8" i="31"/>
  <c r="M71" i="31" s="1"/>
  <c r="P8" i="31"/>
  <c r="N71" i="31" s="1"/>
  <c r="Q8" i="31"/>
  <c r="O71" i="31" s="1"/>
  <c r="L8" i="31"/>
  <c r="J71" i="31" s="1"/>
  <c r="M8" i="31"/>
  <c r="K71" i="31" s="1"/>
  <c r="J70" i="31"/>
  <c r="K70" i="31"/>
  <c r="O70" i="31"/>
  <c r="L70" i="31"/>
  <c r="N70" i="31"/>
  <c r="M70" i="31"/>
  <c r="N12" i="31"/>
  <c r="L74" i="31" s="1"/>
  <c r="O12" i="31"/>
  <c r="M74" i="31" s="1"/>
  <c r="L12" i="31"/>
  <c r="J74" i="31" s="1"/>
  <c r="P12" i="31"/>
  <c r="N74" i="31" s="1"/>
  <c r="M12" i="31"/>
  <c r="K74" i="31" s="1"/>
  <c r="Q12" i="31"/>
  <c r="O74" i="31" s="1"/>
  <c r="O18" i="31"/>
  <c r="M79" i="31" s="1"/>
  <c r="L18" i="31"/>
  <c r="J79" i="31" s="1"/>
  <c r="N18" i="31"/>
  <c r="L79" i="31" s="1"/>
  <c r="P18" i="31"/>
  <c r="N79" i="31" s="1"/>
  <c r="Q18" i="31"/>
  <c r="O79" i="31" s="1"/>
  <c r="M18" i="31"/>
  <c r="K79" i="31" s="1"/>
  <c r="Q6" i="28"/>
  <c r="O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G33" i="28"/>
  <c r="L69" i="28" s="1"/>
  <c r="E33" i="28"/>
  <c r="J69" i="28" s="1"/>
  <c r="N33" i="28"/>
  <c r="L93" i="28" s="1"/>
  <c r="O33" i="28"/>
  <c r="M93" i="28" s="1"/>
  <c r="P33" i="28"/>
  <c r="N93" i="28" s="1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F6" i="28"/>
  <c r="K46" i="28" s="1"/>
  <c r="G6" i="28"/>
  <c r="L46" i="28" s="1"/>
  <c r="H6" i="28"/>
  <c r="M46" i="28" s="1"/>
  <c r="I6" i="28"/>
  <c r="N46" i="28" s="1"/>
  <c r="J6" i="28"/>
  <c r="O46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M6" i="28" l="1"/>
  <c r="K75" i="28" s="1"/>
  <c r="O6" i="28"/>
  <c r="M75" i="28" s="1"/>
  <c r="N6" i="28"/>
  <c r="L75" i="28" s="1"/>
  <c r="P6" i="28"/>
  <c r="N75" i="28" s="1"/>
  <c r="J6" i="31"/>
  <c r="O46" i="31" s="1"/>
  <c r="T6" i="31"/>
  <c r="M6" i="31" s="1"/>
  <c r="K69" i="31" s="1"/>
  <c r="E6" i="32"/>
  <c r="J46" i="32" s="1"/>
  <c r="T6" i="32"/>
  <c r="M6" i="32" s="1"/>
  <c r="K78" i="32" s="1"/>
  <c r="K84" i="28"/>
  <c r="O84" i="28"/>
  <c r="L84" i="28"/>
  <c r="J84" i="28"/>
  <c r="N84" i="28"/>
  <c r="M84" i="28"/>
  <c r="L29" i="31"/>
  <c r="J66" i="31" s="1"/>
  <c r="O29" i="31"/>
  <c r="M66" i="31" s="1"/>
  <c r="M29" i="31"/>
  <c r="K66" i="31" s="1"/>
  <c r="Q29" i="31"/>
  <c r="O66" i="31" s="1"/>
  <c r="N29" i="31"/>
  <c r="L66" i="31" s="1"/>
  <c r="P29" i="31"/>
  <c r="N66" i="31" s="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8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7" i="31" s="1"/>
  <c r="O16" i="31"/>
  <c r="M77" i="31" s="1"/>
  <c r="L16" i="31"/>
  <c r="J77" i="31" s="1"/>
  <c r="M16" i="31"/>
  <c r="K77" i="31" s="1"/>
  <c r="P16" i="31"/>
  <c r="N77" i="31" s="1"/>
  <c r="Q16" i="31"/>
  <c r="O77" i="31" s="1"/>
  <c r="O14" i="31"/>
  <c r="M75" i="31" s="1"/>
  <c r="L14" i="31"/>
  <c r="J75" i="31" s="1"/>
  <c r="M14" i="31"/>
  <c r="K75" i="31" s="1"/>
  <c r="N14" i="31"/>
  <c r="L75" i="31" s="1"/>
  <c r="Q14" i="31"/>
  <c r="O75" i="31" s="1"/>
  <c r="P14" i="31"/>
  <c r="N75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N16" i="32"/>
  <c r="L86" i="32" s="1"/>
  <c r="O16" i="32"/>
  <c r="M86" i="32" s="1"/>
  <c r="N14" i="32"/>
  <c r="L84" i="32" s="1"/>
  <c r="O14" i="32"/>
  <c r="M84" i="32" s="1"/>
  <c r="L16" i="32"/>
  <c r="J86" i="32" s="1"/>
  <c r="M16" i="32"/>
  <c r="K86" i="32" s="1"/>
  <c r="L14" i="32"/>
  <c r="J84" i="32" s="1"/>
  <c r="M14" i="32"/>
  <c r="K84" i="32" s="1"/>
  <c r="E16" i="32"/>
  <c r="J56" i="32" s="1"/>
  <c r="J16" i="32"/>
  <c r="O56" i="32" s="1"/>
  <c r="E14" i="32"/>
  <c r="J54" i="32" s="1"/>
  <c r="J14" i="32"/>
  <c r="O54" i="32" s="1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8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8" i="31"/>
  <c r="K50" i="31"/>
  <c r="J50" i="28"/>
  <c r="M50" i="31"/>
  <c r="J68" i="31"/>
  <c r="O74" i="28"/>
  <c r="N68" i="31"/>
  <c r="L68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N6" i="31" l="1"/>
  <c r="L69" i="31" s="1"/>
  <c r="P6" i="31"/>
  <c r="N69" i="31" s="1"/>
  <c r="L6" i="32"/>
  <c r="J78" i="32" s="1"/>
  <c r="Q6" i="31"/>
  <c r="O69" i="31" s="1"/>
  <c r="P6" i="32"/>
  <c r="N78" i="32" s="1"/>
  <c r="Q6" i="32"/>
  <c r="O78" i="32" s="1"/>
  <c r="O6" i="32"/>
  <c r="M78" i="32" s="1"/>
  <c r="N6" i="32"/>
  <c r="L78" i="32" s="1"/>
  <c r="O6" i="31"/>
  <c r="M69" i="31" s="1"/>
  <c r="L6" i="31"/>
  <c r="J69" i="31" s="1"/>
  <c r="I6" i="33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<sst xmlns="http://schemas.openxmlformats.org/spreadsheetml/2006/main" count="12850" uniqueCount="584">
  <si>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</si>
  <si>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</si>
  <si>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</si>
  <si>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</si>
  <si>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</si>
  <si>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</si>
  <si>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</si>
  <si>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</si>
  <si>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</si>
  <si>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</si>
  <si>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</si>
  <si>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</si>
  <si>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</si>
  <si>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</si>
  <si>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</si>
  <si>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</si>
  <si>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</si>
  <si>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</si>
  <si>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</si>
  <si>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</si>
  <si>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</si>
  <si>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</si>
  <si>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</si>
  <si>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</si>
  <si>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</si>
  <si>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</si>
  <si>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</si>
  <si>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</si>
  <si>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</si>
  <si>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</si>
  <si>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</si>
  <si>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</si>
  <si>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</si>
  <si>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</si>
  <si>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</si>
  <si>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</si>
  <si>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</si>
  <si>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</si>
  <si>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</si>
  <si>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</si>
  <si>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</si>
  <si>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</si>
  <si>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</si>
  <si>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</si>
  <si>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</si>
  <si>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</si>
  <si>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</si>
  <si>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</si>
  <si>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</si>
  <si>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</si>
  <si>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</si>
  <si>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</si>
  <si>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</si>
  <si>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</si>
  <si>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</si>
  <si>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</si>
  <si>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</si>
  <si>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</si>
  <si>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</si>
  <si>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</si>
  <si>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</si>
  <si>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</si>
  <si>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</si>
  <si>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</si>
  <si>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</si>
  <si>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</si>
  <si>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</si>
  <si>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</si>
  <si>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</si>
  <si>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</si>
  <si>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</si>
  <si>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</si>
  <si>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</si>
  <si>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</si>
  <si>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</si>
  <si>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</si>
  <si>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</si>
  <si>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</si>
  <si>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</si>
  <si>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</si>
  <si>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</si>
  <si>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</si>
  <si>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</si>
  <si>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</si>
  <si>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</si>
  <si>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</si>
  <si>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</si>
  <si>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</si>
  <si>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</si>
  <si>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</si>
  <si>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</si>
  <si>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</si>
  <si>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</si>
  <si>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</si>
  <si>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</si>
  <si>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</si>
  <si>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</si>
  <si>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</si>
  <si>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</si>
  <si>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</si>
  <si>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</si>
  <si>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</si>
  <si>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</si>
  <si>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</si>
  <si>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</si>
  <si>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</si>
  <si>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</si>
  <si>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</si>
  <si>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</si>
  <si>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</si>
  <si>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</si>
  <si>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</si>
  <si>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</si>
  <si>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</si>
  <si>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</si>
  <si>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</si>
  <si>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</si>
  <si>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</si>
  <si>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</si>
  <si>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</si>
  <si>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</si>
  <si>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</si>
  <si>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</si>
  <si>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</si>
  <si>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</si>
  <si>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</si>
  <si>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</si>
  <si>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</si>
  <si>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</si>
  <si>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</si>
  <si>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</si>
  <si>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</si>
  <si>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</si>
  <si>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</si>
  <si>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</si>
  <si>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</si>
  <si>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</si>
  <si>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</si>
  <si>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</si>
  <si>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</si>
  <si>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</si>
  <si>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</si>
  <si>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</si>
  <si>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</si>
  <si>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</si>
  <si>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</si>
  <si>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</si>
  <si>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</si>
  <si>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</si>
  <si>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</si>
  <si>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</si>
  <si>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</si>
  <si>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</si>
  <si>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</si>
  <si>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</si>
  <si>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</si>
  <si>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</si>
  <si>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</si>
  <si>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</si>
  <si>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</si>
  <si>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</si>
  <si>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</si>
  <si>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</si>
  <si>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</si>
  <si>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</si>
  <si>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</si>
  <si>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</si>
  <si>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</si>
  <si>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</si>
  <si>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</si>
  <si>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</si>
  <si>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</si>
  <si>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</si>
  <si>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</si>
  <si>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</si>
  <si>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</si>
  <si>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</si>
  <si>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</si>
  <si>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</si>
  <si>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</si>
  <si>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</si>
  <si>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</si>
  <si>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</si>
  <si>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</si>
  <si>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</si>
  <si>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</si>
  <si>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</si>
  <si>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</si>
  <si>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</si>
  <si>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</si>
  <si>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</si>
  <si>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</si>
  <si>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</si>
  <si>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</si>
  <si>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</si>
  <si>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</si>
  <si>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</si>
  <si>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</si>
  <si>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</si>
  <si>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</si>
  <si>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</si>
  <si>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</si>
  <si>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</si>
  <si>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</si>
  <si>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</si>
  <si>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</si>
  <si>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</si>
  <si>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</si>
  <si>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</si>
  <si>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</si>
  <si>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</si>
  <si>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</si>
  <si>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</si>
  <si>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</si>
  <si>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</si>
  <si>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</si>
  <si>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</si>
  <si>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</si>
  <si>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</si>
  <si>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</si>
  <si>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</si>
  <si>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</si>
  <si>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</si>
  <si>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</si>
  <si>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</si>
  <si>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</si>
  <si>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</si>
  <si>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</si>
  <si>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</si>
  <si>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</si>
  <si>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</si>
  <si>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</si>
  <si>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</si>
  <si>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</si>
  <si>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</si>
  <si>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</si>
  <si>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</si>
  <si>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</si>
  <si>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</si>
  <si>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</si>
  <si>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</si>
  <si>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</si>
  <si>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</si>
  <si>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</si>
  <si>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</si>
  <si>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</si>
  <si>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</si>
  <si>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</si>
  <si>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</si>
  <si>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</si>
  <si>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</si>
  <si>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</si>
  <si>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</si>
  <si>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</si>
  <si>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</si>
  <si>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</si>
  <si>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</si>
  <si>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</si>
  <si>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</si>
  <si>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</si>
  <si>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</si>
  <si>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</si>
  <si>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</si>
  <si>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</si>
  <si>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</si>
  <si>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</si>
  <si>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</si>
  <si>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</si>
  <si>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</si>
  <si>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</si>
  <si>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</si>
  <si>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</si>
  <si>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</si>
  <si>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</si>
  <si>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</si>
  <si>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</si>
  <si>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</si>
  <si>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</si>
  <si>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</si>
  <si>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</si>
  <si>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</si>
  <si>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</si>
  <si>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</si>
  <si>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</si>
  <si>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</si>
  <si>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</si>
  <si>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</si>
  <si>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</si>
  <si>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</si>
  <si>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</si>
  <si>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</si>
  <si>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</si>
  <si>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</si>
  <si>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</si>
  <si>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</si>
  <si>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</si>
  <si>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</si>
  <si>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</si>
  <si>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</si>
  <si>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</si>
  <si>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</si>
  <si>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</si>
  <si>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</si>
  <si>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</si>
  <si>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</si>
  <si>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</si>
  <si>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</si>
  <si>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</si>
  <si>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</si>
  <si>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</si>
  <si>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</si>
  <si>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</si>
  <si>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</si>
  <si>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</si>
  <si>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</si>
  <si>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</si>
  <si>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</si>
  <si>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</si>
  <si>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</si>
  <si>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</si>
  <si>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</si>
  <si>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</si>
  <si>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</si>
  <si>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</si>
  <si>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</si>
  <si>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</si>
  <si>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</si>
  <si>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</si>
  <si>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</si>
  <si>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</si>
  <si>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</si>
  <si>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</si>
  <si>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</si>
  <si>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</si>
  <si>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</si>
  <si>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</si>
  <si>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</si>
  <si>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</si>
  <si>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</si>
  <si>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</si>
  <si>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</si>
  <si>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</si>
  <si>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</si>
  <si>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</si>
  <si>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</si>
  <si>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</si>
  <si>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</si>
  <si>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</si>
  <si>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</si>
  <si>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</si>
  <si>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</si>
  <si>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</si>
  <si>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</si>
  <si>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</si>
  <si>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</si>
  <si>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</si>
  <si>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</si>
  <si>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</si>
  <si>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</si>
  <si>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</si>
  <si>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</si>
  <si>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</si>
  <si>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</si>
  <si>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</si>
  <si>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</si>
  <si>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</si>
  <si>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</si>
  <si>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</si>
  <si>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</si>
  <si>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</si>
  <si>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</si>
  <si>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</si>
  <si>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</si>
  <si>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</si>
  <si>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</si>
  <si>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</si>
  <si>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</si>
  <si>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</si>
  <si>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</si>
  <si>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</si>
  <si>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</si>
  <si>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</si>
  <si>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</si>
  <si>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</si>
  <si>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</si>
  <si>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</si>
  <si>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</si>
  <si>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</si>
  <si>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</si>
  <si>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</si>
  <si>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</si>
  <si>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</si>
  <si>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</si>
  <si>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</si>
  <si>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</si>
  <si>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</si>
  <si>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</si>
  <si>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</si>
  <si>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</si>
  <si>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</si>
  <si>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</si>
  <si>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</si>
  <si>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</si>
  <si>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</si>
  <si>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</si>
  <si>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</si>
  <si>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</si>
  <si>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</si>
  <si>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</si>
  <si>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</si>
  <si>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</si>
  <si>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</si>
  <si>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</si>
  <si>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</si>
  <si>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</si>
  <si>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</si>
  <si>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</si>
  <si>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</si>
  <si>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</si>
  <si>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</si>
  <si>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</si>
  <si>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</si>
  <si>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</si>
  <si>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</si>
  <si>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</si>
  <si>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</si>
  <si>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</si>
  <si>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</si>
  <si>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</si>
  <si>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</si>
  <si>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</si>
  <si>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</si>
  <si>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</si>
  <si>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</si>
  <si>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</si>
  <si>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</si>
  <si>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</si>
  <si>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</si>
  <si>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</si>
  <si>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</si>
  <si>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</si>
  <si>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</si>
  <si>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</si>
  <si>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</si>
  <si>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</si>
  <si>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</si>
  <si>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</si>
  <si>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</si>
  <si>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</si>
  <si>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</si>
  <si>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</si>
  <si>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</si>
  <si>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</si>
  <si>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</si>
  <si>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</si>
  <si>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</si>
  <si>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</si>
  <si>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</si>
  <si>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</si>
  <si>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</si>
  <si>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</si>
  <si>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</si>
  <si>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</si>
  <si>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</si>
  <si>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</si>
  <si>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</si>
  <si>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</si>
  <si>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</si>
  <si>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</si>
  <si>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</si>
  <si>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</si>
  <si>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</si>
  <si>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</si>
  <si>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</si>
  <si>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</si>
  <si>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</si>
  <si>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</si>
  <si>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</si>
  <si>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</si>
  <si>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</si>
  <si>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</si>
  <si>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</si>
  <si>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</si>
  <si>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</si>
  <si>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</si>
  <si>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</si>
  <si>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</si>
  <si>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</si>
  <si>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</si>
  <si>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</si>
  <si>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</si>
  <si>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</si>
  <si>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</si>
  <si>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</si>
  <si>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</si>
  <si>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</si>
  <si>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</si>
  <si>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</si>
  <si>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</si>
  <si>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</si>
  <si>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</si>
  <si>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</si>
  <si>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</si>
  <si>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</si>
  <si>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</si>
  <si>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</si>
  <si>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</si>
  <si>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</si>
  <si>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</si>
  <si>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</si>
  <si>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</si>
  <si>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</si>
  <si>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</si>
  <si>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</si>
  <si>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</si>
  <si>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</si>
  <si>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</si>
  <si>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</si>
  <si>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</si>
  <si>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</si>
  <si>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</si>
  <si>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</si>
  <si>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</si>
  <si>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</si>
  <si>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</si>
  <si>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</si>
  <si>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</si>
  <si>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</si>
  <si>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</si>
  <si>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</si>
  <si>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</si>
  <si>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</si>
  <si>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</si>
  <si>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</si>
  <si>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</si>
  <si>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</si>
  <si>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</si>
  <si>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</si>
  <si>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</si>
  <si>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</si>
  <si>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</si>
  <si>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</si>
  <si>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</si>
  <si>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</si>
  <si>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</si>
  <si>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</si>
  <si>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</si>
  <si>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</si>
  <si>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</si>
  <si>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</si>
  <si>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</si>
  <si>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</si>
  <si>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</si>
  <si>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</si>
  <si>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</si>
  <si>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</si>
  <si>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</si>
  <si>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</si>
  <si>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</si>
  <si>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</si>
  <si>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</si>
  <si>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</si>
  <si>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</si>
  <si>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</si>
  <si>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</si>
  <si>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</si>
  <si>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</si>
  <si>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</si>
  <si>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</si>
  <si>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</si>
  <si>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</si>
  <si>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</si>
  <si>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</si>
  <si>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</si>
  <si>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</si>
  <si>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</si>
  <si>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</si>
  <si>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RSDAHT3</t>
  </si>
  <si>
    <t>~TFM_TOPINS</t>
  </si>
  <si>
    <t>TimeSlice</t>
  </si>
  <si>
    <t>OUT</t>
  </si>
  <si>
    <t>RSDSH_Apt</t>
  </si>
  <si>
    <t>RSDSH_Att</t>
  </si>
  <si>
    <t>RSDSH_Det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</si>
</sst>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5" fillId="0" borderId="0"/>
    <xf numFmtId="0" fontId="1" fillId="0" borderId="0"/>
    <xf numFmtId="0" fontId="26" fillId="0" borderId="0" applyNumberFormat="0" applyFill="0" applyBorder="0" applyAlignment="0" applyProtection="0"/>
  </cellStyleXfs>
  <cellXfs count="144">
    <xf numFmtId="0" fontId="0" fillId="0" borderId="0" xfId="0"/>
    <xf numFmtId="0" fontId="7" fillId="0" borderId="0" xfId="0" applyFont="1" applyAlignment="1">
      <alignment vertical="center"/>
    </xf>
    <xf numFmtId="0" fontId="8" fillId="2" borderId="0" xfId="0" applyFont="1" applyFill="1" applyAlignment="1">
      <alignment vertical="top"/>
    </xf>
    <xf numFmtId="0" fontId="9" fillId="0" borderId="0" xfId="0" applyFont="1" applyAlignment="1">
      <alignment horizontal="left" vertical="center"/>
    </xf>
    <xf numFmtId="0" fontId="10" fillId="3" borderId="4" xfId="0" applyFont="1" applyFill="1" applyBorder="1" applyAlignment="1">
      <alignment vertical="top"/>
    </xf>
    <xf numFmtId="0" fontId="12" fillId="0" borderId="0" xfId="0" applyFont="1" applyAlignment="1">
      <alignment vertical="center"/>
    </xf>
    <xf numFmtId="0" fontId="6" fillId="4" borderId="8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vertical="center"/>
    </xf>
    <xf numFmtId="0" fontId="11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2" borderId="0" xfId="0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10" fontId="9" fillId="0" borderId="9" xfId="1" applyNumberFormat="1" applyFont="1" applyFill="1" applyBorder="1" applyAlignment="1">
      <alignment horizontal="left" vertical="center"/>
    </xf>
    <xf numFmtId="10" fontId="9" fillId="0" borderId="0" xfId="1" applyNumberFormat="1" applyFont="1" applyFill="1" applyBorder="1" applyAlignment="1">
      <alignment horizontal="left" vertical="center"/>
    </xf>
    <xf numFmtId="10" fontId="9" fillId="0" borderId="0" xfId="1" applyNumberFormat="1" applyFont="1" applyFill="1" applyAlignment="1">
      <alignment horizontal="left" vertical="center"/>
    </xf>
    <xf numFmtId="0" fontId="9" fillId="6" borderId="0" xfId="0" applyFont="1" applyFill="1"/>
    <xf numFmtId="0" fontId="17" fillId="0" borderId="14" xfId="0" applyFont="1" applyBorder="1"/>
    <xf numFmtId="166" fontId="9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7" fillId="0" borderId="5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9" fillId="8" borderId="0" xfId="0" applyFont="1" applyFill="1" applyAlignment="1">
      <alignment vertical="center"/>
    </xf>
    <xf numFmtId="0" fontId="18" fillId="0" borderId="7" xfId="0" applyFont="1" applyBorder="1" applyAlignment="1">
      <alignment vertical="center"/>
    </xf>
    <xf numFmtId="10" fontId="9" fillId="2" borderId="11" xfId="1" applyNumberFormat="1" applyFont="1" applyFill="1" applyBorder="1" applyAlignment="1">
      <alignment horizontal="right" vertical="center"/>
    </xf>
    <xf numFmtId="10" fontId="9" fillId="6" borderId="12" xfId="1" applyNumberFormat="1" applyFont="1" applyFill="1" applyBorder="1" applyAlignment="1">
      <alignment vertical="center"/>
    </xf>
    <xf numFmtId="10" fontId="9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9" fontId="6" fillId="4" borderId="8" xfId="0" applyNumberFormat="1" applyFont="1" applyFill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165" fontId="9" fillId="2" borderId="11" xfId="1" applyNumberFormat="1" applyFont="1" applyFill="1" applyBorder="1" applyAlignment="1">
      <alignment horizontal="right"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left" vertical="center"/>
    </xf>
    <xf numFmtId="10" fontId="9" fillId="0" borderId="15" xfId="1" applyNumberFormat="1" applyFont="1" applyFill="1" applyBorder="1" applyAlignment="1">
      <alignment horizontal="left" vertical="center"/>
    </xf>
    <xf numFmtId="0" fontId="9" fillId="2" borderId="0" xfId="0" applyFont="1" applyFill="1" applyAlignment="1">
      <alignment vertical="center"/>
    </xf>
    <xf numFmtId="0" fontId="9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9" fillId="0" borderId="3" xfId="1" applyNumberFormat="1" applyFont="1" applyFill="1" applyBorder="1" applyAlignment="1">
      <alignment horizontal="left" vertical="center"/>
    </xf>
    <xf numFmtId="166" fontId="9" fillId="0" borderId="0" xfId="0" applyNumberFormat="1" applyFont="1"/>
    <xf numFmtId="9" fontId="9" fillId="0" borderId="0" xfId="0" applyNumberFormat="1" applyFont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10" fontId="9" fillId="0" borderId="9" xfId="1" applyNumberFormat="1" applyFont="1" applyBorder="1" applyAlignment="1">
      <alignment horizontal="left" vertical="center"/>
    </xf>
    <xf numFmtId="10" fontId="9" fillId="0" borderId="0" xfId="1" applyNumberFormat="1" applyFont="1" applyBorder="1" applyAlignment="1">
      <alignment horizontal="left" vertical="center"/>
    </xf>
    <xf numFmtId="10" fontId="9" fillId="0" borderId="3" xfId="1" applyNumberFormat="1" applyFont="1" applyBorder="1" applyAlignment="1">
      <alignment horizontal="left" vertical="center"/>
    </xf>
    <xf numFmtId="10" fontId="9" fillId="0" borderId="0" xfId="0" applyNumberFormat="1" applyFont="1" applyAlignment="1">
      <alignment horizontal="left" vertical="center"/>
    </xf>
    <xf numFmtId="10" fontId="9" fillId="0" borderId="0" xfId="1" applyNumberFormat="1" applyFont="1" applyAlignment="1">
      <alignment horizontal="left" vertical="center"/>
    </xf>
    <xf numFmtId="0" fontId="0" fillId="0" borderId="9" xfId="0" applyBorder="1"/>
    <xf numFmtId="0" fontId="9" fillId="0" borderId="9" xfId="0" applyFont="1" applyBorder="1"/>
    <xf numFmtId="0" fontId="0" fillId="0" borderId="3" xfId="0" applyBorder="1"/>
    <xf numFmtId="0" fontId="9" fillId="0" borderId="3" xfId="0" applyFont="1" applyBorder="1"/>
    <xf numFmtId="166" fontId="9" fillId="0" borderId="3" xfId="0" applyNumberFormat="1" applyFont="1" applyBorder="1"/>
    <xf numFmtId="0" fontId="6" fillId="10" borderId="8" xfId="0" applyFont="1" applyFill="1" applyBorder="1" applyAlignment="1">
      <alignment vertical="center" wrapText="1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left" vertical="center"/>
    </xf>
    <xf numFmtId="10" fontId="9" fillId="10" borderId="9" xfId="1" applyNumberFormat="1" applyFont="1" applyFill="1" applyBorder="1" applyAlignment="1">
      <alignment horizontal="left" vertical="center"/>
    </xf>
    <xf numFmtId="9" fontId="17" fillId="6" borderId="0" xfId="1" applyFont="1" applyFill="1" applyAlignment="1">
      <alignment vertical="center"/>
    </xf>
    <xf numFmtId="10" fontId="17" fillId="6" borderId="0" xfId="1" applyNumberFormat="1" applyFont="1" applyFill="1" applyAlignment="1">
      <alignment vertical="center"/>
    </xf>
    <xf numFmtId="165" fontId="6" fillId="4" borderId="8" xfId="0" applyNumberFormat="1" applyFont="1" applyFill="1" applyBorder="1" applyAlignment="1">
      <alignment vertical="center" wrapText="1"/>
    </xf>
    <xf numFmtId="0" fontId="9" fillId="12" borderId="0" xfId="0" applyFont="1" applyFill="1" applyAlignment="1">
      <alignment vertical="center"/>
    </xf>
    <xf numFmtId="0" fontId="17" fillId="12" borderId="0" xfId="0" applyFont="1" applyFill="1" applyAlignment="1">
      <alignment vertical="center"/>
    </xf>
    <xf numFmtId="10" fontId="9" fillId="13" borderId="9" xfId="1" applyNumberFormat="1" applyFont="1" applyFill="1" applyBorder="1" applyAlignment="1">
      <alignment horizontal="left" vertical="center"/>
    </xf>
    <xf numFmtId="10" fontId="9" fillId="13" borderId="0" xfId="1" applyNumberFormat="1" applyFont="1" applyFill="1" applyBorder="1" applyAlignment="1">
      <alignment horizontal="left" vertical="center"/>
    </xf>
    <xf numFmtId="0" fontId="9" fillId="13" borderId="0" xfId="0" applyFont="1" applyFill="1" applyAlignment="1">
      <alignment vertical="center"/>
    </xf>
    <xf numFmtId="10" fontId="9" fillId="13" borderId="0" xfId="1" applyNumberFormat="1" applyFont="1" applyFill="1" applyAlignment="1">
      <alignment horizontal="left" vertical="center"/>
    </xf>
    <xf numFmtId="9" fontId="19" fillId="6" borderId="0" xfId="1" applyFont="1" applyFill="1" applyAlignment="1">
      <alignment vertical="center"/>
    </xf>
    <xf numFmtId="165" fontId="9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9" fillId="14" borderId="11" xfId="1" applyNumberFormat="1" applyFont="1" applyFill="1" applyBorder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2" fontId="9" fillId="0" borderId="0" xfId="0" applyNumberFormat="1" applyFont="1" applyAlignment="1">
      <alignment horizontal="left" vertical="center"/>
    </xf>
    <xf numFmtId="0" fontId="2" fillId="0" borderId="0" xfId="0" applyFont="1"/>
    <xf numFmtId="49" fontId="22" fillId="16" borderId="17" xfId="0" applyNumberFormat="1" applyFont="1" applyFill="1" applyBorder="1" applyAlignment="1">
      <alignment horizontal="center" vertical="center"/>
    </xf>
    <xf numFmtId="49" fontId="22" fillId="17" borderId="17" xfId="0" applyNumberFormat="1" applyFont="1" applyFill="1" applyBorder="1" applyAlignment="1">
      <alignment horizontal="left" vertical="center"/>
    </xf>
    <xf numFmtId="0" fontId="22" fillId="17" borderId="17" xfId="0" applyFont="1" applyFill="1" applyBorder="1" applyAlignment="1">
      <alignment horizontal="left" vertical="center"/>
    </xf>
    <xf numFmtId="0" fontId="22" fillId="18" borderId="17" xfId="0" applyFont="1" applyFill="1" applyBorder="1" applyAlignment="1">
      <alignment horizontal="center" vertical="center"/>
    </xf>
    <xf numFmtId="49" fontId="22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6" fillId="4" borderId="8" xfId="2" applyNumberFormat="1" applyFont="1" applyFill="1" applyBorder="1" applyAlignment="1">
      <alignment vertical="center" wrapText="1"/>
    </xf>
    <xf numFmtId="165" fontId="6" fillId="4" borderId="8" xfId="1" applyNumberFormat="1" applyFont="1" applyFill="1" applyBorder="1" applyAlignment="1">
      <alignment vertical="center" wrapText="1"/>
    </xf>
    <xf numFmtId="165" fontId="17" fillId="6" borderId="0" xfId="1" applyNumberFormat="1" applyFont="1" applyFill="1" applyAlignment="1">
      <alignment vertical="center"/>
    </xf>
    <xf numFmtId="164" fontId="6" fillId="4" borderId="8" xfId="2" applyFont="1" applyFill="1" applyBorder="1" applyAlignment="1">
      <alignment horizontal="left" vertical="center" wrapText="1" indent="5"/>
    </xf>
    <xf numFmtId="164" fontId="6" fillId="4" borderId="8" xfId="2" applyFont="1" applyFill="1" applyBorder="1" applyAlignment="1">
      <alignment horizontal="left" vertical="center" wrapText="1" indent="4"/>
    </xf>
    <xf numFmtId="164" fontId="6" fillId="4" borderId="8" xfId="2" applyFont="1" applyFill="1" applyBorder="1" applyAlignment="1">
      <alignment horizontal="left" vertical="center" wrapText="1" indent="3"/>
    </xf>
    <xf numFmtId="0" fontId="9" fillId="12" borderId="3" xfId="0" applyFont="1" applyFill="1" applyBorder="1" applyAlignment="1">
      <alignment vertical="center"/>
    </xf>
    <xf numFmtId="10" fontId="9" fillId="2" borderId="0" xfId="1" applyNumberFormat="1" applyFont="1" applyFill="1" applyAlignment="1">
      <alignment horizontal="left" vertical="center"/>
    </xf>
    <xf numFmtId="10" fontId="9" fillId="2" borderId="9" xfId="1" applyNumberFormat="1" applyFont="1" applyFill="1" applyBorder="1" applyAlignment="1">
      <alignment horizontal="left" vertical="center"/>
    </xf>
    <xf numFmtId="0" fontId="24" fillId="19" borderId="5" xfId="0" applyFont="1" applyFill="1" applyBorder="1" applyAlignment="1">
      <alignment horizontal="left" vertical="center"/>
    </xf>
    <xf numFmtId="0" fontId="24" fillId="19" borderId="5" xfId="0" applyFont="1" applyFill="1" applyBorder="1" applyAlignment="1" applyProtection="1">
      <alignment horizontal="left" vertical="center"/>
      <protection locked="0"/>
    </xf>
    <xf numFmtId="0" fontId="24" fillId="20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1" borderId="0" xfId="3" applyFont="1" applyFill="1" applyAlignment="1">
      <alignment vertical="center"/>
    </xf>
    <xf numFmtId="0" fontId="1" fillId="0" borderId="0" xfId="4"/>
    <xf numFmtId="0" fontId="25" fillId="21" borderId="0" xfId="3" applyFont="1" applyFill="1" applyAlignment="1">
      <alignment vertical="center"/>
    </xf>
    <xf numFmtId="0" fontId="26" fillId="21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7" fillId="21" borderId="0" xfId="3" applyFont="1" applyFill="1" applyAlignment="1">
      <alignment vertical="center"/>
    </xf>
    <xf numFmtId="0" fontId="27" fillId="21" borderId="0" xfId="3" applyFont="1" applyFill="1" applyAlignment="1">
      <alignment vertical="center"/>
    </xf>
    <xf numFmtId="0" fontId="8" fillId="2" borderId="0" xfId="3" applyFont="1" applyFill="1" applyAlignment="1">
      <alignment vertical="center"/>
    </xf>
    <xf numFmtId="0" fontId="9" fillId="21" borderId="0" xfId="3" applyFont="1" applyFill="1" applyAlignment="1">
      <alignment vertical="center"/>
    </xf>
    <xf numFmtId="0" fontId="28" fillId="21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168" fontId="9" fillId="2" borderId="0" xfId="3" applyNumberFormat="1" applyFont="1" applyFill="1" applyAlignment="1">
      <alignment horizontal="left" vertical="center"/>
    </xf>
    <xf numFmtId="0" fontId="29" fillId="21" borderId="0" xfId="3" applyFont="1" applyFill="1" applyAlignment="1">
      <alignment vertical="center"/>
    </xf>
    <xf numFmtId="0" fontId="30" fillId="2" borderId="0" xfId="3" applyFont="1" applyFill="1" applyAlignment="1">
      <alignment vertical="center"/>
    </xf>
    <xf numFmtId="0" fontId="26" fillId="2" borderId="0" xfId="5" applyFill="1" applyAlignment="1">
      <alignment vertical="center"/>
    </xf>
    <xf numFmtId="9" fontId="17" fillId="15" borderId="0" xfId="1" applyFont="1" applyFill="1" applyAlignment="1">
      <alignment vertical="center"/>
    </xf>
    <xf numFmtId="0" fontId="5" fillId="0" borderId="0" xfId="0" applyFont="1"/>
    <xf numFmtId="0" fontId="9" fillId="21" borderId="0" xfId="0" applyFont="1" applyFill="1" applyAlignment="1">
      <alignment horizontal="left" vertical="center"/>
    </xf>
    <xf numFmtId="2" fontId="9" fillId="21" borderId="0" xfId="0" applyNumberFormat="1" applyFont="1" applyFill="1" applyAlignment="1">
      <alignment horizontal="left" vertical="center"/>
    </xf>
    <xf numFmtId="0" fontId="9" fillId="22" borderId="0" xfId="0" applyFont="1" applyFill="1" applyAlignment="1">
      <alignment horizontal="left" vertical="center"/>
    </xf>
    <xf numFmtId="2" fontId="9" fillId="0" borderId="3" xfId="0" applyNumberFormat="1" applyFont="1" applyBorder="1" applyAlignment="1">
      <alignment horizontal="left" vertical="center"/>
    </xf>
    <xf numFmtId="0" fontId="9" fillId="21" borderId="3" xfId="0" applyFont="1" applyFill="1" applyBorder="1" applyAlignment="1">
      <alignment horizontal="left" vertical="center"/>
    </xf>
    <xf numFmtId="2" fontId="9" fillId="21" borderId="3" xfId="0" applyNumberFormat="1" applyFont="1" applyFill="1" applyBorder="1" applyAlignment="1">
      <alignment horizontal="left" vertical="center"/>
    </xf>
    <xf numFmtId="0" fontId="31" fillId="0" borderId="0" xfId="0" applyFont="1"/>
    <xf numFmtId="0" fontId="32" fillId="23" borderId="14" xfId="0" applyFont="1" applyFill="1" applyBorder="1"/>
    <xf numFmtId="0" fontId="32" fillId="24" borderId="14" xfId="0" applyFont="1" applyFill="1" applyBorder="1"/>
    <xf numFmtId="0" fontId="5" fillId="23" borderId="14" xfId="0" applyFont="1" applyFill="1" applyBorder="1"/>
    <xf numFmtId="0" fontId="9" fillId="2" borderId="0" xfId="3" applyFont="1" applyFill="1" applyAlignment="1">
      <alignment vertical="center"/>
    </xf>
    <xf numFmtId="0" fontId="25" fillId="2" borderId="0" xfId="3" applyFont="1" applyFill="1" applyAlignment="1">
      <alignment horizontal="center" vertical="center"/>
    </xf>
    <xf numFmtId="0" fontId="26" fillId="2" borderId="0" xfId="5" applyFill="1" applyAlignment="1">
      <alignment vertical="center"/>
    </xf>
    <xf numFmtId="0" fontId="9" fillId="2" borderId="0" xfId="3" applyFont="1" applyFill="1" applyAlignment="1">
      <alignment horizontal="left" vertical="center" wrapText="1"/>
    </xf>
    <xf numFmtId="0" fontId="6" fillId="4" borderId="0" xfId="0" applyFont="1" applyFill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11" borderId="0" xfId="0" applyFont="1" applyFill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1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10" customWidth="1"/>
    <col min="5" max="6" width="14.140625" style="110" customWidth="1"/>
    <col min="7" max="7" width="12.140625" style="110" customWidth="1"/>
    <col min="8" max="10" width="8.140625" style="110" customWidth="1"/>
    <col min="11" max="11" width="9.7109375" style="110" customWidth="1"/>
    <col min="12" max="12" width="8.140625" style="110" customWidth="1"/>
    <col min="13" max="13" width="10" style="110" customWidth="1"/>
    <col min="14" max="14" width="11.42578125" style="110" customWidth="1"/>
    <col min="15" max="15" width="13.42578125" style="110" customWidth="1"/>
    <col min="16" max="16384" width="8.85546875" style="110"/>
  </cols>
  <sheetData>
    <row r="1" spans="1:26" x14ac:dyDescent="0.25">
      <c r="A1" s="108"/>
      <c r="B1" s="108"/>
      <c r="C1" s="108"/>
      <c r="D1" s="108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pans="1:26" x14ac:dyDescent="0.25">
      <c r="A2" s="108"/>
      <c r="B2" s="108"/>
      <c r="C2" s="108"/>
      <c r="D2" s="108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</row>
    <row r="3" spans="1:26" x14ac:dyDescent="0.25">
      <c r="A3" s="108"/>
      <c r="B3" s="108"/>
      <c r="C3" s="108"/>
      <c r="D3" s="108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</row>
    <row r="4" spans="1:26" x14ac:dyDescent="0.25">
      <c r="A4" s="108"/>
      <c r="B4" s="108"/>
      <c r="C4" s="108"/>
      <c r="D4" s="108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</row>
    <row r="5" spans="1:26" x14ac:dyDescent="0.25">
      <c r="A5" s="108"/>
      <c r="B5" s="108"/>
      <c r="C5" s="108"/>
      <c r="D5" s="108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</row>
    <row r="6" spans="1:26" x14ac:dyDescent="0.25">
      <c r="A6" s="108"/>
      <c r="B6" s="108"/>
      <c r="C6" s="108"/>
      <c r="D6" s="108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</row>
    <row r="7" spans="1:26" x14ac:dyDescent="0.25">
      <c r="A7" s="108"/>
      <c r="B7" s="108"/>
      <c r="C7" s="108"/>
      <c r="D7" s="108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</row>
    <row r="8" spans="1:26" x14ac:dyDescent="0.25">
      <c r="A8" s="108"/>
      <c r="B8" s="108"/>
      <c r="C8" s="108"/>
      <c r="D8" s="108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</row>
    <row r="9" spans="1:26" x14ac:dyDescent="0.25">
      <c r="A9" s="108"/>
      <c r="B9" s="108"/>
      <c r="C9" s="108"/>
      <c r="D9" s="108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</row>
    <row r="10" spans="1:26" x14ac:dyDescent="0.25">
      <c r="A10" s="108"/>
      <c r="B10" s="108"/>
      <c r="C10" s="108"/>
      <c r="D10" s="108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</row>
    <row r="11" spans="1:26" x14ac:dyDescent="0.25">
      <c r="A11" s="108"/>
      <c r="B11" s="108"/>
      <c r="C11" s="108"/>
      <c r="D11" s="108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</row>
    <row r="12" spans="1:26" x14ac:dyDescent="0.25">
      <c r="A12" s="108"/>
      <c r="B12" s="108"/>
      <c r="C12" s="108"/>
      <c r="D12" s="108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</row>
    <row r="13" spans="1:26" x14ac:dyDescent="0.25">
      <c r="A13" s="108"/>
      <c r="B13" s="108"/>
      <c r="C13" s="108"/>
      <c r="D13" s="108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</row>
    <row r="14" spans="1:26" x14ac:dyDescent="0.25">
      <c r="A14" s="108"/>
      <c r="B14" s="108"/>
      <c r="C14" s="108"/>
      <c r="D14" s="108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</row>
    <row r="15" spans="1:26" x14ac:dyDescent="0.25">
      <c r="A15" s="108"/>
      <c r="B15" s="108"/>
      <c r="C15" s="108"/>
      <c r="D15" s="108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</row>
    <row r="16" spans="1:26" ht="102.75" customHeight="1" x14ac:dyDescent="0.25">
      <c r="A16" s="137" t="s">
        <v>437</v>
      </c>
      <c r="B16" s="137"/>
      <c r="C16" s="137"/>
      <c r="D16" s="137"/>
      <c r="E16" s="111"/>
      <c r="F16" s="111"/>
      <c r="G16" s="112"/>
      <c r="H16" s="112"/>
      <c r="I16" s="112"/>
      <c r="J16" s="112"/>
      <c r="K16" s="112"/>
      <c r="L16" s="112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</row>
    <row r="17" spans="1:26" ht="17.25" customHeight="1" x14ac:dyDescent="0.25">
      <c r="A17" s="113"/>
      <c r="B17" s="113"/>
      <c r="C17" s="113"/>
      <c r="D17" s="113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</row>
    <row r="18" spans="1:26" ht="17.25" customHeight="1" x14ac:dyDescent="0.25">
      <c r="A18" s="113"/>
      <c r="B18" s="113"/>
      <c r="C18" s="113"/>
      <c r="D18" s="113"/>
      <c r="E18" s="114"/>
      <c r="F18" s="114"/>
      <c r="G18" s="115"/>
      <c r="H18" s="115"/>
      <c r="I18" s="115"/>
      <c r="J18" s="115"/>
      <c r="K18" s="115"/>
      <c r="L18" s="115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</row>
    <row r="19" spans="1:26" ht="17.25" customHeight="1" x14ac:dyDescent="0.25">
      <c r="A19" s="116" t="s">
        <v>16</v>
      </c>
      <c r="B19" s="136" t="s">
        <v>7</v>
      </c>
      <c r="C19" s="136"/>
      <c r="D19" s="136"/>
      <c r="E19" s="117"/>
      <c r="F19" s="117"/>
      <c r="G19" s="118"/>
      <c r="H19" s="118"/>
      <c r="I19" s="118"/>
      <c r="J19" s="118"/>
      <c r="K19" s="118"/>
      <c r="L19" s="118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</row>
    <row r="20" spans="1:26" ht="17.25" customHeight="1" x14ac:dyDescent="0.25">
      <c r="A20" s="116" t="s">
        <v>438</v>
      </c>
      <c r="B20" s="136" t="s">
        <v>448</v>
      </c>
      <c r="C20" s="136"/>
      <c r="D20" s="136"/>
      <c r="E20" s="117"/>
      <c r="F20" s="117"/>
      <c r="G20" s="118"/>
      <c r="H20" s="118"/>
      <c r="I20" s="118"/>
      <c r="J20" s="118"/>
      <c r="K20" s="118"/>
      <c r="L20" s="118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</row>
    <row r="21" spans="1:26" ht="17.25" customHeight="1" x14ac:dyDescent="0.25">
      <c r="A21" s="116" t="s">
        <v>439</v>
      </c>
      <c r="B21" s="139" t="s">
        <v>452</v>
      </c>
      <c r="C21" s="139"/>
      <c r="D21" s="139"/>
      <c r="E21" s="117"/>
      <c r="F21" s="117"/>
      <c r="G21" s="118"/>
      <c r="H21" s="118"/>
      <c r="I21" s="118"/>
      <c r="J21" s="118"/>
      <c r="K21" s="118"/>
      <c r="L21" s="118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</row>
    <row r="22" spans="1:26" ht="17.25" customHeight="1" x14ac:dyDescent="0.25">
      <c r="A22" s="116"/>
      <c r="B22" s="139"/>
      <c r="C22" s="139"/>
      <c r="D22" s="139"/>
      <c r="E22" s="117"/>
      <c r="F22" s="117"/>
      <c r="G22" s="118"/>
      <c r="H22" s="118"/>
      <c r="I22" s="118"/>
      <c r="J22" s="118"/>
      <c r="K22" s="118"/>
      <c r="L22" s="118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</row>
    <row r="23" spans="1:26" ht="17.25" customHeight="1" x14ac:dyDescent="0.25">
      <c r="A23" s="116" t="s">
        <v>440</v>
      </c>
      <c r="B23" s="136" t="s">
        <v>449</v>
      </c>
      <c r="C23" s="136"/>
      <c r="D23" s="136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</row>
    <row r="24" spans="1:26" ht="17.25" customHeight="1" x14ac:dyDescent="0.25">
      <c r="A24" s="116"/>
      <c r="B24" s="136" t="s">
        <v>450</v>
      </c>
      <c r="C24" s="136"/>
      <c r="D24" s="136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</row>
    <row r="25" spans="1:26" ht="17.25" customHeight="1" x14ac:dyDescent="0.25">
      <c r="A25" s="116"/>
      <c r="B25" s="119"/>
      <c r="C25" s="119"/>
      <c r="D25" s="11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</row>
    <row r="26" spans="1:26" ht="17.25" customHeight="1" x14ac:dyDescent="0.25">
      <c r="A26" s="116" t="s">
        <v>441</v>
      </c>
      <c r="B26" s="136" t="s">
        <v>449</v>
      </c>
      <c r="C26" s="136"/>
      <c r="D26" s="136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</row>
    <row r="27" spans="1:26" ht="17.25" customHeight="1" x14ac:dyDescent="0.25">
      <c r="A27" s="116"/>
      <c r="B27" s="136" t="s">
        <v>451</v>
      </c>
      <c r="C27" s="136"/>
      <c r="D27" s="136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</row>
    <row r="28" spans="1:26" ht="17.25" customHeight="1" x14ac:dyDescent="0.25">
      <c r="A28" s="116"/>
      <c r="B28" s="119"/>
      <c r="C28" s="119"/>
      <c r="D28" s="11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</row>
    <row r="29" spans="1:26" ht="17.25" customHeight="1" x14ac:dyDescent="0.25">
      <c r="A29" s="116" t="s">
        <v>442</v>
      </c>
      <c r="B29" s="120">
        <v>1</v>
      </c>
      <c r="C29" s="119"/>
      <c r="D29" s="11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</row>
    <row r="30" spans="1:26" ht="17.25" customHeight="1" x14ac:dyDescent="0.25">
      <c r="A30" s="116" t="s">
        <v>443</v>
      </c>
      <c r="B30" s="138" t="s">
        <v>444</v>
      </c>
      <c r="C30" s="136"/>
      <c r="D30" s="136"/>
      <c r="E30" s="121"/>
      <c r="F30" s="121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</row>
    <row r="31" spans="1:26" ht="17.25" customHeight="1" x14ac:dyDescent="0.25">
      <c r="A31" s="116" t="s">
        <v>445</v>
      </c>
      <c r="B31" s="136" t="s">
        <v>446</v>
      </c>
      <c r="C31" s="136"/>
      <c r="D31" s="136"/>
      <c r="E31" s="121"/>
      <c r="F31" s="121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</row>
    <row r="32" spans="1:26" ht="17.25" customHeight="1" x14ac:dyDescent="0.25">
      <c r="A32" s="122"/>
      <c r="B32" s="123" t="s">
        <v>447</v>
      </c>
      <c r="C32" s="122"/>
      <c r="D32" s="122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</row>
    <row r="33" spans="1:26" x14ac:dyDescent="0.25">
      <c r="A33" s="108"/>
      <c r="B33" s="108"/>
      <c r="C33" s="108"/>
      <c r="D33" s="108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</row>
    <row r="34" spans="1:26" x14ac:dyDescent="0.25">
      <c r="A34" s="108"/>
      <c r="B34" s="108"/>
      <c r="C34" s="108"/>
      <c r="D34" s="108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</row>
    <row r="35" spans="1:26" x14ac:dyDescent="0.25">
      <c r="A35" s="108"/>
      <c r="B35" s="108"/>
      <c r="C35" s="108"/>
      <c r="D35" s="108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</row>
    <row r="36" spans="1:26" x14ac:dyDescent="0.25">
      <c r="A36" s="108"/>
      <c r="B36" s="108"/>
      <c r="C36" s="108"/>
      <c r="D36" s="108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</row>
    <row r="37" spans="1:26" x14ac:dyDescent="0.25">
      <c r="A37" s="108"/>
      <c r="B37" s="108"/>
      <c r="C37" s="108"/>
      <c r="D37" s="108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</row>
    <row r="38" spans="1:26" x14ac:dyDescent="0.25">
      <c r="A38" s="108"/>
      <c r="B38" s="108"/>
      <c r="C38" s="108"/>
      <c r="D38" s="108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</row>
    <row r="39" spans="1:26" x14ac:dyDescent="0.25">
      <c r="A39" s="108"/>
      <c r="B39" s="108"/>
      <c r="C39" s="108"/>
      <c r="D39" s="108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</row>
    <row r="40" spans="1:26" x14ac:dyDescent="0.25">
      <c r="A40" s="108"/>
      <c r="B40" s="108"/>
      <c r="C40" s="108"/>
      <c r="D40" s="108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</row>
    <row r="41" spans="1:26" x14ac:dyDescent="0.25">
      <c r="A41" s="108"/>
      <c r="B41" s="108"/>
      <c r="C41" s="108"/>
      <c r="D41" s="108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</row>
    <row r="42" spans="1:26" x14ac:dyDescent="0.25">
      <c r="A42" s="108"/>
      <c r="B42" s="108"/>
      <c r="C42" s="108"/>
      <c r="D42" s="108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</row>
    <row r="43" spans="1:26" x14ac:dyDescent="0.25">
      <c r="A43" s="109"/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</row>
    <row r="44" spans="1:26" x14ac:dyDescent="0.25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</row>
    <row r="45" spans="1:26" x14ac:dyDescent="0.25">
      <c r="A45" s="109"/>
      <c r="B45" s="10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</row>
    <row r="46" spans="1:26" x14ac:dyDescent="0.25">
      <c r="A46" s="109"/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</row>
    <row r="47" spans="1:26" x14ac:dyDescent="0.25">
      <c r="A47" s="109"/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</row>
    <row r="48" spans="1:26" x14ac:dyDescent="0.25">
      <c r="A48" s="109"/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</row>
    <row r="49" spans="1:26" x14ac:dyDescent="0.25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</row>
    <row r="50" spans="1:26" x14ac:dyDescent="0.25">
      <c r="A50" s="109"/>
      <c r="B50" s="10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</row>
    <row r="51" spans="1:26" x14ac:dyDescent="0.25">
      <c r="A51" s="109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</row>
    <row r="52" spans="1:26" x14ac:dyDescent="0.25">
      <c r="A52" s="109"/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</row>
    <row r="53" spans="1:26" x14ac:dyDescent="0.25">
      <c r="A53" s="109"/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</row>
    <row r="54" spans="1:26" x14ac:dyDescent="0.25">
      <c r="A54" s="109"/>
      <c r="B54" s="10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</row>
    <row r="55" spans="1:26" x14ac:dyDescent="0.25">
      <c r="A55" s="109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</row>
    <row r="56" spans="1:26" x14ac:dyDescent="0.25">
      <c r="A56" s="109"/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</row>
    <row r="57" spans="1:26" x14ac:dyDescent="0.25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</row>
    <row r="58" spans="1:26" x14ac:dyDescent="0.25">
      <c r="A58" s="109"/>
      <c r="B58" s="10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</row>
    <row r="59" spans="1:26" x14ac:dyDescent="0.25">
      <c r="A59" s="109"/>
      <c r="B59" s="10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</row>
    <row r="60" spans="1:26" x14ac:dyDescent="0.25">
      <c r="A60" s="109"/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</row>
    <row r="61" spans="1:26" x14ac:dyDescent="0.25">
      <c r="A61" s="109"/>
      <c r="B61" s="10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</row>
    <row r="62" spans="1:26" x14ac:dyDescent="0.25">
      <c r="A62" s="109"/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</row>
    <row r="63" spans="1:26" x14ac:dyDescent="0.25">
      <c r="A63" s="109"/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</row>
    <row r="64" spans="1:26" x14ac:dyDescent="0.25">
      <c r="A64" s="109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</row>
    <row r="65" spans="1:26" x14ac:dyDescent="0.25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</row>
    <row r="66" spans="1:26" x14ac:dyDescent="0.25">
      <c r="A66" s="109"/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</row>
    <row r="67" spans="1:26" x14ac:dyDescent="0.25">
      <c r="A67" s="109"/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</row>
    <row r="68" spans="1:26" x14ac:dyDescent="0.25">
      <c r="A68" s="109"/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</row>
    <row r="69" spans="1:26" x14ac:dyDescent="0.25">
      <c r="A69" s="109"/>
      <c r="B69" s="109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</row>
    <row r="70" spans="1:26" x14ac:dyDescent="0.25">
      <c r="A70" s="109"/>
      <c r="B70" s="109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</row>
    <row r="71" spans="1:26" x14ac:dyDescent="0.25">
      <c r="A71" s="109"/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</row>
    <row r="72" spans="1:26" x14ac:dyDescent="0.25">
      <c r="A72" s="109"/>
      <c r="B72" s="109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</row>
    <row r="73" spans="1:26" x14ac:dyDescent="0.25">
      <c r="A73" s="109"/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</row>
    <row r="74" spans="1:26" x14ac:dyDescent="0.25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</row>
    <row r="75" spans="1:26" x14ac:dyDescent="0.25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</row>
    <row r="76" spans="1:26" x14ac:dyDescent="0.25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</row>
    <row r="77" spans="1:26" x14ac:dyDescent="0.25">
      <c r="A77" s="109"/>
      <c r="B77" s="109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</row>
    <row r="78" spans="1:26" x14ac:dyDescent="0.25">
      <c r="A78" s="109"/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</row>
    <row r="79" spans="1:26" x14ac:dyDescent="0.25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</row>
    <row r="80" spans="1:26" x14ac:dyDescent="0.25">
      <c r="A80" s="109"/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</row>
    <row r="81" spans="1:26" x14ac:dyDescent="0.25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</row>
    <row r="82" spans="1:26" x14ac:dyDescent="0.25">
      <c r="A82" s="109"/>
      <c r="B82" s="109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</row>
    <row r="83" spans="1:26" x14ac:dyDescent="0.25">
      <c r="A83" s="109"/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</row>
    <row r="84" spans="1:26" x14ac:dyDescent="0.25">
      <c r="A84" s="109"/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</row>
    <row r="85" spans="1:26" x14ac:dyDescent="0.25">
      <c r="A85" s="109"/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</row>
    <row r="86" spans="1:26" x14ac:dyDescent="0.25">
      <c r="A86" s="109"/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</row>
    <row r="87" spans="1:26" x14ac:dyDescent="0.25">
      <c r="A87" s="109"/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</row>
    <row r="88" spans="1:26" x14ac:dyDescent="0.25">
      <c r="A88" s="109"/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</row>
    <row r="89" spans="1:26" x14ac:dyDescent="0.25">
      <c r="A89" s="109"/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</row>
    <row r="90" spans="1:26" x14ac:dyDescent="0.25">
      <c r="A90" s="109"/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</row>
    <row r="91" spans="1:26" x14ac:dyDescent="0.25">
      <c r="A91" s="109"/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</row>
    <row r="92" spans="1:26" x14ac:dyDescent="0.25">
      <c r="A92" s="109"/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</row>
    <row r="93" spans="1:26" x14ac:dyDescent="0.25">
      <c r="A93" s="109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</row>
    <row r="94" spans="1:26" x14ac:dyDescent="0.25">
      <c r="A94" s="109"/>
      <c r="B94" s="109"/>
      <c r="C94" s="109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</row>
    <row r="95" spans="1:26" x14ac:dyDescent="0.25">
      <c r="A95" s="109"/>
      <c r="B95" s="109"/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</row>
    <row r="96" spans="1:26" x14ac:dyDescent="0.25">
      <c r="A96" s="109"/>
      <c r="B96" s="109"/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</row>
    <row r="97" spans="1:26" x14ac:dyDescent="0.25">
      <c r="A97" s="109"/>
      <c r="B97" s="109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</row>
    <row r="98" spans="1:26" x14ac:dyDescent="0.25">
      <c r="A98" s="109"/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</row>
    <row r="99" spans="1:26" x14ac:dyDescent="0.25">
      <c r="A99" s="109"/>
      <c r="B99" s="109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 x14ac:dyDescent="0.2">
      <c r="C3" s="102" t="str" cm="1">
        <f t="array" ref="C3">IF(LEFT(INDEX(C5:C7,$A$4),1)&lt;&gt;"*",INDEX(C5:C7,$A$4),"")</f>
        <v>IE</v>
      </c>
      <c r="D3" s="102" t="str" cm="1">
        <f t="array" ref="D3">IF(LEFT(INDEX(D5:D7,$A$4),1)&lt;&gt;"*",INDEX(D5:D7,$A$4),"")</f>
        <v>National</v>
      </c>
      <c r="E3" s="102" t="str" cm="1">
        <f t="array" ref="E3">IF(LEFT(INDEX(E5:E7,$A$4),1)&lt;&gt;"*",INDEX(E5:E7,$A$4),"")</f>
        <v>IE-CW</v>
      </c>
      <c r="F3" s="102" t="str" cm="1">
        <f t="array" ref="F3">IF(LEFT(INDEX(F5:F7,$A$4),1)&lt;&gt;"*",INDEX(F5:F7,$A$4),"")</f>
        <v>IE-D</v>
      </c>
      <c r="G3" s="102" t="str" cm="1">
        <f t="array" ref="G3">IF(LEFT(INDEX(G5:G7,$A$4),1)&lt;&gt;"*",INDEX(G5:G7,$A$4),"")</f>
        <v>IE-KE</v>
      </c>
      <c r="H3" s="102" t="str" cm="1">
        <f t="array" ref="H3">IF(LEFT(INDEX(H5:H7,$A$4),1)&lt;&gt;"*",INDEX(H5:H7,$A$4),"")</f>
        <v>IE-KK</v>
      </c>
      <c r="I3" s="102" t="str" cm="1">
        <f t="array" ref="I3">IF(LEFT(INDEX(I5:I7,$A$4),1)&lt;&gt;"*",INDEX(I5:I7,$A$4),"")</f>
        <v>IE-LS</v>
      </c>
      <c r="J3" s="102" t="str" cm="1">
        <f t="array" ref="J3">IF(LEFT(INDEX(J5:J7,$A$4),1)&lt;&gt;"*",INDEX(J5:J7,$A$4),"")</f>
        <v>IE-LD</v>
      </c>
      <c r="K3" s="102" t="str" cm="1">
        <f t="array" ref="K3">IF(LEFT(INDEX(K5:K7,$A$4),1)&lt;&gt;"*",INDEX(K5:K7,$A$4),"")</f>
        <v>IE-LH</v>
      </c>
      <c r="L3" s="102" t="str" cm="1">
        <f t="array" ref="L3">IF(LEFT(INDEX(L5:L7,$A$4),1)&lt;&gt;"*",INDEX(L5:L7,$A$4),"")</f>
        <v>IE-MH</v>
      </c>
      <c r="M3" s="102" t="str" cm="1">
        <f t="array" ref="M3">IF(LEFT(INDEX(M5:M7,$A$4),1)&lt;&gt;"*",INDEX(M5:M7,$A$4),"")</f>
        <v>IE-OY</v>
      </c>
      <c r="N3" s="102" t="str" cm="1">
        <f t="array" ref="N3">IF(LEFT(INDEX(N5:N7,$A$4),1)&lt;&gt;"*",INDEX(N5:N7,$A$4),"")</f>
        <v>IE-WH</v>
      </c>
      <c r="O3" s="102" t="str" cm="1">
        <f t="array" ref="O3">IF(LEFT(INDEX(O5:O7,$A$4),1)&lt;&gt;"*",INDEX(O5:O7,$A$4),"")</f>
        <v>IE-WX</v>
      </c>
      <c r="P3" s="102" t="str" cm="1">
        <f t="array" ref="P3">IF(LEFT(INDEX(P5:P7,$A$4),1)&lt;&gt;"*",INDEX(P5:P7,$A$4),"")</f>
        <v>IE-WW</v>
      </c>
      <c r="Q3" s="102" t="str" cm="1">
        <f t="array" ref="Q3">IF(LEFT(INDEX(Q5:Q7,$A$4),1)&lt;&gt;"*",INDEX(Q5:Q7,$A$4),"")</f>
        <v>IE-CE</v>
      </c>
      <c r="R3" s="102" t="str" cm="1">
        <f t="array" ref="R3">IF(LEFT(INDEX(R5:R7,$A$4),1)&lt;&gt;"*",INDEX(R5:R7,$A$4),"")</f>
        <v>IE-CO</v>
      </c>
      <c r="S3" s="102" t="str" cm="1">
        <f t="array" ref="S3">IF(LEFT(INDEX(S5:S7,$A$4),1)&lt;&gt;"*",INDEX(S5:S7,$A$4),"")</f>
        <v>IE-KY</v>
      </c>
      <c r="T3" s="102" t="str" cm="1">
        <f t="array" ref="T3">IF(LEFT(INDEX(T5:T7,$A$4),1)&lt;&gt;"*",INDEX(T5:T7,$A$4),"")</f>
        <v>IE-LK</v>
      </c>
      <c r="U3" s="102" t="str" cm="1">
        <f t="array" ref="U3">IF(LEFT(INDEX(U5:U7,$A$4),1)&lt;&gt;"*",INDEX(U5:U7,$A$4),"")</f>
        <v>IE-TA</v>
      </c>
      <c r="V3" s="102" t="str" cm="1">
        <f t="array" ref="V3">IF(LEFT(INDEX(V5:V7,$A$4),1)&lt;&gt;"*",INDEX(V5:V7,$A$4),"")</f>
        <v>IE-WD</v>
      </c>
      <c r="W3" s="102" t="str" cm="1">
        <f t="array" ref="W3">IF(LEFT(INDEX(W5:W7,$A$4),1)&lt;&gt;"*",INDEX(W5:W7,$A$4),"")</f>
        <v>IE-G</v>
      </c>
      <c r="X3" s="102" t="str" cm="1">
        <f t="array" ref="X3">IF(LEFT(INDEX(X5:X7,$A$4),1)&lt;&gt;"*",INDEX(X5:X7,$A$4),"")</f>
        <v>IE-LM</v>
      </c>
      <c r="Y3" s="102" t="str" cm="1">
        <f t="array" ref="Y3">IF(LEFT(INDEX(Y5:Y7,$A$4),1)&lt;&gt;"*",INDEX(Y5:Y7,$A$4),"")</f>
        <v>IE-MO</v>
      </c>
      <c r="Z3" s="102" t="str" cm="1">
        <f t="array" ref="Z3">IF(LEFT(INDEX(Z5:Z7,$A$4),1)&lt;&gt;"*",INDEX(Z5:Z7,$A$4),"")</f>
        <v>IE-RN</v>
      </c>
      <c r="AA3" s="102" t="str" cm="1">
        <f t="array" ref="AA3">IF(LEFT(INDEX(AA5:AA7,$A$4),1)&lt;&gt;"*",INDEX(AA5:AA7,$A$4),"")</f>
        <v>IE-SO</v>
      </c>
      <c r="AB3" s="102" t="str" cm="1">
        <f t="array" ref="AB3">IF(LEFT(INDEX(AB5:AB7,$A$4),1)&lt;&gt;"*",INDEX(AB5:AB7,$A$4),"")</f>
        <v>IE-CN</v>
      </c>
      <c r="AC3" s="102" t="str" cm="1">
        <f t="array" ref="AC3">IF(LEFT(INDEX(AC5:AC7,$A$4),1)&lt;&gt;"*",INDEX(AC5:AC7,$A$4),"")</f>
        <v>IE-DL</v>
      </c>
      <c r="AD3" s="102" t="str" cm="1">
        <f t="array" ref="AD3">IF(LEFT(INDEX(AD5:AD7,$A$4),1)&lt;&gt;"*",INDEX(AD5:AD7,$A$4),"")</f>
        <v>IE-MN</v>
      </c>
    </row>
    <row r="4" spans="1:30" x14ac:dyDescent="0.2">
      <c r="A4">
        <v>1</v>
      </c>
    </row>
    <row r="5" spans="1:30" ht="15" x14ac:dyDescent="0.2">
      <c r="A5" t="s">
        <v>378</v>
      </c>
      <c r="C5" s="103" t="s">
        <v>208</v>
      </c>
      <c r="D5" s="103" t="s">
        <v>209</v>
      </c>
      <c r="E5" s="102" t="str">
        <f>Regions!A11</f>
        <v>IE-CW</v>
      </c>
      <c r="F5" s="102" t="str">
        <f>Regions!A16</f>
        <v>IE-D</v>
      </c>
      <c r="G5" s="102" t="str">
        <f>Regions!A19</f>
        <v>IE-KE</v>
      </c>
      <c r="H5" s="102" t="str">
        <f>Regions!A20</f>
        <v>IE-KK</v>
      </c>
      <c r="I5" s="102" t="str">
        <f>Regions!A21</f>
        <v>IE-LS</v>
      </c>
      <c r="J5" s="102" t="str">
        <f>Regions!A24</f>
        <v>IE-LD</v>
      </c>
      <c r="K5" s="102" t="str">
        <f>Regions!A25</f>
        <v>IE-LH</v>
      </c>
      <c r="L5" s="102" t="str">
        <f>Regions!A27</f>
        <v>IE-MH</v>
      </c>
      <c r="M5" s="102" t="str">
        <f>Regions!A29</f>
        <v>IE-OY</v>
      </c>
      <c r="N5" s="102" t="str">
        <f>Regions!A34</f>
        <v>IE-WH</v>
      </c>
      <c r="O5" s="102" t="str">
        <f>Regions!A35</f>
        <v>IE-WX</v>
      </c>
      <c r="P5" s="102" t="str">
        <f>Regions!A36</f>
        <v>IE-WW</v>
      </c>
      <c r="Q5" s="102" t="str">
        <f>Regions!A13</f>
        <v>IE-CE</v>
      </c>
      <c r="R5" s="102" t="str">
        <f>Regions!A14</f>
        <v>IE-CO</v>
      </c>
      <c r="S5" s="102" t="str">
        <f>Regions!A18</f>
        <v>IE-KY</v>
      </c>
      <c r="T5" s="102" t="str">
        <f>Regions!A23</f>
        <v>IE-LK</v>
      </c>
      <c r="U5" s="102" t="str">
        <f>Regions!A32</f>
        <v>IE-TA</v>
      </c>
      <c r="V5" s="102" t="str">
        <f>Regions!A33</f>
        <v>IE-WD</v>
      </c>
      <c r="W5" s="102" t="str">
        <f>Regions!A17</f>
        <v>IE-G</v>
      </c>
      <c r="X5" s="102" t="str">
        <f>Regions!A22</f>
        <v>IE-LM</v>
      </c>
      <c r="Y5" s="102" t="str">
        <f>Regions!A26</f>
        <v>IE-MO</v>
      </c>
      <c r="Z5" s="102" t="str">
        <f>Regions!A30</f>
        <v>IE-RN</v>
      </c>
      <c r="AA5" s="102" t="str">
        <f>Regions!A31</f>
        <v>IE-SO</v>
      </c>
      <c r="AB5" s="102" t="str">
        <f>Regions!A12</f>
        <v>IE-CN</v>
      </c>
      <c r="AC5" s="102" t="str">
        <f>Regions!A15</f>
        <v>IE-DL</v>
      </c>
      <c r="AD5" s="102" t="str">
        <f>Regions!A28</f>
        <v>IE-MN</v>
      </c>
    </row>
    <row r="6" spans="1:30" ht="15" x14ac:dyDescent="0.2">
      <c r="A6" t="s">
        <v>379</v>
      </c>
      <c r="C6" s="102" t="str">
        <f>C5</f>
        <v>IE</v>
      </c>
      <c r="D6" s="102" t="str">
        <f>IF(LEFT(D5,1)&lt;&gt;"*","*"&amp;D5,D5)</f>
        <v>*National</v>
      </c>
      <c r="E6" s="102" t="str">
        <f t="shared" ref="E6:AD6" si="0">IF(LEFT(E5,1)&lt;&gt;"*","*"&amp;E5,E5)</f>
        <v>*IE-CW</v>
      </c>
      <c r="F6" s="102" t="str">
        <f t="shared" si="0"/>
        <v>*IE-D</v>
      </c>
      <c r="G6" s="102" t="str">
        <f t="shared" si="0"/>
        <v>*IE-KE</v>
      </c>
      <c r="H6" s="102" t="str">
        <f t="shared" si="0"/>
        <v>*IE-KK</v>
      </c>
      <c r="I6" s="102" t="str">
        <f t="shared" si="0"/>
        <v>*IE-LS</v>
      </c>
      <c r="J6" s="102" t="str">
        <f t="shared" si="0"/>
        <v>*IE-LD</v>
      </c>
      <c r="K6" s="102" t="str">
        <f t="shared" si="0"/>
        <v>*IE-LH</v>
      </c>
      <c r="L6" s="102" t="str">
        <f t="shared" si="0"/>
        <v>*IE-MH</v>
      </c>
      <c r="M6" s="102" t="str">
        <f t="shared" si="0"/>
        <v>*IE-OY</v>
      </c>
      <c r="N6" s="102" t="str">
        <f t="shared" si="0"/>
        <v>*IE-WH</v>
      </c>
      <c r="O6" s="102" t="str">
        <f t="shared" si="0"/>
        <v>*IE-WX</v>
      </c>
      <c r="P6" s="102" t="str">
        <f t="shared" si="0"/>
        <v>*IE-WW</v>
      </c>
      <c r="Q6" s="102" t="str">
        <f t="shared" si="0"/>
        <v>*IE-CE</v>
      </c>
      <c r="R6" s="102" t="str">
        <f t="shared" si="0"/>
        <v>*IE-CO</v>
      </c>
      <c r="S6" s="102" t="str">
        <f t="shared" si="0"/>
        <v>*IE-KY</v>
      </c>
      <c r="T6" s="102" t="str">
        <f t="shared" si="0"/>
        <v>*IE-LK</v>
      </c>
      <c r="U6" s="102" t="str">
        <f t="shared" si="0"/>
        <v>*IE-TA</v>
      </c>
      <c r="V6" s="102" t="str">
        <f t="shared" si="0"/>
        <v>*IE-WD</v>
      </c>
      <c r="W6" s="102" t="str">
        <f t="shared" si="0"/>
        <v>*IE-G</v>
      </c>
      <c r="X6" s="102" t="str">
        <f t="shared" si="0"/>
        <v>*IE-LM</v>
      </c>
      <c r="Y6" s="102" t="str">
        <f t="shared" si="0"/>
        <v>*IE-MO</v>
      </c>
      <c r="Z6" s="102" t="str">
        <f t="shared" si="0"/>
        <v>*IE-RN</v>
      </c>
      <c r="AA6" s="102" t="str">
        <f t="shared" si="0"/>
        <v>*IE-SO</v>
      </c>
      <c r="AB6" s="102" t="str">
        <f t="shared" si="0"/>
        <v>*IE-CN</v>
      </c>
      <c r="AC6" s="102" t="str">
        <f t="shared" si="0"/>
        <v>*IE-DL</v>
      </c>
      <c r="AD6" s="102" t="str">
        <f t="shared" si="0"/>
        <v>*IE-MN</v>
      </c>
    </row>
    <row r="7" spans="1:30" ht="15" x14ac:dyDescent="0.2">
      <c r="A7" t="s">
        <v>380</v>
      </c>
      <c r="C7" s="102" t="str">
        <f>"*"&amp;C5</f>
        <v>*IE</v>
      </c>
      <c r="D7" s="102" t="str">
        <f>D5</f>
        <v>National</v>
      </c>
      <c r="E7" s="102" t="str">
        <f t="shared" ref="E7:AD7" si="1">E5</f>
        <v>IE-CW</v>
      </c>
      <c r="F7" s="102" t="str">
        <f t="shared" si="1"/>
        <v>IE-D</v>
      </c>
      <c r="G7" s="102" t="str">
        <f t="shared" si="1"/>
        <v>IE-KE</v>
      </c>
      <c r="H7" s="102" t="str">
        <f t="shared" si="1"/>
        <v>IE-KK</v>
      </c>
      <c r="I7" s="102" t="str">
        <f t="shared" si="1"/>
        <v>IE-LS</v>
      </c>
      <c r="J7" s="102" t="str">
        <f t="shared" si="1"/>
        <v>IE-LD</v>
      </c>
      <c r="K7" s="102" t="str">
        <f t="shared" si="1"/>
        <v>IE-LH</v>
      </c>
      <c r="L7" s="102" t="str">
        <f t="shared" si="1"/>
        <v>IE-MH</v>
      </c>
      <c r="M7" s="102" t="str">
        <f t="shared" si="1"/>
        <v>IE-OY</v>
      </c>
      <c r="N7" s="102" t="str">
        <f t="shared" si="1"/>
        <v>IE-WH</v>
      </c>
      <c r="O7" s="102" t="str">
        <f t="shared" si="1"/>
        <v>IE-WX</v>
      </c>
      <c r="P7" s="102" t="str">
        <f t="shared" si="1"/>
        <v>IE-WW</v>
      </c>
      <c r="Q7" s="102" t="str">
        <f t="shared" si="1"/>
        <v>IE-CE</v>
      </c>
      <c r="R7" s="102" t="str">
        <f t="shared" si="1"/>
        <v>IE-CO</v>
      </c>
      <c r="S7" s="102" t="str">
        <f t="shared" si="1"/>
        <v>IE-KY</v>
      </c>
      <c r="T7" s="102" t="str">
        <f t="shared" si="1"/>
        <v>IE-LK</v>
      </c>
      <c r="U7" s="102" t="str">
        <f t="shared" si="1"/>
        <v>IE-TA</v>
      </c>
      <c r="V7" s="102" t="str">
        <f t="shared" si="1"/>
        <v>IE-WD</v>
      </c>
      <c r="W7" s="102" t="str">
        <f t="shared" si="1"/>
        <v>IE-G</v>
      </c>
      <c r="X7" s="102" t="str">
        <f t="shared" si="1"/>
        <v>IE-LM</v>
      </c>
      <c r="Y7" s="102" t="str">
        <f t="shared" si="1"/>
        <v>IE-MO</v>
      </c>
      <c r="Z7" s="102" t="str">
        <f t="shared" si="1"/>
        <v>IE-RN</v>
      </c>
      <c r="AA7" s="102" t="str">
        <f t="shared" si="1"/>
        <v>IE-SO</v>
      </c>
      <c r="AB7" s="102" t="str">
        <f t="shared" si="1"/>
        <v>IE-CN</v>
      </c>
      <c r="AC7" s="102" t="str">
        <f t="shared" si="1"/>
        <v>IE-DL</v>
      </c>
      <c r="AD7" s="102" t="str">
        <f t="shared" si="1"/>
        <v>IE-MN</v>
      </c>
    </row>
    <row r="10" spans="1:30" ht="15.75" thickBot="1" x14ac:dyDescent="0.3">
      <c r="A10" s="104" t="s">
        <v>381</v>
      </c>
      <c r="B10" s="104" t="s">
        <v>382</v>
      </c>
    </row>
    <row r="11" spans="1:30" x14ac:dyDescent="0.2">
      <c r="A11" s="105" t="s">
        <v>383</v>
      </c>
      <c r="B11" s="105" t="s">
        <v>384</v>
      </c>
    </row>
    <row r="12" spans="1:30" x14ac:dyDescent="0.2">
      <c r="A12" s="106" t="s">
        <v>385</v>
      </c>
      <c r="B12" s="106" t="s">
        <v>386</v>
      </c>
    </row>
    <row r="13" spans="1:30" x14ac:dyDescent="0.2">
      <c r="A13" s="106" t="s">
        <v>387</v>
      </c>
      <c r="B13" s="106" t="s">
        <v>388</v>
      </c>
    </row>
    <row r="14" spans="1:30" x14ac:dyDescent="0.2">
      <c r="A14" s="106" t="s">
        <v>389</v>
      </c>
      <c r="B14" s="106" t="s">
        <v>390</v>
      </c>
    </row>
    <row r="15" spans="1:30" x14ac:dyDescent="0.2">
      <c r="A15" s="106" t="s">
        <v>391</v>
      </c>
      <c r="B15" s="106" t="s">
        <v>392</v>
      </c>
    </row>
    <row r="16" spans="1:30" x14ac:dyDescent="0.2">
      <c r="A16" s="106" t="s">
        <v>393</v>
      </c>
      <c r="B16" s="106" t="s">
        <v>394</v>
      </c>
    </row>
    <row r="17" spans="1:2" x14ac:dyDescent="0.2">
      <c r="A17" s="106" t="s">
        <v>395</v>
      </c>
      <c r="B17" s="106" t="s">
        <v>396</v>
      </c>
    </row>
    <row r="18" spans="1:2" x14ac:dyDescent="0.2">
      <c r="A18" s="106" t="s">
        <v>397</v>
      </c>
      <c r="B18" s="106" t="s">
        <v>398</v>
      </c>
    </row>
    <row r="19" spans="1:2" x14ac:dyDescent="0.2">
      <c r="A19" s="106" t="s">
        <v>399</v>
      </c>
      <c r="B19" s="106" t="s">
        <v>400</v>
      </c>
    </row>
    <row r="20" spans="1:2" x14ac:dyDescent="0.2">
      <c r="A20" s="106" t="s">
        <v>401</v>
      </c>
      <c r="B20" s="106" t="s">
        <v>402</v>
      </c>
    </row>
    <row r="21" spans="1:2" x14ac:dyDescent="0.2">
      <c r="A21" s="106" t="s">
        <v>403</v>
      </c>
      <c r="B21" s="106" t="s">
        <v>404</v>
      </c>
    </row>
    <row r="22" spans="1:2" x14ac:dyDescent="0.2">
      <c r="A22" s="106" t="s">
        <v>405</v>
      </c>
      <c r="B22" s="106" t="s">
        <v>406</v>
      </c>
    </row>
    <row r="23" spans="1:2" x14ac:dyDescent="0.2">
      <c r="A23" s="106" t="s">
        <v>407</v>
      </c>
      <c r="B23" s="106" t="s">
        <v>408</v>
      </c>
    </row>
    <row r="24" spans="1:2" x14ac:dyDescent="0.2">
      <c r="A24" s="106" t="s">
        <v>409</v>
      </c>
      <c r="B24" s="106" t="s">
        <v>410</v>
      </c>
    </row>
    <row r="25" spans="1:2" x14ac:dyDescent="0.2">
      <c r="A25" s="106" t="s">
        <v>411</v>
      </c>
      <c r="B25" s="106" t="s">
        <v>412</v>
      </c>
    </row>
    <row r="26" spans="1:2" x14ac:dyDescent="0.2">
      <c r="A26" s="106" t="s">
        <v>413</v>
      </c>
      <c r="B26" s="106" t="s">
        <v>414</v>
      </c>
    </row>
    <row r="27" spans="1:2" x14ac:dyDescent="0.2">
      <c r="A27" s="106" t="s">
        <v>415</v>
      </c>
      <c r="B27" s="106" t="s">
        <v>416</v>
      </c>
    </row>
    <row r="28" spans="1:2" x14ac:dyDescent="0.2">
      <c r="A28" s="106" t="s">
        <v>417</v>
      </c>
      <c r="B28" s="106" t="s">
        <v>418</v>
      </c>
    </row>
    <row r="29" spans="1:2" x14ac:dyDescent="0.2">
      <c r="A29" s="106" t="s">
        <v>419</v>
      </c>
      <c r="B29" s="106" t="s">
        <v>420</v>
      </c>
    </row>
    <row r="30" spans="1:2" x14ac:dyDescent="0.2">
      <c r="A30" s="106" t="s">
        <v>421</v>
      </c>
      <c r="B30" s="106" t="s">
        <v>422</v>
      </c>
    </row>
    <row r="31" spans="1:2" x14ac:dyDescent="0.2">
      <c r="A31" s="106" t="s">
        <v>423</v>
      </c>
      <c r="B31" s="106" t="s">
        <v>424</v>
      </c>
    </row>
    <row r="32" spans="1:2" x14ac:dyDescent="0.2">
      <c r="A32" s="106" t="s">
        <v>425</v>
      </c>
      <c r="B32" s="106" t="s">
        <v>426</v>
      </c>
    </row>
    <row r="33" spans="1:2" x14ac:dyDescent="0.2">
      <c r="A33" s="106" t="s">
        <v>427</v>
      </c>
      <c r="B33" s="106" t="s">
        <v>428</v>
      </c>
    </row>
    <row r="34" spans="1:2" x14ac:dyDescent="0.2">
      <c r="A34" s="106" t="s">
        <v>429</v>
      </c>
      <c r="B34" s="106" t="s">
        <v>430</v>
      </c>
    </row>
    <row r="35" spans="1:2" x14ac:dyDescent="0.2">
      <c r="A35" s="106" t="s">
        <v>431</v>
      </c>
      <c r="B35" s="106" t="s">
        <v>432</v>
      </c>
    </row>
    <row r="36" spans="1:2" x14ac:dyDescent="0.2">
      <c r="A36" s="106" t="s">
        <v>433</v>
      </c>
      <c r="B36" s="106" t="s">
        <v>434</v>
      </c>
    </row>
    <row r="37" spans="1:2" ht="15" x14ac:dyDescent="0.25">
      <c r="A37" s="107" t="s">
        <v>435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937"/>
  <sheetViews>
    <sheetView topLeftCell="A971" zoomScaleNormal="100" workbookViewId="0">
      <selection activeCell="C990" sqref="C990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">
      <c r="A2" t="s">
        <v>436</v>
      </c>
      <c r="B2" t="s">
        <v>272</v>
      </c>
      <c r="C2" t="s">
        <v>274</v>
      </c>
      <c r="D2" t="s">
        <v>275</v>
      </c>
      <c r="E2" t="s">
        <v>211</v>
      </c>
      <c r="F2" t="s">
        <v>276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2.7631764705882329</v>
      </c>
      <c r="M2">
        <v>2.7631764705882329</v>
      </c>
    </row>
    <row r="3" spans="1:13" x14ac:dyDescent="0.2">
      <c r="A3" t="s">
        <v>436</v>
      </c>
      <c r="B3" t="s">
        <v>272</v>
      </c>
      <c r="C3" t="s">
        <v>274</v>
      </c>
      <c r="D3" t="s">
        <v>275</v>
      </c>
      <c r="E3" t="s">
        <v>211</v>
      </c>
      <c r="F3" t="s">
        <v>276</v>
      </c>
      <c r="G3">
        <v>2030</v>
      </c>
      <c r="H3" t="s">
        <v>211</v>
      </c>
      <c r="I3" t="s">
        <v>211</v>
      </c>
      <c r="J3" t="s">
        <v>211</v>
      </c>
      <c r="K3" t="s">
        <v>211</v>
      </c>
      <c r="L3">
        <v>2.947388235294115</v>
      </c>
      <c r="M3">
        <v>2.947388235294115</v>
      </c>
    </row>
    <row r="4" spans="1:13" x14ac:dyDescent="0.2">
      <c r="A4" t="s">
        <v>436</v>
      </c>
      <c r="B4" t="s">
        <v>272</v>
      </c>
      <c r="C4" t="s">
        <v>274</v>
      </c>
      <c r="D4" t="s">
        <v>275</v>
      </c>
      <c r="E4" t="s">
        <v>211</v>
      </c>
      <c r="F4" t="s">
        <v>276</v>
      </c>
      <c r="G4">
        <v>2040</v>
      </c>
      <c r="H4" t="s">
        <v>211</v>
      </c>
      <c r="I4" t="s">
        <v>211</v>
      </c>
      <c r="J4" t="s">
        <v>211</v>
      </c>
      <c r="K4" t="s">
        <v>211</v>
      </c>
      <c r="L4">
        <v>3.4079176470588211</v>
      </c>
      <c r="M4">
        <v>3.4079176470588211</v>
      </c>
    </row>
    <row r="5" spans="1:13" x14ac:dyDescent="0.2">
      <c r="A5" t="s">
        <v>436</v>
      </c>
      <c r="B5" t="s">
        <v>272</v>
      </c>
      <c r="C5" t="s">
        <v>274</v>
      </c>
      <c r="D5" t="s">
        <v>275</v>
      </c>
      <c r="E5" t="s">
        <v>211</v>
      </c>
      <c r="F5" t="s">
        <v>276</v>
      </c>
      <c r="G5">
        <v>2050</v>
      </c>
      <c r="H5" t="s">
        <v>211</v>
      </c>
      <c r="I5" t="s">
        <v>211</v>
      </c>
      <c r="J5" t="s">
        <v>211</v>
      </c>
      <c r="K5" t="s">
        <v>211</v>
      </c>
      <c r="L5">
        <v>3.6842352941176437</v>
      </c>
      <c r="M5">
        <v>3.6842352941176437</v>
      </c>
    </row>
    <row r="6" spans="1:13" x14ac:dyDescent="0.2">
      <c r="A6" t="s">
        <v>436</v>
      </c>
      <c r="B6" t="s">
        <v>272</v>
      </c>
      <c r="C6" t="s">
        <v>274</v>
      </c>
      <c r="D6" t="s">
        <v>478</v>
      </c>
      <c r="E6" t="s">
        <v>211</v>
      </c>
      <c r="F6" t="s">
        <v>276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3.07019607843137</v>
      </c>
      <c r="M6">
        <v>3.07019607843137</v>
      </c>
    </row>
    <row r="7" spans="1:13" x14ac:dyDescent="0.2">
      <c r="A7" t="s">
        <v>436</v>
      </c>
      <c r="B7" t="s">
        <v>272</v>
      </c>
      <c r="C7" t="s">
        <v>274</v>
      </c>
      <c r="D7" t="s">
        <v>478</v>
      </c>
      <c r="E7" t="s">
        <v>211</v>
      </c>
      <c r="F7" t="s">
        <v>276</v>
      </c>
      <c r="G7">
        <v>2030</v>
      </c>
      <c r="H7" t="s">
        <v>211</v>
      </c>
      <c r="I7" t="s">
        <v>211</v>
      </c>
      <c r="J7" t="s">
        <v>211</v>
      </c>
      <c r="K7" t="s">
        <v>211</v>
      </c>
      <c r="L7">
        <v>3.2748758169934713</v>
      </c>
      <c r="M7">
        <v>3.2748758169934713</v>
      </c>
    </row>
    <row r="8" spans="1:13" x14ac:dyDescent="0.2">
      <c r="A8" t="s">
        <v>436</v>
      </c>
      <c r="B8" t="s">
        <v>272</v>
      </c>
      <c r="C8" t="s">
        <v>274</v>
      </c>
      <c r="D8" t="s">
        <v>478</v>
      </c>
      <c r="E8" t="s">
        <v>211</v>
      </c>
      <c r="F8" t="s">
        <v>276</v>
      </c>
      <c r="G8">
        <v>2040</v>
      </c>
      <c r="H8" t="s">
        <v>211</v>
      </c>
      <c r="I8" t="s">
        <v>211</v>
      </c>
      <c r="J8" t="s">
        <v>211</v>
      </c>
      <c r="K8" t="s">
        <v>211</v>
      </c>
      <c r="L8">
        <v>3.7865751633986795</v>
      </c>
      <c r="M8">
        <v>3.7865751633986795</v>
      </c>
    </row>
    <row r="9" spans="1:13" x14ac:dyDescent="0.2">
      <c r="A9" t="s">
        <v>436</v>
      </c>
      <c r="B9" t="s">
        <v>272</v>
      </c>
      <c r="C9" t="s">
        <v>274</v>
      </c>
      <c r="D9" t="s">
        <v>478</v>
      </c>
      <c r="E9" t="s">
        <v>211</v>
      </c>
      <c r="F9" t="s">
        <v>276</v>
      </c>
      <c r="G9">
        <v>2050</v>
      </c>
      <c r="H9" t="s">
        <v>211</v>
      </c>
      <c r="I9" t="s">
        <v>211</v>
      </c>
      <c r="J9" t="s">
        <v>211</v>
      </c>
      <c r="K9" t="s">
        <v>211</v>
      </c>
      <c r="L9">
        <v>4.0935947712418166</v>
      </c>
      <c r="M9">
        <v>4.0935947712418166</v>
      </c>
    </row>
    <row r="10" spans="1:13" x14ac:dyDescent="0.2">
      <c r="A10" t="s">
        <v>436</v>
      </c>
      <c r="B10" t="s">
        <v>272</v>
      </c>
      <c r="C10" t="s">
        <v>274</v>
      </c>
      <c r="D10" t="s">
        <v>480</v>
      </c>
      <c r="E10" t="s">
        <v>211</v>
      </c>
      <c r="F10" t="s">
        <v>276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3.07019607843137</v>
      </c>
      <c r="M10">
        <v>3.07019607843137</v>
      </c>
    </row>
    <row r="11" spans="1:13" x14ac:dyDescent="0.2">
      <c r="A11" t="s">
        <v>436</v>
      </c>
      <c r="B11" t="s">
        <v>272</v>
      </c>
      <c r="C11" t="s">
        <v>274</v>
      </c>
      <c r="D11" t="s">
        <v>480</v>
      </c>
      <c r="E11" t="s">
        <v>211</v>
      </c>
      <c r="F11" t="s">
        <v>276</v>
      </c>
      <c r="G11">
        <v>2030</v>
      </c>
      <c r="H11" t="s">
        <v>211</v>
      </c>
      <c r="I11" t="s">
        <v>211</v>
      </c>
      <c r="J11" t="s">
        <v>211</v>
      </c>
      <c r="K11" t="s">
        <v>211</v>
      </c>
      <c r="L11">
        <v>3.2748758169934713</v>
      </c>
      <c r="M11">
        <v>3.2748758169934713</v>
      </c>
    </row>
    <row r="12" spans="1:13" x14ac:dyDescent="0.2">
      <c r="A12" t="s">
        <v>436</v>
      </c>
      <c r="B12" t="s">
        <v>272</v>
      </c>
      <c r="C12" t="s">
        <v>274</v>
      </c>
      <c r="D12" t="s">
        <v>480</v>
      </c>
      <c r="E12" t="s">
        <v>211</v>
      </c>
      <c r="F12" t="s">
        <v>276</v>
      </c>
      <c r="G12">
        <v>2040</v>
      </c>
      <c r="H12" t="s">
        <v>211</v>
      </c>
      <c r="I12" t="s">
        <v>211</v>
      </c>
      <c r="J12" t="s">
        <v>211</v>
      </c>
      <c r="K12" t="s">
        <v>211</v>
      </c>
      <c r="L12">
        <v>3.7865751633986795</v>
      </c>
      <c r="M12">
        <v>3.7865751633986795</v>
      </c>
    </row>
    <row r="13" spans="1:13" x14ac:dyDescent="0.2">
      <c r="A13" t="s">
        <v>436</v>
      </c>
      <c r="B13" t="s">
        <v>272</v>
      </c>
      <c r="C13" t="s">
        <v>274</v>
      </c>
      <c r="D13" t="s">
        <v>480</v>
      </c>
      <c r="E13" t="s">
        <v>211</v>
      </c>
      <c r="F13" t="s">
        <v>276</v>
      </c>
      <c r="G13">
        <v>2050</v>
      </c>
      <c r="H13" t="s">
        <v>211</v>
      </c>
      <c r="I13" t="s">
        <v>211</v>
      </c>
      <c r="J13" t="s">
        <v>211</v>
      </c>
      <c r="K13" t="s">
        <v>211</v>
      </c>
      <c r="L13">
        <v>4.0935947712418166</v>
      </c>
      <c r="M13">
        <v>4.0935947712418166</v>
      </c>
    </row>
    <row r="14" spans="1:13" x14ac:dyDescent="0.2">
      <c r="A14" t="s">
        <v>436</v>
      </c>
      <c r="B14" t="s">
        <v>272</v>
      </c>
      <c r="C14" t="s">
        <v>274</v>
      </c>
      <c r="D14" t="s">
        <v>481</v>
      </c>
      <c r="E14" t="s">
        <v>211</v>
      </c>
      <c r="F14" t="s">
        <v>276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3.07019607843137</v>
      </c>
      <c r="M14">
        <v>3.07019607843137</v>
      </c>
    </row>
    <row r="15" spans="1:13" x14ac:dyDescent="0.2">
      <c r="A15" t="s">
        <v>436</v>
      </c>
      <c r="B15" t="s">
        <v>272</v>
      </c>
      <c r="C15" t="s">
        <v>274</v>
      </c>
      <c r="D15" t="s">
        <v>481</v>
      </c>
      <c r="E15" t="s">
        <v>211</v>
      </c>
      <c r="F15" t="s">
        <v>276</v>
      </c>
      <c r="G15">
        <v>2030</v>
      </c>
      <c r="H15" t="s">
        <v>211</v>
      </c>
      <c r="I15" t="s">
        <v>211</v>
      </c>
      <c r="J15" t="s">
        <v>211</v>
      </c>
      <c r="K15" t="s">
        <v>211</v>
      </c>
      <c r="L15">
        <v>3.2748758169934713</v>
      </c>
      <c r="M15">
        <v>3.2748758169934713</v>
      </c>
    </row>
    <row r="16" spans="1:13" x14ac:dyDescent="0.2">
      <c r="A16" t="s">
        <v>436</v>
      </c>
      <c r="B16" t="s">
        <v>272</v>
      </c>
      <c r="C16" t="s">
        <v>274</v>
      </c>
      <c r="D16" t="s">
        <v>481</v>
      </c>
      <c r="E16" t="s">
        <v>211</v>
      </c>
      <c r="F16" t="s">
        <v>276</v>
      </c>
      <c r="G16">
        <v>2040</v>
      </c>
      <c r="H16" t="s">
        <v>211</v>
      </c>
      <c r="I16" t="s">
        <v>211</v>
      </c>
      <c r="J16" t="s">
        <v>211</v>
      </c>
      <c r="K16" t="s">
        <v>211</v>
      </c>
      <c r="L16">
        <v>3.7865751633986795</v>
      </c>
      <c r="M16">
        <v>3.7865751633986795</v>
      </c>
    </row>
    <row r="17" spans="1:13" x14ac:dyDescent="0.2">
      <c r="A17" t="s">
        <v>436</v>
      </c>
      <c r="B17" t="s">
        <v>272</v>
      </c>
      <c r="C17" t="s">
        <v>274</v>
      </c>
      <c r="D17" t="s">
        <v>481</v>
      </c>
      <c r="E17" t="s">
        <v>211</v>
      </c>
      <c r="F17" t="s">
        <v>276</v>
      </c>
      <c r="G17">
        <v>2050</v>
      </c>
      <c r="H17" t="s">
        <v>211</v>
      </c>
      <c r="I17" t="s">
        <v>211</v>
      </c>
      <c r="J17" t="s">
        <v>211</v>
      </c>
      <c r="K17" t="s">
        <v>211</v>
      </c>
      <c r="L17">
        <v>4.0935947712418166</v>
      </c>
      <c r="M17">
        <v>4.0935947712418166</v>
      </c>
    </row>
    <row r="18" spans="1:13" x14ac:dyDescent="0.2">
      <c r="A18" t="s">
        <v>436</v>
      </c>
      <c r="B18" t="s">
        <v>272</v>
      </c>
      <c r="C18" t="s">
        <v>274</v>
      </c>
      <c r="D18" t="s">
        <v>482</v>
      </c>
      <c r="E18" t="s">
        <v>211</v>
      </c>
      <c r="F18" t="s">
        <v>276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3.07019607843137</v>
      </c>
      <c r="M18">
        <v>3.07019607843137</v>
      </c>
    </row>
    <row r="19" spans="1:13" x14ac:dyDescent="0.2">
      <c r="A19" t="s">
        <v>436</v>
      </c>
      <c r="B19" t="s">
        <v>272</v>
      </c>
      <c r="C19" t="s">
        <v>274</v>
      </c>
      <c r="D19" t="s">
        <v>482</v>
      </c>
      <c r="E19" t="s">
        <v>211</v>
      </c>
      <c r="F19" t="s">
        <v>276</v>
      </c>
      <c r="G19">
        <v>2030</v>
      </c>
      <c r="H19" t="s">
        <v>211</v>
      </c>
      <c r="I19" t="s">
        <v>211</v>
      </c>
      <c r="J19" t="s">
        <v>211</v>
      </c>
      <c r="K19" t="s">
        <v>211</v>
      </c>
      <c r="L19">
        <v>3.2748758169934713</v>
      </c>
      <c r="M19">
        <v>3.2748758169934713</v>
      </c>
    </row>
    <row r="20" spans="1:13" x14ac:dyDescent="0.2">
      <c r="A20" t="s">
        <v>436</v>
      </c>
      <c r="B20" t="s">
        <v>272</v>
      </c>
      <c r="C20" t="s">
        <v>274</v>
      </c>
      <c r="D20" t="s">
        <v>482</v>
      </c>
      <c r="E20" t="s">
        <v>211</v>
      </c>
      <c r="F20" t="s">
        <v>276</v>
      </c>
      <c r="G20">
        <v>2040</v>
      </c>
      <c r="H20" t="s">
        <v>211</v>
      </c>
      <c r="I20" t="s">
        <v>211</v>
      </c>
      <c r="J20" t="s">
        <v>211</v>
      </c>
      <c r="K20" t="s">
        <v>211</v>
      </c>
      <c r="L20">
        <v>3.7865751633986795</v>
      </c>
      <c r="M20">
        <v>3.7865751633986795</v>
      </c>
    </row>
    <row r="21" spans="1:13" x14ac:dyDescent="0.2">
      <c r="A21" t="s">
        <v>436</v>
      </c>
      <c r="B21" t="s">
        <v>272</v>
      </c>
      <c r="C21" t="s">
        <v>274</v>
      </c>
      <c r="D21" t="s">
        <v>482</v>
      </c>
      <c r="E21" t="s">
        <v>211</v>
      </c>
      <c r="F21" t="s">
        <v>276</v>
      </c>
      <c r="G21">
        <v>2050</v>
      </c>
      <c r="H21" t="s">
        <v>211</v>
      </c>
      <c r="I21" t="s">
        <v>211</v>
      </c>
      <c r="J21" t="s">
        <v>211</v>
      </c>
      <c r="K21" t="s">
        <v>211</v>
      </c>
      <c r="L21">
        <v>4.0935947712418166</v>
      </c>
      <c r="M21">
        <v>4.0935947712418166</v>
      </c>
    </row>
    <row r="22" spans="1:13" x14ac:dyDescent="0.2">
      <c r="A22" t="s">
        <v>436</v>
      </c>
      <c r="B22" t="s">
        <v>272</v>
      </c>
      <c r="C22" t="s">
        <v>274</v>
      </c>
      <c r="D22" t="s">
        <v>483</v>
      </c>
      <c r="E22" t="s">
        <v>211</v>
      </c>
      <c r="F22" t="s">
        <v>276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3.07019607843137</v>
      </c>
      <c r="M22">
        <v>3.07019607843137</v>
      </c>
    </row>
    <row r="23" spans="1:13" x14ac:dyDescent="0.2">
      <c r="A23" t="s">
        <v>436</v>
      </c>
      <c r="B23" t="s">
        <v>272</v>
      </c>
      <c r="C23" t="s">
        <v>274</v>
      </c>
      <c r="D23" t="s">
        <v>483</v>
      </c>
      <c r="E23" t="s">
        <v>211</v>
      </c>
      <c r="F23" t="s">
        <v>276</v>
      </c>
      <c r="G23">
        <v>2030</v>
      </c>
      <c r="H23" t="s">
        <v>211</v>
      </c>
      <c r="I23" t="s">
        <v>211</v>
      </c>
      <c r="J23" t="s">
        <v>211</v>
      </c>
      <c r="K23" t="s">
        <v>211</v>
      </c>
      <c r="L23">
        <v>3.2748758169934713</v>
      </c>
      <c r="M23">
        <v>3.2748758169934713</v>
      </c>
    </row>
    <row r="24" spans="1:13" x14ac:dyDescent="0.2">
      <c r="A24" t="s">
        <v>436</v>
      </c>
      <c r="B24" t="s">
        <v>272</v>
      </c>
      <c r="C24" t="s">
        <v>274</v>
      </c>
      <c r="D24" t="s">
        <v>483</v>
      </c>
      <c r="E24" t="s">
        <v>211</v>
      </c>
      <c r="F24" t="s">
        <v>276</v>
      </c>
      <c r="G24">
        <v>2040</v>
      </c>
      <c r="H24" t="s">
        <v>211</v>
      </c>
      <c r="I24" t="s">
        <v>211</v>
      </c>
      <c r="J24" t="s">
        <v>211</v>
      </c>
      <c r="K24" t="s">
        <v>211</v>
      </c>
      <c r="L24">
        <v>3.7865751633986795</v>
      </c>
      <c r="M24">
        <v>3.7865751633986795</v>
      </c>
    </row>
    <row r="25" spans="1:13" x14ac:dyDescent="0.2">
      <c r="A25" t="s">
        <v>436</v>
      </c>
      <c r="B25" t="s">
        <v>272</v>
      </c>
      <c r="C25" t="s">
        <v>274</v>
      </c>
      <c r="D25" t="s">
        <v>483</v>
      </c>
      <c r="E25" t="s">
        <v>211</v>
      </c>
      <c r="F25" t="s">
        <v>276</v>
      </c>
      <c r="G25">
        <v>2050</v>
      </c>
      <c r="H25" t="s">
        <v>211</v>
      </c>
      <c r="I25" t="s">
        <v>211</v>
      </c>
      <c r="J25" t="s">
        <v>211</v>
      </c>
      <c r="K25" t="s">
        <v>211</v>
      </c>
      <c r="L25">
        <v>4.0935947712418166</v>
      </c>
      <c r="M25">
        <v>4.0935947712418166</v>
      </c>
    </row>
    <row r="26" spans="1:13" x14ac:dyDescent="0.2">
      <c r="A26" t="s">
        <v>436</v>
      </c>
      <c r="B26" t="s">
        <v>272</v>
      </c>
      <c r="C26" t="s">
        <v>274</v>
      </c>
      <c r="D26" t="s">
        <v>479</v>
      </c>
      <c r="E26" t="s">
        <v>211</v>
      </c>
      <c r="F26" t="s">
        <v>276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3.07019607843137</v>
      </c>
      <c r="M26">
        <v>3.07019607843137</v>
      </c>
    </row>
    <row r="27" spans="1:13" x14ac:dyDescent="0.2">
      <c r="A27" t="s">
        <v>436</v>
      </c>
      <c r="B27" t="s">
        <v>272</v>
      </c>
      <c r="C27" t="s">
        <v>274</v>
      </c>
      <c r="D27" t="s">
        <v>479</v>
      </c>
      <c r="E27" t="s">
        <v>211</v>
      </c>
      <c r="F27" t="s">
        <v>276</v>
      </c>
      <c r="G27">
        <v>2030</v>
      </c>
      <c r="H27" t="s">
        <v>211</v>
      </c>
      <c r="I27" t="s">
        <v>211</v>
      </c>
      <c r="J27" t="s">
        <v>211</v>
      </c>
      <c r="K27" t="s">
        <v>211</v>
      </c>
      <c r="L27">
        <v>3.2748758169934713</v>
      </c>
      <c r="M27">
        <v>3.2748758169934713</v>
      </c>
    </row>
    <row r="28" spans="1:13" x14ac:dyDescent="0.2">
      <c r="A28" t="s">
        <v>436</v>
      </c>
      <c r="B28" t="s">
        <v>272</v>
      </c>
      <c r="C28" t="s">
        <v>274</v>
      </c>
      <c r="D28" t="s">
        <v>479</v>
      </c>
      <c r="E28" t="s">
        <v>211</v>
      </c>
      <c r="F28" t="s">
        <v>276</v>
      </c>
      <c r="G28">
        <v>2040</v>
      </c>
      <c r="H28" t="s">
        <v>211</v>
      </c>
      <c r="I28" t="s">
        <v>211</v>
      </c>
      <c r="J28" t="s">
        <v>211</v>
      </c>
      <c r="K28" t="s">
        <v>211</v>
      </c>
      <c r="L28">
        <v>3.7865751633986795</v>
      </c>
      <c r="M28">
        <v>3.7865751633986795</v>
      </c>
    </row>
    <row r="29" spans="1:13" x14ac:dyDescent="0.2">
      <c r="A29" t="s">
        <v>436</v>
      </c>
      <c r="B29" t="s">
        <v>272</v>
      </c>
      <c r="C29" t="s">
        <v>274</v>
      </c>
      <c r="D29" t="s">
        <v>479</v>
      </c>
      <c r="E29" t="s">
        <v>211</v>
      </c>
      <c r="F29" t="s">
        <v>276</v>
      </c>
      <c r="G29">
        <v>2050</v>
      </c>
      <c r="H29" t="s">
        <v>211</v>
      </c>
      <c r="I29" t="s">
        <v>211</v>
      </c>
      <c r="J29" t="s">
        <v>211</v>
      </c>
      <c r="K29" t="s">
        <v>211</v>
      </c>
      <c r="L29">
        <v>4.0935947712418166</v>
      </c>
      <c r="M29">
        <v>4.0935947712418166</v>
      </c>
    </row>
    <row r="30" spans="1:13" x14ac:dyDescent="0.2">
      <c r="A30" t="s">
        <v>436</v>
      </c>
      <c r="B30" t="s">
        <v>272</v>
      </c>
      <c r="C30" t="s">
        <v>496</v>
      </c>
      <c r="D30" t="s">
        <v>275</v>
      </c>
      <c r="E30" t="s">
        <v>211</v>
      </c>
      <c r="F30" t="s">
        <v>276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3.0394941176470565</v>
      </c>
      <c r="M30">
        <v>3.0394941176470565</v>
      </c>
    </row>
    <row r="31" spans="1:13" x14ac:dyDescent="0.2">
      <c r="A31" t="s">
        <v>436</v>
      </c>
      <c r="B31" t="s">
        <v>272</v>
      </c>
      <c r="C31" t="s">
        <v>496</v>
      </c>
      <c r="D31" t="s">
        <v>275</v>
      </c>
      <c r="E31" t="s">
        <v>211</v>
      </c>
      <c r="F31" t="s">
        <v>276</v>
      </c>
      <c r="G31">
        <v>2030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</row>
    <row r="32" spans="1:13" x14ac:dyDescent="0.2">
      <c r="A32" t="s">
        <v>436</v>
      </c>
      <c r="B32" t="s">
        <v>272</v>
      </c>
      <c r="C32" t="s">
        <v>496</v>
      </c>
      <c r="D32" t="s">
        <v>275</v>
      </c>
      <c r="E32" t="s">
        <v>211</v>
      </c>
      <c r="F32" t="s">
        <v>276</v>
      </c>
      <c r="G32">
        <v>2040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</row>
    <row r="33" spans="1:13" x14ac:dyDescent="0.2">
      <c r="A33" t="s">
        <v>436</v>
      </c>
      <c r="B33" t="s">
        <v>272</v>
      </c>
      <c r="C33" t="s">
        <v>496</v>
      </c>
      <c r="D33" t="s">
        <v>275</v>
      </c>
      <c r="E33" t="s">
        <v>211</v>
      </c>
      <c r="F33" t="s">
        <v>276</v>
      </c>
      <c r="G33">
        <v>2050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</row>
    <row r="34" spans="1:13" x14ac:dyDescent="0.2">
      <c r="A34" t="s">
        <v>436</v>
      </c>
      <c r="B34" t="s">
        <v>272</v>
      </c>
      <c r="C34" t="s">
        <v>496</v>
      </c>
      <c r="D34" t="s">
        <v>478</v>
      </c>
      <c r="E34" t="s">
        <v>211</v>
      </c>
      <c r="F34" t="s">
        <v>276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3.3772156862745071</v>
      </c>
      <c r="M34">
        <v>3.3772156862745071</v>
      </c>
    </row>
    <row r="35" spans="1:13" x14ac:dyDescent="0.2">
      <c r="A35" t="s">
        <v>436</v>
      </c>
      <c r="B35" t="s">
        <v>272</v>
      </c>
      <c r="C35" t="s">
        <v>496</v>
      </c>
      <c r="D35" t="s">
        <v>478</v>
      </c>
      <c r="E35" t="s">
        <v>211</v>
      </c>
      <c r="F35" t="s">
        <v>276</v>
      </c>
      <c r="G35">
        <v>2030</v>
      </c>
      <c r="H35" t="s">
        <v>211</v>
      </c>
      <c r="I35" t="s">
        <v>211</v>
      </c>
      <c r="J35" t="s">
        <v>211</v>
      </c>
      <c r="K35" t="s">
        <v>211</v>
      </c>
      <c r="L35">
        <v>3.5818954248366088</v>
      </c>
      <c r="M35">
        <v>3.5818954248366088</v>
      </c>
    </row>
    <row r="36" spans="1:13" x14ac:dyDescent="0.2">
      <c r="A36" t="s">
        <v>436</v>
      </c>
      <c r="B36" t="s">
        <v>272</v>
      </c>
      <c r="C36" t="s">
        <v>496</v>
      </c>
      <c r="D36" t="s">
        <v>478</v>
      </c>
      <c r="E36" t="s">
        <v>211</v>
      </c>
      <c r="F36" t="s">
        <v>276</v>
      </c>
      <c r="G36">
        <v>2040</v>
      </c>
      <c r="H36" t="s">
        <v>211</v>
      </c>
      <c r="I36" t="s">
        <v>211</v>
      </c>
      <c r="J36" t="s">
        <v>211</v>
      </c>
      <c r="K36" t="s">
        <v>211</v>
      </c>
      <c r="L36">
        <v>4.0935947712418166</v>
      </c>
      <c r="M36">
        <v>4.0935947712418166</v>
      </c>
    </row>
    <row r="37" spans="1:13" x14ac:dyDescent="0.2">
      <c r="A37" t="s">
        <v>436</v>
      </c>
      <c r="B37" t="s">
        <v>272</v>
      </c>
      <c r="C37" t="s">
        <v>496</v>
      </c>
      <c r="D37" t="s">
        <v>478</v>
      </c>
      <c r="E37" t="s">
        <v>211</v>
      </c>
      <c r="F37" t="s">
        <v>276</v>
      </c>
      <c r="G37">
        <v>2050</v>
      </c>
      <c r="H37" t="s">
        <v>211</v>
      </c>
      <c r="I37" t="s">
        <v>211</v>
      </c>
      <c r="J37" t="s">
        <v>211</v>
      </c>
      <c r="K37" t="s">
        <v>211</v>
      </c>
      <c r="L37">
        <v>4.6052941176470554</v>
      </c>
      <c r="M37">
        <v>4.6052941176470554</v>
      </c>
    </row>
    <row r="38" spans="1:13" x14ac:dyDescent="0.2">
      <c r="A38" t="s">
        <v>436</v>
      </c>
      <c r="B38" t="s">
        <v>272</v>
      </c>
      <c r="C38" t="s">
        <v>497</v>
      </c>
      <c r="D38" t="s">
        <v>275</v>
      </c>
      <c r="E38" t="s">
        <v>211</v>
      </c>
      <c r="F38" t="s">
        <v>276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3.0394941176470565</v>
      </c>
      <c r="M38">
        <v>3.0394941176470565</v>
      </c>
    </row>
    <row r="39" spans="1:13" x14ac:dyDescent="0.2">
      <c r="A39" t="s">
        <v>436</v>
      </c>
      <c r="B39" t="s">
        <v>272</v>
      </c>
      <c r="C39" t="s">
        <v>497</v>
      </c>
      <c r="D39" t="s">
        <v>275</v>
      </c>
      <c r="E39" t="s">
        <v>211</v>
      </c>
      <c r="F39" t="s">
        <v>276</v>
      </c>
      <c r="G39">
        <v>2030</v>
      </c>
      <c r="H39" t="s">
        <v>211</v>
      </c>
      <c r="I39" t="s">
        <v>211</v>
      </c>
      <c r="J39" t="s">
        <v>211</v>
      </c>
      <c r="K39" t="s">
        <v>211</v>
      </c>
      <c r="L39">
        <v>3.2237058823529385</v>
      </c>
      <c r="M39">
        <v>3.2237058823529385</v>
      </c>
    </row>
    <row r="40" spans="1:13" x14ac:dyDescent="0.2">
      <c r="A40" t="s">
        <v>436</v>
      </c>
      <c r="B40" t="s">
        <v>272</v>
      </c>
      <c r="C40" t="s">
        <v>497</v>
      </c>
      <c r="D40" t="s">
        <v>275</v>
      </c>
      <c r="E40" t="s">
        <v>211</v>
      </c>
      <c r="F40" t="s">
        <v>276</v>
      </c>
      <c r="G40">
        <v>2040</v>
      </c>
      <c r="H40" t="s">
        <v>211</v>
      </c>
      <c r="I40" t="s">
        <v>211</v>
      </c>
      <c r="J40" t="s">
        <v>211</v>
      </c>
      <c r="K40" t="s">
        <v>211</v>
      </c>
      <c r="L40">
        <v>3.6842352941176437</v>
      </c>
      <c r="M40">
        <v>3.6842352941176437</v>
      </c>
    </row>
    <row r="41" spans="1:13" x14ac:dyDescent="0.2">
      <c r="A41" t="s">
        <v>436</v>
      </c>
      <c r="B41" t="s">
        <v>272</v>
      </c>
      <c r="C41" t="s">
        <v>497</v>
      </c>
      <c r="D41" t="s">
        <v>275</v>
      </c>
      <c r="E41" t="s">
        <v>211</v>
      </c>
      <c r="F41" t="s">
        <v>276</v>
      </c>
      <c r="G41">
        <v>2050</v>
      </c>
      <c r="H41" t="s">
        <v>211</v>
      </c>
      <c r="I41" t="s">
        <v>211</v>
      </c>
      <c r="J41" t="s">
        <v>211</v>
      </c>
      <c r="K41" t="s">
        <v>211</v>
      </c>
      <c r="L41">
        <v>4.1447647058823494</v>
      </c>
      <c r="M41">
        <v>4.1447647058823494</v>
      </c>
    </row>
    <row r="42" spans="1:13" x14ac:dyDescent="0.2">
      <c r="A42" t="s">
        <v>436</v>
      </c>
      <c r="B42" t="s">
        <v>272</v>
      </c>
      <c r="C42" t="s">
        <v>497</v>
      </c>
      <c r="D42" t="s">
        <v>480</v>
      </c>
      <c r="E42" t="s">
        <v>211</v>
      </c>
      <c r="F42" t="s">
        <v>276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3.3772156862745071</v>
      </c>
      <c r="M42">
        <v>3.3772156862745071</v>
      </c>
    </row>
    <row r="43" spans="1:13" x14ac:dyDescent="0.2">
      <c r="A43" t="s">
        <v>436</v>
      </c>
      <c r="B43" t="s">
        <v>272</v>
      </c>
      <c r="C43" t="s">
        <v>497</v>
      </c>
      <c r="D43" t="s">
        <v>480</v>
      </c>
      <c r="E43" t="s">
        <v>211</v>
      </c>
      <c r="F43" t="s">
        <v>276</v>
      </c>
      <c r="G43">
        <v>2030</v>
      </c>
      <c r="H43" t="s">
        <v>211</v>
      </c>
      <c r="I43" t="s">
        <v>211</v>
      </c>
      <c r="J43" t="s">
        <v>211</v>
      </c>
      <c r="K43" t="s">
        <v>211</v>
      </c>
      <c r="L43">
        <v>3.5818954248366088</v>
      </c>
      <c r="M43">
        <v>3.5818954248366088</v>
      </c>
    </row>
    <row r="44" spans="1:13" x14ac:dyDescent="0.2">
      <c r="A44" t="s">
        <v>436</v>
      </c>
      <c r="B44" t="s">
        <v>272</v>
      </c>
      <c r="C44" t="s">
        <v>497</v>
      </c>
      <c r="D44" t="s">
        <v>480</v>
      </c>
      <c r="E44" t="s">
        <v>211</v>
      </c>
      <c r="F44" t="s">
        <v>276</v>
      </c>
      <c r="G44">
        <v>2040</v>
      </c>
      <c r="H44" t="s">
        <v>211</v>
      </c>
      <c r="I44" t="s">
        <v>211</v>
      </c>
      <c r="J44" t="s">
        <v>211</v>
      </c>
      <c r="K44" t="s">
        <v>211</v>
      </c>
      <c r="L44">
        <v>4.0935947712418166</v>
      </c>
      <c r="M44">
        <v>4.0935947712418166</v>
      </c>
    </row>
    <row r="45" spans="1:13" x14ac:dyDescent="0.2">
      <c r="A45" t="s">
        <v>436</v>
      </c>
      <c r="B45" t="s">
        <v>272</v>
      </c>
      <c r="C45" t="s">
        <v>497</v>
      </c>
      <c r="D45" t="s">
        <v>480</v>
      </c>
      <c r="E45" t="s">
        <v>211</v>
      </c>
      <c r="F45" t="s">
        <v>276</v>
      </c>
      <c r="G45">
        <v>2050</v>
      </c>
      <c r="H45" t="s">
        <v>211</v>
      </c>
      <c r="I45" t="s">
        <v>211</v>
      </c>
      <c r="J45" t="s">
        <v>211</v>
      </c>
      <c r="K45" t="s">
        <v>211</v>
      </c>
      <c r="L45">
        <v>4.6052941176470554</v>
      </c>
      <c r="M45">
        <v>4.6052941176470554</v>
      </c>
    </row>
    <row r="46" spans="1:13" x14ac:dyDescent="0.2">
      <c r="A46" t="s">
        <v>436</v>
      </c>
      <c r="B46" t="s">
        <v>272</v>
      </c>
      <c r="C46" t="s">
        <v>498</v>
      </c>
      <c r="D46" t="s">
        <v>275</v>
      </c>
      <c r="E46" t="s">
        <v>211</v>
      </c>
      <c r="F46" t="s">
        <v>276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3.0394941176470565</v>
      </c>
      <c r="M46">
        <v>3.0394941176470565</v>
      </c>
    </row>
    <row r="47" spans="1:13" x14ac:dyDescent="0.2">
      <c r="A47" t="s">
        <v>436</v>
      </c>
      <c r="B47" t="s">
        <v>272</v>
      </c>
      <c r="C47" t="s">
        <v>498</v>
      </c>
      <c r="D47" t="s">
        <v>275</v>
      </c>
      <c r="E47" t="s">
        <v>211</v>
      </c>
      <c r="F47" t="s">
        <v>276</v>
      </c>
      <c r="G47">
        <v>2030</v>
      </c>
      <c r="H47" t="s">
        <v>211</v>
      </c>
      <c r="I47" t="s">
        <v>211</v>
      </c>
      <c r="J47" t="s">
        <v>211</v>
      </c>
      <c r="K47" t="s">
        <v>211</v>
      </c>
      <c r="L47">
        <v>3.2237058823529385</v>
      </c>
      <c r="M47">
        <v>3.2237058823529385</v>
      </c>
    </row>
    <row r="48" spans="1:13" x14ac:dyDescent="0.2">
      <c r="A48" t="s">
        <v>436</v>
      </c>
      <c r="B48" t="s">
        <v>272</v>
      </c>
      <c r="C48" t="s">
        <v>498</v>
      </c>
      <c r="D48" t="s">
        <v>275</v>
      </c>
      <c r="E48" t="s">
        <v>211</v>
      </c>
      <c r="F48" t="s">
        <v>276</v>
      </c>
      <c r="G48">
        <v>2040</v>
      </c>
      <c r="H48" t="s">
        <v>211</v>
      </c>
      <c r="I48" t="s">
        <v>211</v>
      </c>
      <c r="J48" t="s">
        <v>211</v>
      </c>
      <c r="K48" t="s">
        <v>211</v>
      </c>
      <c r="L48">
        <v>3.6842352941176437</v>
      </c>
      <c r="M48">
        <v>3.6842352941176437</v>
      </c>
    </row>
    <row r="49" spans="1:13" x14ac:dyDescent="0.2">
      <c r="A49" t="s">
        <v>436</v>
      </c>
      <c r="B49" t="s">
        <v>272</v>
      </c>
      <c r="C49" t="s">
        <v>498</v>
      </c>
      <c r="D49" t="s">
        <v>275</v>
      </c>
      <c r="E49" t="s">
        <v>211</v>
      </c>
      <c r="F49" t="s">
        <v>276</v>
      </c>
      <c r="G49">
        <v>2050</v>
      </c>
      <c r="H49" t="s">
        <v>211</v>
      </c>
      <c r="I49" t="s">
        <v>211</v>
      </c>
      <c r="J49" t="s">
        <v>211</v>
      </c>
      <c r="K49" t="s">
        <v>211</v>
      </c>
      <c r="L49">
        <v>4.1447647058823494</v>
      </c>
      <c r="M49">
        <v>4.1447647058823494</v>
      </c>
    </row>
    <row r="50" spans="1:13" x14ac:dyDescent="0.2">
      <c r="A50" t="s">
        <v>436</v>
      </c>
      <c r="B50" t="s">
        <v>272</v>
      </c>
      <c r="C50" t="s">
        <v>498</v>
      </c>
      <c r="D50" t="s">
        <v>481</v>
      </c>
      <c r="E50" t="s">
        <v>211</v>
      </c>
      <c r="F50" t="s">
        <v>276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3.3772156862745071</v>
      </c>
      <c r="M50">
        <v>3.3772156862745071</v>
      </c>
    </row>
    <row r="51" spans="1:13" x14ac:dyDescent="0.2">
      <c r="A51" t="s">
        <v>436</v>
      </c>
      <c r="B51" t="s">
        <v>272</v>
      </c>
      <c r="C51" t="s">
        <v>498</v>
      </c>
      <c r="D51" t="s">
        <v>481</v>
      </c>
      <c r="E51" t="s">
        <v>211</v>
      </c>
      <c r="F51" t="s">
        <v>276</v>
      </c>
      <c r="G51">
        <v>2030</v>
      </c>
      <c r="H51" t="s">
        <v>211</v>
      </c>
      <c r="I51" t="s">
        <v>211</v>
      </c>
      <c r="J51" t="s">
        <v>211</v>
      </c>
      <c r="K51" t="s">
        <v>211</v>
      </c>
      <c r="L51">
        <v>3.5818954248366088</v>
      </c>
      <c r="M51">
        <v>3.5818954248366088</v>
      </c>
    </row>
    <row r="52" spans="1:13" x14ac:dyDescent="0.2">
      <c r="A52" t="s">
        <v>436</v>
      </c>
      <c r="B52" t="s">
        <v>272</v>
      </c>
      <c r="C52" t="s">
        <v>498</v>
      </c>
      <c r="D52" t="s">
        <v>481</v>
      </c>
      <c r="E52" t="s">
        <v>211</v>
      </c>
      <c r="F52" t="s">
        <v>276</v>
      </c>
      <c r="G52">
        <v>2040</v>
      </c>
      <c r="H52" t="s">
        <v>211</v>
      </c>
      <c r="I52" t="s">
        <v>211</v>
      </c>
      <c r="J52" t="s">
        <v>211</v>
      </c>
      <c r="K52" t="s">
        <v>211</v>
      </c>
      <c r="L52">
        <v>4.0935947712418166</v>
      </c>
      <c r="M52">
        <v>4.0935947712418166</v>
      </c>
    </row>
    <row r="53" spans="1:13" x14ac:dyDescent="0.2">
      <c r="A53" t="s">
        <v>436</v>
      </c>
      <c r="B53" t="s">
        <v>272</v>
      </c>
      <c r="C53" t="s">
        <v>498</v>
      </c>
      <c r="D53" t="s">
        <v>481</v>
      </c>
      <c r="E53" t="s">
        <v>211</v>
      </c>
      <c r="F53" t="s">
        <v>276</v>
      </c>
      <c r="G53">
        <v>2050</v>
      </c>
      <c r="H53" t="s">
        <v>211</v>
      </c>
      <c r="I53" t="s">
        <v>211</v>
      </c>
      <c r="J53" t="s">
        <v>211</v>
      </c>
      <c r="K53" t="s">
        <v>211</v>
      </c>
      <c r="L53">
        <v>4.6052941176470554</v>
      </c>
      <c r="M53">
        <v>4.6052941176470554</v>
      </c>
    </row>
    <row r="54" spans="1:13" x14ac:dyDescent="0.2">
      <c r="A54" t="s">
        <v>436</v>
      </c>
      <c r="B54" t="s">
        <v>272</v>
      </c>
      <c r="C54" t="s">
        <v>499</v>
      </c>
      <c r="D54" t="s">
        <v>275</v>
      </c>
      <c r="E54" t="s">
        <v>211</v>
      </c>
      <c r="F54" t="s">
        <v>276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2.3565829358770531</v>
      </c>
      <c r="M54">
        <v>2.3565829358770531</v>
      </c>
    </row>
    <row r="55" spans="1:13" x14ac:dyDescent="0.2">
      <c r="A55" t="s">
        <v>436</v>
      </c>
      <c r="B55" t="s">
        <v>272</v>
      </c>
      <c r="C55" t="s">
        <v>499</v>
      </c>
      <c r="D55" t="s">
        <v>275</v>
      </c>
      <c r="E55" t="s">
        <v>211</v>
      </c>
      <c r="F55" t="s">
        <v>276</v>
      </c>
      <c r="G55">
        <v>2030</v>
      </c>
      <c r="H55" t="s">
        <v>211</v>
      </c>
      <c r="I55" t="s">
        <v>211</v>
      </c>
      <c r="J55" t="s">
        <v>211</v>
      </c>
      <c r="K55" t="s">
        <v>211</v>
      </c>
      <c r="L55">
        <v>2.5922412294647557</v>
      </c>
      <c r="M55">
        <v>2.5922412294647557</v>
      </c>
    </row>
    <row r="56" spans="1:13" x14ac:dyDescent="0.2">
      <c r="A56" t="s">
        <v>436</v>
      </c>
      <c r="B56" t="s">
        <v>272</v>
      </c>
      <c r="C56" t="s">
        <v>499</v>
      </c>
      <c r="D56" t="s">
        <v>275</v>
      </c>
      <c r="E56" t="s">
        <v>211</v>
      </c>
      <c r="F56" t="s">
        <v>276</v>
      </c>
      <c r="G56">
        <v>2040</v>
      </c>
      <c r="H56" t="s">
        <v>211</v>
      </c>
      <c r="I56" t="s">
        <v>211</v>
      </c>
      <c r="J56" t="s">
        <v>211</v>
      </c>
      <c r="K56" t="s">
        <v>211</v>
      </c>
      <c r="L56">
        <v>2.9064522875816978</v>
      </c>
      <c r="M56">
        <v>2.9064522875816978</v>
      </c>
    </row>
    <row r="57" spans="1:13" x14ac:dyDescent="0.2">
      <c r="A57" t="s">
        <v>436</v>
      </c>
      <c r="B57" t="s">
        <v>272</v>
      </c>
      <c r="C57" t="s">
        <v>499</v>
      </c>
      <c r="D57" t="s">
        <v>275</v>
      </c>
      <c r="E57" t="s">
        <v>211</v>
      </c>
      <c r="F57" t="s">
        <v>276</v>
      </c>
      <c r="G57">
        <v>2050</v>
      </c>
      <c r="H57" t="s">
        <v>211</v>
      </c>
      <c r="I57" t="s">
        <v>211</v>
      </c>
      <c r="J57" t="s">
        <v>211</v>
      </c>
      <c r="K57" t="s">
        <v>211</v>
      </c>
      <c r="L57">
        <v>3.1421105811693919</v>
      </c>
      <c r="M57">
        <v>3.1421105811693919</v>
      </c>
    </row>
    <row r="58" spans="1:13" x14ac:dyDescent="0.2">
      <c r="A58" t="s">
        <v>436</v>
      </c>
      <c r="B58" t="s">
        <v>272</v>
      </c>
      <c r="C58" t="s">
        <v>499</v>
      </c>
      <c r="D58" t="s">
        <v>482</v>
      </c>
      <c r="E58" t="s">
        <v>211</v>
      </c>
      <c r="F58" t="s">
        <v>276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2.6184254843078354</v>
      </c>
      <c r="M58">
        <v>2.6184254843078354</v>
      </c>
    </row>
    <row r="59" spans="1:13" x14ac:dyDescent="0.2">
      <c r="A59" t="s">
        <v>436</v>
      </c>
      <c r="B59" t="s">
        <v>272</v>
      </c>
      <c r="C59" t="s">
        <v>499</v>
      </c>
      <c r="D59" t="s">
        <v>482</v>
      </c>
      <c r="E59" t="s">
        <v>211</v>
      </c>
      <c r="F59" t="s">
        <v>276</v>
      </c>
      <c r="G59">
        <v>2030</v>
      </c>
      <c r="H59" t="s">
        <v>211</v>
      </c>
      <c r="I59" t="s">
        <v>211</v>
      </c>
      <c r="J59" t="s">
        <v>211</v>
      </c>
      <c r="K59" t="s">
        <v>211</v>
      </c>
      <c r="L59">
        <v>2.8802680327386181</v>
      </c>
      <c r="M59">
        <v>2.8802680327386181</v>
      </c>
    </row>
    <row r="60" spans="1:13" x14ac:dyDescent="0.2">
      <c r="A60" t="s">
        <v>436</v>
      </c>
      <c r="B60" t="s">
        <v>272</v>
      </c>
      <c r="C60" t="s">
        <v>499</v>
      </c>
      <c r="D60" t="s">
        <v>482</v>
      </c>
      <c r="E60" t="s">
        <v>211</v>
      </c>
      <c r="F60" t="s">
        <v>276</v>
      </c>
      <c r="G60">
        <v>2040</v>
      </c>
      <c r="H60" t="s">
        <v>211</v>
      </c>
      <c r="I60" t="s">
        <v>211</v>
      </c>
      <c r="J60" t="s">
        <v>211</v>
      </c>
      <c r="K60" t="s">
        <v>211</v>
      </c>
      <c r="L60">
        <v>3.2293914306463245</v>
      </c>
      <c r="M60">
        <v>3.2293914306463245</v>
      </c>
    </row>
    <row r="61" spans="1:13" x14ac:dyDescent="0.2">
      <c r="A61" t="s">
        <v>436</v>
      </c>
      <c r="B61" t="s">
        <v>272</v>
      </c>
      <c r="C61" t="s">
        <v>499</v>
      </c>
      <c r="D61" t="s">
        <v>482</v>
      </c>
      <c r="E61" t="s">
        <v>211</v>
      </c>
      <c r="F61" t="s">
        <v>276</v>
      </c>
      <c r="G61">
        <v>2050</v>
      </c>
      <c r="H61" t="s">
        <v>211</v>
      </c>
      <c r="I61" t="s">
        <v>211</v>
      </c>
      <c r="J61" t="s">
        <v>211</v>
      </c>
      <c r="K61" t="s">
        <v>211</v>
      </c>
      <c r="L61">
        <v>3.4912339790771219</v>
      </c>
      <c r="M61">
        <v>3.4912339790771219</v>
      </c>
    </row>
    <row r="62" spans="1:13" x14ac:dyDescent="0.2">
      <c r="A62" t="s">
        <v>436</v>
      </c>
      <c r="B62" t="s">
        <v>272</v>
      </c>
      <c r="C62" t="s">
        <v>500</v>
      </c>
      <c r="D62" t="s">
        <v>275</v>
      </c>
      <c r="E62" t="s">
        <v>211</v>
      </c>
      <c r="F62" t="s">
        <v>276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2.1532861685214595</v>
      </c>
      <c r="M62">
        <v>2.1532861685214595</v>
      </c>
    </row>
    <row r="63" spans="1:13" x14ac:dyDescent="0.2">
      <c r="A63" t="s">
        <v>436</v>
      </c>
      <c r="B63" t="s">
        <v>272</v>
      </c>
      <c r="C63" t="s">
        <v>500</v>
      </c>
      <c r="D63" t="s">
        <v>275</v>
      </c>
      <c r="E63" t="s">
        <v>211</v>
      </c>
      <c r="F63" t="s">
        <v>276</v>
      </c>
      <c r="G63">
        <v>2030</v>
      </c>
      <c r="H63" t="s">
        <v>211</v>
      </c>
      <c r="I63" t="s">
        <v>211</v>
      </c>
      <c r="J63" t="s">
        <v>211</v>
      </c>
      <c r="K63" t="s">
        <v>211</v>
      </c>
      <c r="L63">
        <v>2.3686147853736053</v>
      </c>
      <c r="M63">
        <v>2.3686147853736053</v>
      </c>
    </row>
    <row r="64" spans="1:13" x14ac:dyDescent="0.2">
      <c r="A64" t="s">
        <v>436</v>
      </c>
      <c r="B64" t="s">
        <v>272</v>
      </c>
      <c r="C64" t="s">
        <v>500</v>
      </c>
      <c r="D64" t="s">
        <v>275</v>
      </c>
      <c r="E64" t="s">
        <v>211</v>
      </c>
      <c r="F64" t="s">
        <v>276</v>
      </c>
      <c r="G64">
        <v>2040</v>
      </c>
      <c r="H64" t="s">
        <v>211</v>
      </c>
      <c r="I64" t="s">
        <v>211</v>
      </c>
      <c r="J64" t="s">
        <v>211</v>
      </c>
      <c r="K64" t="s">
        <v>211</v>
      </c>
      <c r="L64">
        <v>2.6557196078431349</v>
      </c>
      <c r="M64">
        <v>2.6557196078431349</v>
      </c>
    </row>
    <row r="65" spans="1:13" x14ac:dyDescent="0.2">
      <c r="A65" t="s">
        <v>436</v>
      </c>
      <c r="B65" t="s">
        <v>272</v>
      </c>
      <c r="C65" t="s">
        <v>500</v>
      </c>
      <c r="D65" t="s">
        <v>275</v>
      </c>
      <c r="E65" t="s">
        <v>211</v>
      </c>
      <c r="F65" t="s">
        <v>276</v>
      </c>
      <c r="G65">
        <v>2050</v>
      </c>
      <c r="H65" t="s">
        <v>211</v>
      </c>
      <c r="I65" t="s">
        <v>211</v>
      </c>
      <c r="J65" t="s">
        <v>211</v>
      </c>
      <c r="K65" t="s">
        <v>211</v>
      </c>
      <c r="L65">
        <v>2.8710482246952806</v>
      </c>
      <c r="M65">
        <v>2.8710482246952806</v>
      </c>
    </row>
    <row r="66" spans="1:13" x14ac:dyDescent="0.2">
      <c r="A66" t="s">
        <v>436</v>
      </c>
      <c r="B66" t="s">
        <v>272</v>
      </c>
      <c r="C66" t="s">
        <v>500</v>
      </c>
      <c r="D66" t="s">
        <v>483</v>
      </c>
      <c r="E66" t="s">
        <v>211</v>
      </c>
      <c r="F66" t="s">
        <v>276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2.3925401872460665</v>
      </c>
      <c r="M66">
        <v>2.3925401872460665</v>
      </c>
    </row>
    <row r="67" spans="1:13" x14ac:dyDescent="0.2">
      <c r="A67" t="s">
        <v>436</v>
      </c>
      <c r="B67" t="s">
        <v>272</v>
      </c>
      <c r="C67" t="s">
        <v>500</v>
      </c>
      <c r="D67" t="s">
        <v>483</v>
      </c>
      <c r="E67" t="s">
        <v>211</v>
      </c>
      <c r="F67" t="s">
        <v>276</v>
      </c>
      <c r="G67">
        <v>2030</v>
      </c>
      <c r="H67" t="s">
        <v>211</v>
      </c>
      <c r="I67" t="s">
        <v>211</v>
      </c>
      <c r="J67" t="s">
        <v>211</v>
      </c>
      <c r="K67" t="s">
        <v>211</v>
      </c>
      <c r="L67">
        <v>2.6317942059706736</v>
      </c>
      <c r="M67">
        <v>2.6317942059706736</v>
      </c>
    </row>
    <row r="68" spans="1:13" x14ac:dyDescent="0.2">
      <c r="A68" t="s">
        <v>436</v>
      </c>
      <c r="B68" t="s">
        <v>272</v>
      </c>
      <c r="C68" t="s">
        <v>500</v>
      </c>
      <c r="D68" t="s">
        <v>483</v>
      </c>
      <c r="E68" t="s">
        <v>211</v>
      </c>
      <c r="F68" t="s">
        <v>276</v>
      </c>
      <c r="G68">
        <v>2040</v>
      </c>
      <c r="H68" t="s">
        <v>211</v>
      </c>
      <c r="I68" t="s">
        <v>211</v>
      </c>
      <c r="J68" t="s">
        <v>211</v>
      </c>
      <c r="K68" t="s">
        <v>211</v>
      </c>
      <c r="L68">
        <v>2.9507995642701497</v>
      </c>
      <c r="M68">
        <v>2.9507995642701497</v>
      </c>
    </row>
    <row r="69" spans="1:13" x14ac:dyDescent="0.2">
      <c r="A69" t="s">
        <v>436</v>
      </c>
      <c r="B69" t="s">
        <v>272</v>
      </c>
      <c r="C69" t="s">
        <v>500</v>
      </c>
      <c r="D69" t="s">
        <v>483</v>
      </c>
      <c r="E69" t="s">
        <v>211</v>
      </c>
      <c r="F69" t="s">
        <v>276</v>
      </c>
      <c r="G69">
        <v>2050</v>
      </c>
      <c r="H69" t="s">
        <v>211</v>
      </c>
      <c r="I69" t="s">
        <v>211</v>
      </c>
      <c r="J69" t="s">
        <v>211</v>
      </c>
      <c r="K69" t="s">
        <v>211</v>
      </c>
      <c r="L69">
        <v>3.1900535829947598</v>
      </c>
      <c r="M69">
        <v>3.1900535829947598</v>
      </c>
    </row>
    <row r="70" spans="1:13" x14ac:dyDescent="0.2">
      <c r="A70" t="s">
        <v>436</v>
      </c>
      <c r="B70" t="s">
        <v>272</v>
      </c>
      <c r="C70" t="s">
        <v>501</v>
      </c>
      <c r="D70" t="s">
        <v>275</v>
      </c>
      <c r="E70" t="s">
        <v>211</v>
      </c>
      <c r="F70" t="s">
        <v>276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1.9499894011658696</v>
      </c>
      <c r="M70">
        <v>1.9499894011658696</v>
      </c>
    </row>
    <row r="71" spans="1:13" x14ac:dyDescent="0.2">
      <c r="A71" t="s">
        <v>436</v>
      </c>
      <c r="B71" t="s">
        <v>272</v>
      </c>
      <c r="C71" t="s">
        <v>501</v>
      </c>
      <c r="D71" t="s">
        <v>275</v>
      </c>
      <c r="E71" t="s">
        <v>211</v>
      </c>
      <c r="F71" t="s">
        <v>276</v>
      </c>
      <c r="G71">
        <v>2030</v>
      </c>
      <c r="H71" t="s">
        <v>211</v>
      </c>
      <c r="I71" t="s">
        <v>211</v>
      </c>
      <c r="J71" t="s">
        <v>211</v>
      </c>
      <c r="K71" t="s">
        <v>211</v>
      </c>
      <c r="L71">
        <v>2.144988341282458</v>
      </c>
      <c r="M71">
        <v>2.144988341282458</v>
      </c>
    </row>
    <row r="72" spans="1:13" x14ac:dyDescent="0.2">
      <c r="A72" t="s">
        <v>436</v>
      </c>
      <c r="B72" t="s">
        <v>272</v>
      </c>
      <c r="C72" t="s">
        <v>501</v>
      </c>
      <c r="D72" t="s">
        <v>275</v>
      </c>
      <c r="E72" t="s">
        <v>211</v>
      </c>
      <c r="F72" t="s">
        <v>276</v>
      </c>
      <c r="G72">
        <v>2040</v>
      </c>
      <c r="H72" t="s">
        <v>211</v>
      </c>
      <c r="I72" t="s">
        <v>211</v>
      </c>
      <c r="J72" t="s">
        <v>211</v>
      </c>
      <c r="K72" t="s">
        <v>211</v>
      </c>
      <c r="L72">
        <v>2.4049869281045719</v>
      </c>
      <c r="M72">
        <v>2.4049869281045719</v>
      </c>
    </row>
    <row r="73" spans="1:13" x14ac:dyDescent="0.2">
      <c r="A73" t="s">
        <v>436</v>
      </c>
      <c r="B73" t="s">
        <v>272</v>
      </c>
      <c r="C73" t="s">
        <v>501</v>
      </c>
      <c r="D73" t="s">
        <v>275</v>
      </c>
      <c r="E73" t="s">
        <v>211</v>
      </c>
      <c r="F73" t="s">
        <v>276</v>
      </c>
      <c r="G73">
        <v>2050</v>
      </c>
      <c r="H73" t="s">
        <v>211</v>
      </c>
      <c r="I73" t="s">
        <v>211</v>
      </c>
      <c r="J73" t="s">
        <v>211</v>
      </c>
      <c r="K73" t="s">
        <v>211</v>
      </c>
      <c r="L73">
        <v>2.5999858682211605</v>
      </c>
      <c r="M73">
        <v>2.5999858682211605</v>
      </c>
    </row>
    <row r="74" spans="1:13" x14ac:dyDescent="0.2">
      <c r="A74" t="s">
        <v>436</v>
      </c>
      <c r="B74" t="s">
        <v>272</v>
      </c>
      <c r="C74" t="s">
        <v>501</v>
      </c>
      <c r="D74" t="s">
        <v>479</v>
      </c>
      <c r="E74" t="s">
        <v>211</v>
      </c>
      <c r="F74" t="s">
        <v>276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2.1666548901843012</v>
      </c>
      <c r="M74">
        <v>2.1666548901843012</v>
      </c>
    </row>
    <row r="75" spans="1:13" x14ac:dyDescent="0.2">
      <c r="A75" t="s">
        <v>436</v>
      </c>
      <c r="B75" t="s">
        <v>272</v>
      </c>
      <c r="C75" t="s">
        <v>501</v>
      </c>
      <c r="D75" t="s">
        <v>479</v>
      </c>
      <c r="E75" t="s">
        <v>211</v>
      </c>
      <c r="F75" t="s">
        <v>276</v>
      </c>
      <c r="G75">
        <v>2030</v>
      </c>
      <c r="H75" t="s">
        <v>211</v>
      </c>
      <c r="I75" t="s">
        <v>211</v>
      </c>
      <c r="J75" t="s">
        <v>211</v>
      </c>
      <c r="K75" t="s">
        <v>211</v>
      </c>
      <c r="L75">
        <v>2.3833203792027295</v>
      </c>
      <c r="M75">
        <v>2.3833203792027295</v>
      </c>
    </row>
    <row r="76" spans="1:13" x14ac:dyDescent="0.2">
      <c r="A76" t="s">
        <v>436</v>
      </c>
      <c r="B76" t="s">
        <v>272</v>
      </c>
      <c r="C76" t="s">
        <v>501</v>
      </c>
      <c r="D76" t="s">
        <v>479</v>
      </c>
      <c r="E76" t="s">
        <v>211</v>
      </c>
      <c r="F76" t="s">
        <v>276</v>
      </c>
      <c r="G76">
        <v>2040</v>
      </c>
      <c r="H76" t="s">
        <v>211</v>
      </c>
      <c r="I76" t="s">
        <v>211</v>
      </c>
      <c r="J76" t="s">
        <v>211</v>
      </c>
      <c r="K76" t="s">
        <v>211</v>
      </c>
      <c r="L76">
        <v>2.6722076978939691</v>
      </c>
      <c r="M76">
        <v>2.6722076978939691</v>
      </c>
    </row>
    <row r="77" spans="1:13" x14ac:dyDescent="0.2">
      <c r="A77" t="s">
        <v>436</v>
      </c>
      <c r="B77" t="s">
        <v>272</v>
      </c>
      <c r="C77" t="s">
        <v>501</v>
      </c>
      <c r="D77" t="s">
        <v>479</v>
      </c>
      <c r="E77" t="s">
        <v>211</v>
      </c>
      <c r="F77" t="s">
        <v>276</v>
      </c>
      <c r="G77">
        <v>2050</v>
      </c>
      <c r="H77" t="s">
        <v>211</v>
      </c>
      <c r="I77" t="s">
        <v>211</v>
      </c>
      <c r="J77" t="s">
        <v>211</v>
      </c>
      <c r="K77" t="s">
        <v>211</v>
      </c>
      <c r="L77">
        <v>2.8888731869124005</v>
      </c>
      <c r="M77">
        <v>2.8888731869124005</v>
      </c>
    </row>
    <row r="78" spans="1:13" x14ac:dyDescent="0.2">
      <c r="A78" t="s">
        <v>436</v>
      </c>
      <c r="B78" t="s">
        <v>272</v>
      </c>
      <c r="C78" t="s">
        <v>277</v>
      </c>
      <c r="D78" t="s">
        <v>278</v>
      </c>
      <c r="E78" t="s">
        <v>211</v>
      </c>
      <c r="F78" t="s">
        <v>276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2.8041864406779689</v>
      </c>
      <c r="M78">
        <v>2.8041864406779689</v>
      </c>
    </row>
    <row r="79" spans="1:13" x14ac:dyDescent="0.2">
      <c r="A79" t="s">
        <v>436</v>
      </c>
      <c r="B79" t="s">
        <v>272</v>
      </c>
      <c r="C79" t="s">
        <v>277</v>
      </c>
      <c r="D79" t="s">
        <v>278</v>
      </c>
      <c r="E79" t="s">
        <v>211</v>
      </c>
      <c r="F79" t="s">
        <v>276</v>
      </c>
      <c r="G79">
        <v>2030</v>
      </c>
      <c r="H79" t="s">
        <v>211</v>
      </c>
      <c r="I79" t="s">
        <v>211</v>
      </c>
      <c r="J79" t="s">
        <v>211</v>
      </c>
      <c r="K79" t="s">
        <v>211</v>
      </c>
      <c r="L79">
        <v>2.9911322033898333</v>
      </c>
      <c r="M79">
        <v>2.9911322033898333</v>
      </c>
    </row>
    <row r="80" spans="1:13" x14ac:dyDescent="0.2">
      <c r="A80" t="s">
        <v>436</v>
      </c>
      <c r="B80" t="s">
        <v>272</v>
      </c>
      <c r="C80" t="s">
        <v>277</v>
      </c>
      <c r="D80" t="s">
        <v>278</v>
      </c>
      <c r="E80" t="s">
        <v>211</v>
      </c>
      <c r="F80" t="s">
        <v>276</v>
      </c>
      <c r="G80">
        <v>2040</v>
      </c>
      <c r="H80" t="s">
        <v>211</v>
      </c>
      <c r="I80" t="s">
        <v>211</v>
      </c>
      <c r="J80" t="s">
        <v>211</v>
      </c>
      <c r="K80" t="s">
        <v>211</v>
      </c>
      <c r="L80">
        <v>3.4584966101694952</v>
      </c>
      <c r="M80">
        <v>3.4584966101694952</v>
      </c>
    </row>
    <row r="81" spans="1:13" x14ac:dyDescent="0.2">
      <c r="A81" t="s">
        <v>436</v>
      </c>
      <c r="B81" t="s">
        <v>272</v>
      </c>
      <c r="C81" t="s">
        <v>277</v>
      </c>
      <c r="D81" t="s">
        <v>278</v>
      </c>
      <c r="E81" t="s">
        <v>211</v>
      </c>
      <c r="F81" t="s">
        <v>276</v>
      </c>
      <c r="G81">
        <v>2050</v>
      </c>
      <c r="H81" t="s">
        <v>211</v>
      </c>
      <c r="I81" t="s">
        <v>211</v>
      </c>
      <c r="J81" t="s">
        <v>211</v>
      </c>
      <c r="K81" t="s">
        <v>211</v>
      </c>
      <c r="L81">
        <v>3.7389152542372917</v>
      </c>
      <c r="M81">
        <v>3.7389152542372917</v>
      </c>
    </row>
    <row r="82" spans="1:13" x14ac:dyDescent="0.2">
      <c r="A82" t="s">
        <v>436</v>
      </c>
      <c r="B82" t="s">
        <v>272</v>
      </c>
      <c r="C82" t="s">
        <v>277</v>
      </c>
      <c r="D82" t="s">
        <v>520</v>
      </c>
      <c r="E82" t="s">
        <v>211</v>
      </c>
      <c r="F82" t="s">
        <v>276</v>
      </c>
      <c r="G82">
        <v>2018</v>
      </c>
      <c r="H82" t="s">
        <v>211</v>
      </c>
      <c r="I82" t="s">
        <v>211</v>
      </c>
      <c r="J82" t="s">
        <v>211</v>
      </c>
      <c r="K82" t="s">
        <v>211</v>
      </c>
      <c r="L82">
        <v>3.1157627118644098</v>
      </c>
      <c r="M82">
        <v>3.1157627118644098</v>
      </c>
    </row>
    <row r="83" spans="1:13" x14ac:dyDescent="0.2">
      <c r="A83" t="s">
        <v>436</v>
      </c>
      <c r="B83" t="s">
        <v>272</v>
      </c>
      <c r="C83" t="s">
        <v>277</v>
      </c>
      <c r="D83" t="s">
        <v>520</v>
      </c>
      <c r="E83" t="s">
        <v>211</v>
      </c>
      <c r="F83" t="s">
        <v>276</v>
      </c>
      <c r="G83">
        <v>2030</v>
      </c>
      <c r="H83" t="s">
        <v>211</v>
      </c>
      <c r="I83" t="s">
        <v>211</v>
      </c>
      <c r="J83" t="s">
        <v>211</v>
      </c>
      <c r="K83" t="s">
        <v>211</v>
      </c>
      <c r="L83">
        <v>3.323480225988714</v>
      </c>
      <c r="M83">
        <v>3.323480225988714</v>
      </c>
    </row>
    <row r="84" spans="1:13" x14ac:dyDescent="0.2">
      <c r="A84" t="s">
        <v>436</v>
      </c>
      <c r="B84" t="s">
        <v>272</v>
      </c>
      <c r="C84" t="s">
        <v>277</v>
      </c>
      <c r="D84" t="s">
        <v>520</v>
      </c>
      <c r="E84" t="s">
        <v>211</v>
      </c>
      <c r="F84" t="s">
        <v>276</v>
      </c>
      <c r="G84">
        <v>2040</v>
      </c>
      <c r="H84" t="s">
        <v>211</v>
      </c>
      <c r="I84" t="s">
        <v>211</v>
      </c>
      <c r="J84" t="s">
        <v>211</v>
      </c>
      <c r="K84" t="s">
        <v>211</v>
      </c>
      <c r="L84">
        <v>3.8427740112994284</v>
      </c>
      <c r="M84">
        <v>3.8427740112994284</v>
      </c>
    </row>
    <row r="85" spans="1:13" x14ac:dyDescent="0.2">
      <c r="A85" t="s">
        <v>436</v>
      </c>
      <c r="B85" t="s">
        <v>272</v>
      </c>
      <c r="C85" t="s">
        <v>277</v>
      </c>
      <c r="D85" t="s">
        <v>520</v>
      </c>
      <c r="E85" t="s">
        <v>211</v>
      </c>
      <c r="F85" t="s">
        <v>276</v>
      </c>
      <c r="G85">
        <v>2050</v>
      </c>
      <c r="H85" t="s">
        <v>211</v>
      </c>
      <c r="I85" t="s">
        <v>211</v>
      </c>
      <c r="J85" t="s">
        <v>211</v>
      </c>
      <c r="K85" t="s">
        <v>211</v>
      </c>
      <c r="L85">
        <v>4.1543502824858694</v>
      </c>
      <c r="M85">
        <v>4.1543502824858694</v>
      </c>
    </row>
    <row r="86" spans="1:13" x14ac:dyDescent="0.2">
      <c r="A86" t="s">
        <v>436</v>
      </c>
      <c r="B86" t="s">
        <v>272</v>
      </c>
      <c r="C86" t="s">
        <v>277</v>
      </c>
      <c r="D86" t="s">
        <v>521</v>
      </c>
      <c r="E86" t="s">
        <v>211</v>
      </c>
      <c r="F86" t="s">
        <v>276</v>
      </c>
      <c r="G86">
        <v>2018</v>
      </c>
      <c r="H86" t="s">
        <v>211</v>
      </c>
      <c r="I86" t="s">
        <v>211</v>
      </c>
      <c r="J86" t="s">
        <v>211</v>
      </c>
      <c r="K86" t="s">
        <v>211</v>
      </c>
      <c r="L86">
        <v>3.1157627118644098</v>
      </c>
      <c r="M86">
        <v>3.1157627118644098</v>
      </c>
    </row>
    <row r="87" spans="1:13" x14ac:dyDescent="0.2">
      <c r="A87" t="s">
        <v>436</v>
      </c>
      <c r="B87" t="s">
        <v>272</v>
      </c>
      <c r="C87" t="s">
        <v>277</v>
      </c>
      <c r="D87" t="s">
        <v>521</v>
      </c>
      <c r="E87" t="s">
        <v>211</v>
      </c>
      <c r="F87" t="s">
        <v>276</v>
      </c>
      <c r="G87">
        <v>2030</v>
      </c>
      <c r="H87" t="s">
        <v>211</v>
      </c>
      <c r="I87" t="s">
        <v>211</v>
      </c>
      <c r="J87" t="s">
        <v>211</v>
      </c>
      <c r="K87" t="s">
        <v>211</v>
      </c>
      <c r="L87">
        <v>3.323480225988714</v>
      </c>
      <c r="M87">
        <v>3.323480225988714</v>
      </c>
    </row>
    <row r="88" spans="1:13" x14ac:dyDescent="0.2">
      <c r="A88" t="s">
        <v>436</v>
      </c>
      <c r="B88" t="s">
        <v>272</v>
      </c>
      <c r="C88" t="s">
        <v>277</v>
      </c>
      <c r="D88" t="s">
        <v>521</v>
      </c>
      <c r="E88" t="s">
        <v>211</v>
      </c>
      <c r="F88" t="s">
        <v>276</v>
      </c>
      <c r="G88">
        <v>2040</v>
      </c>
      <c r="H88" t="s">
        <v>211</v>
      </c>
      <c r="I88" t="s">
        <v>211</v>
      </c>
      <c r="J88" t="s">
        <v>211</v>
      </c>
      <c r="K88" t="s">
        <v>211</v>
      </c>
      <c r="L88">
        <v>3.8427740112994284</v>
      </c>
      <c r="M88">
        <v>3.8427740112994284</v>
      </c>
    </row>
    <row r="89" spans="1:13" x14ac:dyDescent="0.2">
      <c r="A89" t="s">
        <v>436</v>
      </c>
      <c r="B89" t="s">
        <v>272</v>
      </c>
      <c r="C89" t="s">
        <v>277</v>
      </c>
      <c r="D89" t="s">
        <v>521</v>
      </c>
      <c r="E89" t="s">
        <v>211</v>
      </c>
      <c r="F89" t="s">
        <v>276</v>
      </c>
      <c r="G89">
        <v>2050</v>
      </c>
      <c r="H89" t="s">
        <v>211</v>
      </c>
      <c r="I89" t="s">
        <v>211</v>
      </c>
      <c r="J89" t="s">
        <v>211</v>
      </c>
      <c r="K89" t="s">
        <v>211</v>
      </c>
      <c r="L89">
        <v>4.1543502824858694</v>
      </c>
      <c r="M89">
        <v>4.1543502824858694</v>
      </c>
    </row>
    <row r="90" spans="1:13" x14ac:dyDescent="0.2">
      <c r="A90" t="s">
        <v>436</v>
      </c>
      <c r="B90" t="s">
        <v>272</v>
      </c>
      <c r="C90" t="s">
        <v>277</v>
      </c>
      <c r="D90" t="s">
        <v>522</v>
      </c>
      <c r="E90" t="s">
        <v>211</v>
      </c>
      <c r="F90" t="s">
        <v>276</v>
      </c>
      <c r="G90">
        <v>2018</v>
      </c>
      <c r="H90" t="s">
        <v>211</v>
      </c>
      <c r="I90" t="s">
        <v>211</v>
      </c>
      <c r="J90" t="s">
        <v>211</v>
      </c>
      <c r="K90" t="s">
        <v>211</v>
      </c>
      <c r="L90">
        <v>3.1157627118644098</v>
      </c>
      <c r="M90">
        <v>3.1157627118644098</v>
      </c>
    </row>
    <row r="91" spans="1:13" x14ac:dyDescent="0.2">
      <c r="A91" t="s">
        <v>436</v>
      </c>
      <c r="B91" t="s">
        <v>272</v>
      </c>
      <c r="C91" t="s">
        <v>277</v>
      </c>
      <c r="D91" t="s">
        <v>522</v>
      </c>
      <c r="E91" t="s">
        <v>211</v>
      </c>
      <c r="F91" t="s">
        <v>276</v>
      </c>
      <c r="G91">
        <v>2030</v>
      </c>
      <c r="H91" t="s">
        <v>211</v>
      </c>
      <c r="I91" t="s">
        <v>211</v>
      </c>
      <c r="J91" t="s">
        <v>211</v>
      </c>
      <c r="K91" t="s">
        <v>211</v>
      </c>
      <c r="L91">
        <v>3.323480225988714</v>
      </c>
      <c r="M91">
        <v>3.323480225988714</v>
      </c>
    </row>
    <row r="92" spans="1:13" x14ac:dyDescent="0.2">
      <c r="A92" t="s">
        <v>436</v>
      </c>
      <c r="B92" t="s">
        <v>272</v>
      </c>
      <c r="C92" t="s">
        <v>277</v>
      </c>
      <c r="D92" t="s">
        <v>522</v>
      </c>
      <c r="E92" t="s">
        <v>211</v>
      </c>
      <c r="F92" t="s">
        <v>276</v>
      </c>
      <c r="G92">
        <v>2040</v>
      </c>
      <c r="H92" t="s">
        <v>211</v>
      </c>
      <c r="I92" t="s">
        <v>211</v>
      </c>
      <c r="J92" t="s">
        <v>211</v>
      </c>
      <c r="K92" t="s">
        <v>211</v>
      </c>
      <c r="L92">
        <v>3.8427740112994284</v>
      </c>
      <c r="M92">
        <v>3.8427740112994284</v>
      </c>
    </row>
    <row r="93" spans="1:13" x14ac:dyDescent="0.2">
      <c r="A93" t="s">
        <v>436</v>
      </c>
      <c r="B93" t="s">
        <v>272</v>
      </c>
      <c r="C93" t="s">
        <v>277</v>
      </c>
      <c r="D93" t="s">
        <v>522</v>
      </c>
      <c r="E93" t="s">
        <v>211</v>
      </c>
      <c r="F93" t="s">
        <v>276</v>
      </c>
      <c r="G93">
        <v>2050</v>
      </c>
      <c r="H93" t="s">
        <v>211</v>
      </c>
      <c r="I93" t="s">
        <v>211</v>
      </c>
      <c r="J93" t="s">
        <v>211</v>
      </c>
      <c r="K93" t="s">
        <v>211</v>
      </c>
      <c r="L93">
        <v>4.1543502824858694</v>
      </c>
      <c r="M93">
        <v>4.1543502824858694</v>
      </c>
    </row>
    <row r="94" spans="1:13" x14ac:dyDescent="0.2">
      <c r="A94" t="s">
        <v>436</v>
      </c>
      <c r="B94" t="s">
        <v>272</v>
      </c>
      <c r="C94" t="s">
        <v>277</v>
      </c>
      <c r="D94" t="s">
        <v>523</v>
      </c>
      <c r="E94" t="s">
        <v>211</v>
      </c>
      <c r="F94" t="s">
        <v>276</v>
      </c>
      <c r="G94">
        <v>2018</v>
      </c>
      <c r="H94" t="s">
        <v>211</v>
      </c>
      <c r="I94" t="s">
        <v>211</v>
      </c>
      <c r="J94" t="s">
        <v>211</v>
      </c>
      <c r="K94" t="s">
        <v>211</v>
      </c>
      <c r="L94">
        <v>3.1157627118644098</v>
      </c>
      <c r="M94">
        <v>3.1157627118644098</v>
      </c>
    </row>
    <row r="95" spans="1:13" x14ac:dyDescent="0.2">
      <c r="A95" t="s">
        <v>436</v>
      </c>
      <c r="B95" t="s">
        <v>272</v>
      </c>
      <c r="C95" t="s">
        <v>277</v>
      </c>
      <c r="D95" t="s">
        <v>523</v>
      </c>
      <c r="E95" t="s">
        <v>211</v>
      </c>
      <c r="F95" t="s">
        <v>276</v>
      </c>
      <c r="G95">
        <v>2030</v>
      </c>
      <c r="H95" t="s">
        <v>211</v>
      </c>
      <c r="I95" t="s">
        <v>211</v>
      </c>
      <c r="J95" t="s">
        <v>211</v>
      </c>
      <c r="K95" t="s">
        <v>211</v>
      </c>
      <c r="L95">
        <v>3.323480225988714</v>
      </c>
      <c r="M95">
        <v>3.323480225988714</v>
      </c>
    </row>
    <row r="96" spans="1:13" x14ac:dyDescent="0.2">
      <c r="A96" t="s">
        <v>436</v>
      </c>
      <c r="B96" t="s">
        <v>272</v>
      </c>
      <c r="C96" t="s">
        <v>277</v>
      </c>
      <c r="D96" t="s">
        <v>523</v>
      </c>
      <c r="E96" t="s">
        <v>211</v>
      </c>
      <c r="F96" t="s">
        <v>276</v>
      </c>
      <c r="G96">
        <v>2040</v>
      </c>
      <c r="H96" t="s">
        <v>211</v>
      </c>
      <c r="I96" t="s">
        <v>211</v>
      </c>
      <c r="J96" t="s">
        <v>211</v>
      </c>
      <c r="K96" t="s">
        <v>211</v>
      </c>
      <c r="L96">
        <v>3.8427740112994284</v>
      </c>
      <c r="M96">
        <v>3.8427740112994284</v>
      </c>
    </row>
    <row r="97" spans="1:13" x14ac:dyDescent="0.2">
      <c r="A97" t="s">
        <v>436</v>
      </c>
      <c r="B97" t="s">
        <v>272</v>
      </c>
      <c r="C97" t="s">
        <v>277</v>
      </c>
      <c r="D97" t="s">
        <v>523</v>
      </c>
      <c r="E97" t="s">
        <v>211</v>
      </c>
      <c r="F97" t="s">
        <v>276</v>
      </c>
      <c r="G97">
        <v>2050</v>
      </c>
      <c r="H97" t="s">
        <v>211</v>
      </c>
      <c r="I97" t="s">
        <v>211</v>
      </c>
      <c r="J97" t="s">
        <v>211</v>
      </c>
      <c r="K97" t="s">
        <v>211</v>
      </c>
      <c r="L97">
        <v>4.1543502824858694</v>
      </c>
      <c r="M97">
        <v>4.1543502824858694</v>
      </c>
    </row>
    <row r="98" spans="1:13" x14ac:dyDescent="0.2">
      <c r="A98" t="s">
        <v>436</v>
      </c>
      <c r="B98" t="s">
        <v>272</v>
      </c>
      <c r="C98" t="s">
        <v>277</v>
      </c>
      <c r="D98" t="s">
        <v>524</v>
      </c>
      <c r="E98" t="s">
        <v>211</v>
      </c>
      <c r="F98" t="s">
        <v>276</v>
      </c>
      <c r="G98">
        <v>2018</v>
      </c>
      <c r="H98" t="s">
        <v>211</v>
      </c>
      <c r="I98" t="s">
        <v>211</v>
      </c>
      <c r="J98" t="s">
        <v>211</v>
      </c>
      <c r="K98" t="s">
        <v>211</v>
      </c>
      <c r="L98">
        <v>3.1157627118644098</v>
      </c>
      <c r="M98">
        <v>3.1157627118644098</v>
      </c>
    </row>
    <row r="99" spans="1:13" x14ac:dyDescent="0.2">
      <c r="A99" t="s">
        <v>436</v>
      </c>
      <c r="B99" t="s">
        <v>272</v>
      </c>
      <c r="C99" t="s">
        <v>277</v>
      </c>
      <c r="D99" t="s">
        <v>524</v>
      </c>
      <c r="E99" t="s">
        <v>211</v>
      </c>
      <c r="F99" t="s">
        <v>276</v>
      </c>
      <c r="G99">
        <v>2030</v>
      </c>
      <c r="H99" t="s">
        <v>211</v>
      </c>
      <c r="I99" t="s">
        <v>211</v>
      </c>
      <c r="J99" t="s">
        <v>211</v>
      </c>
      <c r="K99" t="s">
        <v>211</v>
      </c>
      <c r="L99">
        <v>3.323480225988714</v>
      </c>
      <c r="M99">
        <v>3.323480225988714</v>
      </c>
    </row>
    <row r="100" spans="1:13" x14ac:dyDescent="0.2">
      <c r="A100" t="s">
        <v>436</v>
      </c>
      <c r="B100" t="s">
        <v>272</v>
      </c>
      <c r="C100" t="s">
        <v>277</v>
      </c>
      <c r="D100" t="s">
        <v>524</v>
      </c>
      <c r="E100" t="s">
        <v>211</v>
      </c>
      <c r="F100" t="s">
        <v>276</v>
      </c>
      <c r="G100">
        <v>2040</v>
      </c>
      <c r="H100" t="s">
        <v>211</v>
      </c>
      <c r="I100" t="s">
        <v>211</v>
      </c>
      <c r="J100" t="s">
        <v>211</v>
      </c>
      <c r="K100" t="s">
        <v>211</v>
      </c>
      <c r="L100">
        <v>3.8427740112994284</v>
      </c>
      <c r="M100">
        <v>3.8427740112994284</v>
      </c>
    </row>
    <row r="101" spans="1:13" x14ac:dyDescent="0.2">
      <c r="A101" t="s">
        <v>436</v>
      </c>
      <c r="B101" t="s">
        <v>272</v>
      </c>
      <c r="C101" t="s">
        <v>277</v>
      </c>
      <c r="D101" t="s">
        <v>524</v>
      </c>
      <c r="E101" t="s">
        <v>211</v>
      </c>
      <c r="F101" t="s">
        <v>276</v>
      </c>
      <c r="G101">
        <v>2050</v>
      </c>
      <c r="H101" t="s">
        <v>211</v>
      </c>
      <c r="I101" t="s">
        <v>211</v>
      </c>
      <c r="J101" t="s">
        <v>211</v>
      </c>
      <c r="K101" t="s">
        <v>211</v>
      </c>
      <c r="L101">
        <v>4.1543502824858694</v>
      </c>
      <c r="M101">
        <v>4.1543502824858694</v>
      </c>
    </row>
    <row r="102" spans="1:13" x14ac:dyDescent="0.2">
      <c r="A102" t="s">
        <v>436</v>
      </c>
      <c r="B102" t="s">
        <v>272</v>
      </c>
      <c r="C102" t="s">
        <v>277</v>
      </c>
      <c r="D102" t="s">
        <v>525</v>
      </c>
      <c r="E102" t="s">
        <v>211</v>
      </c>
      <c r="F102" t="s">
        <v>276</v>
      </c>
      <c r="G102">
        <v>2018</v>
      </c>
      <c r="H102" t="s">
        <v>211</v>
      </c>
      <c r="I102" t="s">
        <v>211</v>
      </c>
      <c r="J102" t="s">
        <v>211</v>
      </c>
      <c r="K102" t="s">
        <v>211</v>
      </c>
      <c r="L102">
        <v>3.1157627118644098</v>
      </c>
      <c r="M102">
        <v>3.1157627118644098</v>
      </c>
    </row>
    <row r="103" spans="1:13" x14ac:dyDescent="0.2">
      <c r="A103" t="s">
        <v>436</v>
      </c>
      <c r="B103" t="s">
        <v>272</v>
      </c>
      <c r="C103" t="s">
        <v>277</v>
      </c>
      <c r="D103" t="s">
        <v>525</v>
      </c>
      <c r="E103" t="s">
        <v>211</v>
      </c>
      <c r="F103" t="s">
        <v>276</v>
      </c>
      <c r="G103">
        <v>2030</v>
      </c>
      <c r="H103" t="s">
        <v>211</v>
      </c>
      <c r="I103" t="s">
        <v>211</v>
      </c>
      <c r="J103" t="s">
        <v>211</v>
      </c>
      <c r="K103" t="s">
        <v>211</v>
      </c>
      <c r="L103">
        <v>3.323480225988714</v>
      </c>
      <c r="M103">
        <v>3.323480225988714</v>
      </c>
    </row>
    <row r="104" spans="1:13" x14ac:dyDescent="0.2">
      <c r="A104" t="s">
        <v>436</v>
      </c>
      <c r="B104" t="s">
        <v>272</v>
      </c>
      <c r="C104" t="s">
        <v>277</v>
      </c>
      <c r="D104" t="s">
        <v>525</v>
      </c>
      <c r="E104" t="s">
        <v>211</v>
      </c>
      <c r="F104" t="s">
        <v>276</v>
      </c>
      <c r="G104">
        <v>2040</v>
      </c>
      <c r="H104" t="s">
        <v>211</v>
      </c>
      <c r="I104" t="s">
        <v>211</v>
      </c>
      <c r="J104" t="s">
        <v>211</v>
      </c>
      <c r="K104" t="s">
        <v>211</v>
      </c>
      <c r="L104">
        <v>3.8427740112994284</v>
      </c>
      <c r="M104">
        <v>3.8427740112994284</v>
      </c>
    </row>
    <row r="105" spans="1:13" x14ac:dyDescent="0.2">
      <c r="A105" t="s">
        <v>436</v>
      </c>
      <c r="B105" t="s">
        <v>272</v>
      </c>
      <c r="C105" t="s">
        <v>277</v>
      </c>
      <c r="D105" t="s">
        <v>525</v>
      </c>
      <c r="E105" t="s">
        <v>211</v>
      </c>
      <c r="F105" t="s">
        <v>276</v>
      </c>
      <c r="G105">
        <v>2050</v>
      </c>
      <c r="H105" t="s">
        <v>211</v>
      </c>
      <c r="I105" t="s">
        <v>211</v>
      </c>
      <c r="J105" t="s">
        <v>211</v>
      </c>
      <c r="K105" t="s">
        <v>211</v>
      </c>
      <c r="L105">
        <v>4.1543502824858694</v>
      </c>
      <c r="M105">
        <v>4.1543502824858694</v>
      </c>
    </row>
    <row r="106" spans="1:13" x14ac:dyDescent="0.2">
      <c r="A106" t="s">
        <v>436</v>
      </c>
      <c r="B106" t="s">
        <v>272</v>
      </c>
      <c r="C106" t="s">
        <v>532</v>
      </c>
      <c r="D106" t="s">
        <v>278</v>
      </c>
      <c r="E106" t="s">
        <v>211</v>
      </c>
      <c r="F106" t="s">
        <v>276</v>
      </c>
      <c r="G106">
        <v>2018</v>
      </c>
      <c r="H106" t="s">
        <v>211</v>
      </c>
      <c r="I106" t="s">
        <v>211</v>
      </c>
      <c r="J106" t="s">
        <v>211</v>
      </c>
      <c r="K106" t="s">
        <v>211</v>
      </c>
      <c r="L106">
        <v>3.0846050847457658</v>
      </c>
      <c r="M106">
        <v>3.0846050847457658</v>
      </c>
    </row>
    <row r="107" spans="1:13" x14ac:dyDescent="0.2">
      <c r="A107" t="s">
        <v>436</v>
      </c>
      <c r="B107" t="s">
        <v>272</v>
      </c>
      <c r="C107" t="s">
        <v>532</v>
      </c>
      <c r="D107" t="s">
        <v>278</v>
      </c>
      <c r="E107" t="s">
        <v>211</v>
      </c>
      <c r="F107" t="s">
        <v>276</v>
      </c>
      <c r="G107">
        <v>2030</v>
      </c>
      <c r="H107" t="s">
        <v>211</v>
      </c>
      <c r="I107" t="s">
        <v>211</v>
      </c>
      <c r="J107" t="s">
        <v>211</v>
      </c>
      <c r="K107" t="s">
        <v>211</v>
      </c>
      <c r="L107">
        <v>3.2715508474576303</v>
      </c>
      <c r="M107">
        <v>3.2715508474576303</v>
      </c>
    </row>
    <row r="108" spans="1:13" x14ac:dyDescent="0.2">
      <c r="A108" t="s">
        <v>436</v>
      </c>
      <c r="B108" t="s">
        <v>272</v>
      </c>
      <c r="C108" t="s">
        <v>532</v>
      </c>
      <c r="D108" t="s">
        <v>278</v>
      </c>
      <c r="E108" t="s">
        <v>211</v>
      </c>
      <c r="F108" t="s">
        <v>276</v>
      </c>
      <c r="G108">
        <v>2040</v>
      </c>
      <c r="H108" t="s">
        <v>211</v>
      </c>
      <c r="I108" t="s">
        <v>211</v>
      </c>
      <c r="J108" t="s">
        <v>211</v>
      </c>
      <c r="K108" t="s">
        <v>211</v>
      </c>
      <c r="L108">
        <v>3.7389152542372917</v>
      </c>
      <c r="M108">
        <v>3.7389152542372917</v>
      </c>
    </row>
    <row r="109" spans="1:13" x14ac:dyDescent="0.2">
      <c r="A109" t="s">
        <v>436</v>
      </c>
      <c r="B109" t="s">
        <v>272</v>
      </c>
      <c r="C109" t="s">
        <v>532</v>
      </c>
      <c r="D109" t="s">
        <v>278</v>
      </c>
      <c r="E109" t="s">
        <v>211</v>
      </c>
      <c r="F109" t="s">
        <v>276</v>
      </c>
      <c r="G109">
        <v>2050</v>
      </c>
      <c r="H109" t="s">
        <v>211</v>
      </c>
      <c r="I109" t="s">
        <v>211</v>
      </c>
      <c r="J109" t="s">
        <v>211</v>
      </c>
      <c r="K109" t="s">
        <v>211</v>
      </c>
      <c r="L109">
        <v>4.2062796610169535</v>
      </c>
      <c r="M109">
        <v>4.2062796610169535</v>
      </c>
    </row>
    <row r="110" spans="1:13" x14ac:dyDescent="0.2">
      <c r="A110" t="s">
        <v>436</v>
      </c>
      <c r="B110" t="s">
        <v>272</v>
      </c>
      <c r="C110" t="s">
        <v>532</v>
      </c>
      <c r="D110" t="s">
        <v>520</v>
      </c>
      <c r="E110" t="s">
        <v>211</v>
      </c>
      <c r="F110" t="s">
        <v>276</v>
      </c>
      <c r="G110">
        <v>2018</v>
      </c>
      <c r="H110" t="s">
        <v>211</v>
      </c>
      <c r="I110" t="s">
        <v>211</v>
      </c>
      <c r="J110" t="s">
        <v>211</v>
      </c>
      <c r="K110" t="s">
        <v>211</v>
      </c>
      <c r="L110">
        <v>3.4273389830508512</v>
      </c>
      <c r="M110">
        <v>3.4273389830508512</v>
      </c>
    </row>
    <row r="111" spans="1:13" x14ac:dyDescent="0.2">
      <c r="A111" t="s">
        <v>436</v>
      </c>
      <c r="B111" t="s">
        <v>272</v>
      </c>
      <c r="C111" t="s">
        <v>532</v>
      </c>
      <c r="D111" t="s">
        <v>520</v>
      </c>
      <c r="E111" t="s">
        <v>211</v>
      </c>
      <c r="F111" t="s">
        <v>276</v>
      </c>
      <c r="G111">
        <v>2030</v>
      </c>
      <c r="H111" t="s">
        <v>211</v>
      </c>
      <c r="I111" t="s">
        <v>211</v>
      </c>
      <c r="J111" t="s">
        <v>211</v>
      </c>
      <c r="K111" t="s">
        <v>211</v>
      </c>
      <c r="L111">
        <v>3.6350564971751553</v>
      </c>
      <c r="M111">
        <v>3.6350564971751553</v>
      </c>
    </row>
    <row r="112" spans="1:13" x14ac:dyDescent="0.2">
      <c r="A112" t="s">
        <v>436</v>
      </c>
      <c r="B112" t="s">
        <v>272</v>
      </c>
      <c r="C112" t="s">
        <v>532</v>
      </c>
      <c r="D112" t="s">
        <v>520</v>
      </c>
      <c r="E112" t="s">
        <v>211</v>
      </c>
      <c r="F112" t="s">
        <v>276</v>
      </c>
      <c r="G112">
        <v>2040</v>
      </c>
      <c r="H112" t="s">
        <v>211</v>
      </c>
      <c r="I112" t="s">
        <v>211</v>
      </c>
      <c r="J112" t="s">
        <v>211</v>
      </c>
      <c r="K112" t="s">
        <v>211</v>
      </c>
      <c r="L112">
        <v>4.1543502824858694</v>
      </c>
      <c r="M112">
        <v>4.1543502824858694</v>
      </c>
    </row>
    <row r="113" spans="1:13" x14ac:dyDescent="0.2">
      <c r="A113" t="s">
        <v>436</v>
      </c>
      <c r="B113" t="s">
        <v>272</v>
      </c>
      <c r="C113" t="s">
        <v>532</v>
      </c>
      <c r="D113" t="s">
        <v>520</v>
      </c>
      <c r="E113" t="s">
        <v>211</v>
      </c>
      <c r="F113" t="s">
        <v>276</v>
      </c>
      <c r="G113">
        <v>2050</v>
      </c>
      <c r="H113" t="s">
        <v>211</v>
      </c>
      <c r="I113" t="s">
        <v>211</v>
      </c>
      <c r="J113" t="s">
        <v>211</v>
      </c>
      <c r="K113" t="s">
        <v>211</v>
      </c>
      <c r="L113">
        <v>4.6736440677966149</v>
      </c>
      <c r="M113">
        <v>4.6736440677966149</v>
      </c>
    </row>
    <row r="114" spans="1:13" x14ac:dyDescent="0.2">
      <c r="A114" t="s">
        <v>436</v>
      </c>
      <c r="B114" t="s">
        <v>272</v>
      </c>
      <c r="C114" t="s">
        <v>533</v>
      </c>
      <c r="D114" t="s">
        <v>278</v>
      </c>
      <c r="E114" t="s">
        <v>211</v>
      </c>
      <c r="F114" t="s">
        <v>276</v>
      </c>
      <c r="G114">
        <v>2018</v>
      </c>
      <c r="H114" t="s">
        <v>211</v>
      </c>
      <c r="I114" t="s">
        <v>211</v>
      </c>
      <c r="J114" t="s">
        <v>211</v>
      </c>
      <c r="K114" t="s">
        <v>211</v>
      </c>
      <c r="L114">
        <v>3.0846050847457658</v>
      </c>
      <c r="M114">
        <v>3.0846050847457658</v>
      </c>
    </row>
    <row r="115" spans="1:13" x14ac:dyDescent="0.2">
      <c r="A115" t="s">
        <v>436</v>
      </c>
      <c r="B115" t="s">
        <v>272</v>
      </c>
      <c r="C115" t="s">
        <v>533</v>
      </c>
      <c r="D115" t="s">
        <v>278</v>
      </c>
      <c r="E115" t="s">
        <v>211</v>
      </c>
      <c r="F115" t="s">
        <v>276</v>
      </c>
      <c r="G115">
        <v>2030</v>
      </c>
      <c r="H115" t="s">
        <v>211</v>
      </c>
      <c r="I115" t="s">
        <v>211</v>
      </c>
      <c r="J115" t="s">
        <v>211</v>
      </c>
      <c r="K115" t="s">
        <v>211</v>
      </c>
      <c r="L115">
        <v>3.2715508474576303</v>
      </c>
      <c r="M115">
        <v>3.2715508474576303</v>
      </c>
    </row>
    <row r="116" spans="1:13" x14ac:dyDescent="0.2">
      <c r="A116" t="s">
        <v>436</v>
      </c>
      <c r="B116" t="s">
        <v>272</v>
      </c>
      <c r="C116" t="s">
        <v>533</v>
      </c>
      <c r="D116" t="s">
        <v>278</v>
      </c>
      <c r="E116" t="s">
        <v>211</v>
      </c>
      <c r="F116" t="s">
        <v>276</v>
      </c>
      <c r="G116">
        <v>2040</v>
      </c>
      <c r="H116" t="s">
        <v>211</v>
      </c>
      <c r="I116" t="s">
        <v>211</v>
      </c>
      <c r="J116" t="s">
        <v>211</v>
      </c>
      <c r="K116" t="s">
        <v>211</v>
      </c>
      <c r="L116">
        <v>3.7389152542372917</v>
      </c>
      <c r="M116">
        <v>3.7389152542372917</v>
      </c>
    </row>
    <row r="117" spans="1:13" x14ac:dyDescent="0.2">
      <c r="A117" t="s">
        <v>436</v>
      </c>
      <c r="B117" t="s">
        <v>272</v>
      </c>
      <c r="C117" t="s">
        <v>533</v>
      </c>
      <c r="D117" t="s">
        <v>278</v>
      </c>
      <c r="E117" t="s">
        <v>211</v>
      </c>
      <c r="F117" t="s">
        <v>276</v>
      </c>
      <c r="G117">
        <v>2050</v>
      </c>
      <c r="H117" t="s">
        <v>211</v>
      </c>
      <c r="I117" t="s">
        <v>211</v>
      </c>
      <c r="J117" t="s">
        <v>211</v>
      </c>
      <c r="K117" t="s">
        <v>211</v>
      </c>
      <c r="L117">
        <v>4.2062796610169535</v>
      </c>
      <c r="M117">
        <v>4.2062796610169535</v>
      </c>
    </row>
    <row r="118" spans="1:13" x14ac:dyDescent="0.2">
      <c r="A118" t="s">
        <v>436</v>
      </c>
      <c r="B118" t="s">
        <v>272</v>
      </c>
      <c r="C118" t="s">
        <v>533</v>
      </c>
      <c r="D118" t="s">
        <v>521</v>
      </c>
      <c r="E118" t="s">
        <v>211</v>
      </c>
      <c r="F118" t="s">
        <v>276</v>
      </c>
      <c r="G118">
        <v>2018</v>
      </c>
      <c r="H118" t="s">
        <v>211</v>
      </c>
      <c r="I118" t="s">
        <v>211</v>
      </c>
      <c r="J118" t="s">
        <v>211</v>
      </c>
      <c r="K118" t="s">
        <v>211</v>
      </c>
      <c r="L118">
        <v>3.4273389830508512</v>
      </c>
      <c r="M118">
        <v>3.4273389830508512</v>
      </c>
    </row>
    <row r="119" spans="1:13" x14ac:dyDescent="0.2">
      <c r="A119" t="s">
        <v>436</v>
      </c>
      <c r="B119" t="s">
        <v>272</v>
      </c>
      <c r="C119" t="s">
        <v>533</v>
      </c>
      <c r="D119" t="s">
        <v>521</v>
      </c>
      <c r="E119" t="s">
        <v>211</v>
      </c>
      <c r="F119" t="s">
        <v>276</v>
      </c>
      <c r="G119">
        <v>2030</v>
      </c>
      <c r="H119" t="s">
        <v>211</v>
      </c>
      <c r="I119" t="s">
        <v>211</v>
      </c>
      <c r="J119" t="s">
        <v>211</v>
      </c>
      <c r="K119" t="s">
        <v>211</v>
      </c>
      <c r="L119">
        <v>3.6350564971751553</v>
      </c>
      <c r="M119">
        <v>3.6350564971751553</v>
      </c>
    </row>
    <row r="120" spans="1:13" x14ac:dyDescent="0.2">
      <c r="A120" t="s">
        <v>436</v>
      </c>
      <c r="B120" t="s">
        <v>272</v>
      </c>
      <c r="C120" t="s">
        <v>533</v>
      </c>
      <c r="D120" t="s">
        <v>521</v>
      </c>
      <c r="E120" t="s">
        <v>211</v>
      </c>
      <c r="F120" t="s">
        <v>276</v>
      </c>
      <c r="G120">
        <v>2040</v>
      </c>
      <c r="H120" t="s">
        <v>211</v>
      </c>
      <c r="I120" t="s">
        <v>211</v>
      </c>
      <c r="J120" t="s">
        <v>211</v>
      </c>
      <c r="K120" t="s">
        <v>211</v>
      </c>
      <c r="L120">
        <v>4.1543502824858694</v>
      </c>
      <c r="M120">
        <v>4.1543502824858694</v>
      </c>
    </row>
    <row r="121" spans="1:13" x14ac:dyDescent="0.2">
      <c r="A121" t="s">
        <v>436</v>
      </c>
      <c r="B121" t="s">
        <v>272</v>
      </c>
      <c r="C121" t="s">
        <v>533</v>
      </c>
      <c r="D121" t="s">
        <v>521</v>
      </c>
      <c r="E121" t="s">
        <v>211</v>
      </c>
      <c r="F121" t="s">
        <v>276</v>
      </c>
      <c r="G121">
        <v>2050</v>
      </c>
      <c r="H121" t="s">
        <v>211</v>
      </c>
      <c r="I121" t="s">
        <v>211</v>
      </c>
      <c r="J121" t="s">
        <v>211</v>
      </c>
      <c r="K121" t="s">
        <v>211</v>
      </c>
      <c r="L121">
        <v>4.6736440677966149</v>
      </c>
      <c r="M121">
        <v>4.6736440677966149</v>
      </c>
    </row>
    <row r="122" spans="1:13" x14ac:dyDescent="0.2">
      <c r="A122" t="s">
        <v>436</v>
      </c>
      <c r="B122" t="s">
        <v>272</v>
      </c>
      <c r="C122" t="s">
        <v>534</v>
      </c>
      <c r="D122" t="s">
        <v>278</v>
      </c>
      <c r="E122" t="s">
        <v>211</v>
      </c>
      <c r="F122" t="s">
        <v>276</v>
      </c>
      <c r="G122">
        <v>2018</v>
      </c>
      <c r="H122" t="s">
        <v>211</v>
      </c>
      <c r="I122" t="s">
        <v>211</v>
      </c>
      <c r="J122" t="s">
        <v>211</v>
      </c>
      <c r="K122" t="s">
        <v>211</v>
      </c>
      <c r="L122">
        <v>3.0846050847457658</v>
      </c>
      <c r="M122">
        <v>3.0846050847457658</v>
      </c>
    </row>
    <row r="123" spans="1:13" x14ac:dyDescent="0.2">
      <c r="A123" t="s">
        <v>436</v>
      </c>
      <c r="B123" t="s">
        <v>272</v>
      </c>
      <c r="C123" t="s">
        <v>534</v>
      </c>
      <c r="D123" t="s">
        <v>278</v>
      </c>
      <c r="E123" t="s">
        <v>211</v>
      </c>
      <c r="F123" t="s">
        <v>276</v>
      </c>
      <c r="G123">
        <v>2030</v>
      </c>
      <c r="H123" t="s">
        <v>211</v>
      </c>
      <c r="I123" t="s">
        <v>211</v>
      </c>
      <c r="J123" t="s">
        <v>211</v>
      </c>
      <c r="K123" t="s">
        <v>211</v>
      </c>
      <c r="L123">
        <v>3.2715508474576303</v>
      </c>
      <c r="M123">
        <v>3.2715508474576303</v>
      </c>
    </row>
    <row r="124" spans="1:13" x14ac:dyDescent="0.2">
      <c r="A124" t="s">
        <v>436</v>
      </c>
      <c r="B124" t="s">
        <v>272</v>
      </c>
      <c r="C124" t="s">
        <v>534</v>
      </c>
      <c r="D124" t="s">
        <v>278</v>
      </c>
      <c r="E124" t="s">
        <v>211</v>
      </c>
      <c r="F124" t="s">
        <v>276</v>
      </c>
      <c r="G124">
        <v>2040</v>
      </c>
      <c r="H124" t="s">
        <v>211</v>
      </c>
      <c r="I124" t="s">
        <v>211</v>
      </c>
      <c r="J124" t="s">
        <v>211</v>
      </c>
      <c r="K124" t="s">
        <v>211</v>
      </c>
      <c r="L124">
        <v>3.7389152542372917</v>
      </c>
      <c r="M124">
        <v>3.7389152542372917</v>
      </c>
    </row>
    <row r="125" spans="1:13" x14ac:dyDescent="0.2">
      <c r="A125" t="s">
        <v>436</v>
      </c>
      <c r="B125" t="s">
        <v>272</v>
      </c>
      <c r="C125" t="s">
        <v>534</v>
      </c>
      <c r="D125" t="s">
        <v>278</v>
      </c>
      <c r="E125" t="s">
        <v>211</v>
      </c>
      <c r="F125" t="s">
        <v>276</v>
      </c>
      <c r="G125">
        <v>2050</v>
      </c>
      <c r="H125" t="s">
        <v>211</v>
      </c>
      <c r="I125" t="s">
        <v>211</v>
      </c>
      <c r="J125" t="s">
        <v>211</v>
      </c>
      <c r="K125" t="s">
        <v>211</v>
      </c>
      <c r="L125">
        <v>4.2062796610169535</v>
      </c>
      <c r="M125">
        <v>4.2062796610169535</v>
      </c>
    </row>
    <row r="126" spans="1:13" x14ac:dyDescent="0.2">
      <c r="A126" t="s">
        <v>436</v>
      </c>
      <c r="B126" t="s">
        <v>272</v>
      </c>
      <c r="C126" t="s">
        <v>534</v>
      </c>
      <c r="D126" t="s">
        <v>522</v>
      </c>
      <c r="E126" t="s">
        <v>211</v>
      </c>
      <c r="F126" t="s">
        <v>276</v>
      </c>
      <c r="G126">
        <v>2018</v>
      </c>
      <c r="H126" t="s">
        <v>211</v>
      </c>
      <c r="I126" t="s">
        <v>211</v>
      </c>
      <c r="J126" t="s">
        <v>211</v>
      </c>
      <c r="K126" t="s">
        <v>211</v>
      </c>
      <c r="L126">
        <v>3.4273389830508512</v>
      </c>
      <c r="M126">
        <v>3.4273389830508512</v>
      </c>
    </row>
    <row r="127" spans="1:13" x14ac:dyDescent="0.2">
      <c r="A127" t="s">
        <v>436</v>
      </c>
      <c r="B127" t="s">
        <v>272</v>
      </c>
      <c r="C127" t="s">
        <v>534</v>
      </c>
      <c r="D127" t="s">
        <v>522</v>
      </c>
      <c r="E127" t="s">
        <v>211</v>
      </c>
      <c r="F127" t="s">
        <v>276</v>
      </c>
      <c r="G127">
        <v>2030</v>
      </c>
      <c r="H127" t="s">
        <v>211</v>
      </c>
      <c r="I127" t="s">
        <v>211</v>
      </c>
      <c r="J127" t="s">
        <v>211</v>
      </c>
      <c r="K127" t="s">
        <v>211</v>
      </c>
      <c r="L127">
        <v>3.6350564971751553</v>
      </c>
      <c r="M127">
        <v>3.6350564971751553</v>
      </c>
    </row>
    <row r="128" spans="1:13" x14ac:dyDescent="0.2">
      <c r="A128" t="s">
        <v>436</v>
      </c>
      <c r="B128" t="s">
        <v>272</v>
      </c>
      <c r="C128" t="s">
        <v>534</v>
      </c>
      <c r="D128" t="s">
        <v>522</v>
      </c>
      <c r="E128" t="s">
        <v>211</v>
      </c>
      <c r="F128" t="s">
        <v>276</v>
      </c>
      <c r="G128">
        <v>2040</v>
      </c>
      <c r="H128" t="s">
        <v>211</v>
      </c>
      <c r="I128" t="s">
        <v>211</v>
      </c>
      <c r="J128" t="s">
        <v>211</v>
      </c>
      <c r="K128" t="s">
        <v>211</v>
      </c>
      <c r="L128">
        <v>4.1543502824858694</v>
      </c>
      <c r="M128">
        <v>4.1543502824858694</v>
      </c>
    </row>
    <row r="129" spans="1:13" x14ac:dyDescent="0.2">
      <c r="A129" t="s">
        <v>436</v>
      </c>
      <c r="B129" t="s">
        <v>272</v>
      </c>
      <c r="C129" t="s">
        <v>534</v>
      </c>
      <c r="D129" t="s">
        <v>522</v>
      </c>
      <c r="E129" t="s">
        <v>211</v>
      </c>
      <c r="F129" t="s">
        <v>276</v>
      </c>
      <c r="G129">
        <v>2050</v>
      </c>
      <c r="H129" t="s">
        <v>211</v>
      </c>
      <c r="I129" t="s">
        <v>211</v>
      </c>
      <c r="J129" t="s">
        <v>211</v>
      </c>
      <c r="K129" t="s">
        <v>211</v>
      </c>
      <c r="L129">
        <v>4.6736440677966149</v>
      </c>
      <c r="M129">
        <v>4.6736440677966149</v>
      </c>
    </row>
    <row r="130" spans="1:13" x14ac:dyDescent="0.2">
      <c r="A130" t="s">
        <v>436</v>
      </c>
      <c r="B130" t="s">
        <v>272</v>
      </c>
      <c r="C130" t="s">
        <v>535</v>
      </c>
      <c r="D130" t="s">
        <v>278</v>
      </c>
      <c r="E130" t="s">
        <v>211</v>
      </c>
      <c r="F130" t="s">
        <v>276</v>
      </c>
      <c r="G130">
        <v>2018</v>
      </c>
      <c r="H130" t="s">
        <v>211</v>
      </c>
      <c r="I130" t="s">
        <v>211</v>
      </c>
      <c r="J130" t="s">
        <v>211</v>
      </c>
      <c r="K130" t="s">
        <v>211</v>
      </c>
      <c r="L130">
        <v>3.0846050847457658</v>
      </c>
      <c r="M130">
        <v>3.0846050847457658</v>
      </c>
    </row>
    <row r="131" spans="1:13" x14ac:dyDescent="0.2">
      <c r="A131" t="s">
        <v>436</v>
      </c>
      <c r="B131" t="s">
        <v>272</v>
      </c>
      <c r="C131" t="s">
        <v>535</v>
      </c>
      <c r="D131" t="s">
        <v>278</v>
      </c>
      <c r="E131" t="s">
        <v>211</v>
      </c>
      <c r="F131" t="s">
        <v>276</v>
      </c>
      <c r="G131">
        <v>2030</v>
      </c>
      <c r="H131" t="s">
        <v>211</v>
      </c>
      <c r="I131" t="s">
        <v>211</v>
      </c>
      <c r="J131" t="s">
        <v>211</v>
      </c>
      <c r="K131" t="s">
        <v>211</v>
      </c>
      <c r="L131">
        <v>3.2715508474576303</v>
      </c>
      <c r="M131">
        <v>3.2715508474576303</v>
      </c>
    </row>
    <row r="132" spans="1:13" x14ac:dyDescent="0.2">
      <c r="A132" t="s">
        <v>436</v>
      </c>
      <c r="B132" t="s">
        <v>272</v>
      </c>
      <c r="C132" t="s">
        <v>535</v>
      </c>
      <c r="D132" t="s">
        <v>278</v>
      </c>
      <c r="E132" t="s">
        <v>211</v>
      </c>
      <c r="F132" t="s">
        <v>276</v>
      </c>
      <c r="G132">
        <v>2040</v>
      </c>
      <c r="H132" t="s">
        <v>211</v>
      </c>
      <c r="I132" t="s">
        <v>211</v>
      </c>
      <c r="J132" t="s">
        <v>211</v>
      </c>
      <c r="K132" t="s">
        <v>211</v>
      </c>
      <c r="L132">
        <v>3.7389152542372917</v>
      </c>
      <c r="M132">
        <v>3.7389152542372917</v>
      </c>
    </row>
    <row r="133" spans="1:13" x14ac:dyDescent="0.2">
      <c r="A133" t="s">
        <v>436</v>
      </c>
      <c r="B133" t="s">
        <v>272</v>
      </c>
      <c r="C133" t="s">
        <v>535</v>
      </c>
      <c r="D133" t="s">
        <v>278</v>
      </c>
      <c r="E133" t="s">
        <v>211</v>
      </c>
      <c r="F133" t="s">
        <v>276</v>
      </c>
      <c r="G133">
        <v>2050</v>
      </c>
      <c r="H133" t="s">
        <v>211</v>
      </c>
      <c r="I133" t="s">
        <v>211</v>
      </c>
      <c r="J133" t="s">
        <v>211</v>
      </c>
      <c r="K133" t="s">
        <v>211</v>
      </c>
      <c r="L133">
        <v>4.2062796610169535</v>
      </c>
      <c r="M133">
        <v>4.2062796610169535</v>
      </c>
    </row>
    <row r="134" spans="1:13" x14ac:dyDescent="0.2">
      <c r="A134" t="s">
        <v>436</v>
      </c>
      <c r="B134" t="s">
        <v>272</v>
      </c>
      <c r="C134" t="s">
        <v>535</v>
      </c>
      <c r="D134" t="s">
        <v>523</v>
      </c>
      <c r="E134" t="s">
        <v>211</v>
      </c>
      <c r="F134" t="s">
        <v>276</v>
      </c>
      <c r="G134">
        <v>2018</v>
      </c>
      <c r="H134" t="s">
        <v>211</v>
      </c>
      <c r="I134" t="s">
        <v>211</v>
      </c>
      <c r="J134" t="s">
        <v>211</v>
      </c>
      <c r="K134" t="s">
        <v>211</v>
      </c>
      <c r="L134">
        <v>3.4273389830508512</v>
      </c>
      <c r="M134">
        <v>3.4273389830508512</v>
      </c>
    </row>
    <row r="135" spans="1:13" x14ac:dyDescent="0.2">
      <c r="A135" t="s">
        <v>436</v>
      </c>
      <c r="B135" t="s">
        <v>272</v>
      </c>
      <c r="C135" t="s">
        <v>535</v>
      </c>
      <c r="D135" t="s">
        <v>523</v>
      </c>
      <c r="E135" t="s">
        <v>211</v>
      </c>
      <c r="F135" t="s">
        <v>276</v>
      </c>
      <c r="G135">
        <v>2030</v>
      </c>
      <c r="H135" t="s">
        <v>211</v>
      </c>
      <c r="I135" t="s">
        <v>211</v>
      </c>
      <c r="J135" t="s">
        <v>211</v>
      </c>
      <c r="K135" t="s">
        <v>211</v>
      </c>
      <c r="L135">
        <v>3.6350564971751553</v>
      </c>
      <c r="M135">
        <v>3.6350564971751553</v>
      </c>
    </row>
    <row r="136" spans="1:13" x14ac:dyDescent="0.2">
      <c r="A136" t="s">
        <v>436</v>
      </c>
      <c r="B136" t="s">
        <v>272</v>
      </c>
      <c r="C136" t="s">
        <v>535</v>
      </c>
      <c r="D136" t="s">
        <v>523</v>
      </c>
      <c r="E136" t="s">
        <v>211</v>
      </c>
      <c r="F136" t="s">
        <v>276</v>
      </c>
      <c r="G136">
        <v>2040</v>
      </c>
      <c r="H136" t="s">
        <v>211</v>
      </c>
      <c r="I136" t="s">
        <v>211</v>
      </c>
      <c r="J136" t="s">
        <v>211</v>
      </c>
      <c r="K136" t="s">
        <v>211</v>
      </c>
      <c r="L136">
        <v>4.1543502824858694</v>
      </c>
      <c r="M136">
        <v>4.1543502824858694</v>
      </c>
    </row>
    <row r="137" spans="1:13" x14ac:dyDescent="0.2">
      <c r="A137" t="s">
        <v>436</v>
      </c>
      <c r="B137" t="s">
        <v>272</v>
      </c>
      <c r="C137" t="s">
        <v>535</v>
      </c>
      <c r="D137" t="s">
        <v>523</v>
      </c>
      <c r="E137" t="s">
        <v>211</v>
      </c>
      <c r="F137" t="s">
        <v>276</v>
      </c>
      <c r="G137">
        <v>2050</v>
      </c>
      <c r="H137" t="s">
        <v>211</v>
      </c>
      <c r="I137" t="s">
        <v>211</v>
      </c>
      <c r="J137" t="s">
        <v>211</v>
      </c>
      <c r="K137" t="s">
        <v>211</v>
      </c>
      <c r="L137">
        <v>4.6736440677966149</v>
      </c>
      <c r="M137">
        <v>4.6736440677966149</v>
      </c>
    </row>
    <row r="138" spans="1:13" x14ac:dyDescent="0.2">
      <c r="A138" t="s">
        <v>436</v>
      </c>
      <c r="B138" t="s">
        <v>272</v>
      </c>
      <c r="C138" t="s">
        <v>536</v>
      </c>
      <c r="D138" t="s">
        <v>278</v>
      </c>
      <c r="E138" t="s">
        <v>211</v>
      </c>
      <c r="F138" t="s">
        <v>276</v>
      </c>
      <c r="G138">
        <v>2018</v>
      </c>
      <c r="H138" t="s">
        <v>211</v>
      </c>
      <c r="I138" t="s">
        <v>211</v>
      </c>
      <c r="J138" t="s">
        <v>211</v>
      </c>
      <c r="K138" t="s">
        <v>211</v>
      </c>
      <c r="L138">
        <v>3.0846050847457658</v>
      </c>
      <c r="M138">
        <v>3.0846050847457658</v>
      </c>
    </row>
    <row r="139" spans="1:13" x14ac:dyDescent="0.2">
      <c r="A139" t="s">
        <v>436</v>
      </c>
      <c r="B139" t="s">
        <v>272</v>
      </c>
      <c r="C139" t="s">
        <v>536</v>
      </c>
      <c r="D139" t="s">
        <v>278</v>
      </c>
      <c r="E139" t="s">
        <v>211</v>
      </c>
      <c r="F139" t="s">
        <v>276</v>
      </c>
      <c r="G139">
        <v>2030</v>
      </c>
      <c r="H139" t="s">
        <v>211</v>
      </c>
      <c r="I139" t="s">
        <v>211</v>
      </c>
      <c r="J139" t="s">
        <v>211</v>
      </c>
      <c r="K139" t="s">
        <v>211</v>
      </c>
      <c r="L139">
        <v>3.2715508474576303</v>
      </c>
      <c r="M139">
        <v>3.2715508474576303</v>
      </c>
    </row>
    <row r="140" spans="1:13" x14ac:dyDescent="0.2">
      <c r="A140" t="s">
        <v>436</v>
      </c>
      <c r="B140" t="s">
        <v>272</v>
      </c>
      <c r="C140" t="s">
        <v>536</v>
      </c>
      <c r="D140" t="s">
        <v>278</v>
      </c>
      <c r="E140" t="s">
        <v>211</v>
      </c>
      <c r="F140" t="s">
        <v>276</v>
      </c>
      <c r="G140">
        <v>2040</v>
      </c>
      <c r="H140" t="s">
        <v>211</v>
      </c>
      <c r="I140" t="s">
        <v>211</v>
      </c>
      <c r="J140" t="s">
        <v>211</v>
      </c>
      <c r="K140" t="s">
        <v>211</v>
      </c>
      <c r="L140">
        <v>3.7389152542372917</v>
      </c>
      <c r="M140">
        <v>3.7389152542372917</v>
      </c>
    </row>
    <row r="141" spans="1:13" x14ac:dyDescent="0.2">
      <c r="A141" t="s">
        <v>436</v>
      </c>
      <c r="B141" t="s">
        <v>272</v>
      </c>
      <c r="C141" t="s">
        <v>536</v>
      </c>
      <c r="D141" t="s">
        <v>278</v>
      </c>
      <c r="E141" t="s">
        <v>211</v>
      </c>
      <c r="F141" t="s">
        <v>276</v>
      </c>
      <c r="G141">
        <v>2050</v>
      </c>
      <c r="H141" t="s">
        <v>211</v>
      </c>
      <c r="I141" t="s">
        <v>211</v>
      </c>
      <c r="J141" t="s">
        <v>211</v>
      </c>
      <c r="K141" t="s">
        <v>211</v>
      </c>
      <c r="L141">
        <v>4.2062796610169535</v>
      </c>
      <c r="M141">
        <v>4.2062796610169535</v>
      </c>
    </row>
    <row r="142" spans="1:13" x14ac:dyDescent="0.2">
      <c r="A142" t="s">
        <v>436</v>
      </c>
      <c r="B142" t="s">
        <v>272</v>
      </c>
      <c r="C142" t="s">
        <v>536</v>
      </c>
      <c r="D142" t="s">
        <v>524</v>
      </c>
      <c r="E142" t="s">
        <v>211</v>
      </c>
      <c r="F142" t="s">
        <v>276</v>
      </c>
      <c r="G142">
        <v>2018</v>
      </c>
      <c r="H142" t="s">
        <v>211</v>
      </c>
      <c r="I142" t="s">
        <v>211</v>
      </c>
      <c r="J142" t="s">
        <v>211</v>
      </c>
      <c r="K142" t="s">
        <v>211</v>
      </c>
      <c r="L142">
        <v>3.4273389830508512</v>
      </c>
      <c r="M142">
        <v>3.4273389830508512</v>
      </c>
    </row>
    <row r="143" spans="1:13" x14ac:dyDescent="0.2">
      <c r="A143" t="s">
        <v>436</v>
      </c>
      <c r="B143" t="s">
        <v>272</v>
      </c>
      <c r="C143" t="s">
        <v>536</v>
      </c>
      <c r="D143" t="s">
        <v>524</v>
      </c>
      <c r="E143" t="s">
        <v>211</v>
      </c>
      <c r="F143" t="s">
        <v>276</v>
      </c>
      <c r="G143">
        <v>2030</v>
      </c>
      <c r="H143" t="s">
        <v>211</v>
      </c>
      <c r="I143" t="s">
        <v>211</v>
      </c>
      <c r="J143" t="s">
        <v>211</v>
      </c>
      <c r="K143" t="s">
        <v>211</v>
      </c>
      <c r="L143">
        <v>3.6350564971751553</v>
      </c>
      <c r="M143">
        <v>3.6350564971751553</v>
      </c>
    </row>
    <row r="144" spans="1:13" x14ac:dyDescent="0.2">
      <c r="A144" t="s">
        <v>436</v>
      </c>
      <c r="B144" t="s">
        <v>272</v>
      </c>
      <c r="C144" t="s">
        <v>536</v>
      </c>
      <c r="D144" t="s">
        <v>524</v>
      </c>
      <c r="E144" t="s">
        <v>211</v>
      </c>
      <c r="F144" t="s">
        <v>276</v>
      </c>
      <c r="G144">
        <v>2040</v>
      </c>
      <c r="H144" t="s">
        <v>211</v>
      </c>
      <c r="I144" t="s">
        <v>211</v>
      </c>
      <c r="J144" t="s">
        <v>211</v>
      </c>
      <c r="K144" t="s">
        <v>211</v>
      </c>
      <c r="L144">
        <v>4.1543502824858694</v>
      </c>
      <c r="M144">
        <v>4.1543502824858694</v>
      </c>
    </row>
    <row r="145" spans="1:13" x14ac:dyDescent="0.2">
      <c r="A145" t="s">
        <v>436</v>
      </c>
      <c r="B145" t="s">
        <v>272</v>
      </c>
      <c r="C145" t="s">
        <v>536</v>
      </c>
      <c r="D145" t="s">
        <v>524</v>
      </c>
      <c r="E145" t="s">
        <v>211</v>
      </c>
      <c r="F145" t="s">
        <v>276</v>
      </c>
      <c r="G145">
        <v>2050</v>
      </c>
      <c r="H145" t="s">
        <v>211</v>
      </c>
      <c r="I145" t="s">
        <v>211</v>
      </c>
      <c r="J145" t="s">
        <v>211</v>
      </c>
      <c r="K145" t="s">
        <v>211</v>
      </c>
      <c r="L145">
        <v>4.6736440677966149</v>
      </c>
      <c r="M145">
        <v>4.6736440677966149</v>
      </c>
    </row>
    <row r="146" spans="1:13" x14ac:dyDescent="0.2">
      <c r="A146" t="s">
        <v>436</v>
      </c>
      <c r="B146" t="s">
        <v>272</v>
      </c>
      <c r="C146" t="s">
        <v>537</v>
      </c>
      <c r="D146" t="s">
        <v>278</v>
      </c>
      <c r="E146" t="s">
        <v>211</v>
      </c>
      <c r="F146" t="s">
        <v>276</v>
      </c>
      <c r="G146">
        <v>2018</v>
      </c>
      <c r="H146" t="s">
        <v>211</v>
      </c>
      <c r="I146" t="s">
        <v>211</v>
      </c>
      <c r="J146" t="s">
        <v>211</v>
      </c>
      <c r="K146" t="s">
        <v>211</v>
      </c>
      <c r="L146">
        <v>3.0846050847457658</v>
      </c>
      <c r="M146">
        <v>3.0846050847457658</v>
      </c>
    </row>
    <row r="147" spans="1:13" x14ac:dyDescent="0.2">
      <c r="A147" t="s">
        <v>436</v>
      </c>
      <c r="B147" t="s">
        <v>272</v>
      </c>
      <c r="C147" t="s">
        <v>537</v>
      </c>
      <c r="D147" t="s">
        <v>278</v>
      </c>
      <c r="E147" t="s">
        <v>211</v>
      </c>
      <c r="F147" t="s">
        <v>276</v>
      </c>
      <c r="G147">
        <v>2030</v>
      </c>
      <c r="H147" t="s">
        <v>211</v>
      </c>
      <c r="I147" t="s">
        <v>211</v>
      </c>
      <c r="J147" t="s">
        <v>211</v>
      </c>
      <c r="K147" t="s">
        <v>211</v>
      </c>
      <c r="L147">
        <v>3.2715508474576303</v>
      </c>
      <c r="M147">
        <v>3.2715508474576303</v>
      </c>
    </row>
    <row r="148" spans="1:13" x14ac:dyDescent="0.2">
      <c r="A148" t="s">
        <v>436</v>
      </c>
      <c r="B148" t="s">
        <v>272</v>
      </c>
      <c r="C148" t="s">
        <v>537</v>
      </c>
      <c r="D148" t="s">
        <v>278</v>
      </c>
      <c r="E148" t="s">
        <v>211</v>
      </c>
      <c r="F148" t="s">
        <v>276</v>
      </c>
      <c r="G148">
        <v>2040</v>
      </c>
      <c r="H148" t="s">
        <v>211</v>
      </c>
      <c r="I148" t="s">
        <v>211</v>
      </c>
      <c r="J148" t="s">
        <v>211</v>
      </c>
      <c r="K148" t="s">
        <v>211</v>
      </c>
      <c r="L148">
        <v>3.7389152542372917</v>
      </c>
      <c r="M148">
        <v>3.7389152542372917</v>
      </c>
    </row>
    <row r="149" spans="1:13" x14ac:dyDescent="0.2">
      <c r="A149" t="s">
        <v>436</v>
      </c>
      <c r="B149" t="s">
        <v>272</v>
      </c>
      <c r="C149" t="s">
        <v>537</v>
      </c>
      <c r="D149" t="s">
        <v>278</v>
      </c>
      <c r="E149" t="s">
        <v>211</v>
      </c>
      <c r="F149" t="s">
        <v>276</v>
      </c>
      <c r="G149">
        <v>2050</v>
      </c>
      <c r="H149" t="s">
        <v>211</v>
      </c>
      <c r="I149" t="s">
        <v>211</v>
      </c>
      <c r="J149" t="s">
        <v>211</v>
      </c>
      <c r="K149" t="s">
        <v>211</v>
      </c>
      <c r="L149">
        <v>4.2062796610169535</v>
      </c>
      <c r="M149">
        <v>4.2062796610169535</v>
      </c>
    </row>
    <row r="150" spans="1:13" x14ac:dyDescent="0.2">
      <c r="A150" t="s">
        <v>436</v>
      </c>
      <c r="B150" t="s">
        <v>272</v>
      </c>
      <c r="C150" t="s">
        <v>537</v>
      </c>
      <c r="D150" t="s">
        <v>525</v>
      </c>
      <c r="E150" t="s">
        <v>211</v>
      </c>
      <c r="F150" t="s">
        <v>276</v>
      </c>
      <c r="G150">
        <v>2018</v>
      </c>
      <c r="H150" t="s">
        <v>211</v>
      </c>
      <c r="I150" t="s">
        <v>211</v>
      </c>
      <c r="J150" t="s">
        <v>211</v>
      </c>
      <c r="K150" t="s">
        <v>211</v>
      </c>
      <c r="L150">
        <v>3.4273389830508512</v>
      </c>
      <c r="M150">
        <v>3.4273389830508512</v>
      </c>
    </row>
    <row r="151" spans="1:13" x14ac:dyDescent="0.2">
      <c r="A151" t="s">
        <v>436</v>
      </c>
      <c r="B151" t="s">
        <v>272</v>
      </c>
      <c r="C151" t="s">
        <v>537</v>
      </c>
      <c r="D151" t="s">
        <v>525</v>
      </c>
      <c r="E151" t="s">
        <v>211</v>
      </c>
      <c r="F151" t="s">
        <v>276</v>
      </c>
      <c r="G151">
        <v>2030</v>
      </c>
      <c r="H151" t="s">
        <v>211</v>
      </c>
      <c r="I151" t="s">
        <v>211</v>
      </c>
      <c r="J151" t="s">
        <v>211</v>
      </c>
      <c r="K151" t="s">
        <v>211</v>
      </c>
      <c r="L151">
        <v>3.6350564971751553</v>
      </c>
      <c r="M151">
        <v>3.6350564971751553</v>
      </c>
    </row>
    <row r="152" spans="1:13" x14ac:dyDescent="0.2">
      <c r="A152" t="s">
        <v>436</v>
      </c>
      <c r="B152" t="s">
        <v>272</v>
      </c>
      <c r="C152" t="s">
        <v>537</v>
      </c>
      <c r="D152" t="s">
        <v>525</v>
      </c>
      <c r="E152" t="s">
        <v>211</v>
      </c>
      <c r="F152" t="s">
        <v>276</v>
      </c>
      <c r="G152">
        <v>2040</v>
      </c>
      <c r="H152" t="s">
        <v>211</v>
      </c>
      <c r="I152" t="s">
        <v>211</v>
      </c>
      <c r="J152" t="s">
        <v>211</v>
      </c>
      <c r="K152" t="s">
        <v>211</v>
      </c>
      <c r="L152">
        <v>4.1543502824858694</v>
      </c>
      <c r="M152">
        <v>4.1543502824858694</v>
      </c>
    </row>
    <row r="153" spans="1:13" x14ac:dyDescent="0.2">
      <c r="A153" t="s">
        <v>436</v>
      </c>
      <c r="B153" t="s">
        <v>272</v>
      </c>
      <c r="C153" t="s">
        <v>537</v>
      </c>
      <c r="D153" t="s">
        <v>525</v>
      </c>
      <c r="E153" t="s">
        <v>211</v>
      </c>
      <c r="F153" t="s">
        <v>276</v>
      </c>
      <c r="G153">
        <v>2050</v>
      </c>
      <c r="H153" t="s">
        <v>211</v>
      </c>
      <c r="I153" t="s">
        <v>211</v>
      </c>
      <c r="J153" t="s">
        <v>211</v>
      </c>
      <c r="K153" t="s">
        <v>211</v>
      </c>
      <c r="L153">
        <v>4.6736440677966149</v>
      </c>
      <c r="M153">
        <v>4.6736440677966149</v>
      </c>
    </row>
    <row r="154" spans="1:13" x14ac:dyDescent="0.2">
      <c r="A154" t="s">
        <v>436</v>
      </c>
      <c r="B154" t="s">
        <v>272</v>
      </c>
      <c r="C154" t="s">
        <v>279</v>
      </c>
      <c r="D154" t="s">
        <v>280</v>
      </c>
      <c r="E154" t="s">
        <v>211</v>
      </c>
      <c r="F154" t="s">
        <v>276</v>
      </c>
      <c r="G154">
        <v>2018</v>
      </c>
      <c r="H154" t="s">
        <v>211</v>
      </c>
      <c r="I154" t="s">
        <v>211</v>
      </c>
      <c r="J154" t="s">
        <v>211</v>
      </c>
      <c r="K154" t="s">
        <v>211</v>
      </c>
      <c r="L154">
        <v>2.7808054054054021</v>
      </c>
      <c r="M154">
        <v>2.7808054054054021</v>
      </c>
    </row>
    <row r="155" spans="1:13" x14ac:dyDescent="0.2">
      <c r="A155" t="s">
        <v>436</v>
      </c>
      <c r="B155" t="s">
        <v>272</v>
      </c>
      <c r="C155" t="s">
        <v>279</v>
      </c>
      <c r="D155" t="s">
        <v>280</v>
      </c>
      <c r="E155" t="s">
        <v>211</v>
      </c>
      <c r="F155" t="s">
        <v>276</v>
      </c>
      <c r="G155">
        <v>2030</v>
      </c>
      <c r="H155" t="s">
        <v>211</v>
      </c>
      <c r="I155" t="s">
        <v>211</v>
      </c>
      <c r="J155" t="s">
        <v>211</v>
      </c>
      <c r="K155" t="s">
        <v>211</v>
      </c>
      <c r="L155">
        <v>2.9661924324324285</v>
      </c>
      <c r="M155">
        <v>2.9661924324324285</v>
      </c>
    </row>
    <row r="156" spans="1:13" x14ac:dyDescent="0.2">
      <c r="A156" t="s">
        <v>436</v>
      </c>
      <c r="B156" t="s">
        <v>272</v>
      </c>
      <c r="C156" t="s">
        <v>279</v>
      </c>
      <c r="D156" t="s">
        <v>280</v>
      </c>
      <c r="E156" t="s">
        <v>211</v>
      </c>
      <c r="F156" t="s">
        <v>276</v>
      </c>
      <c r="G156">
        <v>2040</v>
      </c>
      <c r="H156" t="s">
        <v>211</v>
      </c>
      <c r="I156" t="s">
        <v>211</v>
      </c>
      <c r="J156" t="s">
        <v>211</v>
      </c>
      <c r="K156" t="s">
        <v>211</v>
      </c>
      <c r="L156">
        <v>3.4296599999999957</v>
      </c>
      <c r="M156">
        <v>3.4296599999999957</v>
      </c>
    </row>
    <row r="157" spans="1:13" x14ac:dyDescent="0.2">
      <c r="A157" t="s">
        <v>436</v>
      </c>
      <c r="B157" t="s">
        <v>272</v>
      </c>
      <c r="C157" t="s">
        <v>279</v>
      </c>
      <c r="D157" t="s">
        <v>280</v>
      </c>
      <c r="E157" t="s">
        <v>211</v>
      </c>
      <c r="F157" t="s">
        <v>276</v>
      </c>
      <c r="G157">
        <v>2050</v>
      </c>
      <c r="H157" t="s">
        <v>211</v>
      </c>
      <c r="I157" t="s">
        <v>211</v>
      </c>
      <c r="J157" t="s">
        <v>211</v>
      </c>
      <c r="K157" t="s">
        <v>211</v>
      </c>
      <c r="L157">
        <v>3.7077405405405357</v>
      </c>
      <c r="M157">
        <v>3.7077405405405357</v>
      </c>
    </row>
    <row r="158" spans="1:13" x14ac:dyDescent="0.2">
      <c r="A158" t="s">
        <v>436</v>
      </c>
      <c r="B158" t="s">
        <v>272</v>
      </c>
      <c r="C158" t="s">
        <v>279</v>
      </c>
      <c r="D158" t="s">
        <v>539</v>
      </c>
      <c r="E158" t="s">
        <v>211</v>
      </c>
      <c r="F158" t="s">
        <v>276</v>
      </c>
      <c r="G158">
        <v>2018</v>
      </c>
      <c r="H158" t="s">
        <v>211</v>
      </c>
      <c r="I158" t="s">
        <v>211</v>
      </c>
      <c r="J158" t="s">
        <v>211</v>
      </c>
      <c r="K158" t="s">
        <v>211</v>
      </c>
      <c r="L158">
        <v>3.0897837837837798</v>
      </c>
      <c r="M158">
        <v>3.0897837837837798</v>
      </c>
    </row>
    <row r="159" spans="1:13" x14ac:dyDescent="0.2">
      <c r="A159" t="s">
        <v>436</v>
      </c>
      <c r="B159" t="s">
        <v>272</v>
      </c>
      <c r="C159" t="s">
        <v>279</v>
      </c>
      <c r="D159" t="s">
        <v>539</v>
      </c>
      <c r="E159" t="s">
        <v>211</v>
      </c>
      <c r="F159" t="s">
        <v>276</v>
      </c>
      <c r="G159">
        <v>2030</v>
      </c>
      <c r="H159" t="s">
        <v>211</v>
      </c>
      <c r="I159" t="s">
        <v>211</v>
      </c>
      <c r="J159" t="s">
        <v>211</v>
      </c>
      <c r="K159" t="s">
        <v>211</v>
      </c>
      <c r="L159">
        <v>3.2957693693693755</v>
      </c>
      <c r="M159">
        <v>3.2957693693693755</v>
      </c>
    </row>
    <row r="160" spans="1:13" x14ac:dyDescent="0.2">
      <c r="A160" t="s">
        <v>436</v>
      </c>
      <c r="B160" t="s">
        <v>272</v>
      </c>
      <c r="C160" t="s">
        <v>279</v>
      </c>
      <c r="D160" t="s">
        <v>539</v>
      </c>
      <c r="E160" t="s">
        <v>211</v>
      </c>
      <c r="F160" t="s">
        <v>276</v>
      </c>
      <c r="G160">
        <v>2040</v>
      </c>
      <c r="H160" t="s">
        <v>211</v>
      </c>
      <c r="I160" t="s">
        <v>211</v>
      </c>
      <c r="J160" t="s">
        <v>211</v>
      </c>
      <c r="K160" t="s">
        <v>211</v>
      </c>
      <c r="L160">
        <v>3.8107333333333182</v>
      </c>
      <c r="M160">
        <v>3.8107333333333182</v>
      </c>
    </row>
    <row r="161" spans="1:13" x14ac:dyDescent="0.2">
      <c r="A161" t="s">
        <v>436</v>
      </c>
      <c r="B161" t="s">
        <v>272</v>
      </c>
      <c r="C161" t="s">
        <v>279</v>
      </c>
      <c r="D161" t="s">
        <v>539</v>
      </c>
      <c r="E161" t="s">
        <v>211</v>
      </c>
      <c r="F161" t="s">
        <v>276</v>
      </c>
      <c r="G161">
        <v>2050</v>
      </c>
      <c r="H161" t="s">
        <v>211</v>
      </c>
      <c r="I161" t="s">
        <v>211</v>
      </c>
      <c r="J161" t="s">
        <v>211</v>
      </c>
      <c r="K161" t="s">
        <v>211</v>
      </c>
      <c r="L161">
        <v>4.1197117117116955</v>
      </c>
      <c r="M161">
        <v>4.1197117117116955</v>
      </c>
    </row>
    <row r="162" spans="1:13" x14ac:dyDescent="0.2">
      <c r="A162" t="s">
        <v>436</v>
      </c>
      <c r="B162" t="s">
        <v>272</v>
      </c>
      <c r="C162" t="s">
        <v>279</v>
      </c>
      <c r="D162" t="s">
        <v>541</v>
      </c>
      <c r="E162" t="s">
        <v>211</v>
      </c>
      <c r="F162" t="s">
        <v>276</v>
      </c>
      <c r="G162">
        <v>2018</v>
      </c>
      <c r="H162" t="s">
        <v>211</v>
      </c>
      <c r="I162" t="s">
        <v>211</v>
      </c>
      <c r="J162" t="s">
        <v>211</v>
      </c>
      <c r="K162" t="s">
        <v>211</v>
      </c>
      <c r="L162">
        <v>3.0897837837837798</v>
      </c>
      <c r="M162">
        <v>3.0897837837837798</v>
      </c>
    </row>
    <row r="163" spans="1:13" x14ac:dyDescent="0.2">
      <c r="A163" t="s">
        <v>436</v>
      </c>
      <c r="B163" t="s">
        <v>272</v>
      </c>
      <c r="C163" t="s">
        <v>279</v>
      </c>
      <c r="D163" t="s">
        <v>541</v>
      </c>
      <c r="E163" t="s">
        <v>211</v>
      </c>
      <c r="F163" t="s">
        <v>276</v>
      </c>
      <c r="G163">
        <v>2030</v>
      </c>
      <c r="H163" t="s">
        <v>211</v>
      </c>
      <c r="I163" t="s">
        <v>211</v>
      </c>
      <c r="J163" t="s">
        <v>211</v>
      </c>
      <c r="K163" t="s">
        <v>211</v>
      </c>
      <c r="L163">
        <v>3.2957693693693755</v>
      </c>
      <c r="M163">
        <v>3.2957693693693755</v>
      </c>
    </row>
    <row r="164" spans="1:13" x14ac:dyDescent="0.2">
      <c r="A164" t="s">
        <v>436</v>
      </c>
      <c r="B164" t="s">
        <v>272</v>
      </c>
      <c r="C164" t="s">
        <v>279</v>
      </c>
      <c r="D164" t="s">
        <v>541</v>
      </c>
      <c r="E164" t="s">
        <v>211</v>
      </c>
      <c r="F164" t="s">
        <v>276</v>
      </c>
      <c r="G164">
        <v>2040</v>
      </c>
      <c r="H164" t="s">
        <v>211</v>
      </c>
      <c r="I164" t="s">
        <v>211</v>
      </c>
      <c r="J164" t="s">
        <v>211</v>
      </c>
      <c r="K164" t="s">
        <v>211</v>
      </c>
      <c r="L164">
        <v>3.8107333333333182</v>
      </c>
      <c r="M164">
        <v>3.8107333333333182</v>
      </c>
    </row>
    <row r="165" spans="1:13" x14ac:dyDescent="0.2">
      <c r="A165" t="s">
        <v>436</v>
      </c>
      <c r="B165" t="s">
        <v>272</v>
      </c>
      <c r="C165" t="s">
        <v>279</v>
      </c>
      <c r="D165" t="s">
        <v>541</v>
      </c>
      <c r="E165" t="s">
        <v>211</v>
      </c>
      <c r="F165" t="s">
        <v>276</v>
      </c>
      <c r="G165">
        <v>2050</v>
      </c>
      <c r="H165" t="s">
        <v>211</v>
      </c>
      <c r="I165" t="s">
        <v>211</v>
      </c>
      <c r="J165" t="s">
        <v>211</v>
      </c>
      <c r="K165" t="s">
        <v>211</v>
      </c>
      <c r="L165">
        <v>4.1197117117116955</v>
      </c>
      <c r="M165">
        <v>4.1197117117116955</v>
      </c>
    </row>
    <row r="166" spans="1:13" x14ac:dyDescent="0.2">
      <c r="A166" t="s">
        <v>436</v>
      </c>
      <c r="B166" t="s">
        <v>272</v>
      </c>
      <c r="C166" t="s">
        <v>279</v>
      </c>
      <c r="D166" t="s">
        <v>543</v>
      </c>
      <c r="E166" t="s">
        <v>211</v>
      </c>
      <c r="F166" t="s">
        <v>276</v>
      </c>
      <c r="G166">
        <v>2018</v>
      </c>
      <c r="H166" t="s">
        <v>211</v>
      </c>
      <c r="I166" t="s">
        <v>211</v>
      </c>
      <c r="J166" t="s">
        <v>211</v>
      </c>
      <c r="K166" t="s">
        <v>211</v>
      </c>
      <c r="L166">
        <v>3.0897837837837798</v>
      </c>
      <c r="M166">
        <v>3.0897837837837798</v>
      </c>
    </row>
    <row r="167" spans="1:13" x14ac:dyDescent="0.2">
      <c r="A167" t="s">
        <v>436</v>
      </c>
      <c r="B167" t="s">
        <v>272</v>
      </c>
      <c r="C167" t="s">
        <v>279</v>
      </c>
      <c r="D167" t="s">
        <v>543</v>
      </c>
      <c r="E167" t="s">
        <v>211</v>
      </c>
      <c r="F167" t="s">
        <v>276</v>
      </c>
      <c r="G167">
        <v>2030</v>
      </c>
      <c r="H167" t="s">
        <v>211</v>
      </c>
      <c r="I167" t="s">
        <v>211</v>
      </c>
      <c r="J167" t="s">
        <v>211</v>
      </c>
      <c r="K167" t="s">
        <v>211</v>
      </c>
      <c r="L167">
        <v>3.2957693693693755</v>
      </c>
      <c r="M167">
        <v>3.2957693693693755</v>
      </c>
    </row>
    <row r="168" spans="1:13" x14ac:dyDescent="0.2">
      <c r="A168" t="s">
        <v>436</v>
      </c>
      <c r="B168" t="s">
        <v>272</v>
      </c>
      <c r="C168" t="s">
        <v>279</v>
      </c>
      <c r="D168" t="s">
        <v>543</v>
      </c>
      <c r="E168" t="s">
        <v>211</v>
      </c>
      <c r="F168" t="s">
        <v>276</v>
      </c>
      <c r="G168">
        <v>2040</v>
      </c>
      <c r="H168" t="s">
        <v>211</v>
      </c>
      <c r="I168" t="s">
        <v>211</v>
      </c>
      <c r="J168" t="s">
        <v>211</v>
      </c>
      <c r="K168" t="s">
        <v>211</v>
      </c>
      <c r="L168">
        <v>3.8107333333333182</v>
      </c>
      <c r="M168">
        <v>3.8107333333333182</v>
      </c>
    </row>
    <row r="169" spans="1:13" x14ac:dyDescent="0.2">
      <c r="A169" t="s">
        <v>436</v>
      </c>
      <c r="B169" t="s">
        <v>272</v>
      </c>
      <c r="C169" t="s">
        <v>279</v>
      </c>
      <c r="D169" t="s">
        <v>543</v>
      </c>
      <c r="E169" t="s">
        <v>211</v>
      </c>
      <c r="F169" t="s">
        <v>276</v>
      </c>
      <c r="G169">
        <v>2050</v>
      </c>
      <c r="H169" t="s">
        <v>211</v>
      </c>
      <c r="I169" t="s">
        <v>211</v>
      </c>
      <c r="J169" t="s">
        <v>211</v>
      </c>
      <c r="K169" t="s">
        <v>211</v>
      </c>
      <c r="L169">
        <v>4.1197117117116955</v>
      </c>
      <c r="M169">
        <v>4.1197117117116955</v>
      </c>
    </row>
    <row r="170" spans="1:13" x14ac:dyDescent="0.2">
      <c r="A170" t="s">
        <v>436</v>
      </c>
      <c r="B170" t="s">
        <v>272</v>
      </c>
      <c r="C170" t="s">
        <v>279</v>
      </c>
      <c r="D170" t="s">
        <v>545</v>
      </c>
      <c r="E170" t="s">
        <v>211</v>
      </c>
      <c r="F170" t="s">
        <v>276</v>
      </c>
      <c r="G170">
        <v>2018</v>
      </c>
      <c r="H170" t="s">
        <v>211</v>
      </c>
      <c r="I170" t="s">
        <v>211</v>
      </c>
      <c r="J170" t="s">
        <v>211</v>
      </c>
      <c r="K170" t="s">
        <v>211</v>
      </c>
      <c r="L170">
        <v>3.0897837837837798</v>
      </c>
      <c r="M170">
        <v>3.0897837837837798</v>
      </c>
    </row>
    <row r="171" spans="1:13" x14ac:dyDescent="0.2">
      <c r="A171" t="s">
        <v>436</v>
      </c>
      <c r="B171" t="s">
        <v>272</v>
      </c>
      <c r="C171" t="s">
        <v>279</v>
      </c>
      <c r="D171" t="s">
        <v>545</v>
      </c>
      <c r="E171" t="s">
        <v>211</v>
      </c>
      <c r="F171" t="s">
        <v>276</v>
      </c>
      <c r="G171">
        <v>2030</v>
      </c>
      <c r="H171" t="s">
        <v>211</v>
      </c>
      <c r="I171" t="s">
        <v>211</v>
      </c>
      <c r="J171" t="s">
        <v>211</v>
      </c>
      <c r="K171" t="s">
        <v>211</v>
      </c>
      <c r="L171">
        <v>3.2957693693693755</v>
      </c>
      <c r="M171">
        <v>3.2957693693693755</v>
      </c>
    </row>
    <row r="172" spans="1:13" x14ac:dyDescent="0.2">
      <c r="A172" t="s">
        <v>436</v>
      </c>
      <c r="B172" t="s">
        <v>272</v>
      </c>
      <c r="C172" t="s">
        <v>279</v>
      </c>
      <c r="D172" t="s">
        <v>545</v>
      </c>
      <c r="E172" t="s">
        <v>211</v>
      </c>
      <c r="F172" t="s">
        <v>276</v>
      </c>
      <c r="G172">
        <v>2040</v>
      </c>
      <c r="H172" t="s">
        <v>211</v>
      </c>
      <c r="I172" t="s">
        <v>211</v>
      </c>
      <c r="J172" t="s">
        <v>211</v>
      </c>
      <c r="K172" t="s">
        <v>211</v>
      </c>
      <c r="L172">
        <v>3.8107333333333182</v>
      </c>
      <c r="M172">
        <v>3.8107333333333182</v>
      </c>
    </row>
    <row r="173" spans="1:13" x14ac:dyDescent="0.2">
      <c r="A173" t="s">
        <v>436</v>
      </c>
      <c r="B173" t="s">
        <v>272</v>
      </c>
      <c r="C173" t="s">
        <v>279</v>
      </c>
      <c r="D173" t="s">
        <v>545</v>
      </c>
      <c r="E173" t="s">
        <v>211</v>
      </c>
      <c r="F173" t="s">
        <v>276</v>
      </c>
      <c r="G173">
        <v>2050</v>
      </c>
      <c r="H173" t="s">
        <v>211</v>
      </c>
      <c r="I173" t="s">
        <v>211</v>
      </c>
      <c r="J173" t="s">
        <v>211</v>
      </c>
      <c r="K173" t="s">
        <v>211</v>
      </c>
      <c r="L173">
        <v>4.1197117117116955</v>
      </c>
      <c r="M173">
        <v>4.1197117117116955</v>
      </c>
    </row>
    <row r="174" spans="1:13" x14ac:dyDescent="0.2">
      <c r="A174" t="s">
        <v>436</v>
      </c>
      <c r="B174" t="s">
        <v>272</v>
      </c>
      <c r="C174" t="s">
        <v>279</v>
      </c>
      <c r="D174" t="s">
        <v>547</v>
      </c>
      <c r="E174" t="s">
        <v>211</v>
      </c>
      <c r="F174" t="s">
        <v>276</v>
      </c>
      <c r="G174">
        <v>2018</v>
      </c>
      <c r="H174" t="s">
        <v>211</v>
      </c>
      <c r="I174" t="s">
        <v>211</v>
      </c>
      <c r="J174" t="s">
        <v>211</v>
      </c>
      <c r="K174" t="s">
        <v>211</v>
      </c>
      <c r="L174">
        <v>3.0897837837837798</v>
      </c>
      <c r="M174">
        <v>3.0897837837837798</v>
      </c>
    </row>
    <row r="175" spans="1:13" x14ac:dyDescent="0.2">
      <c r="A175" t="s">
        <v>436</v>
      </c>
      <c r="B175" t="s">
        <v>272</v>
      </c>
      <c r="C175" t="s">
        <v>279</v>
      </c>
      <c r="D175" t="s">
        <v>547</v>
      </c>
      <c r="E175" t="s">
        <v>211</v>
      </c>
      <c r="F175" t="s">
        <v>276</v>
      </c>
      <c r="G175">
        <v>2030</v>
      </c>
      <c r="H175" t="s">
        <v>211</v>
      </c>
      <c r="I175" t="s">
        <v>211</v>
      </c>
      <c r="J175" t="s">
        <v>211</v>
      </c>
      <c r="K175" t="s">
        <v>211</v>
      </c>
      <c r="L175">
        <v>3.2957693693693755</v>
      </c>
      <c r="M175">
        <v>3.2957693693693755</v>
      </c>
    </row>
    <row r="176" spans="1:13" x14ac:dyDescent="0.2">
      <c r="A176" t="s">
        <v>436</v>
      </c>
      <c r="B176" t="s">
        <v>272</v>
      </c>
      <c r="C176" t="s">
        <v>279</v>
      </c>
      <c r="D176" t="s">
        <v>547</v>
      </c>
      <c r="E176" t="s">
        <v>211</v>
      </c>
      <c r="F176" t="s">
        <v>276</v>
      </c>
      <c r="G176">
        <v>2040</v>
      </c>
      <c r="H176" t="s">
        <v>211</v>
      </c>
      <c r="I176" t="s">
        <v>211</v>
      </c>
      <c r="J176" t="s">
        <v>211</v>
      </c>
      <c r="K176" t="s">
        <v>211</v>
      </c>
      <c r="L176">
        <v>3.8107333333333182</v>
      </c>
      <c r="M176">
        <v>3.8107333333333182</v>
      </c>
    </row>
    <row r="177" spans="1:13" x14ac:dyDescent="0.2">
      <c r="A177" t="s">
        <v>436</v>
      </c>
      <c r="B177" t="s">
        <v>272</v>
      </c>
      <c r="C177" t="s">
        <v>279</v>
      </c>
      <c r="D177" t="s">
        <v>547</v>
      </c>
      <c r="E177" t="s">
        <v>211</v>
      </c>
      <c r="F177" t="s">
        <v>276</v>
      </c>
      <c r="G177">
        <v>2050</v>
      </c>
      <c r="H177" t="s">
        <v>211</v>
      </c>
      <c r="I177" t="s">
        <v>211</v>
      </c>
      <c r="J177" t="s">
        <v>211</v>
      </c>
      <c r="K177" t="s">
        <v>211</v>
      </c>
      <c r="L177">
        <v>4.1197117117116955</v>
      </c>
      <c r="M177">
        <v>4.1197117117116955</v>
      </c>
    </row>
    <row r="178" spans="1:13" x14ac:dyDescent="0.2">
      <c r="A178" t="s">
        <v>436</v>
      </c>
      <c r="B178" t="s">
        <v>272</v>
      </c>
      <c r="C178" t="s">
        <v>279</v>
      </c>
      <c r="D178" t="s">
        <v>549</v>
      </c>
      <c r="E178" t="s">
        <v>211</v>
      </c>
      <c r="F178" t="s">
        <v>276</v>
      </c>
      <c r="G178">
        <v>2018</v>
      </c>
      <c r="H178" t="s">
        <v>211</v>
      </c>
      <c r="I178" t="s">
        <v>211</v>
      </c>
      <c r="J178" t="s">
        <v>211</v>
      </c>
      <c r="K178" t="s">
        <v>211</v>
      </c>
      <c r="L178">
        <v>3.0897837837837798</v>
      </c>
      <c r="M178">
        <v>3.0897837837837798</v>
      </c>
    </row>
    <row r="179" spans="1:13" x14ac:dyDescent="0.2">
      <c r="A179" t="s">
        <v>436</v>
      </c>
      <c r="B179" t="s">
        <v>272</v>
      </c>
      <c r="C179" t="s">
        <v>279</v>
      </c>
      <c r="D179" t="s">
        <v>549</v>
      </c>
      <c r="E179" t="s">
        <v>211</v>
      </c>
      <c r="F179" t="s">
        <v>276</v>
      </c>
      <c r="G179">
        <v>2030</v>
      </c>
      <c r="H179" t="s">
        <v>211</v>
      </c>
      <c r="I179" t="s">
        <v>211</v>
      </c>
      <c r="J179" t="s">
        <v>211</v>
      </c>
      <c r="K179" t="s">
        <v>211</v>
      </c>
      <c r="L179">
        <v>3.2957693693693755</v>
      </c>
      <c r="M179">
        <v>3.2957693693693755</v>
      </c>
    </row>
    <row r="180" spans="1:13" x14ac:dyDescent="0.2">
      <c r="A180" t="s">
        <v>436</v>
      </c>
      <c r="B180" t="s">
        <v>272</v>
      </c>
      <c r="C180" t="s">
        <v>279</v>
      </c>
      <c r="D180" t="s">
        <v>549</v>
      </c>
      <c r="E180" t="s">
        <v>211</v>
      </c>
      <c r="F180" t="s">
        <v>276</v>
      </c>
      <c r="G180">
        <v>2040</v>
      </c>
      <c r="H180" t="s">
        <v>211</v>
      </c>
      <c r="I180" t="s">
        <v>211</v>
      </c>
      <c r="J180" t="s">
        <v>211</v>
      </c>
      <c r="K180" t="s">
        <v>211</v>
      </c>
      <c r="L180">
        <v>3.8107333333333182</v>
      </c>
      <c r="M180">
        <v>3.8107333333333182</v>
      </c>
    </row>
    <row r="181" spans="1:13" x14ac:dyDescent="0.2">
      <c r="A181" t="s">
        <v>436</v>
      </c>
      <c r="B181" t="s">
        <v>272</v>
      </c>
      <c r="C181" t="s">
        <v>279</v>
      </c>
      <c r="D181" t="s">
        <v>549</v>
      </c>
      <c r="E181" t="s">
        <v>211</v>
      </c>
      <c r="F181" t="s">
        <v>276</v>
      </c>
      <c r="G181">
        <v>2050</v>
      </c>
      <c r="H181" t="s">
        <v>211</v>
      </c>
      <c r="I181" t="s">
        <v>211</v>
      </c>
      <c r="J181" t="s">
        <v>211</v>
      </c>
      <c r="K181" t="s">
        <v>211</v>
      </c>
      <c r="L181">
        <v>4.1197117117116955</v>
      </c>
      <c r="M181">
        <v>4.1197117117116955</v>
      </c>
    </row>
    <row r="182" spans="1:13" x14ac:dyDescent="0.2">
      <c r="A182" t="s">
        <v>436</v>
      </c>
      <c r="B182" t="s">
        <v>272</v>
      </c>
      <c r="C182" t="s">
        <v>568</v>
      </c>
      <c r="D182" t="s">
        <v>280</v>
      </c>
      <c r="E182" t="s">
        <v>211</v>
      </c>
      <c r="F182" t="s">
        <v>276</v>
      </c>
      <c r="G182">
        <v>2018</v>
      </c>
      <c r="H182" t="s">
        <v>211</v>
      </c>
      <c r="I182" t="s">
        <v>211</v>
      </c>
      <c r="J182" t="s">
        <v>211</v>
      </c>
      <c r="K182" t="s">
        <v>211</v>
      </c>
      <c r="L182">
        <v>3.0588859459459421</v>
      </c>
      <c r="M182">
        <v>3.0588859459459421</v>
      </c>
    </row>
    <row r="183" spans="1:13" x14ac:dyDescent="0.2">
      <c r="A183" t="s">
        <v>436</v>
      </c>
      <c r="B183" t="s">
        <v>272</v>
      </c>
      <c r="C183" t="s">
        <v>568</v>
      </c>
      <c r="D183" t="s">
        <v>280</v>
      </c>
      <c r="E183" t="s">
        <v>211</v>
      </c>
      <c r="F183" t="s">
        <v>276</v>
      </c>
      <c r="G183">
        <v>2030</v>
      </c>
      <c r="H183" t="s">
        <v>211</v>
      </c>
      <c r="I183" t="s">
        <v>211</v>
      </c>
      <c r="J183" t="s">
        <v>211</v>
      </c>
      <c r="K183" t="s">
        <v>211</v>
      </c>
      <c r="L183">
        <v>3.2442729729729689</v>
      </c>
      <c r="M183">
        <v>3.2442729729729689</v>
      </c>
    </row>
    <row r="184" spans="1:13" x14ac:dyDescent="0.2">
      <c r="A184" t="s">
        <v>436</v>
      </c>
      <c r="B184" t="s">
        <v>272</v>
      </c>
      <c r="C184" t="s">
        <v>568</v>
      </c>
      <c r="D184" t="s">
        <v>280</v>
      </c>
      <c r="E184" t="s">
        <v>211</v>
      </c>
      <c r="F184" t="s">
        <v>276</v>
      </c>
      <c r="G184">
        <v>2040</v>
      </c>
      <c r="H184" t="s">
        <v>211</v>
      </c>
      <c r="I184" t="s">
        <v>211</v>
      </c>
      <c r="J184" t="s">
        <v>211</v>
      </c>
      <c r="K184" t="s">
        <v>211</v>
      </c>
      <c r="L184">
        <v>3.7077405405405357</v>
      </c>
      <c r="M184">
        <v>3.7077405405405357</v>
      </c>
    </row>
    <row r="185" spans="1:13" x14ac:dyDescent="0.2">
      <c r="A185" t="s">
        <v>436</v>
      </c>
      <c r="B185" t="s">
        <v>272</v>
      </c>
      <c r="C185" t="s">
        <v>568</v>
      </c>
      <c r="D185" t="s">
        <v>280</v>
      </c>
      <c r="E185" t="s">
        <v>211</v>
      </c>
      <c r="F185" t="s">
        <v>276</v>
      </c>
      <c r="G185">
        <v>2050</v>
      </c>
      <c r="H185" t="s">
        <v>211</v>
      </c>
      <c r="I185" t="s">
        <v>211</v>
      </c>
      <c r="J185" t="s">
        <v>211</v>
      </c>
      <c r="K185" t="s">
        <v>211</v>
      </c>
      <c r="L185">
        <v>4.1712081081081029</v>
      </c>
      <c r="M185">
        <v>4.1712081081081029</v>
      </c>
    </row>
    <row r="186" spans="1:13" x14ac:dyDescent="0.2">
      <c r="A186" t="s">
        <v>436</v>
      </c>
      <c r="B186" t="s">
        <v>272</v>
      </c>
      <c r="C186" t="s">
        <v>568</v>
      </c>
      <c r="D186" t="s">
        <v>539</v>
      </c>
      <c r="E186" t="s">
        <v>211</v>
      </c>
      <c r="F186" t="s">
        <v>276</v>
      </c>
      <c r="G186">
        <v>2018</v>
      </c>
      <c r="H186" t="s">
        <v>211</v>
      </c>
      <c r="I186" t="s">
        <v>211</v>
      </c>
      <c r="J186" t="s">
        <v>211</v>
      </c>
      <c r="K186" t="s">
        <v>211</v>
      </c>
      <c r="L186">
        <v>3.398762162162158</v>
      </c>
      <c r="M186">
        <v>3.398762162162158</v>
      </c>
    </row>
    <row r="187" spans="1:13" x14ac:dyDescent="0.2">
      <c r="A187" t="s">
        <v>436</v>
      </c>
      <c r="B187" t="s">
        <v>272</v>
      </c>
      <c r="C187" t="s">
        <v>568</v>
      </c>
      <c r="D187" t="s">
        <v>539</v>
      </c>
      <c r="E187" t="s">
        <v>211</v>
      </c>
      <c r="F187" t="s">
        <v>276</v>
      </c>
      <c r="G187">
        <v>2030</v>
      </c>
      <c r="H187" t="s">
        <v>211</v>
      </c>
      <c r="I187" t="s">
        <v>211</v>
      </c>
      <c r="J187" t="s">
        <v>211</v>
      </c>
      <c r="K187" t="s">
        <v>211</v>
      </c>
      <c r="L187">
        <v>3.6047477477477536</v>
      </c>
      <c r="M187">
        <v>3.6047477477477536</v>
      </c>
    </row>
    <row r="188" spans="1:13" x14ac:dyDescent="0.2">
      <c r="A188" t="s">
        <v>436</v>
      </c>
      <c r="B188" t="s">
        <v>272</v>
      </c>
      <c r="C188" t="s">
        <v>568</v>
      </c>
      <c r="D188" t="s">
        <v>539</v>
      </c>
      <c r="E188" t="s">
        <v>211</v>
      </c>
      <c r="F188" t="s">
        <v>276</v>
      </c>
      <c r="G188">
        <v>2040</v>
      </c>
      <c r="H188" t="s">
        <v>211</v>
      </c>
      <c r="I188" t="s">
        <v>211</v>
      </c>
      <c r="J188" t="s">
        <v>211</v>
      </c>
      <c r="K188" t="s">
        <v>211</v>
      </c>
      <c r="L188">
        <v>4.1197117117116955</v>
      </c>
      <c r="M188">
        <v>4.1197117117116955</v>
      </c>
    </row>
    <row r="189" spans="1:13" x14ac:dyDescent="0.2">
      <c r="A189" t="s">
        <v>436</v>
      </c>
      <c r="B189" t="s">
        <v>272</v>
      </c>
      <c r="C189" t="s">
        <v>568</v>
      </c>
      <c r="D189" t="s">
        <v>539</v>
      </c>
      <c r="E189" t="s">
        <v>211</v>
      </c>
      <c r="F189" t="s">
        <v>276</v>
      </c>
      <c r="G189">
        <v>2050</v>
      </c>
      <c r="H189" t="s">
        <v>211</v>
      </c>
      <c r="I189" t="s">
        <v>211</v>
      </c>
      <c r="J189" t="s">
        <v>211</v>
      </c>
      <c r="K189" t="s">
        <v>211</v>
      </c>
      <c r="L189">
        <v>4.6346756756756697</v>
      </c>
      <c r="M189">
        <v>4.6346756756756697</v>
      </c>
    </row>
    <row r="190" spans="1:13" x14ac:dyDescent="0.2">
      <c r="A190" t="s">
        <v>436</v>
      </c>
      <c r="B190" t="s">
        <v>272</v>
      </c>
      <c r="C190" t="s">
        <v>569</v>
      </c>
      <c r="D190" t="s">
        <v>280</v>
      </c>
      <c r="E190" t="s">
        <v>211</v>
      </c>
      <c r="F190" t="s">
        <v>276</v>
      </c>
      <c r="G190">
        <v>2018</v>
      </c>
      <c r="H190" t="s">
        <v>211</v>
      </c>
      <c r="I190" t="s">
        <v>211</v>
      </c>
      <c r="J190" t="s">
        <v>211</v>
      </c>
      <c r="K190" t="s">
        <v>211</v>
      </c>
      <c r="L190">
        <v>3.0588859459459421</v>
      </c>
      <c r="M190">
        <v>3.0588859459459421</v>
      </c>
    </row>
    <row r="191" spans="1:13" x14ac:dyDescent="0.2">
      <c r="A191" t="s">
        <v>436</v>
      </c>
      <c r="B191" t="s">
        <v>272</v>
      </c>
      <c r="C191" t="s">
        <v>569</v>
      </c>
      <c r="D191" t="s">
        <v>280</v>
      </c>
      <c r="E191" t="s">
        <v>211</v>
      </c>
      <c r="F191" t="s">
        <v>276</v>
      </c>
      <c r="G191">
        <v>2030</v>
      </c>
      <c r="H191" t="s">
        <v>211</v>
      </c>
      <c r="I191" t="s">
        <v>211</v>
      </c>
      <c r="J191" t="s">
        <v>211</v>
      </c>
      <c r="K191" t="s">
        <v>211</v>
      </c>
      <c r="L191">
        <v>3.2442729729729689</v>
      </c>
      <c r="M191">
        <v>3.2442729729729689</v>
      </c>
    </row>
    <row r="192" spans="1:13" x14ac:dyDescent="0.2">
      <c r="A192" t="s">
        <v>436</v>
      </c>
      <c r="B192" t="s">
        <v>272</v>
      </c>
      <c r="C192" t="s">
        <v>569</v>
      </c>
      <c r="D192" t="s">
        <v>280</v>
      </c>
      <c r="E192" t="s">
        <v>211</v>
      </c>
      <c r="F192" t="s">
        <v>276</v>
      </c>
      <c r="G192">
        <v>2040</v>
      </c>
      <c r="H192" t="s">
        <v>211</v>
      </c>
      <c r="I192" t="s">
        <v>211</v>
      </c>
      <c r="J192" t="s">
        <v>211</v>
      </c>
      <c r="K192" t="s">
        <v>211</v>
      </c>
      <c r="L192">
        <v>3.7077405405405357</v>
      </c>
      <c r="M192">
        <v>3.7077405405405357</v>
      </c>
    </row>
    <row r="193" spans="1:13" x14ac:dyDescent="0.2">
      <c r="A193" t="s">
        <v>436</v>
      </c>
      <c r="B193" t="s">
        <v>272</v>
      </c>
      <c r="C193" t="s">
        <v>569</v>
      </c>
      <c r="D193" t="s">
        <v>280</v>
      </c>
      <c r="E193" t="s">
        <v>211</v>
      </c>
      <c r="F193" t="s">
        <v>276</v>
      </c>
      <c r="G193">
        <v>2050</v>
      </c>
      <c r="H193" t="s">
        <v>211</v>
      </c>
      <c r="I193" t="s">
        <v>211</v>
      </c>
      <c r="J193" t="s">
        <v>211</v>
      </c>
      <c r="K193" t="s">
        <v>211</v>
      </c>
      <c r="L193">
        <v>4.1712081081081029</v>
      </c>
      <c r="M193">
        <v>4.1712081081081029</v>
      </c>
    </row>
    <row r="194" spans="1:13" x14ac:dyDescent="0.2">
      <c r="A194" t="s">
        <v>436</v>
      </c>
      <c r="B194" t="s">
        <v>272</v>
      </c>
      <c r="C194" t="s">
        <v>569</v>
      </c>
      <c r="D194" t="s">
        <v>541</v>
      </c>
      <c r="E194" t="s">
        <v>211</v>
      </c>
      <c r="F194" t="s">
        <v>276</v>
      </c>
      <c r="G194">
        <v>2018</v>
      </c>
      <c r="H194" t="s">
        <v>211</v>
      </c>
      <c r="I194" t="s">
        <v>211</v>
      </c>
      <c r="J194" t="s">
        <v>211</v>
      </c>
      <c r="K194" t="s">
        <v>211</v>
      </c>
      <c r="L194">
        <v>3.398762162162158</v>
      </c>
      <c r="M194">
        <v>3.398762162162158</v>
      </c>
    </row>
    <row r="195" spans="1:13" x14ac:dyDescent="0.2">
      <c r="A195" t="s">
        <v>436</v>
      </c>
      <c r="B195" t="s">
        <v>272</v>
      </c>
      <c r="C195" t="s">
        <v>569</v>
      </c>
      <c r="D195" t="s">
        <v>541</v>
      </c>
      <c r="E195" t="s">
        <v>211</v>
      </c>
      <c r="F195" t="s">
        <v>276</v>
      </c>
      <c r="G195">
        <v>2030</v>
      </c>
      <c r="H195" t="s">
        <v>211</v>
      </c>
      <c r="I195" t="s">
        <v>211</v>
      </c>
      <c r="J195" t="s">
        <v>211</v>
      </c>
      <c r="K195" t="s">
        <v>211</v>
      </c>
      <c r="L195">
        <v>3.6047477477477536</v>
      </c>
      <c r="M195">
        <v>3.6047477477477536</v>
      </c>
    </row>
    <row r="196" spans="1:13" x14ac:dyDescent="0.2">
      <c r="A196" t="s">
        <v>436</v>
      </c>
      <c r="B196" t="s">
        <v>272</v>
      </c>
      <c r="C196" t="s">
        <v>569</v>
      </c>
      <c r="D196" t="s">
        <v>541</v>
      </c>
      <c r="E196" t="s">
        <v>211</v>
      </c>
      <c r="F196" t="s">
        <v>276</v>
      </c>
      <c r="G196">
        <v>2040</v>
      </c>
      <c r="H196" t="s">
        <v>211</v>
      </c>
      <c r="I196" t="s">
        <v>211</v>
      </c>
      <c r="J196" t="s">
        <v>211</v>
      </c>
      <c r="K196" t="s">
        <v>211</v>
      </c>
      <c r="L196">
        <v>4.1197117117116955</v>
      </c>
      <c r="M196">
        <v>4.1197117117116955</v>
      </c>
    </row>
    <row r="197" spans="1:13" x14ac:dyDescent="0.2">
      <c r="A197" t="s">
        <v>436</v>
      </c>
      <c r="B197" t="s">
        <v>272</v>
      </c>
      <c r="C197" t="s">
        <v>569</v>
      </c>
      <c r="D197" t="s">
        <v>541</v>
      </c>
      <c r="E197" t="s">
        <v>211</v>
      </c>
      <c r="F197" t="s">
        <v>276</v>
      </c>
      <c r="G197">
        <v>2050</v>
      </c>
      <c r="H197" t="s">
        <v>211</v>
      </c>
      <c r="I197" t="s">
        <v>211</v>
      </c>
      <c r="J197" t="s">
        <v>211</v>
      </c>
      <c r="K197" t="s">
        <v>211</v>
      </c>
      <c r="L197">
        <v>4.6346756756756697</v>
      </c>
      <c r="M197">
        <v>4.6346756756756697</v>
      </c>
    </row>
    <row r="198" spans="1:13" x14ac:dyDescent="0.2">
      <c r="A198" t="s">
        <v>436</v>
      </c>
      <c r="B198" t="s">
        <v>272</v>
      </c>
      <c r="C198" t="s">
        <v>570</v>
      </c>
      <c r="D198" t="s">
        <v>280</v>
      </c>
      <c r="E198" t="s">
        <v>211</v>
      </c>
      <c r="F198" t="s">
        <v>276</v>
      </c>
      <c r="G198">
        <v>2018</v>
      </c>
      <c r="H198" t="s">
        <v>211</v>
      </c>
      <c r="I198" t="s">
        <v>211</v>
      </c>
      <c r="J198" t="s">
        <v>211</v>
      </c>
      <c r="K198" t="s">
        <v>211</v>
      </c>
      <c r="L198">
        <v>3.0588859459459421</v>
      </c>
      <c r="M198">
        <v>3.0588859459459421</v>
      </c>
    </row>
    <row r="199" spans="1:13" x14ac:dyDescent="0.2">
      <c r="A199" t="s">
        <v>436</v>
      </c>
      <c r="B199" t="s">
        <v>272</v>
      </c>
      <c r="C199" t="s">
        <v>570</v>
      </c>
      <c r="D199" t="s">
        <v>280</v>
      </c>
      <c r="E199" t="s">
        <v>211</v>
      </c>
      <c r="F199" t="s">
        <v>276</v>
      </c>
      <c r="G199">
        <v>2030</v>
      </c>
      <c r="H199" t="s">
        <v>211</v>
      </c>
      <c r="I199" t="s">
        <v>211</v>
      </c>
      <c r="J199" t="s">
        <v>211</v>
      </c>
      <c r="K199" t="s">
        <v>211</v>
      </c>
      <c r="L199">
        <v>3.2442729729729689</v>
      </c>
      <c r="M199">
        <v>3.2442729729729689</v>
      </c>
    </row>
    <row r="200" spans="1:13" x14ac:dyDescent="0.2">
      <c r="A200" t="s">
        <v>436</v>
      </c>
      <c r="B200" t="s">
        <v>272</v>
      </c>
      <c r="C200" t="s">
        <v>570</v>
      </c>
      <c r="D200" t="s">
        <v>280</v>
      </c>
      <c r="E200" t="s">
        <v>211</v>
      </c>
      <c r="F200" t="s">
        <v>276</v>
      </c>
      <c r="G200">
        <v>2040</v>
      </c>
      <c r="H200" t="s">
        <v>211</v>
      </c>
      <c r="I200" t="s">
        <v>211</v>
      </c>
      <c r="J200" t="s">
        <v>211</v>
      </c>
      <c r="K200" t="s">
        <v>211</v>
      </c>
      <c r="L200">
        <v>3.7077405405405357</v>
      </c>
      <c r="M200">
        <v>3.7077405405405357</v>
      </c>
    </row>
    <row r="201" spans="1:13" x14ac:dyDescent="0.2">
      <c r="A201" t="s">
        <v>436</v>
      </c>
      <c r="B201" t="s">
        <v>272</v>
      </c>
      <c r="C201" t="s">
        <v>570</v>
      </c>
      <c r="D201" t="s">
        <v>280</v>
      </c>
      <c r="E201" t="s">
        <v>211</v>
      </c>
      <c r="F201" t="s">
        <v>276</v>
      </c>
      <c r="G201">
        <v>2050</v>
      </c>
      <c r="H201" t="s">
        <v>211</v>
      </c>
      <c r="I201" t="s">
        <v>211</v>
      </c>
      <c r="J201" t="s">
        <v>211</v>
      </c>
      <c r="K201" t="s">
        <v>211</v>
      </c>
      <c r="L201">
        <v>4.1712081081081029</v>
      </c>
      <c r="M201">
        <v>4.1712081081081029</v>
      </c>
    </row>
    <row r="202" spans="1:13" x14ac:dyDescent="0.2">
      <c r="A202" t="s">
        <v>436</v>
      </c>
      <c r="B202" t="s">
        <v>272</v>
      </c>
      <c r="C202" t="s">
        <v>570</v>
      </c>
      <c r="D202" t="s">
        <v>543</v>
      </c>
      <c r="E202" t="s">
        <v>211</v>
      </c>
      <c r="F202" t="s">
        <v>276</v>
      </c>
      <c r="G202">
        <v>2018</v>
      </c>
      <c r="H202" t="s">
        <v>211</v>
      </c>
      <c r="I202" t="s">
        <v>211</v>
      </c>
      <c r="J202" t="s">
        <v>211</v>
      </c>
      <c r="K202" t="s">
        <v>211</v>
      </c>
      <c r="L202">
        <v>3.398762162162158</v>
      </c>
      <c r="M202">
        <v>3.398762162162158</v>
      </c>
    </row>
    <row r="203" spans="1:13" x14ac:dyDescent="0.2">
      <c r="A203" t="s">
        <v>436</v>
      </c>
      <c r="B203" t="s">
        <v>272</v>
      </c>
      <c r="C203" t="s">
        <v>570</v>
      </c>
      <c r="D203" t="s">
        <v>543</v>
      </c>
      <c r="E203" t="s">
        <v>211</v>
      </c>
      <c r="F203" t="s">
        <v>276</v>
      </c>
      <c r="G203">
        <v>2030</v>
      </c>
      <c r="H203" t="s">
        <v>211</v>
      </c>
      <c r="I203" t="s">
        <v>211</v>
      </c>
      <c r="J203" t="s">
        <v>211</v>
      </c>
      <c r="K203" t="s">
        <v>211</v>
      </c>
      <c r="L203">
        <v>3.6047477477477536</v>
      </c>
      <c r="M203">
        <v>3.6047477477477536</v>
      </c>
    </row>
    <row r="204" spans="1:13" x14ac:dyDescent="0.2">
      <c r="A204" t="s">
        <v>436</v>
      </c>
      <c r="B204" t="s">
        <v>272</v>
      </c>
      <c r="C204" t="s">
        <v>570</v>
      </c>
      <c r="D204" t="s">
        <v>543</v>
      </c>
      <c r="E204" t="s">
        <v>211</v>
      </c>
      <c r="F204" t="s">
        <v>276</v>
      </c>
      <c r="G204">
        <v>2040</v>
      </c>
      <c r="H204" t="s">
        <v>211</v>
      </c>
      <c r="I204" t="s">
        <v>211</v>
      </c>
      <c r="J204" t="s">
        <v>211</v>
      </c>
      <c r="K204" t="s">
        <v>211</v>
      </c>
      <c r="L204">
        <v>4.1197117117116955</v>
      </c>
      <c r="M204">
        <v>4.1197117117116955</v>
      </c>
    </row>
    <row r="205" spans="1:13" x14ac:dyDescent="0.2">
      <c r="A205" t="s">
        <v>436</v>
      </c>
      <c r="B205" t="s">
        <v>272</v>
      </c>
      <c r="C205" t="s">
        <v>570</v>
      </c>
      <c r="D205" t="s">
        <v>543</v>
      </c>
      <c r="E205" t="s">
        <v>211</v>
      </c>
      <c r="F205" t="s">
        <v>276</v>
      </c>
      <c r="G205">
        <v>2050</v>
      </c>
      <c r="H205" t="s">
        <v>211</v>
      </c>
      <c r="I205" t="s">
        <v>211</v>
      </c>
      <c r="J205" t="s">
        <v>211</v>
      </c>
      <c r="K205" t="s">
        <v>211</v>
      </c>
      <c r="L205">
        <v>4.6346756756756697</v>
      </c>
      <c r="M205">
        <v>4.6346756756756697</v>
      </c>
    </row>
    <row r="206" spans="1:13" x14ac:dyDescent="0.2">
      <c r="A206" t="s">
        <v>436</v>
      </c>
      <c r="B206" t="s">
        <v>272</v>
      </c>
      <c r="C206" t="s">
        <v>571</v>
      </c>
      <c r="D206" t="s">
        <v>280</v>
      </c>
      <c r="E206" t="s">
        <v>211</v>
      </c>
      <c r="F206" t="s">
        <v>276</v>
      </c>
      <c r="G206">
        <v>2018</v>
      </c>
      <c r="H206" t="s">
        <v>211</v>
      </c>
      <c r="I206" t="s">
        <v>211</v>
      </c>
      <c r="J206" t="s">
        <v>211</v>
      </c>
      <c r="K206" t="s">
        <v>211</v>
      </c>
      <c r="L206">
        <v>3.0588859459459421</v>
      </c>
      <c r="M206">
        <v>3.0588859459459421</v>
      </c>
    </row>
    <row r="207" spans="1:13" x14ac:dyDescent="0.2">
      <c r="A207" t="s">
        <v>436</v>
      </c>
      <c r="B207" t="s">
        <v>272</v>
      </c>
      <c r="C207" t="s">
        <v>571</v>
      </c>
      <c r="D207" t="s">
        <v>280</v>
      </c>
      <c r="E207" t="s">
        <v>211</v>
      </c>
      <c r="F207" t="s">
        <v>276</v>
      </c>
      <c r="G207">
        <v>2030</v>
      </c>
      <c r="H207" t="s">
        <v>211</v>
      </c>
      <c r="I207" t="s">
        <v>211</v>
      </c>
      <c r="J207" t="s">
        <v>211</v>
      </c>
      <c r="K207" t="s">
        <v>211</v>
      </c>
      <c r="L207">
        <v>3.2442729729729689</v>
      </c>
      <c r="M207">
        <v>3.2442729729729689</v>
      </c>
    </row>
    <row r="208" spans="1:13" x14ac:dyDescent="0.2">
      <c r="A208" t="s">
        <v>436</v>
      </c>
      <c r="B208" t="s">
        <v>272</v>
      </c>
      <c r="C208" t="s">
        <v>571</v>
      </c>
      <c r="D208" t="s">
        <v>280</v>
      </c>
      <c r="E208" t="s">
        <v>211</v>
      </c>
      <c r="F208" t="s">
        <v>276</v>
      </c>
      <c r="G208">
        <v>2040</v>
      </c>
      <c r="H208" t="s">
        <v>211</v>
      </c>
      <c r="I208" t="s">
        <v>211</v>
      </c>
      <c r="J208" t="s">
        <v>211</v>
      </c>
      <c r="K208" t="s">
        <v>211</v>
      </c>
      <c r="L208">
        <v>3.7077405405405357</v>
      </c>
      <c r="M208">
        <v>3.7077405405405357</v>
      </c>
    </row>
    <row r="209" spans="1:13" x14ac:dyDescent="0.2">
      <c r="A209" t="s">
        <v>436</v>
      </c>
      <c r="B209" t="s">
        <v>272</v>
      </c>
      <c r="C209" t="s">
        <v>571</v>
      </c>
      <c r="D209" t="s">
        <v>280</v>
      </c>
      <c r="E209" t="s">
        <v>211</v>
      </c>
      <c r="F209" t="s">
        <v>276</v>
      </c>
      <c r="G209">
        <v>2050</v>
      </c>
      <c r="H209" t="s">
        <v>211</v>
      </c>
      <c r="I209" t="s">
        <v>211</v>
      </c>
      <c r="J209" t="s">
        <v>211</v>
      </c>
      <c r="K209" t="s">
        <v>211</v>
      </c>
      <c r="L209">
        <v>4.1712081081081029</v>
      </c>
      <c r="M209">
        <v>4.1712081081081029</v>
      </c>
    </row>
    <row r="210" spans="1:13" x14ac:dyDescent="0.2">
      <c r="A210" t="s">
        <v>436</v>
      </c>
      <c r="B210" t="s">
        <v>272</v>
      </c>
      <c r="C210" t="s">
        <v>571</v>
      </c>
      <c r="D210" t="s">
        <v>545</v>
      </c>
      <c r="E210" t="s">
        <v>211</v>
      </c>
      <c r="F210" t="s">
        <v>276</v>
      </c>
      <c r="G210">
        <v>2018</v>
      </c>
      <c r="H210" t="s">
        <v>211</v>
      </c>
      <c r="I210" t="s">
        <v>211</v>
      </c>
      <c r="J210" t="s">
        <v>211</v>
      </c>
      <c r="K210" t="s">
        <v>211</v>
      </c>
      <c r="L210">
        <v>3.398762162162158</v>
      </c>
      <c r="M210">
        <v>3.398762162162158</v>
      </c>
    </row>
    <row r="211" spans="1:13" x14ac:dyDescent="0.2">
      <c r="A211" t="s">
        <v>436</v>
      </c>
      <c r="B211" t="s">
        <v>272</v>
      </c>
      <c r="C211" t="s">
        <v>571</v>
      </c>
      <c r="D211" t="s">
        <v>545</v>
      </c>
      <c r="E211" t="s">
        <v>211</v>
      </c>
      <c r="F211" t="s">
        <v>276</v>
      </c>
      <c r="G211">
        <v>2030</v>
      </c>
      <c r="H211" t="s">
        <v>211</v>
      </c>
      <c r="I211" t="s">
        <v>211</v>
      </c>
      <c r="J211" t="s">
        <v>211</v>
      </c>
      <c r="K211" t="s">
        <v>211</v>
      </c>
      <c r="L211">
        <v>3.6047477477477536</v>
      </c>
      <c r="M211">
        <v>3.6047477477477536</v>
      </c>
    </row>
    <row r="212" spans="1:13" x14ac:dyDescent="0.2">
      <c r="A212" t="s">
        <v>436</v>
      </c>
      <c r="B212" t="s">
        <v>272</v>
      </c>
      <c r="C212" t="s">
        <v>571</v>
      </c>
      <c r="D212" t="s">
        <v>545</v>
      </c>
      <c r="E212" t="s">
        <v>211</v>
      </c>
      <c r="F212" t="s">
        <v>276</v>
      </c>
      <c r="G212">
        <v>2040</v>
      </c>
      <c r="H212" t="s">
        <v>211</v>
      </c>
      <c r="I212" t="s">
        <v>211</v>
      </c>
      <c r="J212" t="s">
        <v>211</v>
      </c>
      <c r="K212" t="s">
        <v>211</v>
      </c>
      <c r="L212">
        <v>4.1197117117116955</v>
      </c>
      <c r="M212">
        <v>4.1197117117116955</v>
      </c>
    </row>
    <row r="213" spans="1:13" x14ac:dyDescent="0.2">
      <c r="A213" t="s">
        <v>436</v>
      </c>
      <c r="B213" t="s">
        <v>272</v>
      </c>
      <c r="C213" t="s">
        <v>571</v>
      </c>
      <c r="D213" t="s">
        <v>545</v>
      </c>
      <c r="E213" t="s">
        <v>211</v>
      </c>
      <c r="F213" t="s">
        <v>276</v>
      </c>
      <c r="G213">
        <v>2050</v>
      </c>
      <c r="H213" t="s">
        <v>211</v>
      </c>
      <c r="I213" t="s">
        <v>211</v>
      </c>
      <c r="J213" t="s">
        <v>211</v>
      </c>
      <c r="K213" t="s">
        <v>211</v>
      </c>
      <c r="L213">
        <v>4.6346756756756697</v>
      </c>
      <c r="M213">
        <v>4.6346756756756697</v>
      </c>
    </row>
    <row r="214" spans="1:13" x14ac:dyDescent="0.2">
      <c r="A214" t="s">
        <v>436</v>
      </c>
      <c r="B214" t="s">
        <v>272</v>
      </c>
      <c r="C214" t="s">
        <v>572</v>
      </c>
      <c r="D214" t="s">
        <v>280</v>
      </c>
      <c r="E214" t="s">
        <v>211</v>
      </c>
      <c r="F214" t="s">
        <v>276</v>
      </c>
      <c r="G214">
        <v>2018</v>
      </c>
      <c r="H214" t="s">
        <v>211</v>
      </c>
      <c r="I214" t="s">
        <v>211</v>
      </c>
      <c r="J214" t="s">
        <v>211</v>
      </c>
      <c r="K214" t="s">
        <v>211</v>
      </c>
      <c r="L214">
        <v>3.0588859459459421</v>
      </c>
      <c r="M214">
        <v>3.0588859459459421</v>
      </c>
    </row>
    <row r="215" spans="1:13" x14ac:dyDescent="0.2">
      <c r="A215" t="s">
        <v>436</v>
      </c>
      <c r="B215" t="s">
        <v>272</v>
      </c>
      <c r="C215" t="s">
        <v>572</v>
      </c>
      <c r="D215" t="s">
        <v>280</v>
      </c>
      <c r="E215" t="s">
        <v>211</v>
      </c>
      <c r="F215" t="s">
        <v>276</v>
      </c>
      <c r="G215">
        <v>2030</v>
      </c>
      <c r="H215" t="s">
        <v>211</v>
      </c>
      <c r="I215" t="s">
        <v>211</v>
      </c>
      <c r="J215" t="s">
        <v>211</v>
      </c>
      <c r="K215" t="s">
        <v>211</v>
      </c>
      <c r="L215">
        <v>3.2442729729729689</v>
      </c>
      <c r="M215">
        <v>3.2442729729729689</v>
      </c>
    </row>
    <row r="216" spans="1:13" x14ac:dyDescent="0.2">
      <c r="A216" t="s">
        <v>436</v>
      </c>
      <c r="B216" t="s">
        <v>272</v>
      </c>
      <c r="C216" t="s">
        <v>572</v>
      </c>
      <c r="D216" t="s">
        <v>280</v>
      </c>
      <c r="E216" t="s">
        <v>211</v>
      </c>
      <c r="F216" t="s">
        <v>276</v>
      </c>
      <c r="G216">
        <v>2040</v>
      </c>
      <c r="H216" t="s">
        <v>211</v>
      </c>
      <c r="I216" t="s">
        <v>211</v>
      </c>
      <c r="J216" t="s">
        <v>211</v>
      </c>
      <c r="K216" t="s">
        <v>211</v>
      </c>
      <c r="L216">
        <v>3.7077405405405357</v>
      </c>
      <c r="M216">
        <v>3.7077405405405357</v>
      </c>
    </row>
    <row r="217" spans="1:13" x14ac:dyDescent="0.2">
      <c r="A217" t="s">
        <v>436</v>
      </c>
      <c r="B217" t="s">
        <v>272</v>
      </c>
      <c r="C217" t="s">
        <v>572</v>
      </c>
      <c r="D217" t="s">
        <v>280</v>
      </c>
      <c r="E217" t="s">
        <v>211</v>
      </c>
      <c r="F217" t="s">
        <v>276</v>
      </c>
      <c r="G217">
        <v>2050</v>
      </c>
      <c r="H217" t="s">
        <v>211</v>
      </c>
      <c r="I217" t="s">
        <v>211</v>
      </c>
      <c r="J217" t="s">
        <v>211</v>
      </c>
      <c r="K217" t="s">
        <v>211</v>
      </c>
      <c r="L217">
        <v>4.1712081081081029</v>
      </c>
      <c r="M217">
        <v>4.1712081081081029</v>
      </c>
    </row>
    <row r="218" spans="1:13" x14ac:dyDescent="0.2">
      <c r="A218" t="s">
        <v>436</v>
      </c>
      <c r="B218" t="s">
        <v>272</v>
      </c>
      <c r="C218" t="s">
        <v>572</v>
      </c>
      <c r="D218" t="s">
        <v>547</v>
      </c>
      <c r="E218" t="s">
        <v>211</v>
      </c>
      <c r="F218" t="s">
        <v>276</v>
      </c>
      <c r="G218">
        <v>2018</v>
      </c>
      <c r="H218" t="s">
        <v>211</v>
      </c>
      <c r="I218" t="s">
        <v>211</v>
      </c>
      <c r="J218" t="s">
        <v>211</v>
      </c>
      <c r="K218" t="s">
        <v>211</v>
      </c>
      <c r="L218">
        <v>3.398762162162158</v>
      </c>
      <c r="M218">
        <v>3.398762162162158</v>
      </c>
    </row>
    <row r="219" spans="1:13" x14ac:dyDescent="0.2">
      <c r="A219" t="s">
        <v>436</v>
      </c>
      <c r="B219" t="s">
        <v>272</v>
      </c>
      <c r="C219" t="s">
        <v>572</v>
      </c>
      <c r="D219" t="s">
        <v>547</v>
      </c>
      <c r="E219" t="s">
        <v>211</v>
      </c>
      <c r="F219" t="s">
        <v>276</v>
      </c>
      <c r="G219">
        <v>2030</v>
      </c>
      <c r="H219" t="s">
        <v>211</v>
      </c>
      <c r="I219" t="s">
        <v>211</v>
      </c>
      <c r="J219" t="s">
        <v>211</v>
      </c>
      <c r="K219" t="s">
        <v>211</v>
      </c>
      <c r="L219">
        <v>3.6047477477477536</v>
      </c>
      <c r="M219">
        <v>3.6047477477477536</v>
      </c>
    </row>
    <row r="220" spans="1:13" x14ac:dyDescent="0.2">
      <c r="A220" t="s">
        <v>436</v>
      </c>
      <c r="B220" t="s">
        <v>272</v>
      </c>
      <c r="C220" t="s">
        <v>572</v>
      </c>
      <c r="D220" t="s">
        <v>547</v>
      </c>
      <c r="E220" t="s">
        <v>211</v>
      </c>
      <c r="F220" t="s">
        <v>276</v>
      </c>
      <c r="G220">
        <v>2040</v>
      </c>
      <c r="H220" t="s">
        <v>211</v>
      </c>
      <c r="I220" t="s">
        <v>211</v>
      </c>
      <c r="J220" t="s">
        <v>211</v>
      </c>
      <c r="K220" t="s">
        <v>211</v>
      </c>
      <c r="L220">
        <v>4.1197117117116955</v>
      </c>
      <c r="M220">
        <v>4.1197117117116955</v>
      </c>
    </row>
    <row r="221" spans="1:13" x14ac:dyDescent="0.2">
      <c r="A221" t="s">
        <v>436</v>
      </c>
      <c r="B221" t="s">
        <v>272</v>
      </c>
      <c r="C221" t="s">
        <v>572</v>
      </c>
      <c r="D221" t="s">
        <v>547</v>
      </c>
      <c r="E221" t="s">
        <v>211</v>
      </c>
      <c r="F221" t="s">
        <v>276</v>
      </c>
      <c r="G221">
        <v>2050</v>
      </c>
      <c r="H221" t="s">
        <v>211</v>
      </c>
      <c r="I221" t="s">
        <v>211</v>
      </c>
      <c r="J221" t="s">
        <v>211</v>
      </c>
      <c r="K221" t="s">
        <v>211</v>
      </c>
      <c r="L221">
        <v>4.6346756756756697</v>
      </c>
      <c r="M221">
        <v>4.6346756756756697</v>
      </c>
    </row>
    <row r="222" spans="1:13" x14ac:dyDescent="0.2">
      <c r="A222" t="s">
        <v>436</v>
      </c>
      <c r="B222" t="s">
        <v>272</v>
      </c>
      <c r="C222" t="s">
        <v>573</v>
      </c>
      <c r="D222" t="s">
        <v>280</v>
      </c>
      <c r="E222" t="s">
        <v>211</v>
      </c>
      <c r="F222" t="s">
        <v>276</v>
      </c>
      <c r="G222">
        <v>2018</v>
      </c>
      <c r="H222" t="s">
        <v>211</v>
      </c>
      <c r="I222" t="s">
        <v>211</v>
      </c>
      <c r="J222" t="s">
        <v>211</v>
      </c>
      <c r="K222" t="s">
        <v>211</v>
      </c>
      <c r="L222">
        <v>3.0588859459459421</v>
      </c>
      <c r="M222">
        <v>3.0588859459459421</v>
      </c>
    </row>
    <row r="223" spans="1:13" x14ac:dyDescent="0.2">
      <c r="A223" t="s">
        <v>436</v>
      </c>
      <c r="B223" t="s">
        <v>272</v>
      </c>
      <c r="C223" t="s">
        <v>573</v>
      </c>
      <c r="D223" t="s">
        <v>280</v>
      </c>
      <c r="E223" t="s">
        <v>211</v>
      </c>
      <c r="F223" t="s">
        <v>276</v>
      </c>
      <c r="G223">
        <v>2030</v>
      </c>
      <c r="H223" t="s">
        <v>211</v>
      </c>
      <c r="I223" t="s">
        <v>211</v>
      </c>
      <c r="J223" t="s">
        <v>211</v>
      </c>
      <c r="K223" t="s">
        <v>211</v>
      </c>
      <c r="L223">
        <v>3.2442729729729689</v>
      </c>
      <c r="M223">
        <v>3.2442729729729689</v>
      </c>
    </row>
    <row r="224" spans="1:13" x14ac:dyDescent="0.2">
      <c r="A224" t="s">
        <v>436</v>
      </c>
      <c r="B224" t="s">
        <v>272</v>
      </c>
      <c r="C224" t="s">
        <v>573</v>
      </c>
      <c r="D224" t="s">
        <v>280</v>
      </c>
      <c r="E224" t="s">
        <v>211</v>
      </c>
      <c r="F224" t="s">
        <v>276</v>
      </c>
      <c r="G224">
        <v>2040</v>
      </c>
      <c r="H224" t="s">
        <v>211</v>
      </c>
      <c r="I224" t="s">
        <v>211</v>
      </c>
      <c r="J224" t="s">
        <v>211</v>
      </c>
      <c r="K224" t="s">
        <v>211</v>
      </c>
      <c r="L224">
        <v>3.7077405405405357</v>
      </c>
      <c r="M224">
        <v>3.7077405405405357</v>
      </c>
    </row>
    <row r="225" spans="1:13" x14ac:dyDescent="0.2">
      <c r="A225" t="s">
        <v>436</v>
      </c>
      <c r="B225" t="s">
        <v>272</v>
      </c>
      <c r="C225" t="s">
        <v>573</v>
      </c>
      <c r="D225" t="s">
        <v>280</v>
      </c>
      <c r="E225" t="s">
        <v>211</v>
      </c>
      <c r="F225" t="s">
        <v>276</v>
      </c>
      <c r="G225">
        <v>2050</v>
      </c>
      <c r="H225" t="s">
        <v>211</v>
      </c>
      <c r="I225" t="s">
        <v>211</v>
      </c>
      <c r="J225" t="s">
        <v>211</v>
      </c>
      <c r="K225" t="s">
        <v>211</v>
      </c>
      <c r="L225">
        <v>4.1712081081081029</v>
      </c>
      <c r="M225">
        <v>4.1712081081081029</v>
      </c>
    </row>
    <row r="226" spans="1:13" x14ac:dyDescent="0.2">
      <c r="A226" t="s">
        <v>436</v>
      </c>
      <c r="B226" t="s">
        <v>272</v>
      </c>
      <c r="C226" t="s">
        <v>573</v>
      </c>
      <c r="D226" t="s">
        <v>549</v>
      </c>
      <c r="E226" t="s">
        <v>211</v>
      </c>
      <c r="F226" t="s">
        <v>276</v>
      </c>
      <c r="G226">
        <v>2018</v>
      </c>
      <c r="H226" t="s">
        <v>211</v>
      </c>
      <c r="I226" t="s">
        <v>211</v>
      </c>
      <c r="J226" t="s">
        <v>211</v>
      </c>
      <c r="K226" t="s">
        <v>211</v>
      </c>
      <c r="L226">
        <v>3.398762162162158</v>
      </c>
      <c r="M226">
        <v>3.398762162162158</v>
      </c>
    </row>
    <row r="227" spans="1:13" x14ac:dyDescent="0.2">
      <c r="A227" t="s">
        <v>436</v>
      </c>
      <c r="B227" t="s">
        <v>272</v>
      </c>
      <c r="C227" t="s">
        <v>573</v>
      </c>
      <c r="D227" t="s">
        <v>549</v>
      </c>
      <c r="E227" t="s">
        <v>211</v>
      </c>
      <c r="F227" t="s">
        <v>276</v>
      </c>
      <c r="G227">
        <v>2030</v>
      </c>
      <c r="H227" t="s">
        <v>211</v>
      </c>
      <c r="I227" t="s">
        <v>211</v>
      </c>
      <c r="J227" t="s">
        <v>211</v>
      </c>
      <c r="K227" t="s">
        <v>211</v>
      </c>
      <c r="L227">
        <v>3.6047477477477536</v>
      </c>
      <c r="M227">
        <v>3.6047477477477536</v>
      </c>
    </row>
    <row r="228" spans="1:13" x14ac:dyDescent="0.2">
      <c r="A228" t="s">
        <v>436</v>
      </c>
      <c r="B228" t="s">
        <v>272</v>
      </c>
      <c r="C228" t="s">
        <v>573</v>
      </c>
      <c r="D228" t="s">
        <v>549</v>
      </c>
      <c r="E228" t="s">
        <v>211</v>
      </c>
      <c r="F228" t="s">
        <v>276</v>
      </c>
      <c r="G228">
        <v>2040</v>
      </c>
      <c r="H228" t="s">
        <v>211</v>
      </c>
      <c r="I228" t="s">
        <v>211</v>
      </c>
      <c r="J228" t="s">
        <v>211</v>
      </c>
      <c r="K228" t="s">
        <v>211</v>
      </c>
      <c r="L228">
        <v>4.1197117117116955</v>
      </c>
      <c r="M228">
        <v>4.1197117117116955</v>
      </c>
    </row>
    <row r="229" spans="1:13" x14ac:dyDescent="0.2">
      <c r="A229" t="s">
        <v>436</v>
      </c>
      <c r="B229" t="s">
        <v>272</v>
      </c>
      <c r="C229" t="s">
        <v>573</v>
      </c>
      <c r="D229" t="s">
        <v>549</v>
      </c>
      <c r="E229" t="s">
        <v>211</v>
      </c>
      <c r="F229" t="s">
        <v>276</v>
      </c>
      <c r="G229">
        <v>2050</v>
      </c>
      <c r="H229" t="s">
        <v>211</v>
      </c>
      <c r="I229" t="s">
        <v>211</v>
      </c>
      <c r="J229" t="s">
        <v>211</v>
      </c>
      <c r="K229" t="s">
        <v>211</v>
      </c>
      <c r="L229">
        <v>4.6346756756756697</v>
      </c>
      <c r="M229">
        <v>4.6346756756756697</v>
      </c>
    </row>
    <row r="230" spans="1:13" x14ac:dyDescent="0.2">
      <c r="A230" t="s">
        <v>436</v>
      </c>
      <c r="B230" t="s">
        <v>272</v>
      </c>
      <c r="C230" t="s">
        <v>281</v>
      </c>
      <c r="D230" t="s">
        <v>478</v>
      </c>
      <c r="E230" t="s">
        <v>211</v>
      </c>
      <c r="F230" t="s">
        <v>276</v>
      </c>
      <c r="G230">
        <v>2018</v>
      </c>
      <c r="H230" t="s">
        <v>211</v>
      </c>
      <c r="I230" t="s">
        <v>211</v>
      </c>
      <c r="J230" t="s">
        <v>211</v>
      </c>
      <c r="K230" t="s">
        <v>211</v>
      </c>
      <c r="L230">
        <v>3.07019607843137</v>
      </c>
      <c r="M230">
        <v>3.07019607843137</v>
      </c>
    </row>
    <row r="231" spans="1:13" x14ac:dyDescent="0.2">
      <c r="A231" t="s">
        <v>436</v>
      </c>
      <c r="B231" t="s">
        <v>272</v>
      </c>
      <c r="C231" t="s">
        <v>281</v>
      </c>
      <c r="D231" t="s">
        <v>478</v>
      </c>
      <c r="E231" t="s">
        <v>211</v>
      </c>
      <c r="F231" t="s">
        <v>276</v>
      </c>
      <c r="G231">
        <v>2030</v>
      </c>
      <c r="H231" t="s">
        <v>211</v>
      </c>
      <c r="I231" t="s">
        <v>211</v>
      </c>
      <c r="J231" t="s">
        <v>211</v>
      </c>
      <c r="K231" t="s">
        <v>211</v>
      </c>
      <c r="L231">
        <v>3.2748758169934713</v>
      </c>
      <c r="M231">
        <v>3.2748758169934713</v>
      </c>
    </row>
    <row r="232" spans="1:13" x14ac:dyDescent="0.2">
      <c r="A232" t="s">
        <v>436</v>
      </c>
      <c r="B232" t="s">
        <v>272</v>
      </c>
      <c r="C232" t="s">
        <v>281</v>
      </c>
      <c r="D232" t="s">
        <v>478</v>
      </c>
      <c r="E232" t="s">
        <v>211</v>
      </c>
      <c r="F232" t="s">
        <v>276</v>
      </c>
      <c r="G232">
        <v>2040</v>
      </c>
      <c r="H232" t="s">
        <v>211</v>
      </c>
      <c r="I232" t="s">
        <v>211</v>
      </c>
      <c r="J232" t="s">
        <v>211</v>
      </c>
      <c r="K232" t="s">
        <v>211</v>
      </c>
      <c r="L232">
        <v>3.7865751633986795</v>
      </c>
      <c r="M232">
        <v>3.7865751633986795</v>
      </c>
    </row>
    <row r="233" spans="1:13" x14ac:dyDescent="0.2">
      <c r="A233" t="s">
        <v>436</v>
      </c>
      <c r="B233" t="s">
        <v>272</v>
      </c>
      <c r="C233" t="s">
        <v>281</v>
      </c>
      <c r="D233" t="s">
        <v>478</v>
      </c>
      <c r="E233" t="s">
        <v>211</v>
      </c>
      <c r="F233" t="s">
        <v>276</v>
      </c>
      <c r="G233">
        <v>2050</v>
      </c>
      <c r="H233" t="s">
        <v>211</v>
      </c>
      <c r="I233" t="s">
        <v>211</v>
      </c>
      <c r="J233" t="s">
        <v>211</v>
      </c>
      <c r="K233" t="s">
        <v>211</v>
      </c>
      <c r="L233">
        <v>4.0935947712418166</v>
      </c>
      <c r="M233">
        <v>4.0935947712418166</v>
      </c>
    </row>
    <row r="234" spans="1:13" x14ac:dyDescent="0.2">
      <c r="A234" t="s">
        <v>436</v>
      </c>
      <c r="B234" t="s">
        <v>272</v>
      </c>
      <c r="C234" t="s">
        <v>281</v>
      </c>
      <c r="D234" t="s">
        <v>480</v>
      </c>
      <c r="E234" t="s">
        <v>211</v>
      </c>
      <c r="F234" t="s">
        <v>276</v>
      </c>
      <c r="G234">
        <v>2018</v>
      </c>
      <c r="H234" t="s">
        <v>211</v>
      </c>
      <c r="I234" t="s">
        <v>211</v>
      </c>
      <c r="J234" t="s">
        <v>211</v>
      </c>
      <c r="K234" t="s">
        <v>211</v>
      </c>
      <c r="L234">
        <v>3.07019607843137</v>
      </c>
      <c r="M234">
        <v>3.07019607843137</v>
      </c>
    </row>
    <row r="235" spans="1:13" x14ac:dyDescent="0.2">
      <c r="A235" t="s">
        <v>436</v>
      </c>
      <c r="B235" t="s">
        <v>272</v>
      </c>
      <c r="C235" t="s">
        <v>281</v>
      </c>
      <c r="D235" t="s">
        <v>480</v>
      </c>
      <c r="E235" t="s">
        <v>211</v>
      </c>
      <c r="F235" t="s">
        <v>276</v>
      </c>
      <c r="G235">
        <v>2030</v>
      </c>
      <c r="H235" t="s">
        <v>211</v>
      </c>
      <c r="I235" t="s">
        <v>211</v>
      </c>
      <c r="J235" t="s">
        <v>211</v>
      </c>
      <c r="K235" t="s">
        <v>211</v>
      </c>
      <c r="L235">
        <v>3.2748758169934713</v>
      </c>
      <c r="M235">
        <v>3.2748758169934713</v>
      </c>
    </row>
    <row r="236" spans="1:13" x14ac:dyDescent="0.2">
      <c r="A236" t="s">
        <v>436</v>
      </c>
      <c r="B236" t="s">
        <v>272</v>
      </c>
      <c r="C236" t="s">
        <v>281</v>
      </c>
      <c r="D236" t="s">
        <v>480</v>
      </c>
      <c r="E236" t="s">
        <v>211</v>
      </c>
      <c r="F236" t="s">
        <v>276</v>
      </c>
      <c r="G236">
        <v>2040</v>
      </c>
      <c r="H236" t="s">
        <v>211</v>
      </c>
      <c r="I236" t="s">
        <v>211</v>
      </c>
      <c r="J236" t="s">
        <v>211</v>
      </c>
      <c r="K236" t="s">
        <v>211</v>
      </c>
      <c r="L236">
        <v>3.7865751633986795</v>
      </c>
      <c r="M236">
        <v>3.7865751633986795</v>
      </c>
    </row>
    <row r="237" spans="1:13" x14ac:dyDescent="0.2">
      <c r="A237" t="s">
        <v>436</v>
      </c>
      <c r="B237" t="s">
        <v>272</v>
      </c>
      <c r="C237" t="s">
        <v>281</v>
      </c>
      <c r="D237" t="s">
        <v>480</v>
      </c>
      <c r="E237" t="s">
        <v>211</v>
      </c>
      <c r="F237" t="s">
        <v>276</v>
      </c>
      <c r="G237">
        <v>2050</v>
      </c>
      <c r="H237" t="s">
        <v>211</v>
      </c>
      <c r="I237" t="s">
        <v>211</v>
      </c>
      <c r="J237" t="s">
        <v>211</v>
      </c>
      <c r="K237" t="s">
        <v>211</v>
      </c>
      <c r="L237">
        <v>4.0935947712418166</v>
      </c>
      <c r="M237">
        <v>4.0935947712418166</v>
      </c>
    </row>
    <row r="238" spans="1:13" x14ac:dyDescent="0.2">
      <c r="A238" t="s">
        <v>436</v>
      </c>
      <c r="B238" t="s">
        <v>272</v>
      </c>
      <c r="C238" t="s">
        <v>281</v>
      </c>
      <c r="D238" t="s">
        <v>481</v>
      </c>
      <c r="E238" t="s">
        <v>211</v>
      </c>
      <c r="F238" t="s">
        <v>276</v>
      </c>
      <c r="G238">
        <v>2018</v>
      </c>
      <c r="H238" t="s">
        <v>211</v>
      </c>
      <c r="I238" t="s">
        <v>211</v>
      </c>
      <c r="J238" t="s">
        <v>211</v>
      </c>
      <c r="K238" t="s">
        <v>211</v>
      </c>
      <c r="L238">
        <v>3.07019607843137</v>
      </c>
      <c r="M238">
        <v>3.07019607843137</v>
      </c>
    </row>
    <row r="239" spans="1:13" x14ac:dyDescent="0.2">
      <c r="A239" t="s">
        <v>436</v>
      </c>
      <c r="B239" t="s">
        <v>272</v>
      </c>
      <c r="C239" t="s">
        <v>281</v>
      </c>
      <c r="D239" t="s">
        <v>481</v>
      </c>
      <c r="E239" t="s">
        <v>211</v>
      </c>
      <c r="F239" t="s">
        <v>276</v>
      </c>
      <c r="G239">
        <v>2030</v>
      </c>
      <c r="H239" t="s">
        <v>211</v>
      </c>
      <c r="I239" t="s">
        <v>211</v>
      </c>
      <c r="J239" t="s">
        <v>211</v>
      </c>
      <c r="K239" t="s">
        <v>211</v>
      </c>
      <c r="L239">
        <v>3.2748758169934713</v>
      </c>
      <c r="M239">
        <v>3.2748758169934713</v>
      </c>
    </row>
    <row r="240" spans="1:13" x14ac:dyDescent="0.2">
      <c r="A240" t="s">
        <v>436</v>
      </c>
      <c r="B240" t="s">
        <v>272</v>
      </c>
      <c r="C240" t="s">
        <v>281</v>
      </c>
      <c r="D240" t="s">
        <v>481</v>
      </c>
      <c r="E240" t="s">
        <v>211</v>
      </c>
      <c r="F240" t="s">
        <v>276</v>
      </c>
      <c r="G240">
        <v>2040</v>
      </c>
      <c r="H240" t="s">
        <v>211</v>
      </c>
      <c r="I240" t="s">
        <v>211</v>
      </c>
      <c r="J240" t="s">
        <v>211</v>
      </c>
      <c r="K240" t="s">
        <v>211</v>
      </c>
      <c r="L240">
        <v>3.7865751633986795</v>
      </c>
      <c r="M240">
        <v>3.7865751633986795</v>
      </c>
    </row>
    <row r="241" spans="1:13" x14ac:dyDescent="0.2">
      <c r="A241" t="s">
        <v>436</v>
      </c>
      <c r="B241" t="s">
        <v>272</v>
      </c>
      <c r="C241" t="s">
        <v>281</v>
      </c>
      <c r="D241" t="s">
        <v>481</v>
      </c>
      <c r="E241" t="s">
        <v>211</v>
      </c>
      <c r="F241" t="s">
        <v>276</v>
      </c>
      <c r="G241">
        <v>2050</v>
      </c>
      <c r="H241" t="s">
        <v>211</v>
      </c>
      <c r="I241" t="s">
        <v>211</v>
      </c>
      <c r="J241" t="s">
        <v>211</v>
      </c>
      <c r="K241" t="s">
        <v>211</v>
      </c>
      <c r="L241">
        <v>4.0935947712418166</v>
      </c>
      <c r="M241">
        <v>4.0935947712418166</v>
      </c>
    </row>
    <row r="242" spans="1:13" x14ac:dyDescent="0.2">
      <c r="A242" t="s">
        <v>436</v>
      </c>
      <c r="B242" t="s">
        <v>272</v>
      </c>
      <c r="C242" t="s">
        <v>281</v>
      </c>
      <c r="D242" t="s">
        <v>482</v>
      </c>
      <c r="E242" t="s">
        <v>211</v>
      </c>
      <c r="F242" t="s">
        <v>276</v>
      </c>
      <c r="G242">
        <v>2018</v>
      </c>
      <c r="H242" t="s">
        <v>211</v>
      </c>
      <c r="I242" t="s">
        <v>211</v>
      </c>
      <c r="J242" t="s">
        <v>211</v>
      </c>
      <c r="K242" t="s">
        <v>211</v>
      </c>
      <c r="L242">
        <v>3.07019607843137</v>
      </c>
      <c r="M242">
        <v>3.07019607843137</v>
      </c>
    </row>
    <row r="243" spans="1:13" x14ac:dyDescent="0.2">
      <c r="A243" t="s">
        <v>436</v>
      </c>
      <c r="B243" t="s">
        <v>272</v>
      </c>
      <c r="C243" t="s">
        <v>281</v>
      </c>
      <c r="D243" t="s">
        <v>482</v>
      </c>
      <c r="E243" t="s">
        <v>211</v>
      </c>
      <c r="F243" t="s">
        <v>276</v>
      </c>
      <c r="G243">
        <v>2030</v>
      </c>
      <c r="H243" t="s">
        <v>211</v>
      </c>
      <c r="I243" t="s">
        <v>211</v>
      </c>
      <c r="J243" t="s">
        <v>211</v>
      </c>
      <c r="K243" t="s">
        <v>211</v>
      </c>
      <c r="L243">
        <v>3.2748758169934713</v>
      </c>
      <c r="M243">
        <v>3.2748758169934713</v>
      </c>
    </row>
    <row r="244" spans="1:13" x14ac:dyDescent="0.2">
      <c r="A244" t="s">
        <v>436</v>
      </c>
      <c r="B244" t="s">
        <v>272</v>
      </c>
      <c r="C244" t="s">
        <v>281</v>
      </c>
      <c r="D244" t="s">
        <v>482</v>
      </c>
      <c r="E244" t="s">
        <v>211</v>
      </c>
      <c r="F244" t="s">
        <v>276</v>
      </c>
      <c r="G244">
        <v>2040</v>
      </c>
      <c r="H244" t="s">
        <v>211</v>
      </c>
      <c r="I244" t="s">
        <v>211</v>
      </c>
      <c r="J244" t="s">
        <v>211</v>
      </c>
      <c r="K244" t="s">
        <v>211</v>
      </c>
      <c r="L244">
        <v>3.7865751633986795</v>
      </c>
      <c r="M244">
        <v>3.7865751633986795</v>
      </c>
    </row>
    <row r="245" spans="1:13" x14ac:dyDescent="0.2">
      <c r="A245" t="s">
        <v>436</v>
      </c>
      <c r="B245" t="s">
        <v>272</v>
      </c>
      <c r="C245" t="s">
        <v>281</v>
      </c>
      <c r="D245" t="s">
        <v>482</v>
      </c>
      <c r="E245" t="s">
        <v>211</v>
      </c>
      <c r="F245" t="s">
        <v>276</v>
      </c>
      <c r="G245">
        <v>2050</v>
      </c>
      <c r="H245" t="s">
        <v>211</v>
      </c>
      <c r="I245" t="s">
        <v>211</v>
      </c>
      <c r="J245" t="s">
        <v>211</v>
      </c>
      <c r="K245" t="s">
        <v>211</v>
      </c>
      <c r="L245">
        <v>4.0935947712418166</v>
      </c>
      <c r="M245">
        <v>4.0935947712418166</v>
      </c>
    </row>
    <row r="246" spans="1:13" x14ac:dyDescent="0.2">
      <c r="A246" t="s">
        <v>436</v>
      </c>
      <c r="B246" t="s">
        <v>272</v>
      </c>
      <c r="C246" t="s">
        <v>281</v>
      </c>
      <c r="D246" t="s">
        <v>483</v>
      </c>
      <c r="E246" t="s">
        <v>211</v>
      </c>
      <c r="F246" t="s">
        <v>276</v>
      </c>
      <c r="G246">
        <v>2018</v>
      </c>
      <c r="H246" t="s">
        <v>211</v>
      </c>
      <c r="I246" t="s">
        <v>211</v>
      </c>
      <c r="J246" t="s">
        <v>211</v>
      </c>
      <c r="K246" t="s">
        <v>211</v>
      </c>
      <c r="L246">
        <v>3.07019607843137</v>
      </c>
      <c r="M246">
        <v>3.07019607843137</v>
      </c>
    </row>
    <row r="247" spans="1:13" x14ac:dyDescent="0.2">
      <c r="A247" t="s">
        <v>436</v>
      </c>
      <c r="B247" t="s">
        <v>272</v>
      </c>
      <c r="C247" t="s">
        <v>281</v>
      </c>
      <c r="D247" t="s">
        <v>483</v>
      </c>
      <c r="E247" t="s">
        <v>211</v>
      </c>
      <c r="F247" t="s">
        <v>276</v>
      </c>
      <c r="G247">
        <v>2030</v>
      </c>
      <c r="H247" t="s">
        <v>211</v>
      </c>
      <c r="I247" t="s">
        <v>211</v>
      </c>
      <c r="J247" t="s">
        <v>211</v>
      </c>
      <c r="K247" t="s">
        <v>211</v>
      </c>
      <c r="L247">
        <v>3.2748758169934713</v>
      </c>
      <c r="M247">
        <v>3.2748758169934713</v>
      </c>
    </row>
    <row r="248" spans="1:13" x14ac:dyDescent="0.2">
      <c r="A248" t="s">
        <v>436</v>
      </c>
      <c r="B248" t="s">
        <v>272</v>
      </c>
      <c r="C248" t="s">
        <v>281</v>
      </c>
      <c r="D248" t="s">
        <v>483</v>
      </c>
      <c r="E248" t="s">
        <v>211</v>
      </c>
      <c r="F248" t="s">
        <v>276</v>
      </c>
      <c r="G248">
        <v>2040</v>
      </c>
      <c r="H248" t="s">
        <v>211</v>
      </c>
      <c r="I248" t="s">
        <v>211</v>
      </c>
      <c r="J248" t="s">
        <v>211</v>
      </c>
      <c r="K248" t="s">
        <v>211</v>
      </c>
      <c r="L248">
        <v>3.7865751633986795</v>
      </c>
      <c r="M248">
        <v>3.7865751633986795</v>
      </c>
    </row>
    <row r="249" spans="1:13" x14ac:dyDescent="0.2">
      <c r="A249" t="s">
        <v>436</v>
      </c>
      <c r="B249" t="s">
        <v>272</v>
      </c>
      <c r="C249" t="s">
        <v>281</v>
      </c>
      <c r="D249" t="s">
        <v>483</v>
      </c>
      <c r="E249" t="s">
        <v>211</v>
      </c>
      <c r="F249" t="s">
        <v>276</v>
      </c>
      <c r="G249">
        <v>2050</v>
      </c>
      <c r="H249" t="s">
        <v>211</v>
      </c>
      <c r="I249" t="s">
        <v>211</v>
      </c>
      <c r="J249" t="s">
        <v>211</v>
      </c>
      <c r="K249" t="s">
        <v>211</v>
      </c>
      <c r="L249">
        <v>4.0935947712418166</v>
      </c>
      <c r="M249">
        <v>4.0935947712418166</v>
      </c>
    </row>
    <row r="250" spans="1:13" x14ac:dyDescent="0.2">
      <c r="A250" t="s">
        <v>436</v>
      </c>
      <c r="B250" t="s">
        <v>272</v>
      </c>
      <c r="C250" t="s">
        <v>281</v>
      </c>
      <c r="D250" t="s">
        <v>479</v>
      </c>
      <c r="E250" t="s">
        <v>211</v>
      </c>
      <c r="F250" t="s">
        <v>276</v>
      </c>
      <c r="G250">
        <v>2018</v>
      </c>
      <c r="H250" t="s">
        <v>211</v>
      </c>
      <c r="I250" t="s">
        <v>211</v>
      </c>
      <c r="J250" t="s">
        <v>211</v>
      </c>
      <c r="K250" t="s">
        <v>211</v>
      </c>
      <c r="L250">
        <v>3.07019607843137</v>
      </c>
      <c r="M250">
        <v>3.07019607843137</v>
      </c>
    </row>
    <row r="251" spans="1:13" x14ac:dyDescent="0.2">
      <c r="A251" t="s">
        <v>436</v>
      </c>
      <c r="B251" t="s">
        <v>272</v>
      </c>
      <c r="C251" t="s">
        <v>281</v>
      </c>
      <c r="D251" t="s">
        <v>479</v>
      </c>
      <c r="E251" t="s">
        <v>211</v>
      </c>
      <c r="F251" t="s">
        <v>276</v>
      </c>
      <c r="G251">
        <v>2030</v>
      </c>
      <c r="H251" t="s">
        <v>211</v>
      </c>
      <c r="I251" t="s">
        <v>211</v>
      </c>
      <c r="J251" t="s">
        <v>211</v>
      </c>
      <c r="K251" t="s">
        <v>211</v>
      </c>
      <c r="L251">
        <v>3.2748758169934713</v>
      </c>
      <c r="M251">
        <v>3.2748758169934713</v>
      </c>
    </row>
    <row r="252" spans="1:13" x14ac:dyDescent="0.2">
      <c r="A252" t="s">
        <v>436</v>
      </c>
      <c r="B252" t="s">
        <v>272</v>
      </c>
      <c r="C252" t="s">
        <v>281</v>
      </c>
      <c r="D252" t="s">
        <v>479</v>
      </c>
      <c r="E252" t="s">
        <v>211</v>
      </c>
      <c r="F252" t="s">
        <v>276</v>
      </c>
      <c r="G252">
        <v>2040</v>
      </c>
      <c r="H252" t="s">
        <v>211</v>
      </c>
      <c r="I252" t="s">
        <v>211</v>
      </c>
      <c r="J252" t="s">
        <v>211</v>
      </c>
      <c r="K252" t="s">
        <v>211</v>
      </c>
      <c r="L252">
        <v>3.7865751633986795</v>
      </c>
      <c r="M252">
        <v>3.7865751633986795</v>
      </c>
    </row>
    <row r="253" spans="1:13" x14ac:dyDescent="0.2">
      <c r="A253" t="s">
        <v>436</v>
      </c>
      <c r="B253" t="s">
        <v>272</v>
      </c>
      <c r="C253" t="s">
        <v>281</v>
      </c>
      <c r="D253" t="s">
        <v>479</v>
      </c>
      <c r="E253" t="s">
        <v>211</v>
      </c>
      <c r="F253" t="s">
        <v>276</v>
      </c>
      <c r="G253">
        <v>2050</v>
      </c>
      <c r="H253" t="s">
        <v>211</v>
      </c>
      <c r="I253" t="s">
        <v>211</v>
      </c>
      <c r="J253" t="s">
        <v>211</v>
      </c>
      <c r="K253" t="s">
        <v>211</v>
      </c>
      <c r="L253">
        <v>4.0935947712418166</v>
      </c>
      <c r="M253">
        <v>4.0935947712418166</v>
      </c>
    </row>
    <row r="254" spans="1:13" x14ac:dyDescent="0.2">
      <c r="A254" t="s">
        <v>436</v>
      </c>
      <c r="B254" t="s">
        <v>272</v>
      </c>
      <c r="C254" t="s">
        <v>472</v>
      </c>
      <c r="D254" t="s">
        <v>478</v>
      </c>
      <c r="E254" t="s">
        <v>211</v>
      </c>
      <c r="F254" t="s">
        <v>276</v>
      </c>
      <c r="G254">
        <v>2018</v>
      </c>
      <c r="H254" t="s">
        <v>211</v>
      </c>
      <c r="I254" t="s">
        <v>211</v>
      </c>
      <c r="J254" t="s">
        <v>211</v>
      </c>
      <c r="K254" t="s">
        <v>211</v>
      </c>
      <c r="L254">
        <v>3.07019607843137</v>
      </c>
      <c r="M254">
        <v>3.07019607843137</v>
      </c>
    </row>
    <row r="255" spans="1:13" x14ac:dyDescent="0.2">
      <c r="A255" t="s">
        <v>436</v>
      </c>
      <c r="B255" t="s">
        <v>272</v>
      </c>
      <c r="C255" t="s">
        <v>472</v>
      </c>
      <c r="D255" t="s">
        <v>478</v>
      </c>
      <c r="E255" t="s">
        <v>211</v>
      </c>
      <c r="F255" t="s">
        <v>276</v>
      </c>
      <c r="G255">
        <v>2030</v>
      </c>
      <c r="H255" t="s">
        <v>211</v>
      </c>
      <c r="I255" t="s">
        <v>211</v>
      </c>
      <c r="J255" t="s">
        <v>211</v>
      </c>
      <c r="K255" t="s">
        <v>211</v>
      </c>
      <c r="L255">
        <v>3.3772156862745071</v>
      </c>
      <c r="M255">
        <v>3.3772156862745071</v>
      </c>
    </row>
    <row r="256" spans="1:13" x14ac:dyDescent="0.2">
      <c r="A256" t="s">
        <v>436</v>
      </c>
      <c r="B256" t="s">
        <v>272</v>
      </c>
      <c r="C256" t="s">
        <v>472</v>
      </c>
      <c r="D256" t="s">
        <v>478</v>
      </c>
      <c r="E256" t="s">
        <v>211</v>
      </c>
      <c r="F256" t="s">
        <v>276</v>
      </c>
      <c r="G256">
        <v>2040</v>
      </c>
      <c r="H256" t="s">
        <v>211</v>
      </c>
      <c r="I256" t="s">
        <v>211</v>
      </c>
      <c r="J256" t="s">
        <v>211</v>
      </c>
      <c r="K256" t="s">
        <v>211</v>
      </c>
      <c r="L256">
        <v>3.7865751633986795</v>
      </c>
      <c r="M256">
        <v>3.7865751633986795</v>
      </c>
    </row>
    <row r="257" spans="1:13" x14ac:dyDescent="0.2">
      <c r="A257" t="s">
        <v>436</v>
      </c>
      <c r="B257" t="s">
        <v>272</v>
      </c>
      <c r="C257" t="s">
        <v>472</v>
      </c>
      <c r="D257" t="s">
        <v>478</v>
      </c>
      <c r="E257" t="s">
        <v>211</v>
      </c>
      <c r="F257" t="s">
        <v>276</v>
      </c>
      <c r="G257">
        <v>2050</v>
      </c>
      <c r="H257" t="s">
        <v>211</v>
      </c>
      <c r="I257" t="s">
        <v>211</v>
      </c>
      <c r="J257" t="s">
        <v>211</v>
      </c>
      <c r="K257" t="s">
        <v>211</v>
      </c>
      <c r="L257">
        <v>4.0935947712418166</v>
      </c>
      <c r="M257">
        <v>4.0935947712418166</v>
      </c>
    </row>
    <row r="258" spans="1:13" x14ac:dyDescent="0.2">
      <c r="A258" t="s">
        <v>436</v>
      </c>
      <c r="B258" t="s">
        <v>272</v>
      </c>
      <c r="C258" t="s">
        <v>473</v>
      </c>
      <c r="D258" t="s">
        <v>480</v>
      </c>
      <c r="E258" t="s">
        <v>211</v>
      </c>
      <c r="F258" t="s">
        <v>276</v>
      </c>
      <c r="G258">
        <v>2018</v>
      </c>
      <c r="H258" t="s">
        <v>211</v>
      </c>
      <c r="I258" t="s">
        <v>211</v>
      </c>
      <c r="J258" t="s">
        <v>211</v>
      </c>
      <c r="K258" t="s">
        <v>211</v>
      </c>
      <c r="L258">
        <v>2.9211117823706023</v>
      </c>
      <c r="M258">
        <v>2.9211117823706023</v>
      </c>
    </row>
    <row r="259" spans="1:13" x14ac:dyDescent="0.2">
      <c r="A259" t="s">
        <v>436</v>
      </c>
      <c r="B259" t="s">
        <v>272</v>
      </c>
      <c r="C259" t="s">
        <v>473</v>
      </c>
      <c r="D259" t="s">
        <v>480</v>
      </c>
      <c r="E259" t="s">
        <v>211</v>
      </c>
      <c r="F259" t="s">
        <v>276</v>
      </c>
      <c r="G259">
        <v>2030</v>
      </c>
      <c r="H259" t="s">
        <v>211</v>
      </c>
      <c r="I259" t="s">
        <v>211</v>
      </c>
      <c r="J259" t="s">
        <v>211</v>
      </c>
      <c r="K259" t="s">
        <v>211</v>
      </c>
      <c r="L259">
        <v>3.213222960607677</v>
      </c>
      <c r="M259">
        <v>3.213222960607677</v>
      </c>
    </row>
    <row r="260" spans="1:13" x14ac:dyDescent="0.2">
      <c r="A260" t="s">
        <v>436</v>
      </c>
      <c r="B260" t="s">
        <v>272</v>
      </c>
      <c r="C260" t="s">
        <v>473</v>
      </c>
      <c r="D260" t="s">
        <v>480</v>
      </c>
      <c r="E260" t="s">
        <v>211</v>
      </c>
      <c r="F260" t="s">
        <v>276</v>
      </c>
      <c r="G260">
        <v>2040</v>
      </c>
      <c r="H260" t="s">
        <v>211</v>
      </c>
      <c r="I260" t="s">
        <v>211</v>
      </c>
      <c r="J260" t="s">
        <v>211</v>
      </c>
      <c r="K260" t="s">
        <v>211</v>
      </c>
      <c r="L260">
        <v>3.6027045315903976</v>
      </c>
      <c r="M260">
        <v>3.6027045315903976</v>
      </c>
    </row>
    <row r="261" spans="1:13" x14ac:dyDescent="0.2">
      <c r="A261" t="s">
        <v>436</v>
      </c>
      <c r="B261" t="s">
        <v>272</v>
      </c>
      <c r="C261" t="s">
        <v>473</v>
      </c>
      <c r="D261" t="s">
        <v>480</v>
      </c>
      <c r="E261" t="s">
        <v>211</v>
      </c>
      <c r="F261" t="s">
        <v>276</v>
      </c>
      <c r="G261">
        <v>2050</v>
      </c>
      <c r="H261" t="s">
        <v>211</v>
      </c>
      <c r="I261" t="s">
        <v>211</v>
      </c>
      <c r="J261" t="s">
        <v>211</v>
      </c>
      <c r="K261" t="s">
        <v>211</v>
      </c>
      <c r="L261">
        <v>3.8948157098274754</v>
      </c>
      <c r="M261">
        <v>3.8948157098274754</v>
      </c>
    </row>
    <row r="262" spans="1:13" x14ac:dyDescent="0.2">
      <c r="A262" t="s">
        <v>436</v>
      </c>
      <c r="B262" t="s">
        <v>272</v>
      </c>
      <c r="C262" t="s">
        <v>474</v>
      </c>
      <c r="D262" t="s">
        <v>481</v>
      </c>
      <c r="E262" t="s">
        <v>211</v>
      </c>
      <c r="F262" t="s">
        <v>276</v>
      </c>
      <c r="G262">
        <v>2018</v>
      </c>
      <c r="H262" t="s">
        <v>211</v>
      </c>
      <c r="I262" t="s">
        <v>211</v>
      </c>
      <c r="J262" t="s">
        <v>211</v>
      </c>
      <c r="K262" t="s">
        <v>211</v>
      </c>
      <c r="L262">
        <v>2.7720274863098373</v>
      </c>
      <c r="M262">
        <v>2.7720274863098373</v>
      </c>
    </row>
    <row r="263" spans="1:13" x14ac:dyDescent="0.2">
      <c r="A263" t="s">
        <v>436</v>
      </c>
      <c r="B263" t="s">
        <v>272</v>
      </c>
      <c r="C263" t="s">
        <v>474</v>
      </c>
      <c r="D263" t="s">
        <v>481</v>
      </c>
      <c r="E263" t="s">
        <v>211</v>
      </c>
      <c r="F263" t="s">
        <v>276</v>
      </c>
      <c r="G263">
        <v>2030</v>
      </c>
      <c r="H263" t="s">
        <v>211</v>
      </c>
      <c r="I263" t="s">
        <v>211</v>
      </c>
      <c r="J263" t="s">
        <v>211</v>
      </c>
      <c r="K263" t="s">
        <v>211</v>
      </c>
      <c r="L263">
        <v>3.0492302349408202</v>
      </c>
      <c r="M263">
        <v>3.0492302349408202</v>
      </c>
    </row>
    <row r="264" spans="1:13" x14ac:dyDescent="0.2">
      <c r="A264" t="s">
        <v>436</v>
      </c>
      <c r="B264" t="s">
        <v>272</v>
      </c>
      <c r="C264" t="s">
        <v>474</v>
      </c>
      <c r="D264" t="s">
        <v>481</v>
      </c>
      <c r="E264" t="s">
        <v>211</v>
      </c>
      <c r="F264" t="s">
        <v>276</v>
      </c>
      <c r="G264">
        <v>2040</v>
      </c>
      <c r="H264" t="s">
        <v>211</v>
      </c>
      <c r="I264" t="s">
        <v>211</v>
      </c>
      <c r="J264" t="s">
        <v>211</v>
      </c>
      <c r="K264" t="s">
        <v>211</v>
      </c>
      <c r="L264">
        <v>3.4188338997821459</v>
      </c>
      <c r="M264">
        <v>3.4188338997821459</v>
      </c>
    </row>
    <row r="265" spans="1:13" x14ac:dyDescent="0.2">
      <c r="A265" t="s">
        <v>436</v>
      </c>
      <c r="B265" t="s">
        <v>272</v>
      </c>
      <c r="C265" t="s">
        <v>474</v>
      </c>
      <c r="D265" t="s">
        <v>481</v>
      </c>
      <c r="E265" t="s">
        <v>211</v>
      </c>
      <c r="F265" t="s">
        <v>276</v>
      </c>
      <c r="G265">
        <v>2050</v>
      </c>
      <c r="H265" t="s">
        <v>211</v>
      </c>
      <c r="I265" t="s">
        <v>211</v>
      </c>
      <c r="J265" t="s">
        <v>211</v>
      </c>
      <c r="K265" t="s">
        <v>211</v>
      </c>
      <c r="L265">
        <v>3.696036648413104</v>
      </c>
      <c r="M265">
        <v>3.696036648413104</v>
      </c>
    </row>
    <row r="266" spans="1:13" x14ac:dyDescent="0.2">
      <c r="A266" t="s">
        <v>436</v>
      </c>
      <c r="B266" t="s">
        <v>272</v>
      </c>
      <c r="C266" t="s">
        <v>475</v>
      </c>
      <c r="D266" t="s">
        <v>482</v>
      </c>
      <c r="E266" t="s">
        <v>211</v>
      </c>
      <c r="F266" t="s">
        <v>276</v>
      </c>
      <c r="G266">
        <v>2018</v>
      </c>
      <c r="H266" t="s">
        <v>211</v>
      </c>
      <c r="I266" t="s">
        <v>211</v>
      </c>
      <c r="J266" t="s">
        <v>211</v>
      </c>
      <c r="K266" t="s">
        <v>211</v>
      </c>
      <c r="L266">
        <v>2.6184254843078354</v>
      </c>
      <c r="M266">
        <v>2.6184254843078354</v>
      </c>
    </row>
    <row r="267" spans="1:13" x14ac:dyDescent="0.2">
      <c r="A267" t="s">
        <v>436</v>
      </c>
      <c r="B267" t="s">
        <v>272</v>
      </c>
      <c r="C267" t="s">
        <v>475</v>
      </c>
      <c r="D267" t="s">
        <v>482</v>
      </c>
      <c r="E267" t="s">
        <v>211</v>
      </c>
      <c r="F267" t="s">
        <v>276</v>
      </c>
      <c r="G267">
        <v>2030</v>
      </c>
      <c r="H267" t="s">
        <v>211</v>
      </c>
      <c r="I267" t="s">
        <v>211</v>
      </c>
      <c r="J267" t="s">
        <v>211</v>
      </c>
      <c r="K267" t="s">
        <v>211</v>
      </c>
      <c r="L267">
        <v>2.8802680327386181</v>
      </c>
      <c r="M267">
        <v>2.8802680327386181</v>
      </c>
    </row>
    <row r="268" spans="1:13" x14ac:dyDescent="0.2">
      <c r="A268" t="s">
        <v>436</v>
      </c>
      <c r="B268" t="s">
        <v>272</v>
      </c>
      <c r="C268" t="s">
        <v>475</v>
      </c>
      <c r="D268" t="s">
        <v>482</v>
      </c>
      <c r="E268" t="s">
        <v>211</v>
      </c>
      <c r="F268" t="s">
        <v>276</v>
      </c>
      <c r="G268">
        <v>2040</v>
      </c>
      <c r="H268" t="s">
        <v>211</v>
      </c>
      <c r="I268" t="s">
        <v>211</v>
      </c>
      <c r="J268" t="s">
        <v>211</v>
      </c>
      <c r="K268" t="s">
        <v>211</v>
      </c>
      <c r="L268">
        <v>3.2293914306463245</v>
      </c>
      <c r="M268">
        <v>3.2293914306463245</v>
      </c>
    </row>
    <row r="269" spans="1:13" x14ac:dyDescent="0.2">
      <c r="A269" t="s">
        <v>436</v>
      </c>
      <c r="B269" t="s">
        <v>272</v>
      </c>
      <c r="C269" t="s">
        <v>475</v>
      </c>
      <c r="D269" t="s">
        <v>482</v>
      </c>
      <c r="E269" t="s">
        <v>211</v>
      </c>
      <c r="F269" t="s">
        <v>276</v>
      </c>
      <c r="G269">
        <v>2050</v>
      </c>
      <c r="H269" t="s">
        <v>211</v>
      </c>
      <c r="I269" t="s">
        <v>211</v>
      </c>
      <c r="J269" t="s">
        <v>211</v>
      </c>
      <c r="K269" t="s">
        <v>211</v>
      </c>
      <c r="L269">
        <v>3.4912339790771219</v>
      </c>
      <c r="M269">
        <v>3.4912339790771219</v>
      </c>
    </row>
    <row r="270" spans="1:13" x14ac:dyDescent="0.2">
      <c r="A270" t="s">
        <v>436</v>
      </c>
      <c r="B270" t="s">
        <v>272</v>
      </c>
      <c r="C270" t="s">
        <v>476</v>
      </c>
      <c r="D270" t="s">
        <v>483</v>
      </c>
      <c r="E270" t="s">
        <v>211</v>
      </c>
      <c r="F270" t="s">
        <v>276</v>
      </c>
      <c r="G270">
        <v>2018</v>
      </c>
      <c r="H270" t="s">
        <v>211</v>
      </c>
      <c r="I270" t="s">
        <v>211</v>
      </c>
      <c r="J270" t="s">
        <v>211</v>
      </c>
      <c r="K270" t="s">
        <v>211</v>
      </c>
      <c r="L270">
        <v>2.3925401872460665</v>
      </c>
      <c r="M270">
        <v>2.3925401872460665</v>
      </c>
    </row>
    <row r="271" spans="1:13" x14ac:dyDescent="0.2">
      <c r="A271" t="s">
        <v>436</v>
      </c>
      <c r="B271" t="s">
        <v>272</v>
      </c>
      <c r="C271" t="s">
        <v>476</v>
      </c>
      <c r="D271" t="s">
        <v>483</v>
      </c>
      <c r="E271" t="s">
        <v>211</v>
      </c>
      <c r="F271" t="s">
        <v>276</v>
      </c>
      <c r="G271">
        <v>2030</v>
      </c>
      <c r="H271" t="s">
        <v>211</v>
      </c>
      <c r="I271" t="s">
        <v>211</v>
      </c>
      <c r="J271" t="s">
        <v>211</v>
      </c>
      <c r="K271" t="s">
        <v>211</v>
      </c>
      <c r="L271">
        <v>2.6317942059706736</v>
      </c>
      <c r="M271">
        <v>2.6317942059706736</v>
      </c>
    </row>
    <row r="272" spans="1:13" x14ac:dyDescent="0.2">
      <c r="A272" t="s">
        <v>436</v>
      </c>
      <c r="B272" t="s">
        <v>272</v>
      </c>
      <c r="C272" t="s">
        <v>476</v>
      </c>
      <c r="D272" t="s">
        <v>483</v>
      </c>
      <c r="E272" t="s">
        <v>211</v>
      </c>
      <c r="F272" t="s">
        <v>276</v>
      </c>
      <c r="G272">
        <v>2040</v>
      </c>
      <c r="H272" t="s">
        <v>211</v>
      </c>
      <c r="I272" t="s">
        <v>211</v>
      </c>
      <c r="J272" t="s">
        <v>211</v>
      </c>
      <c r="K272" t="s">
        <v>211</v>
      </c>
      <c r="L272">
        <v>2.9507995642701497</v>
      </c>
      <c r="M272">
        <v>2.9507995642701497</v>
      </c>
    </row>
    <row r="273" spans="1:13" x14ac:dyDescent="0.2">
      <c r="A273" t="s">
        <v>436</v>
      </c>
      <c r="B273" t="s">
        <v>272</v>
      </c>
      <c r="C273" t="s">
        <v>476</v>
      </c>
      <c r="D273" t="s">
        <v>483</v>
      </c>
      <c r="E273" t="s">
        <v>211</v>
      </c>
      <c r="F273" t="s">
        <v>276</v>
      </c>
      <c r="G273">
        <v>2050</v>
      </c>
      <c r="H273" t="s">
        <v>211</v>
      </c>
      <c r="I273" t="s">
        <v>211</v>
      </c>
      <c r="J273" t="s">
        <v>211</v>
      </c>
      <c r="K273" t="s">
        <v>211</v>
      </c>
      <c r="L273">
        <v>3.1900535829947598</v>
      </c>
      <c r="M273">
        <v>3.1900535829947598</v>
      </c>
    </row>
    <row r="274" spans="1:13" x14ac:dyDescent="0.2">
      <c r="A274" t="s">
        <v>436</v>
      </c>
      <c r="B274" t="s">
        <v>272</v>
      </c>
      <c r="C274" t="s">
        <v>477</v>
      </c>
      <c r="D274" t="s">
        <v>479</v>
      </c>
      <c r="E274" t="s">
        <v>211</v>
      </c>
      <c r="F274" t="s">
        <v>276</v>
      </c>
      <c r="G274">
        <v>2018</v>
      </c>
      <c r="H274" t="s">
        <v>211</v>
      </c>
      <c r="I274" t="s">
        <v>211</v>
      </c>
      <c r="J274" t="s">
        <v>211</v>
      </c>
      <c r="K274" t="s">
        <v>211</v>
      </c>
      <c r="L274">
        <v>2.1666548901843012</v>
      </c>
      <c r="M274">
        <v>2.1666548901843012</v>
      </c>
    </row>
    <row r="275" spans="1:13" x14ac:dyDescent="0.2">
      <c r="A275" t="s">
        <v>436</v>
      </c>
      <c r="B275" t="s">
        <v>272</v>
      </c>
      <c r="C275" t="s">
        <v>477</v>
      </c>
      <c r="D275" t="s">
        <v>479</v>
      </c>
      <c r="E275" t="s">
        <v>211</v>
      </c>
      <c r="F275" t="s">
        <v>276</v>
      </c>
      <c r="G275">
        <v>2030</v>
      </c>
      <c r="H275" t="s">
        <v>211</v>
      </c>
      <c r="I275" t="s">
        <v>211</v>
      </c>
      <c r="J275" t="s">
        <v>211</v>
      </c>
      <c r="K275" t="s">
        <v>211</v>
      </c>
      <c r="L275">
        <v>2.3833203792027295</v>
      </c>
      <c r="M275">
        <v>2.3833203792027295</v>
      </c>
    </row>
    <row r="276" spans="1:13" x14ac:dyDescent="0.2">
      <c r="A276" t="s">
        <v>436</v>
      </c>
      <c r="B276" t="s">
        <v>272</v>
      </c>
      <c r="C276" t="s">
        <v>477</v>
      </c>
      <c r="D276" t="s">
        <v>479</v>
      </c>
      <c r="E276" t="s">
        <v>211</v>
      </c>
      <c r="F276" t="s">
        <v>276</v>
      </c>
      <c r="G276">
        <v>2040</v>
      </c>
      <c r="H276" t="s">
        <v>211</v>
      </c>
      <c r="I276" t="s">
        <v>211</v>
      </c>
      <c r="J276" t="s">
        <v>211</v>
      </c>
      <c r="K276" t="s">
        <v>211</v>
      </c>
      <c r="L276">
        <v>2.6722076978939691</v>
      </c>
      <c r="M276">
        <v>2.6722076978939691</v>
      </c>
    </row>
    <row r="277" spans="1:13" x14ac:dyDescent="0.2">
      <c r="A277" t="s">
        <v>436</v>
      </c>
      <c r="B277" t="s">
        <v>272</v>
      </c>
      <c r="C277" t="s">
        <v>477</v>
      </c>
      <c r="D277" t="s">
        <v>479</v>
      </c>
      <c r="E277" t="s">
        <v>211</v>
      </c>
      <c r="F277" t="s">
        <v>276</v>
      </c>
      <c r="G277">
        <v>2050</v>
      </c>
      <c r="H277" t="s">
        <v>211</v>
      </c>
      <c r="I277" t="s">
        <v>211</v>
      </c>
      <c r="J277" t="s">
        <v>211</v>
      </c>
      <c r="K277" t="s">
        <v>211</v>
      </c>
      <c r="L277">
        <v>2.8888731869124005</v>
      </c>
      <c r="M277">
        <v>2.8888731869124005</v>
      </c>
    </row>
    <row r="278" spans="1:13" x14ac:dyDescent="0.2">
      <c r="A278" t="s">
        <v>436</v>
      </c>
      <c r="B278" t="s">
        <v>272</v>
      </c>
      <c r="C278" t="s">
        <v>490</v>
      </c>
      <c r="D278" t="s">
        <v>478</v>
      </c>
      <c r="E278" t="s">
        <v>211</v>
      </c>
      <c r="F278" t="s">
        <v>276</v>
      </c>
      <c r="G278">
        <v>2018</v>
      </c>
      <c r="H278" t="s">
        <v>211</v>
      </c>
      <c r="I278" t="s">
        <v>211</v>
      </c>
      <c r="J278" t="s">
        <v>211</v>
      </c>
      <c r="K278" t="s">
        <v>211</v>
      </c>
      <c r="L278">
        <v>3.3772156862745071</v>
      </c>
      <c r="M278">
        <v>3.3772156862745071</v>
      </c>
    </row>
    <row r="279" spans="1:13" x14ac:dyDescent="0.2">
      <c r="A279" t="s">
        <v>436</v>
      </c>
      <c r="B279" t="s">
        <v>272</v>
      </c>
      <c r="C279" t="s">
        <v>490</v>
      </c>
      <c r="D279" t="s">
        <v>478</v>
      </c>
      <c r="E279" t="s">
        <v>211</v>
      </c>
      <c r="F279" t="s">
        <v>276</v>
      </c>
      <c r="G279">
        <v>2030</v>
      </c>
      <c r="H279" t="s">
        <v>211</v>
      </c>
      <c r="I279" t="s">
        <v>211</v>
      </c>
      <c r="J279" t="s">
        <v>211</v>
      </c>
      <c r="K279" t="s">
        <v>211</v>
      </c>
      <c r="L279">
        <v>3.5818954248366088</v>
      </c>
      <c r="M279">
        <v>3.5818954248366088</v>
      </c>
    </row>
    <row r="280" spans="1:13" x14ac:dyDescent="0.2">
      <c r="A280" t="s">
        <v>436</v>
      </c>
      <c r="B280" t="s">
        <v>272</v>
      </c>
      <c r="C280" t="s">
        <v>490</v>
      </c>
      <c r="D280" t="s">
        <v>478</v>
      </c>
      <c r="E280" t="s">
        <v>211</v>
      </c>
      <c r="F280" t="s">
        <v>276</v>
      </c>
      <c r="G280">
        <v>2040</v>
      </c>
      <c r="H280" t="s">
        <v>211</v>
      </c>
      <c r="I280" t="s">
        <v>211</v>
      </c>
      <c r="J280" t="s">
        <v>211</v>
      </c>
      <c r="K280" t="s">
        <v>211</v>
      </c>
      <c r="L280">
        <v>4.0935947712418166</v>
      </c>
      <c r="M280">
        <v>4.0935947712418166</v>
      </c>
    </row>
    <row r="281" spans="1:13" x14ac:dyDescent="0.2">
      <c r="A281" t="s">
        <v>436</v>
      </c>
      <c r="B281" t="s">
        <v>272</v>
      </c>
      <c r="C281" t="s">
        <v>490</v>
      </c>
      <c r="D281" t="s">
        <v>478</v>
      </c>
      <c r="E281" t="s">
        <v>211</v>
      </c>
      <c r="F281" t="s">
        <v>276</v>
      </c>
      <c r="G281">
        <v>2050</v>
      </c>
      <c r="H281" t="s">
        <v>211</v>
      </c>
      <c r="I281" t="s">
        <v>211</v>
      </c>
      <c r="J281" t="s">
        <v>211</v>
      </c>
      <c r="K281" t="s">
        <v>211</v>
      </c>
      <c r="L281">
        <v>4.6052941176470554</v>
      </c>
      <c r="M281">
        <v>4.6052941176470554</v>
      </c>
    </row>
    <row r="282" spans="1:13" x14ac:dyDescent="0.2">
      <c r="A282" t="s">
        <v>436</v>
      </c>
      <c r="B282" t="s">
        <v>272</v>
      </c>
      <c r="C282" t="s">
        <v>491</v>
      </c>
      <c r="D282" t="s">
        <v>480</v>
      </c>
      <c r="E282" t="s">
        <v>211</v>
      </c>
      <c r="F282" t="s">
        <v>276</v>
      </c>
      <c r="G282">
        <v>2018</v>
      </c>
      <c r="H282" t="s">
        <v>211</v>
      </c>
      <c r="I282" t="s">
        <v>211</v>
      </c>
      <c r="J282" t="s">
        <v>211</v>
      </c>
      <c r="K282" t="s">
        <v>211</v>
      </c>
      <c r="L282">
        <v>3.3772156862745071</v>
      </c>
      <c r="M282">
        <v>3.3772156862745071</v>
      </c>
    </row>
    <row r="283" spans="1:13" x14ac:dyDescent="0.2">
      <c r="A283" t="s">
        <v>436</v>
      </c>
      <c r="B283" t="s">
        <v>272</v>
      </c>
      <c r="C283" t="s">
        <v>491</v>
      </c>
      <c r="D283" t="s">
        <v>480</v>
      </c>
      <c r="E283" t="s">
        <v>211</v>
      </c>
      <c r="F283" t="s">
        <v>276</v>
      </c>
      <c r="G283">
        <v>2030</v>
      </c>
      <c r="H283" t="s">
        <v>211</v>
      </c>
      <c r="I283" t="s">
        <v>211</v>
      </c>
      <c r="J283" t="s">
        <v>211</v>
      </c>
      <c r="K283" t="s">
        <v>211</v>
      </c>
      <c r="L283">
        <v>3.5818954248366088</v>
      </c>
      <c r="M283">
        <v>3.5818954248366088</v>
      </c>
    </row>
    <row r="284" spans="1:13" x14ac:dyDescent="0.2">
      <c r="A284" t="s">
        <v>436</v>
      </c>
      <c r="B284" t="s">
        <v>272</v>
      </c>
      <c r="C284" t="s">
        <v>491</v>
      </c>
      <c r="D284" t="s">
        <v>480</v>
      </c>
      <c r="E284" t="s">
        <v>211</v>
      </c>
      <c r="F284" t="s">
        <v>276</v>
      </c>
      <c r="G284">
        <v>2040</v>
      </c>
      <c r="H284" t="s">
        <v>211</v>
      </c>
      <c r="I284" t="s">
        <v>211</v>
      </c>
      <c r="J284" t="s">
        <v>211</v>
      </c>
      <c r="K284" t="s">
        <v>211</v>
      </c>
      <c r="L284">
        <v>4.0935947712418166</v>
      </c>
      <c r="M284">
        <v>4.0935947712418166</v>
      </c>
    </row>
    <row r="285" spans="1:13" x14ac:dyDescent="0.2">
      <c r="A285" t="s">
        <v>436</v>
      </c>
      <c r="B285" t="s">
        <v>272</v>
      </c>
      <c r="C285" t="s">
        <v>491</v>
      </c>
      <c r="D285" t="s">
        <v>480</v>
      </c>
      <c r="E285" t="s">
        <v>211</v>
      </c>
      <c r="F285" t="s">
        <v>276</v>
      </c>
      <c r="G285">
        <v>2050</v>
      </c>
      <c r="H285" t="s">
        <v>211</v>
      </c>
      <c r="I285" t="s">
        <v>211</v>
      </c>
      <c r="J285" t="s">
        <v>211</v>
      </c>
      <c r="K285" t="s">
        <v>211</v>
      </c>
      <c r="L285">
        <v>4.6052941176470554</v>
      </c>
      <c r="M285">
        <v>4.6052941176470554</v>
      </c>
    </row>
    <row r="286" spans="1:13" x14ac:dyDescent="0.2">
      <c r="A286" t="s">
        <v>436</v>
      </c>
      <c r="B286" t="s">
        <v>272</v>
      </c>
      <c r="C286" t="s">
        <v>492</v>
      </c>
      <c r="D286" t="s">
        <v>481</v>
      </c>
      <c r="E286" t="s">
        <v>211</v>
      </c>
      <c r="F286" t="s">
        <v>276</v>
      </c>
      <c r="G286">
        <v>2018</v>
      </c>
      <c r="H286" t="s">
        <v>211</v>
      </c>
      <c r="I286" t="s">
        <v>211</v>
      </c>
      <c r="J286" t="s">
        <v>211</v>
      </c>
      <c r="K286" t="s">
        <v>211</v>
      </c>
      <c r="L286">
        <v>3.3772156862745071</v>
      </c>
      <c r="M286">
        <v>3.3772156862745071</v>
      </c>
    </row>
    <row r="287" spans="1:13" x14ac:dyDescent="0.2">
      <c r="A287" t="s">
        <v>436</v>
      </c>
      <c r="B287" t="s">
        <v>272</v>
      </c>
      <c r="C287" t="s">
        <v>492</v>
      </c>
      <c r="D287" t="s">
        <v>481</v>
      </c>
      <c r="E287" t="s">
        <v>211</v>
      </c>
      <c r="F287" t="s">
        <v>276</v>
      </c>
      <c r="G287">
        <v>2030</v>
      </c>
      <c r="H287" t="s">
        <v>211</v>
      </c>
      <c r="I287" t="s">
        <v>211</v>
      </c>
      <c r="J287" t="s">
        <v>211</v>
      </c>
      <c r="K287" t="s">
        <v>211</v>
      </c>
      <c r="L287">
        <v>3.5818954248366088</v>
      </c>
      <c r="M287">
        <v>3.5818954248366088</v>
      </c>
    </row>
    <row r="288" spans="1:13" x14ac:dyDescent="0.2">
      <c r="A288" t="s">
        <v>436</v>
      </c>
      <c r="B288" t="s">
        <v>272</v>
      </c>
      <c r="C288" t="s">
        <v>492</v>
      </c>
      <c r="D288" t="s">
        <v>481</v>
      </c>
      <c r="E288" t="s">
        <v>211</v>
      </c>
      <c r="F288" t="s">
        <v>276</v>
      </c>
      <c r="G288">
        <v>2040</v>
      </c>
      <c r="H288" t="s">
        <v>211</v>
      </c>
      <c r="I288" t="s">
        <v>211</v>
      </c>
      <c r="J288" t="s">
        <v>211</v>
      </c>
      <c r="K288" t="s">
        <v>211</v>
      </c>
      <c r="L288">
        <v>4.0935947712418166</v>
      </c>
      <c r="M288">
        <v>4.0935947712418166</v>
      </c>
    </row>
    <row r="289" spans="1:13" x14ac:dyDescent="0.2">
      <c r="A289" t="s">
        <v>436</v>
      </c>
      <c r="B289" t="s">
        <v>272</v>
      </c>
      <c r="C289" t="s">
        <v>492</v>
      </c>
      <c r="D289" t="s">
        <v>481</v>
      </c>
      <c r="E289" t="s">
        <v>211</v>
      </c>
      <c r="F289" t="s">
        <v>276</v>
      </c>
      <c r="G289">
        <v>2050</v>
      </c>
      <c r="H289" t="s">
        <v>211</v>
      </c>
      <c r="I289" t="s">
        <v>211</v>
      </c>
      <c r="J289" t="s">
        <v>211</v>
      </c>
      <c r="K289" t="s">
        <v>211</v>
      </c>
      <c r="L289">
        <v>4.6052941176470554</v>
      </c>
      <c r="M289">
        <v>4.6052941176470554</v>
      </c>
    </row>
    <row r="290" spans="1:13" x14ac:dyDescent="0.2">
      <c r="A290" t="s">
        <v>436</v>
      </c>
      <c r="B290" t="s">
        <v>272</v>
      </c>
      <c r="C290" t="s">
        <v>493</v>
      </c>
      <c r="D290" t="s">
        <v>482</v>
      </c>
      <c r="E290" t="s">
        <v>211</v>
      </c>
      <c r="F290" t="s">
        <v>276</v>
      </c>
      <c r="G290">
        <v>2018</v>
      </c>
      <c r="H290" t="s">
        <v>211</v>
      </c>
      <c r="I290" t="s">
        <v>211</v>
      </c>
      <c r="J290" t="s">
        <v>211</v>
      </c>
      <c r="K290" t="s">
        <v>211</v>
      </c>
      <c r="L290">
        <v>2.6184254843078354</v>
      </c>
      <c r="M290">
        <v>2.6184254843078354</v>
      </c>
    </row>
    <row r="291" spans="1:13" x14ac:dyDescent="0.2">
      <c r="A291" t="s">
        <v>436</v>
      </c>
      <c r="B291" t="s">
        <v>272</v>
      </c>
      <c r="C291" t="s">
        <v>493</v>
      </c>
      <c r="D291" t="s">
        <v>482</v>
      </c>
      <c r="E291" t="s">
        <v>211</v>
      </c>
      <c r="F291" t="s">
        <v>276</v>
      </c>
      <c r="G291">
        <v>2030</v>
      </c>
      <c r="H291" t="s">
        <v>211</v>
      </c>
      <c r="I291" t="s">
        <v>211</v>
      </c>
      <c r="J291" t="s">
        <v>211</v>
      </c>
      <c r="K291" t="s">
        <v>211</v>
      </c>
      <c r="L291">
        <v>2.8802680327386181</v>
      </c>
      <c r="M291">
        <v>2.8802680327386181</v>
      </c>
    </row>
    <row r="292" spans="1:13" x14ac:dyDescent="0.2">
      <c r="A292" t="s">
        <v>436</v>
      </c>
      <c r="B292" t="s">
        <v>272</v>
      </c>
      <c r="C292" t="s">
        <v>493</v>
      </c>
      <c r="D292" t="s">
        <v>482</v>
      </c>
      <c r="E292" t="s">
        <v>211</v>
      </c>
      <c r="F292" t="s">
        <v>276</v>
      </c>
      <c r="G292">
        <v>2040</v>
      </c>
      <c r="H292" t="s">
        <v>211</v>
      </c>
      <c r="I292" t="s">
        <v>211</v>
      </c>
      <c r="J292" t="s">
        <v>211</v>
      </c>
      <c r="K292" t="s">
        <v>211</v>
      </c>
      <c r="L292">
        <v>3.2293914306463245</v>
      </c>
      <c r="M292">
        <v>3.2293914306463245</v>
      </c>
    </row>
    <row r="293" spans="1:13" x14ac:dyDescent="0.2">
      <c r="A293" t="s">
        <v>436</v>
      </c>
      <c r="B293" t="s">
        <v>272</v>
      </c>
      <c r="C293" t="s">
        <v>493</v>
      </c>
      <c r="D293" t="s">
        <v>482</v>
      </c>
      <c r="E293" t="s">
        <v>211</v>
      </c>
      <c r="F293" t="s">
        <v>276</v>
      </c>
      <c r="G293">
        <v>2050</v>
      </c>
      <c r="H293" t="s">
        <v>211</v>
      </c>
      <c r="I293" t="s">
        <v>211</v>
      </c>
      <c r="J293" t="s">
        <v>211</v>
      </c>
      <c r="K293" t="s">
        <v>211</v>
      </c>
      <c r="L293">
        <v>3.4912339790771219</v>
      </c>
      <c r="M293">
        <v>3.4912339790771219</v>
      </c>
    </row>
    <row r="294" spans="1:13" x14ac:dyDescent="0.2">
      <c r="A294" t="s">
        <v>436</v>
      </c>
      <c r="B294" t="s">
        <v>272</v>
      </c>
      <c r="C294" t="s">
        <v>494</v>
      </c>
      <c r="D294" t="s">
        <v>483</v>
      </c>
      <c r="E294" t="s">
        <v>211</v>
      </c>
      <c r="F294" t="s">
        <v>276</v>
      </c>
      <c r="G294">
        <v>2018</v>
      </c>
      <c r="H294" t="s">
        <v>211</v>
      </c>
      <c r="I294" t="s">
        <v>211</v>
      </c>
      <c r="J294" t="s">
        <v>211</v>
      </c>
      <c r="K294" t="s">
        <v>211</v>
      </c>
      <c r="L294">
        <v>2.3925401872460665</v>
      </c>
      <c r="M294">
        <v>2.3925401872460665</v>
      </c>
    </row>
    <row r="295" spans="1:13" x14ac:dyDescent="0.2">
      <c r="A295" t="s">
        <v>436</v>
      </c>
      <c r="B295" t="s">
        <v>272</v>
      </c>
      <c r="C295" t="s">
        <v>494</v>
      </c>
      <c r="D295" t="s">
        <v>483</v>
      </c>
      <c r="E295" t="s">
        <v>211</v>
      </c>
      <c r="F295" t="s">
        <v>276</v>
      </c>
      <c r="G295">
        <v>2030</v>
      </c>
      <c r="H295" t="s">
        <v>211</v>
      </c>
      <c r="I295" t="s">
        <v>211</v>
      </c>
      <c r="J295" t="s">
        <v>211</v>
      </c>
      <c r="K295" t="s">
        <v>211</v>
      </c>
      <c r="L295">
        <v>2.6317942059706736</v>
      </c>
      <c r="M295">
        <v>2.6317942059706736</v>
      </c>
    </row>
    <row r="296" spans="1:13" x14ac:dyDescent="0.2">
      <c r="A296" t="s">
        <v>436</v>
      </c>
      <c r="B296" t="s">
        <v>272</v>
      </c>
      <c r="C296" t="s">
        <v>494</v>
      </c>
      <c r="D296" t="s">
        <v>483</v>
      </c>
      <c r="E296" t="s">
        <v>211</v>
      </c>
      <c r="F296" t="s">
        <v>276</v>
      </c>
      <c r="G296">
        <v>2040</v>
      </c>
      <c r="H296" t="s">
        <v>211</v>
      </c>
      <c r="I296" t="s">
        <v>211</v>
      </c>
      <c r="J296" t="s">
        <v>211</v>
      </c>
      <c r="K296" t="s">
        <v>211</v>
      </c>
      <c r="L296">
        <v>2.9507995642701497</v>
      </c>
      <c r="M296">
        <v>2.9507995642701497</v>
      </c>
    </row>
    <row r="297" spans="1:13" x14ac:dyDescent="0.2">
      <c r="A297" t="s">
        <v>436</v>
      </c>
      <c r="B297" t="s">
        <v>272</v>
      </c>
      <c r="C297" t="s">
        <v>494</v>
      </c>
      <c r="D297" t="s">
        <v>483</v>
      </c>
      <c r="E297" t="s">
        <v>211</v>
      </c>
      <c r="F297" t="s">
        <v>276</v>
      </c>
      <c r="G297">
        <v>2050</v>
      </c>
      <c r="H297" t="s">
        <v>211</v>
      </c>
      <c r="I297" t="s">
        <v>211</v>
      </c>
      <c r="J297" t="s">
        <v>211</v>
      </c>
      <c r="K297" t="s">
        <v>211</v>
      </c>
      <c r="L297">
        <v>3.1900535829947598</v>
      </c>
      <c r="M297">
        <v>3.1900535829947598</v>
      </c>
    </row>
    <row r="298" spans="1:13" x14ac:dyDescent="0.2">
      <c r="A298" t="s">
        <v>436</v>
      </c>
      <c r="B298" t="s">
        <v>272</v>
      </c>
      <c r="C298" t="s">
        <v>495</v>
      </c>
      <c r="D298" t="s">
        <v>479</v>
      </c>
      <c r="E298" t="s">
        <v>211</v>
      </c>
      <c r="F298" t="s">
        <v>276</v>
      </c>
      <c r="G298">
        <v>2018</v>
      </c>
      <c r="H298" t="s">
        <v>211</v>
      </c>
      <c r="I298" t="s">
        <v>211</v>
      </c>
      <c r="J298" t="s">
        <v>211</v>
      </c>
      <c r="K298" t="s">
        <v>211</v>
      </c>
      <c r="L298">
        <v>2.1666548901843012</v>
      </c>
      <c r="M298">
        <v>2.1666548901843012</v>
      </c>
    </row>
    <row r="299" spans="1:13" x14ac:dyDescent="0.2">
      <c r="A299" t="s">
        <v>436</v>
      </c>
      <c r="B299" t="s">
        <v>272</v>
      </c>
      <c r="C299" t="s">
        <v>495</v>
      </c>
      <c r="D299" t="s">
        <v>479</v>
      </c>
      <c r="E299" t="s">
        <v>211</v>
      </c>
      <c r="F299" t="s">
        <v>276</v>
      </c>
      <c r="G299">
        <v>2030</v>
      </c>
      <c r="H299" t="s">
        <v>211</v>
      </c>
      <c r="I299" t="s">
        <v>211</v>
      </c>
      <c r="J299" t="s">
        <v>211</v>
      </c>
      <c r="K299" t="s">
        <v>211</v>
      </c>
      <c r="L299">
        <v>2.3833203792027295</v>
      </c>
      <c r="M299">
        <v>2.3833203792027295</v>
      </c>
    </row>
    <row r="300" spans="1:13" x14ac:dyDescent="0.2">
      <c r="A300" t="s">
        <v>436</v>
      </c>
      <c r="B300" t="s">
        <v>272</v>
      </c>
      <c r="C300" t="s">
        <v>495</v>
      </c>
      <c r="D300" t="s">
        <v>479</v>
      </c>
      <c r="E300" t="s">
        <v>211</v>
      </c>
      <c r="F300" t="s">
        <v>276</v>
      </c>
      <c r="G300">
        <v>2040</v>
      </c>
      <c r="H300" t="s">
        <v>211</v>
      </c>
      <c r="I300" t="s">
        <v>211</v>
      </c>
      <c r="J300" t="s">
        <v>211</v>
      </c>
      <c r="K300" t="s">
        <v>211</v>
      </c>
      <c r="L300">
        <v>2.6722076978939691</v>
      </c>
      <c r="M300">
        <v>2.6722076978939691</v>
      </c>
    </row>
    <row r="301" spans="1:13" x14ac:dyDescent="0.2">
      <c r="A301" t="s">
        <v>436</v>
      </c>
      <c r="B301" t="s">
        <v>272</v>
      </c>
      <c r="C301" t="s">
        <v>495</v>
      </c>
      <c r="D301" t="s">
        <v>479</v>
      </c>
      <c r="E301" t="s">
        <v>211</v>
      </c>
      <c r="F301" t="s">
        <v>276</v>
      </c>
      <c r="G301">
        <v>2050</v>
      </c>
      <c r="H301" t="s">
        <v>211</v>
      </c>
      <c r="I301" t="s">
        <v>211</v>
      </c>
      <c r="J301" t="s">
        <v>211</v>
      </c>
      <c r="K301" t="s">
        <v>211</v>
      </c>
      <c r="L301">
        <v>2.8888731869124005</v>
      </c>
      <c r="M301">
        <v>2.8888731869124005</v>
      </c>
    </row>
    <row r="302" spans="1:13" x14ac:dyDescent="0.2">
      <c r="A302" t="s">
        <v>436</v>
      </c>
      <c r="B302" t="s">
        <v>272</v>
      </c>
      <c r="C302" t="s">
        <v>282</v>
      </c>
      <c r="D302" t="s">
        <v>520</v>
      </c>
      <c r="E302" t="s">
        <v>211</v>
      </c>
      <c r="F302" t="s">
        <v>276</v>
      </c>
      <c r="G302">
        <v>2018</v>
      </c>
      <c r="H302" t="s">
        <v>211</v>
      </c>
      <c r="I302" t="s">
        <v>211</v>
      </c>
      <c r="J302" t="s">
        <v>211</v>
      </c>
      <c r="K302" t="s">
        <v>211</v>
      </c>
      <c r="L302">
        <v>3.1157627118644098</v>
      </c>
      <c r="M302">
        <v>3.1157627118644098</v>
      </c>
    </row>
    <row r="303" spans="1:13" x14ac:dyDescent="0.2">
      <c r="A303" t="s">
        <v>436</v>
      </c>
      <c r="B303" t="s">
        <v>272</v>
      </c>
      <c r="C303" t="s">
        <v>282</v>
      </c>
      <c r="D303" t="s">
        <v>520</v>
      </c>
      <c r="E303" t="s">
        <v>211</v>
      </c>
      <c r="F303" t="s">
        <v>276</v>
      </c>
      <c r="G303">
        <v>2030</v>
      </c>
      <c r="H303" t="s">
        <v>211</v>
      </c>
      <c r="I303" t="s">
        <v>211</v>
      </c>
      <c r="J303" t="s">
        <v>211</v>
      </c>
      <c r="K303" t="s">
        <v>211</v>
      </c>
      <c r="L303">
        <v>3.323480225988714</v>
      </c>
      <c r="M303">
        <v>3.323480225988714</v>
      </c>
    </row>
    <row r="304" spans="1:13" x14ac:dyDescent="0.2">
      <c r="A304" t="s">
        <v>436</v>
      </c>
      <c r="B304" t="s">
        <v>272</v>
      </c>
      <c r="C304" t="s">
        <v>282</v>
      </c>
      <c r="D304" t="s">
        <v>520</v>
      </c>
      <c r="E304" t="s">
        <v>211</v>
      </c>
      <c r="F304" t="s">
        <v>276</v>
      </c>
      <c r="G304">
        <v>2040</v>
      </c>
      <c r="H304" t="s">
        <v>211</v>
      </c>
      <c r="I304" t="s">
        <v>211</v>
      </c>
      <c r="J304" t="s">
        <v>211</v>
      </c>
      <c r="K304" t="s">
        <v>211</v>
      </c>
      <c r="L304">
        <v>3.8427740112994284</v>
      </c>
      <c r="M304">
        <v>3.8427740112994284</v>
      </c>
    </row>
    <row r="305" spans="1:13" x14ac:dyDescent="0.2">
      <c r="A305" t="s">
        <v>436</v>
      </c>
      <c r="B305" t="s">
        <v>272</v>
      </c>
      <c r="C305" t="s">
        <v>282</v>
      </c>
      <c r="D305" t="s">
        <v>520</v>
      </c>
      <c r="E305" t="s">
        <v>211</v>
      </c>
      <c r="F305" t="s">
        <v>276</v>
      </c>
      <c r="G305">
        <v>2050</v>
      </c>
      <c r="H305" t="s">
        <v>211</v>
      </c>
      <c r="I305" t="s">
        <v>211</v>
      </c>
      <c r="J305" t="s">
        <v>211</v>
      </c>
      <c r="K305" t="s">
        <v>211</v>
      </c>
      <c r="L305">
        <v>4.1543502824858694</v>
      </c>
      <c r="M305">
        <v>4.1543502824858694</v>
      </c>
    </row>
    <row r="306" spans="1:13" x14ac:dyDescent="0.2">
      <c r="A306" t="s">
        <v>436</v>
      </c>
      <c r="B306" t="s">
        <v>272</v>
      </c>
      <c r="C306" t="s">
        <v>282</v>
      </c>
      <c r="D306" t="s">
        <v>521</v>
      </c>
      <c r="E306" t="s">
        <v>211</v>
      </c>
      <c r="F306" t="s">
        <v>276</v>
      </c>
      <c r="G306">
        <v>2018</v>
      </c>
      <c r="H306" t="s">
        <v>211</v>
      </c>
      <c r="I306" t="s">
        <v>211</v>
      </c>
      <c r="J306" t="s">
        <v>211</v>
      </c>
      <c r="K306" t="s">
        <v>211</v>
      </c>
      <c r="L306">
        <v>3.1157627118644098</v>
      </c>
      <c r="M306">
        <v>3.1157627118644098</v>
      </c>
    </row>
    <row r="307" spans="1:13" x14ac:dyDescent="0.2">
      <c r="A307" t="s">
        <v>436</v>
      </c>
      <c r="B307" t="s">
        <v>272</v>
      </c>
      <c r="C307" t="s">
        <v>282</v>
      </c>
      <c r="D307" t="s">
        <v>521</v>
      </c>
      <c r="E307" t="s">
        <v>211</v>
      </c>
      <c r="F307" t="s">
        <v>276</v>
      </c>
      <c r="G307">
        <v>2030</v>
      </c>
      <c r="H307" t="s">
        <v>211</v>
      </c>
      <c r="I307" t="s">
        <v>211</v>
      </c>
      <c r="J307" t="s">
        <v>211</v>
      </c>
      <c r="K307" t="s">
        <v>211</v>
      </c>
      <c r="L307">
        <v>3.323480225988714</v>
      </c>
      <c r="M307">
        <v>3.323480225988714</v>
      </c>
    </row>
    <row r="308" spans="1:13" x14ac:dyDescent="0.2">
      <c r="A308" t="s">
        <v>436</v>
      </c>
      <c r="B308" t="s">
        <v>272</v>
      </c>
      <c r="C308" t="s">
        <v>282</v>
      </c>
      <c r="D308" t="s">
        <v>521</v>
      </c>
      <c r="E308" t="s">
        <v>211</v>
      </c>
      <c r="F308" t="s">
        <v>276</v>
      </c>
      <c r="G308">
        <v>2040</v>
      </c>
      <c r="H308" t="s">
        <v>211</v>
      </c>
      <c r="I308" t="s">
        <v>211</v>
      </c>
      <c r="J308" t="s">
        <v>211</v>
      </c>
      <c r="K308" t="s">
        <v>211</v>
      </c>
      <c r="L308">
        <v>3.8427740112994284</v>
      </c>
      <c r="M308">
        <v>3.8427740112994284</v>
      </c>
    </row>
    <row r="309" spans="1:13" x14ac:dyDescent="0.2">
      <c r="A309" t="s">
        <v>436</v>
      </c>
      <c r="B309" t="s">
        <v>272</v>
      </c>
      <c r="C309" t="s">
        <v>282</v>
      </c>
      <c r="D309" t="s">
        <v>521</v>
      </c>
      <c r="E309" t="s">
        <v>211</v>
      </c>
      <c r="F309" t="s">
        <v>276</v>
      </c>
      <c r="G309">
        <v>2050</v>
      </c>
      <c r="H309" t="s">
        <v>211</v>
      </c>
      <c r="I309" t="s">
        <v>211</v>
      </c>
      <c r="J309" t="s">
        <v>211</v>
      </c>
      <c r="K309" t="s">
        <v>211</v>
      </c>
      <c r="L309">
        <v>4.1543502824858694</v>
      </c>
      <c r="M309">
        <v>4.1543502824858694</v>
      </c>
    </row>
    <row r="310" spans="1:13" x14ac:dyDescent="0.2">
      <c r="A310" t="s">
        <v>436</v>
      </c>
      <c r="B310" t="s">
        <v>272</v>
      </c>
      <c r="C310" t="s">
        <v>282</v>
      </c>
      <c r="D310" t="s">
        <v>522</v>
      </c>
      <c r="E310" t="s">
        <v>211</v>
      </c>
      <c r="F310" t="s">
        <v>276</v>
      </c>
      <c r="G310">
        <v>2018</v>
      </c>
      <c r="H310" t="s">
        <v>211</v>
      </c>
      <c r="I310" t="s">
        <v>211</v>
      </c>
      <c r="J310" t="s">
        <v>211</v>
      </c>
      <c r="K310" t="s">
        <v>211</v>
      </c>
      <c r="L310">
        <v>3.1157627118644098</v>
      </c>
      <c r="M310">
        <v>3.1157627118644098</v>
      </c>
    </row>
    <row r="311" spans="1:13" x14ac:dyDescent="0.2">
      <c r="A311" t="s">
        <v>436</v>
      </c>
      <c r="B311" t="s">
        <v>272</v>
      </c>
      <c r="C311" t="s">
        <v>282</v>
      </c>
      <c r="D311" t="s">
        <v>522</v>
      </c>
      <c r="E311" t="s">
        <v>211</v>
      </c>
      <c r="F311" t="s">
        <v>276</v>
      </c>
      <c r="G311">
        <v>2030</v>
      </c>
      <c r="H311" t="s">
        <v>211</v>
      </c>
      <c r="I311" t="s">
        <v>211</v>
      </c>
      <c r="J311" t="s">
        <v>211</v>
      </c>
      <c r="K311" t="s">
        <v>211</v>
      </c>
      <c r="L311">
        <v>3.323480225988714</v>
      </c>
      <c r="M311">
        <v>3.323480225988714</v>
      </c>
    </row>
    <row r="312" spans="1:13" x14ac:dyDescent="0.2">
      <c r="A312" t="s">
        <v>436</v>
      </c>
      <c r="B312" t="s">
        <v>272</v>
      </c>
      <c r="C312" t="s">
        <v>282</v>
      </c>
      <c r="D312" t="s">
        <v>522</v>
      </c>
      <c r="E312" t="s">
        <v>211</v>
      </c>
      <c r="F312" t="s">
        <v>276</v>
      </c>
      <c r="G312">
        <v>2040</v>
      </c>
      <c r="H312" t="s">
        <v>211</v>
      </c>
      <c r="I312" t="s">
        <v>211</v>
      </c>
      <c r="J312" t="s">
        <v>211</v>
      </c>
      <c r="K312" t="s">
        <v>211</v>
      </c>
      <c r="L312">
        <v>3.8427740112994284</v>
      </c>
      <c r="M312">
        <v>3.8427740112994284</v>
      </c>
    </row>
    <row r="313" spans="1:13" x14ac:dyDescent="0.2">
      <c r="A313" t="s">
        <v>436</v>
      </c>
      <c r="B313" t="s">
        <v>272</v>
      </c>
      <c r="C313" t="s">
        <v>282</v>
      </c>
      <c r="D313" t="s">
        <v>522</v>
      </c>
      <c r="E313" t="s">
        <v>211</v>
      </c>
      <c r="F313" t="s">
        <v>276</v>
      </c>
      <c r="G313">
        <v>2050</v>
      </c>
      <c r="H313" t="s">
        <v>211</v>
      </c>
      <c r="I313" t="s">
        <v>211</v>
      </c>
      <c r="J313" t="s">
        <v>211</v>
      </c>
      <c r="K313" t="s">
        <v>211</v>
      </c>
      <c r="L313">
        <v>4.1543502824858694</v>
      </c>
      <c r="M313">
        <v>4.1543502824858694</v>
      </c>
    </row>
    <row r="314" spans="1:13" x14ac:dyDescent="0.2">
      <c r="A314" t="s">
        <v>436</v>
      </c>
      <c r="B314" t="s">
        <v>272</v>
      </c>
      <c r="C314" t="s">
        <v>282</v>
      </c>
      <c r="D314" t="s">
        <v>523</v>
      </c>
      <c r="E314" t="s">
        <v>211</v>
      </c>
      <c r="F314" t="s">
        <v>276</v>
      </c>
      <c r="G314">
        <v>2018</v>
      </c>
      <c r="H314" t="s">
        <v>211</v>
      </c>
      <c r="I314" t="s">
        <v>211</v>
      </c>
      <c r="J314" t="s">
        <v>211</v>
      </c>
      <c r="K314" t="s">
        <v>211</v>
      </c>
      <c r="L314">
        <v>3.1157627118644098</v>
      </c>
      <c r="M314">
        <v>3.1157627118644098</v>
      </c>
    </row>
    <row r="315" spans="1:13" x14ac:dyDescent="0.2">
      <c r="A315" t="s">
        <v>436</v>
      </c>
      <c r="B315" t="s">
        <v>272</v>
      </c>
      <c r="C315" t="s">
        <v>282</v>
      </c>
      <c r="D315" t="s">
        <v>523</v>
      </c>
      <c r="E315" t="s">
        <v>211</v>
      </c>
      <c r="F315" t="s">
        <v>276</v>
      </c>
      <c r="G315">
        <v>2030</v>
      </c>
      <c r="H315" t="s">
        <v>211</v>
      </c>
      <c r="I315" t="s">
        <v>211</v>
      </c>
      <c r="J315" t="s">
        <v>211</v>
      </c>
      <c r="K315" t="s">
        <v>211</v>
      </c>
      <c r="L315">
        <v>3.323480225988714</v>
      </c>
      <c r="M315">
        <v>3.323480225988714</v>
      </c>
    </row>
    <row r="316" spans="1:13" x14ac:dyDescent="0.2">
      <c r="A316" t="s">
        <v>436</v>
      </c>
      <c r="B316" t="s">
        <v>272</v>
      </c>
      <c r="C316" t="s">
        <v>282</v>
      </c>
      <c r="D316" t="s">
        <v>523</v>
      </c>
      <c r="E316" t="s">
        <v>211</v>
      </c>
      <c r="F316" t="s">
        <v>276</v>
      </c>
      <c r="G316">
        <v>2040</v>
      </c>
      <c r="H316" t="s">
        <v>211</v>
      </c>
      <c r="I316" t="s">
        <v>211</v>
      </c>
      <c r="J316" t="s">
        <v>211</v>
      </c>
      <c r="K316" t="s">
        <v>211</v>
      </c>
      <c r="L316">
        <v>3.8427740112994284</v>
      </c>
      <c r="M316">
        <v>3.8427740112994284</v>
      </c>
    </row>
    <row r="317" spans="1:13" x14ac:dyDescent="0.2">
      <c r="A317" t="s">
        <v>436</v>
      </c>
      <c r="B317" t="s">
        <v>272</v>
      </c>
      <c r="C317" t="s">
        <v>282</v>
      </c>
      <c r="D317" t="s">
        <v>523</v>
      </c>
      <c r="E317" t="s">
        <v>211</v>
      </c>
      <c r="F317" t="s">
        <v>276</v>
      </c>
      <c r="G317">
        <v>2050</v>
      </c>
      <c r="H317" t="s">
        <v>211</v>
      </c>
      <c r="I317" t="s">
        <v>211</v>
      </c>
      <c r="J317" t="s">
        <v>211</v>
      </c>
      <c r="K317" t="s">
        <v>211</v>
      </c>
      <c r="L317">
        <v>4.1543502824858694</v>
      </c>
      <c r="M317">
        <v>4.1543502824858694</v>
      </c>
    </row>
    <row r="318" spans="1:13" x14ac:dyDescent="0.2">
      <c r="A318" t="s">
        <v>436</v>
      </c>
      <c r="B318" t="s">
        <v>272</v>
      </c>
      <c r="C318" t="s">
        <v>282</v>
      </c>
      <c r="D318" t="s">
        <v>524</v>
      </c>
      <c r="E318" t="s">
        <v>211</v>
      </c>
      <c r="F318" t="s">
        <v>276</v>
      </c>
      <c r="G318">
        <v>2018</v>
      </c>
      <c r="H318" t="s">
        <v>211</v>
      </c>
      <c r="I318" t="s">
        <v>211</v>
      </c>
      <c r="J318" t="s">
        <v>211</v>
      </c>
      <c r="K318" t="s">
        <v>211</v>
      </c>
      <c r="L318">
        <v>3.1157627118644098</v>
      </c>
      <c r="M318">
        <v>3.1157627118644098</v>
      </c>
    </row>
    <row r="319" spans="1:13" x14ac:dyDescent="0.2">
      <c r="A319" t="s">
        <v>436</v>
      </c>
      <c r="B319" t="s">
        <v>272</v>
      </c>
      <c r="C319" t="s">
        <v>282</v>
      </c>
      <c r="D319" t="s">
        <v>524</v>
      </c>
      <c r="E319" t="s">
        <v>211</v>
      </c>
      <c r="F319" t="s">
        <v>276</v>
      </c>
      <c r="G319">
        <v>2030</v>
      </c>
      <c r="H319" t="s">
        <v>211</v>
      </c>
      <c r="I319" t="s">
        <v>211</v>
      </c>
      <c r="J319" t="s">
        <v>211</v>
      </c>
      <c r="K319" t="s">
        <v>211</v>
      </c>
      <c r="L319">
        <v>3.323480225988714</v>
      </c>
      <c r="M319">
        <v>3.323480225988714</v>
      </c>
    </row>
    <row r="320" spans="1:13" x14ac:dyDescent="0.2">
      <c r="A320" t="s">
        <v>436</v>
      </c>
      <c r="B320" t="s">
        <v>272</v>
      </c>
      <c r="C320" t="s">
        <v>282</v>
      </c>
      <c r="D320" t="s">
        <v>524</v>
      </c>
      <c r="E320" t="s">
        <v>211</v>
      </c>
      <c r="F320" t="s">
        <v>276</v>
      </c>
      <c r="G320">
        <v>2040</v>
      </c>
      <c r="H320" t="s">
        <v>211</v>
      </c>
      <c r="I320" t="s">
        <v>211</v>
      </c>
      <c r="J320" t="s">
        <v>211</v>
      </c>
      <c r="K320" t="s">
        <v>211</v>
      </c>
      <c r="L320">
        <v>3.8427740112994284</v>
      </c>
      <c r="M320">
        <v>3.8427740112994284</v>
      </c>
    </row>
    <row r="321" spans="1:13" x14ac:dyDescent="0.2">
      <c r="A321" t="s">
        <v>436</v>
      </c>
      <c r="B321" t="s">
        <v>272</v>
      </c>
      <c r="C321" t="s">
        <v>282</v>
      </c>
      <c r="D321" t="s">
        <v>524</v>
      </c>
      <c r="E321" t="s">
        <v>211</v>
      </c>
      <c r="F321" t="s">
        <v>276</v>
      </c>
      <c r="G321">
        <v>2050</v>
      </c>
      <c r="H321" t="s">
        <v>211</v>
      </c>
      <c r="I321" t="s">
        <v>211</v>
      </c>
      <c r="J321" t="s">
        <v>211</v>
      </c>
      <c r="K321" t="s">
        <v>211</v>
      </c>
      <c r="L321">
        <v>4.1543502824858694</v>
      </c>
      <c r="M321">
        <v>4.1543502824858694</v>
      </c>
    </row>
    <row r="322" spans="1:13" x14ac:dyDescent="0.2">
      <c r="A322" t="s">
        <v>436</v>
      </c>
      <c r="B322" t="s">
        <v>272</v>
      </c>
      <c r="C322" t="s">
        <v>282</v>
      </c>
      <c r="D322" t="s">
        <v>525</v>
      </c>
      <c r="E322" t="s">
        <v>211</v>
      </c>
      <c r="F322" t="s">
        <v>276</v>
      </c>
      <c r="G322">
        <v>2018</v>
      </c>
      <c r="H322" t="s">
        <v>211</v>
      </c>
      <c r="I322" t="s">
        <v>211</v>
      </c>
      <c r="J322" t="s">
        <v>211</v>
      </c>
      <c r="K322" t="s">
        <v>211</v>
      </c>
      <c r="L322">
        <v>3.1157627118644098</v>
      </c>
      <c r="M322">
        <v>3.1157627118644098</v>
      </c>
    </row>
    <row r="323" spans="1:13" x14ac:dyDescent="0.2">
      <c r="A323" t="s">
        <v>436</v>
      </c>
      <c r="B323" t="s">
        <v>272</v>
      </c>
      <c r="C323" t="s">
        <v>282</v>
      </c>
      <c r="D323" t="s">
        <v>525</v>
      </c>
      <c r="E323" t="s">
        <v>211</v>
      </c>
      <c r="F323" t="s">
        <v>276</v>
      </c>
      <c r="G323">
        <v>2030</v>
      </c>
      <c r="H323" t="s">
        <v>211</v>
      </c>
      <c r="I323" t="s">
        <v>211</v>
      </c>
      <c r="J323" t="s">
        <v>211</v>
      </c>
      <c r="K323" t="s">
        <v>211</v>
      </c>
      <c r="L323">
        <v>3.323480225988714</v>
      </c>
      <c r="M323">
        <v>3.323480225988714</v>
      </c>
    </row>
    <row r="324" spans="1:13" x14ac:dyDescent="0.2">
      <c r="A324" t="s">
        <v>436</v>
      </c>
      <c r="B324" t="s">
        <v>272</v>
      </c>
      <c r="C324" t="s">
        <v>282</v>
      </c>
      <c r="D324" t="s">
        <v>525</v>
      </c>
      <c r="E324" t="s">
        <v>211</v>
      </c>
      <c r="F324" t="s">
        <v>276</v>
      </c>
      <c r="G324">
        <v>2040</v>
      </c>
      <c r="H324" t="s">
        <v>211</v>
      </c>
      <c r="I324" t="s">
        <v>211</v>
      </c>
      <c r="J324" t="s">
        <v>211</v>
      </c>
      <c r="K324" t="s">
        <v>211</v>
      </c>
      <c r="L324">
        <v>3.8427740112994284</v>
      </c>
      <c r="M324">
        <v>3.8427740112994284</v>
      </c>
    </row>
    <row r="325" spans="1:13" x14ac:dyDescent="0.2">
      <c r="A325" t="s">
        <v>436</v>
      </c>
      <c r="B325" t="s">
        <v>272</v>
      </c>
      <c r="C325" t="s">
        <v>282</v>
      </c>
      <c r="D325" t="s">
        <v>525</v>
      </c>
      <c r="E325" t="s">
        <v>211</v>
      </c>
      <c r="F325" t="s">
        <v>276</v>
      </c>
      <c r="G325">
        <v>2050</v>
      </c>
      <c r="H325" t="s">
        <v>211</v>
      </c>
      <c r="I325" t="s">
        <v>211</v>
      </c>
      <c r="J325" t="s">
        <v>211</v>
      </c>
      <c r="K325" t="s">
        <v>211</v>
      </c>
      <c r="L325">
        <v>4.1543502824858694</v>
      </c>
      <c r="M325">
        <v>4.1543502824858694</v>
      </c>
    </row>
    <row r="326" spans="1:13" x14ac:dyDescent="0.2">
      <c r="A326" t="s">
        <v>436</v>
      </c>
      <c r="B326" t="s">
        <v>272</v>
      </c>
      <c r="C326" t="s">
        <v>502</v>
      </c>
      <c r="D326" t="s">
        <v>520</v>
      </c>
      <c r="E326" t="s">
        <v>211</v>
      </c>
      <c r="F326" t="s">
        <v>276</v>
      </c>
      <c r="G326">
        <v>2018</v>
      </c>
      <c r="H326" t="s">
        <v>211</v>
      </c>
      <c r="I326" t="s">
        <v>211</v>
      </c>
      <c r="J326" t="s">
        <v>211</v>
      </c>
      <c r="K326" t="s">
        <v>211</v>
      </c>
      <c r="L326">
        <v>3.1157627118644098</v>
      </c>
      <c r="M326">
        <v>3.1157627118644098</v>
      </c>
    </row>
    <row r="327" spans="1:13" x14ac:dyDescent="0.2">
      <c r="A327" t="s">
        <v>436</v>
      </c>
      <c r="B327" t="s">
        <v>272</v>
      </c>
      <c r="C327" t="s">
        <v>502</v>
      </c>
      <c r="D327" t="s">
        <v>520</v>
      </c>
      <c r="E327" t="s">
        <v>211</v>
      </c>
      <c r="F327" t="s">
        <v>276</v>
      </c>
      <c r="G327">
        <v>2030</v>
      </c>
      <c r="H327" t="s">
        <v>211</v>
      </c>
      <c r="I327" t="s">
        <v>211</v>
      </c>
      <c r="J327" t="s">
        <v>211</v>
      </c>
      <c r="K327" t="s">
        <v>211</v>
      </c>
      <c r="L327">
        <v>3.4273389830508512</v>
      </c>
      <c r="M327">
        <v>3.4273389830508512</v>
      </c>
    </row>
    <row r="328" spans="1:13" x14ac:dyDescent="0.2">
      <c r="A328" t="s">
        <v>436</v>
      </c>
      <c r="B328" t="s">
        <v>272</v>
      </c>
      <c r="C328" t="s">
        <v>502</v>
      </c>
      <c r="D328" t="s">
        <v>520</v>
      </c>
      <c r="E328" t="s">
        <v>211</v>
      </c>
      <c r="F328" t="s">
        <v>276</v>
      </c>
      <c r="G328">
        <v>2040</v>
      </c>
      <c r="H328" t="s">
        <v>211</v>
      </c>
      <c r="I328" t="s">
        <v>211</v>
      </c>
      <c r="J328" t="s">
        <v>211</v>
      </c>
      <c r="K328" t="s">
        <v>211</v>
      </c>
      <c r="L328">
        <v>3.8427740112994284</v>
      </c>
      <c r="M328">
        <v>3.8427740112994284</v>
      </c>
    </row>
    <row r="329" spans="1:13" x14ac:dyDescent="0.2">
      <c r="A329" t="s">
        <v>436</v>
      </c>
      <c r="B329" t="s">
        <v>272</v>
      </c>
      <c r="C329" t="s">
        <v>502</v>
      </c>
      <c r="D329" t="s">
        <v>520</v>
      </c>
      <c r="E329" t="s">
        <v>211</v>
      </c>
      <c r="F329" t="s">
        <v>276</v>
      </c>
      <c r="G329">
        <v>2050</v>
      </c>
      <c r="H329" t="s">
        <v>211</v>
      </c>
      <c r="I329" t="s">
        <v>211</v>
      </c>
      <c r="J329" t="s">
        <v>211</v>
      </c>
      <c r="K329" t="s">
        <v>211</v>
      </c>
      <c r="L329">
        <v>4.1543502824858694</v>
      </c>
      <c r="M329">
        <v>4.1543502824858694</v>
      </c>
    </row>
    <row r="330" spans="1:13" x14ac:dyDescent="0.2">
      <c r="A330" t="s">
        <v>436</v>
      </c>
      <c r="B330" t="s">
        <v>272</v>
      </c>
      <c r="C330" t="s">
        <v>503</v>
      </c>
      <c r="D330" t="s">
        <v>521</v>
      </c>
      <c r="E330" t="s">
        <v>211</v>
      </c>
      <c r="F330" t="s">
        <v>276</v>
      </c>
      <c r="G330">
        <v>2018</v>
      </c>
      <c r="H330" t="s">
        <v>211</v>
      </c>
      <c r="I330" t="s">
        <v>211</v>
      </c>
      <c r="J330" t="s">
        <v>211</v>
      </c>
      <c r="K330" t="s">
        <v>211</v>
      </c>
      <c r="L330">
        <v>3.1157627118644098</v>
      </c>
      <c r="M330">
        <v>3.1157627118644098</v>
      </c>
    </row>
    <row r="331" spans="1:13" x14ac:dyDescent="0.2">
      <c r="A331" t="s">
        <v>436</v>
      </c>
      <c r="B331" t="s">
        <v>272</v>
      </c>
      <c r="C331" t="s">
        <v>503</v>
      </c>
      <c r="D331" t="s">
        <v>521</v>
      </c>
      <c r="E331" t="s">
        <v>211</v>
      </c>
      <c r="F331" t="s">
        <v>276</v>
      </c>
      <c r="G331">
        <v>2030</v>
      </c>
      <c r="H331" t="s">
        <v>211</v>
      </c>
      <c r="I331" t="s">
        <v>211</v>
      </c>
      <c r="J331" t="s">
        <v>211</v>
      </c>
      <c r="K331" t="s">
        <v>211</v>
      </c>
      <c r="L331">
        <v>3.4273389830508512</v>
      </c>
      <c r="M331">
        <v>3.4273389830508512</v>
      </c>
    </row>
    <row r="332" spans="1:13" x14ac:dyDescent="0.2">
      <c r="A332" t="s">
        <v>436</v>
      </c>
      <c r="B332" t="s">
        <v>272</v>
      </c>
      <c r="C332" t="s">
        <v>503</v>
      </c>
      <c r="D332" t="s">
        <v>521</v>
      </c>
      <c r="E332" t="s">
        <v>211</v>
      </c>
      <c r="F332" t="s">
        <v>276</v>
      </c>
      <c r="G332">
        <v>2040</v>
      </c>
      <c r="H332" t="s">
        <v>211</v>
      </c>
      <c r="I332" t="s">
        <v>211</v>
      </c>
      <c r="J332" t="s">
        <v>211</v>
      </c>
      <c r="K332" t="s">
        <v>211</v>
      </c>
      <c r="L332">
        <v>3.8427740112994284</v>
      </c>
      <c r="M332">
        <v>3.8427740112994284</v>
      </c>
    </row>
    <row r="333" spans="1:13" x14ac:dyDescent="0.2">
      <c r="A333" t="s">
        <v>436</v>
      </c>
      <c r="B333" t="s">
        <v>272</v>
      </c>
      <c r="C333" t="s">
        <v>503</v>
      </c>
      <c r="D333" t="s">
        <v>521</v>
      </c>
      <c r="E333" t="s">
        <v>211</v>
      </c>
      <c r="F333" t="s">
        <v>276</v>
      </c>
      <c r="G333">
        <v>2050</v>
      </c>
      <c r="H333" t="s">
        <v>211</v>
      </c>
      <c r="I333" t="s">
        <v>211</v>
      </c>
      <c r="J333" t="s">
        <v>211</v>
      </c>
      <c r="K333" t="s">
        <v>211</v>
      </c>
      <c r="L333">
        <v>4.1543502824858694</v>
      </c>
      <c r="M333">
        <v>4.1543502824858694</v>
      </c>
    </row>
    <row r="334" spans="1:13" x14ac:dyDescent="0.2">
      <c r="A334" t="s">
        <v>436</v>
      </c>
      <c r="B334" t="s">
        <v>272</v>
      </c>
      <c r="C334" t="s">
        <v>504</v>
      </c>
      <c r="D334" t="s">
        <v>522</v>
      </c>
      <c r="E334" t="s">
        <v>211</v>
      </c>
      <c r="F334" t="s">
        <v>276</v>
      </c>
      <c r="G334">
        <v>2018</v>
      </c>
      <c r="H334" t="s">
        <v>211</v>
      </c>
      <c r="I334" t="s">
        <v>211</v>
      </c>
      <c r="J334" t="s">
        <v>211</v>
      </c>
      <c r="K334" t="s">
        <v>211</v>
      </c>
      <c r="L334">
        <v>3.1157627118644098</v>
      </c>
      <c r="M334">
        <v>3.1157627118644098</v>
      </c>
    </row>
    <row r="335" spans="1:13" x14ac:dyDescent="0.2">
      <c r="A335" t="s">
        <v>436</v>
      </c>
      <c r="B335" t="s">
        <v>272</v>
      </c>
      <c r="C335" t="s">
        <v>504</v>
      </c>
      <c r="D335" t="s">
        <v>522</v>
      </c>
      <c r="E335" t="s">
        <v>211</v>
      </c>
      <c r="F335" t="s">
        <v>276</v>
      </c>
      <c r="G335">
        <v>2030</v>
      </c>
      <c r="H335" t="s">
        <v>211</v>
      </c>
      <c r="I335" t="s">
        <v>211</v>
      </c>
      <c r="J335" t="s">
        <v>211</v>
      </c>
      <c r="K335" t="s">
        <v>211</v>
      </c>
      <c r="L335">
        <v>3.4273389830508512</v>
      </c>
      <c r="M335">
        <v>3.4273389830508512</v>
      </c>
    </row>
    <row r="336" spans="1:13" x14ac:dyDescent="0.2">
      <c r="A336" t="s">
        <v>436</v>
      </c>
      <c r="B336" t="s">
        <v>272</v>
      </c>
      <c r="C336" t="s">
        <v>504</v>
      </c>
      <c r="D336" t="s">
        <v>522</v>
      </c>
      <c r="E336" t="s">
        <v>211</v>
      </c>
      <c r="F336" t="s">
        <v>276</v>
      </c>
      <c r="G336">
        <v>2040</v>
      </c>
      <c r="H336" t="s">
        <v>211</v>
      </c>
      <c r="I336" t="s">
        <v>211</v>
      </c>
      <c r="J336" t="s">
        <v>211</v>
      </c>
      <c r="K336" t="s">
        <v>211</v>
      </c>
      <c r="L336">
        <v>3.8427740112994284</v>
      </c>
      <c r="M336">
        <v>3.8427740112994284</v>
      </c>
    </row>
    <row r="337" spans="1:13" x14ac:dyDescent="0.2">
      <c r="A337" t="s">
        <v>436</v>
      </c>
      <c r="B337" t="s">
        <v>272</v>
      </c>
      <c r="C337" t="s">
        <v>504</v>
      </c>
      <c r="D337" t="s">
        <v>522</v>
      </c>
      <c r="E337" t="s">
        <v>211</v>
      </c>
      <c r="F337" t="s">
        <v>276</v>
      </c>
      <c r="G337">
        <v>2050</v>
      </c>
      <c r="H337" t="s">
        <v>211</v>
      </c>
      <c r="I337" t="s">
        <v>211</v>
      </c>
      <c r="J337" t="s">
        <v>211</v>
      </c>
      <c r="K337" t="s">
        <v>211</v>
      </c>
      <c r="L337">
        <v>4.1543502824858694</v>
      </c>
      <c r="M337">
        <v>4.1543502824858694</v>
      </c>
    </row>
    <row r="338" spans="1:13" x14ac:dyDescent="0.2">
      <c r="A338" t="s">
        <v>436</v>
      </c>
      <c r="B338" t="s">
        <v>272</v>
      </c>
      <c r="C338" t="s">
        <v>505</v>
      </c>
      <c r="D338" t="s">
        <v>523</v>
      </c>
      <c r="E338" t="s">
        <v>211</v>
      </c>
      <c r="F338" t="s">
        <v>276</v>
      </c>
      <c r="G338">
        <v>2018</v>
      </c>
      <c r="H338" t="s">
        <v>211</v>
      </c>
      <c r="I338" t="s">
        <v>211</v>
      </c>
      <c r="J338" t="s">
        <v>211</v>
      </c>
      <c r="K338" t="s">
        <v>211</v>
      </c>
      <c r="L338">
        <v>3.1157627118644098</v>
      </c>
      <c r="M338">
        <v>3.1157627118644098</v>
      </c>
    </row>
    <row r="339" spans="1:13" x14ac:dyDescent="0.2">
      <c r="A339" t="s">
        <v>436</v>
      </c>
      <c r="B339" t="s">
        <v>272</v>
      </c>
      <c r="C339" t="s">
        <v>505</v>
      </c>
      <c r="D339" t="s">
        <v>523</v>
      </c>
      <c r="E339" t="s">
        <v>211</v>
      </c>
      <c r="F339" t="s">
        <v>276</v>
      </c>
      <c r="G339">
        <v>2030</v>
      </c>
      <c r="H339" t="s">
        <v>211</v>
      </c>
      <c r="I339" t="s">
        <v>211</v>
      </c>
      <c r="J339" t="s">
        <v>211</v>
      </c>
      <c r="K339" t="s">
        <v>211</v>
      </c>
      <c r="L339">
        <v>3.4273389830508512</v>
      </c>
      <c r="M339">
        <v>3.4273389830508512</v>
      </c>
    </row>
    <row r="340" spans="1:13" x14ac:dyDescent="0.2">
      <c r="A340" t="s">
        <v>436</v>
      </c>
      <c r="B340" t="s">
        <v>272</v>
      </c>
      <c r="C340" t="s">
        <v>505</v>
      </c>
      <c r="D340" t="s">
        <v>523</v>
      </c>
      <c r="E340" t="s">
        <v>211</v>
      </c>
      <c r="F340" t="s">
        <v>276</v>
      </c>
      <c r="G340">
        <v>2040</v>
      </c>
      <c r="H340" t="s">
        <v>211</v>
      </c>
      <c r="I340" t="s">
        <v>211</v>
      </c>
      <c r="J340" t="s">
        <v>211</v>
      </c>
      <c r="K340" t="s">
        <v>211</v>
      </c>
      <c r="L340">
        <v>3.8427740112994284</v>
      </c>
      <c r="M340">
        <v>3.8427740112994284</v>
      </c>
    </row>
    <row r="341" spans="1:13" x14ac:dyDescent="0.2">
      <c r="A341" t="s">
        <v>436</v>
      </c>
      <c r="B341" t="s">
        <v>272</v>
      </c>
      <c r="C341" t="s">
        <v>505</v>
      </c>
      <c r="D341" t="s">
        <v>523</v>
      </c>
      <c r="E341" t="s">
        <v>211</v>
      </c>
      <c r="F341" t="s">
        <v>276</v>
      </c>
      <c r="G341">
        <v>2050</v>
      </c>
      <c r="H341" t="s">
        <v>211</v>
      </c>
      <c r="I341" t="s">
        <v>211</v>
      </c>
      <c r="J341" t="s">
        <v>211</v>
      </c>
      <c r="K341" t="s">
        <v>211</v>
      </c>
      <c r="L341">
        <v>4.1543502824858694</v>
      </c>
      <c r="M341">
        <v>4.1543502824858694</v>
      </c>
    </row>
    <row r="342" spans="1:13" x14ac:dyDescent="0.2">
      <c r="A342" t="s">
        <v>436</v>
      </c>
      <c r="B342" t="s">
        <v>272</v>
      </c>
      <c r="C342" t="s">
        <v>506</v>
      </c>
      <c r="D342" t="s">
        <v>524</v>
      </c>
      <c r="E342" t="s">
        <v>211</v>
      </c>
      <c r="F342" t="s">
        <v>276</v>
      </c>
      <c r="G342">
        <v>2018</v>
      </c>
      <c r="H342" t="s">
        <v>211</v>
      </c>
      <c r="I342" t="s">
        <v>211</v>
      </c>
      <c r="J342" t="s">
        <v>211</v>
      </c>
      <c r="K342" t="s">
        <v>211</v>
      </c>
      <c r="L342">
        <v>3.1157627118644098</v>
      </c>
      <c r="M342">
        <v>3.1157627118644098</v>
      </c>
    </row>
    <row r="343" spans="1:13" x14ac:dyDescent="0.2">
      <c r="A343" t="s">
        <v>436</v>
      </c>
      <c r="B343" t="s">
        <v>272</v>
      </c>
      <c r="C343" t="s">
        <v>506</v>
      </c>
      <c r="D343" t="s">
        <v>524</v>
      </c>
      <c r="E343" t="s">
        <v>211</v>
      </c>
      <c r="F343" t="s">
        <v>276</v>
      </c>
      <c r="G343">
        <v>2030</v>
      </c>
      <c r="H343" t="s">
        <v>211</v>
      </c>
      <c r="I343" t="s">
        <v>211</v>
      </c>
      <c r="J343" t="s">
        <v>211</v>
      </c>
      <c r="K343" t="s">
        <v>211</v>
      </c>
      <c r="L343">
        <v>3.4273389830508512</v>
      </c>
      <c r="M343">
        <v>3.4273389830508512</v>
      </c>
    </row>
    <row r="344" spans="1:13" x14ac:dyDescent="0.2">
      <c r="A344" t="s">
        <v>436</v>
      </c>
      <c r="B344" t="s">
        <v>272</v>
      </c>
      <c r="C344" t="s">
        <v>506</v>
      </c>
      <c r="D344" t="s">
        <v>524</v>
      </c>
      <c r="E344" t="s">
        <v>211</v>
      </c>
      <c r="F344" t="s">
        <v>276</v>
      </c>
      <c r="G344">
        <v>2040</v>
      </c>
      <c r="H344" t="s">
        <v>211</v>
      </c>
      <c r="I344" t="s">
        <v>211</v>
      </c>
      <c r="J344" t="s">
        <v>211</v>
      </c>
      <c r="K344" t="s">
        <v>211</v>
      </c>
      <c r="L344">
        <v>3.8427740112994284</v>
      </c>
      <c r="M344">
        <v>3.8427740112994284</v>
      </c>
    </row>
    <row r="345" spans="1:13" x14ac:dyDescent="0.2">
      <c r="A345" t="s">
        <v>436</v>
      </c>
      <c r="B345" t="s">
        <v>272</v>
      </c>
      <c r="C345" t="s">
        <v>506</v>
      </c>
      <c r="D345" t="s">
        <v>524</v>
      </c>
      <c r="E345" t="s">
        <v>211</v>
      </c>
      <c r="F345" t="s">
        <v>276</v>
      </c>
      <c r="G345">
        <v>2050</v>
      </c>
      <c r="H345" t="s">
        <v>211</v>
      </c>
      <c r="I345" t="s">
        <v>211</v>
      </c>
      <c r="J345" t="s">
        <v>211</v>
      </c>
      <c r="K345" t="s">
        <v>211</v>
      </c>
      <c r="L345">
        <v>4.1543502824858694</v>
      </c>
      <c r="M345">
        <v>4.1543502824858694</v>
      </c>
    </row>
    <row r="346" spans="1:13" x14ac:dyDescent="0.2">
      <c r="A346" t="s">
        <v>436</v>
      </c>
      <c r="B346" t="s">
        <v>272</v>
      </c>
      <c r="C346" t="s">
        <v>507</v>
      </c>
      <c r="D346" t="s">
        <v>525</v>
      </c>
      <c r="E346" t="s">
        <v>211</v>
      </c>
      <c r="F346" t="s">
        <v>276</v>
      </c>
      <c r="G346">
        <v>2018</v>
      </c>
      <c r="H346" t="s">
        <v>211</v>
      </c>
      <c r="I346" t="s">
        <v>211</v>
      </c>
      <c r="J346" t="s">
        <v>211</v>
      </c>
      <c r="K346" t="s">
        <v>211</v>
      </c>
      <c r="L346">
        <v>3.1157627118644098</v>
      </c>
      <c r="M346">
        <v>3.1157627118644098</v>
      </c>
    </row>
    <row r="347" spans="1:13" x14ac:dyDescent="0.2">
      <c r="A347" t="s">
        <v>436</v>
      </c>
      <c r="B347" t="s">
        <v>272</v>
      </c>
      <c r="C347" t="s">
        <v>507</v>
      </c>
      <c r="D347" t="s">
        <v>525</v>
      </c>
      <c r="E347" t="s">
        <v>211</v>
      </c>
      <c r="F347" t="s">
        <v>276</v>
      </c>
      <c r="G347">
        <v>2030</v>
      </c>
      <c r="H347" t="s">
        <v>211</v>
      </c>
      <c r="I347" t="s">
        <v>211</v>
      </c>
      <c r="J347" t="s">
        <v>211</v>
      </c>
      <c r="K347" t="s">
        <v>211</v>
      </c>
      <c r="L347">
        <v>3.4273389830508512</v>
      </c>
      <c r="M347">
        <v>3.4273389830508512</v>
      </c>
    </row>
    <row r="348" spans="1:13" x14ac:dyDescent="0.2">
      <c r="A348" t="s">
        <v>436</v>
      </c>
      <c r="B348" t="s">
        <v>272</v>
      </c>
      <c r="C348" t="s">
        <v>507</v>
      </c>
      <c r="D348" t="s">
        <v>525</v>
      </c>
      <c r="E348" t="s">
        <v>211</v>
      </c>
      <c r="F348" t="s">
        <v>276</v>
      </c>
      <c r="G348">
        <v>2040</v>
      </c>
      <c r="H348" t="s">
        <v>211</v>
      </c>
      <c r="I348" t="s">
        <v>211</v>
      </c>
      <c r="J348" t="s">
        <v>211</v>
      </c>
      <c r="K348" t="s">
        <v>211</v>
      </c>
      <c r="L348">
        <v>3.8427740112994284</v>
      </c>
      <c r="M348">
        <v>3.8427740112994284</v>
      </c>
    </row>
    <row r="349" spans="1:13" x14ac:dyDescent="0.2">
      <c r="A349" t="s">
        <v>436</v>
      </c>
      <c r="B349" t="s">
        <v>272</v>
      </c>
      <c r="C349" t="s">
        <v>507</v>
      </c>
      <c r="D349" t="s">
        <v>525</v>
      </c>
      <c r="E349" t="s">
        <v>211</v>
      </c>
      <c r="F349" t="s">
        <v>276</v>
      </c>
      <c r="G349">
        <v>2050</v>
      </c>
      <c r="H349" t="s">
        <v>211</v>
      </c>
      <c r="I349" t="s">
        <v>211</v>
      </c>
      <c r="J349" t="s">
        <v>211</v>
      </c>
      <c r="K349" t="s">
        <v>211</v>
      </c>
      <c r="L349">
        <v>4.1543502824858694</v>
      </c>
      <c r="M349">
        <v>4.1543502824858694</v>
      </c>
    </row>
    <row r="350" spans="1:13" x14ac:dyDescent="0.2">
      <c r="A350" t="s">
        <v>436</v>
      </c>
      <c r="B350" t="s">
        <v>272</v>
      </c>
      <c r="C350" t="s">
        <v>526</v>
      </c>
      <c r="D350" t="s">
        <v>520</v>
      </c>
      <c r="E350" t="s">
        <v>211</v>
      </c>
      <c r="F350" t="s">
        <v>276</v>
      </c>
      <c r="G350">
        <v>2018</v>
      </c>
      <c r="H350" t="s">
        <v>211</v>
      </c>
      <c r="I350" t="s">
        <v>211</v>
      </c>
      <c r="J350" t="s">
        <v>211</v>
      </c>
      <c r="K350" t="s">
        <v>211</v>
      </c>
      <c r="L350">
        <v>3.4273389830508512</v>
      </c>
      <c r="M350">
        <v>3.4273389830508512</v>
      </c>
    </row>
    <row r="351" spans="1:13" x14ac:dyDescent="0.2">
      <c r="A351" t="s">
        <v>436</v>
      </c>
      <c r="B351" t="s">
        <v>272</v>
      </c>
      <c r="C351" t="s">
        <v>526</v>
      </c>
      <c r="D351" t="s">
        <v>520</v>
      </c>
      <c r="E351" t="s">
        <v>211</v>
      </c>
      <c r="F351" t="s">
        <v>276</v>
      </c>
      <c r="G351">
        <v>2030</v>
      </c>
      <c r="H351" t="s">
        <v>211</v>
      </c>
      <c r="I351" t="s">
        <v>211</v>
      </c>
      <c r="J351" t="s">
        <v>211</v>
      </c>
      <c r="K351" t="s">
        <v>211</v>
      </c>
      <c r="L351">
        <v>3.6350564971751553</v>
      </c>
      <c r="M351">
        <v>3.6350564971751553</v>
      </c>
    </row>
    <row r="352" spans="1:13" x14ac:dyDescent="0.2">
      <c r="A352" t="s">
        <v>436</v>
      </c>
      <c r="B352" t="s">
        <v>272</v>
      </c>
      <c r="C352" t="s">
        <v>526</v>
      </c>
      <c r="D352" t="s">
        <v>520</v>
      </c>
      <c r="E352" t="s">
        <v>211</v>
      </c>
      <c r="F352" t="s">
        <v>276</v>
      </c>
      <c r="G352">
        <v>2040</v>
      </c>
      <c r="H352" t="s">
        <v>211</v>
      </c>
      <c r="I352" t="s">
        <v>211</v>
      </c>
      <c r="J352" t="s">
        <v>211</v>
      </c>
      <c r="K352" t="s">
        <v>211</v>
      </c>
      <c r="L352">
        <v>4.1543502824858694</v>
      </c>
      <c r="M352">
        <v>4.1543502824858694</v>
      </c>
    </row>
    <row r="353" spans="1:13" x14ac:dyDescent="0.2">
      <c r="A353" t="s">
        <v>436</v>
      </c>
      <c r="B353" t="s">
        <v>272</v>
      </c>
      <c r="C353" t="s">
        <v>526</v>
      </c>
      <c r="D353" t="s">
        <v>520</v>
      </c>
      <c r="E353" t="s">
        <v>211</v>
      </c>
      <c r="F353" t="s">
        <v>276</v>
      </c>
      <c r="G353">
        <v>2050</v>
      </c>
      <c r="H353" t="s">
        <v>211</v>
      </c>
      <c r="I353" t="s">
        <v>211</v>
      </c>
      <c r="J353" t="s">
        <v>211</v>
      </c>
      <c r="K353" t="s">
        <v>211</v>
      </c>
      <c r="L353">
        <v>4.6736440677966149</v>
      </c>
      <c r="M353">
        <v>4.6736440677966149</v>
      </c>
    </row>
    <row r="354" spans="1:13" x14ac:dyDescent="0.2">
      <c r="A354" t="s">
        <v>436</v>
      </c>
      <c r="B354" t="s">
        <v>272</v>
      </c>
      <c r="C354" t="s">
        <v>527</v>
      </c>
      <c r="D354" t="s">
        <v>521</v>
      </c>
      <c r="E354" t="s">
        <v>211</v>
      </c>
      <c r="F354" t="s">
        <v>276</v>
      </c>
      <c r="G354">
        <v>2018</v>
      </c>
      <c r="H354" t="s">
        <v>211</v>
      </c>
      <c r="I354" t="s">
        <v>211</v>
      </c>
      <c r="J354" t="s">
        <v>211</v>
      </c>
      <c r="K354" t="s">
        <v>211</v>
      </c>
      <c r="L354">
        <v>3.4273389830508512</v>
      </c>
      <c r="M354">
        <v>3.4273389830508512</v>
      </c>
    </row>
    <row r="355" spans="1:13" x14ac:dyDescent="0.2">
      <c r="A355" t="s">
        <v>436</v>
      </c>
      <c r="B355" t="s">
        <v>272</v>
      </c>
      <c r="C355" t="s">
        <v>527</v>
      </c>
      <c r="D355" t="s">
        <v>521</v>
      </c>
      <c r="E355" t="s">
        <v>211</v>
      </c>
      <c r="F355" t="s">
        <v>276</v>
      </c>
      <c r="G355">
        <v>2030</v>
      </c>
      <c r="H355" t="s">
        <v>211</v>
      </c>
      <c r="I355" t="s">
        <v>211</v>
      </c>
      <c r="J355" t="s">
        <v>211</v>
      </c>
      <c r="K355" t="s">
        <v>211</v>
      </c>
      <c r="L355">
        <v>3.6350564971751553</v>
      </c>
      <c r="M355">
        <v>3.6350564971751553</v>
      </c>
    </row>
    <row r="356" spans="1:13" x14ac:dyDescent="0.2">
      <c r="A356" t="s">
        <v>436</v>
      </c>
      <c r="B356" t="s">
        <v>272</v>
      </c>
      <c r="C356" t="s">
        <v>527</v>
      </c>
      <c r="D356" t="s">
        <v>521</v>
      </c>
      <c r="E356" t="s">
        <v>211</v>
      </c>
      <c r="F356" t="s">
        <v>276</v>
      </c>
      <c r="G356">
        <v>2040</v>
      </c>
      <c r="H356" t="s">
        <v>211</v>
      </c>
      <c r="I356" t="s">
        <v>211</v>
      </c>
      <c r="J356" t="s">
        <v>211</v>
      </c>
      <c r="K356" t="s">
        <v>211</v>
      </c>
      <c r="L356">
        <v>4.1543502824858694</v>
      </c>
      <c r="M356">
        <v>4.1543502824858694</v>
      </c>
    </row>
    <row r="357" spans="1:13" x14ac:dyDescent="0.2">
      <c r="A357" t="s">
        <v>436</v>
      </c>
      <c r="B357" t="s">
        <v>272</v>
      </c>
      <c r="C357" t="s">
        <v>527</v>
      </c>
      <c r="D357" t="s">
        <v>521</v>
      </c>
      <c r="E357" t="s">
        <v>211</v>
      </c>
      <c r="F357" t="s">
        <v>276</v>
      </c>
      <c r="G357">
        <v>2050</v>
      </c>
      <c r="H357" t="s">
        <v>211</v>
      </c>
      <c r="I357" t="s">
        <v>211</v>
      </c>
      <c r="J357" t="s">
        <v>211</v>
      </c>
      <c r="K357" t="s">
        <v>211</v>
      </c>
      <c r="L357">
        <v>4.6736440677966149</v>
      </c>
      <c r="M357">
        <v>4.6736440677966149</v>
      </c>
    </row>
    <row r="358" spans="1:13" x14ac:dyDescent="0.2">
      <c r="A358" t="s">
        <v>436</v>
      </c>
      <c r="B358" t="s">
        <v>272</v>
      </c>
      <c r="C358" t="s">
        <v>528</v>
      </c>
      <c r="D358" t="s">
        <v>522</v>
      </c>
      <c r="E358" t="s">
        <v>211</v>
      </c>
      <c r="F358" t="s">
        <v>276</v>
      </c>
      <c r="G358">
        <v>2018</v>
      </c>
      <c r="H358" t="s">
        <v>211</v>
      </c>
      <c r="I358" t="s">
        <v>211</v>
      </c>
      <c r="J358" t="s">
        <v>211</v>
      </c>
      <c r="K358" t="s">
        <v>211</v>
      </c>
      <c r="L358">
        <v>3.4273389830508512</v>
      </c>
      <c r="M358">
        <v>3.4273389830508512</v>
      </c>
    </row>
    <row r="359" spans="1:13" x14ac:dyDescent="0.2">
      <c r="A359" t="s">
        <v>436</v>
      </c>
      <c r="B359" t="s">
        <v>272</v>
      </c>
      <c r="C359" t="s">
        <v>528</v>
      </c>
      <c r="D359" t="s">
        <v>522</v>
      </c>
      <c r="E359" t="s">
        <v>211</v>
      </c>
      <c r="F359" t="s">
        <v>276</v>
      </c>
      <c r="G359">
        <v>2030</v>
      </c>
      <c r="H359" t="s">
        <v>211</v>
      </c>
      <c r="I359" t="s">
        <v>211</v>
      </c>
      <c r="J359" t="s">
        <v>211</v>
      </c>
      <c r="K359" t="s">
        <v>211</v>
      </c>
      <c r="L359">
        <v>3.6350564971751553</v>
      </c>
      <c r="M359">
        <v>3.6350564971751553</v>
      </c>
    </row>
    <row r="360" spans="1:13" x14ac:dyDescent="0.2">
      <c r="A360" t="s">
        <v>436</v>
      </c>
      <c r="B360" t="s">
        <v>272</v>
      </c>
      <c r="C360" t="s">
        <v>528</v>
      </c>
      <c r="D360" t="s">
        <v>522</v>
      </c>
      <c r="E360" t="s">
        <v>211</v>
      </c>
      <c r="F360" t="s">
        <v>276</v>
      </c>
      <c r="G360">
        <v>2040</v>
      </c>
      <c r="H360" t="s">
        <v>211</v>
      </c>
      <c r="I360" t="s">
        <v>211</v>
      </c>
      <c r="J360" t="s">
        <v>211</v>
      </c>
      <c r="K360" t="s">
        <v>211</v>
      </c>
      <c r="L360">
        <v>4.1543502824858694</v>
      </c>
      <c r="M360">
        <v>4.1543502824858694</v>
      </c>
    </row>
    <row r="361" spans="1:13" x14ac:dyDescent="0.2">
      <c r="A361" t="s">
        <v>436</v>
      </c>
      <c r="B361" t="s">
        <v>272</v>
      </c>
      <c r="C361" t="s">
        <v>528</v>
      </c>
      <c r="D361" t="s">
        <v>522</v>
      </c>
      <c r="E361" t="s">
        <v>211</v>
      </c>
      <c r="F361" t="s">
        <v>276</v>
      </c>
      <c r="G361">
        <v>2050</v>
      </c>
      <c r="H361" t="s">
        <v>211</v>
      </c>
      <c r="I361" t="s">
        <v>211</v>
      </c>
      <c r="J361" t="s">
        <v>211</v>
      </c>
      <c r="K361" t="s">
        <v>211</v>
      </c>
      <c r="L361">
        <v>4.6736440677966149</v>
      </c>
      <c r="M361">
        <v>4.6736440677966149</v>
      </c>
    </row>
    <row r="362" spans="1:13" x14ac:dyDescent="0.2">
      <c r="A362" t="s">
        <v>436</v>
      </c>
      <c r="B362" t="s">
        <v>272</v>
      </c>
      <c r="C362" t="s">
        <v>529</v>
      </c>
      <c r="D362" t="s">
        <v>523</v>
      </c>
      <c r="E362" t="s">
        <v>211</v>
      </c>
      <c r="F362" t="s">
        <v>276</v>
      </c>
      <c r="G362">
        <v>2018</v>
      </c>
      <c r="H362" t="s">
        <v>211</v>
      </c>
      <c r="I362" t="s">
        <v>211</v>
      </c>
      <c r="J362" t="s">
        <v>211</v>
      </c>
      <c r="K362" t="s">
        <v>211</v>
      </c>
      <c r="L362">
        <v>3.4273389830508512</v>
      </c>
      <c r="M362">
        <v>3.4273389830508512</v>
      </c>
    </row>
    <row r="363" spans="1:13" x14ac:dyDescent="0.2">
      <c r="A363" t="s">
        <v>436</v>
      </c>
      <c r="B363" t="s">
        <v>272</v>
      </c>
      <c r="C363" t="s">
        <v>529</v>
      </c>
      <c r="D363" t="s">
        <v>523</v>
      </c>
      <c r="E363" t="s">
        <v>211</v>
      </c>
      <c r="F363" t="s">
        <v>276</v>
      </c>
      <c r="G363">
        <v>2030</v>
      </c>
      <c r="H363" t="s">
        <v>211</v>
      </c>
      <c r="I363" t="s">
        <v>211</v>
      </c>
      <c r="J363" t="s">
        <v>211</v>
      </c>
      <c r="K363" t="s">
        <v>211</v>
      </c>
      <c r="L363">
        <v>3.6350564971751553</v>
      </c>
      <c r="M363">
        <v>3.6350564971751553</v>
      </c>
    </row>
    <row r="364" spans="1:13" x14ac:dyDescent="0.2">
      <c r="A364" t="s">
        <v>436</v>
      </c>
      <c r="B364" t="s">
        <v>272</v>
      </c>
      <c r="C364" t="s">
        <v>529</v>
      </c>
      <c r="D364" t="s">
        <v>523</v>
      </c>
      <c r="E364" t="s">
        <v>211</v>
      </c>
      <c r="F364" t="s">
        <v>276</v>
      </c>
      <c r="G364">
        <v>2040</v>
      </c>
      <c r="H364" t="s">
        <v>211</v>
      </c>
      <c r="I364" t="s">
        <v>211</v>
      </c>
      <c r="J364" t="s">
        <v>211</v>
      </c>
      <c r="K364" t="s">
        <v>211</v>
      </c>
      <c r="L364">
        <v>4.1543502824858694</v>
      </c>
      <c r="M364">
        <v>4.1543502824858694</v>
      </c>
    </row>
    <row r="365" spans="1:13" x14ac:dyDescent="0.2">
      <c r="A365" t="s">
        <v>436</v>
      </c>
      <c r="B365" t="s">
        <v>272</v>
      </c>
      <c r="C365" t="s">
        <v>529</v>
      </c>
      <c r="D365" t="s">
        <v>523</v>
      </c>
      <c r="E365" t="s">
        <v>211</v>
      </c>
      <c r="F365" t="s">
        <v>276</v>
      </c>
      <c r="G365">
        <v>2050</v>
      </c>
      <c r="H365" t="s">
        <v>211</v>
      </c>
      <c r="I365" t="s">
        <v>211</v>
      </c>
      <c r="J365" t="s">
        <v>211</v>
      </c>
      <c r="K365" t="s">
        <v>211</v>
      </c>
      <c r="L365">
        <v>4.6736440677966149</v>
      </c>
      <c r="M365">
        <v>4.6736440677966149</v>
      </c>
    </row>
    <row r="366" spans="1:13" x14ac:dyDescent="0.2">
      <c r="A366" t="s">
        <v>436</v>
      </c>
      <c r="B366" t="s">
        <v>272</v>
      </c>
      <c r="C366" t="s">
        <v>530</v>
      </c>
      <c r="D366" t="s">
        <v>524</v>
      </c>
      <c r="E366" t="s">
        <v>211</v>
      </c>
      <c r="F366" t="s">
        <v>276</v>
      </c>
      <c r="G366">
        <v>2018</v>
      </c>
      <c r="H366" t="s">
        <v>211</v>
      </c>
      <c r="I366" t="s">
        <v>211</v>
      </c>
      <c r="J366" t="s">
        <v>211</v>
      </c>
      <c r="K366" t="s">
        <v>211</v>
      </c>
      <c r="L366">
        <v>3.4273389830508512</v>
      </c>
      <c r="M366">
        <v>3.4273389830508512</v>
      </c>
    </row>
    <row r="367" spans="1:13" x14ac:dyDescent="0.2">
      <c r="A367" t="s">
        <v>436</v>
      </c>
      <c r="B367" t="s">
        <v>272</v>
      </c>
      <c r="C367" t="s">
        <v>530</v>
      </c>
      <c r="D367" t="s">
        <v>524</v>
      </c>
      <c r="E367" t="s">
        <v>211</v>
      </c>
      <c r="F367" t="s">
        <v>276</v>
      </c>
      <c r="G367">
        <v>2030</v>
      </c>
      <c r="H367" t="s">
        <v>211</v>
      </c>
      <c r="I367" t="s">
        <v>211</v>
      </c>
      <c r="J367" t="s">
        <v>211</v>
      </c>
      <c r="K367" t="s">
        <v>211</v>
      </c>
      <c r="L367">
        <v>3.6350564971751553</v>
      </c>
      <c r="M367">
        <v>3.6350564971751553</v>
      </c>
    </row>
    <row r="368" spans="1:13" x14ac:dyDescent="0.2">
      <c r="A368" t="s">
        <v>436</v>
      </c>
      <c r="B368" t="s">
        <v>272</v>
      </c>
      <c r="C368" t="s">
        <v>530</v>
      </c>
      <c r="D368" t="s">
        <v>524</v>
      </c>
      <c r="E368" t="s">
        <v>211</v>
      </c>
      <c r="F368" t="s">
        <v>276</v>
      </c>
      <c r="G368">
        <v>2040</v>
      </c>
      <c r="H368" t="s">
        <v>211</v>
      </c>
      <c r="I368" t="s">
        <v>211</v>
      </c>
      <c r="J368" t="s">
        <v>211</v>
      </c>
      <c r="K368" t="s">
        <v>211</v>
      </c>
      <c r="L368">
        <v>4.1543502824858694</v>
      </c>
      <c r="M368">
        <v>4.1543502824858694</v>
      </c>
    </row>
    <row r="369" spans="1:13" x14ac:dyDescent="0.2">
      <c r="A369" t="s">
        <v>436</v>
      </c>
      <c r="B369" t="s">
        <v>272</v>
      </c>
      <c r="C369" t="s">
        <v>530</v>
      </c>
      <c r="D369" t="s">
        <v>524</v>
      </c>
      <c r="E369" t="s">
        <v>211</v>
      </c>
      <c r="F369" t="s">
        <v>276</v>
      </c>
      <c r="G369">
        <v>2050</v>
      </c>
      <c r="H369" t="s">
        <v>211</v>
      </c>
      <c r="I369" t="s">
        <v>211</v>
      </c>
      <c r="J369" t="s">
        <v>211</v>
      </c>
      <c r="K369" t="s">
        <v>211</v>
      </c>
      <c r="L369">
        <v>4.6736440677966149</v>
      </c>
      <c r="M369">
        <v>4.6736440677966149</v>
      </c>
    </row>
    <row r="370" spans="1:13" x14ac:dyDescent="0.2">
      <c r="A370" t="s">
        <v>436</v>
      </c>
      <c r="B370" t="s">
        <v>272</v>
      </c>
      <c r="C370" t="s">
        <v>531</v>
      </c>
      <c r="D370" t="s">
        <v>525</v>
      </c>
      <c r="E370" t="s">
        <v>211</v>
      </c>
      <c r="F370" t="s">
        <v>276</v>
      </c>
      <c r="G370">
        <v>2018</v>
      </c>
      <c r="H370" t="s">
        <v>211</v>
      </c>
      <c r="I370" t="s">
        <v>211</v>
      </c>
      <c r="J370" t="s">
        <v>211</v>
      </c>
      <c r="K370" t="s">
        <v>211</v>
      </c>
      <c r="L370">
        <v>3.4273389830508512</v>
      </c>
      <c r="M370">
        <v>3.4273389830508512</v>
      </c>
    </row>
    <row r="371" spans="1:13" x14ac:dyDescent="0.2">
      <c r="A371" t="s">
        <v>436</v>
      </c>
      <c r="B371" t="s">
        <v>272</v>
      </c>
      <c r="C371" t="s">
        <v>531</v>
      </c>
      <c r="D371" t="s">
        <v>525</v>
      </c>
      <c r="E371" t="s">
        <v>211</v>
      </c>
      <c r="F371" t="s">
        <v>276</v>
      </c>
      <c r="G371">
        <v>2030</v>
      </c>
      <c r="H371" t="s">
        <v>211</v>
      </c>
      <c r="I371" t="s">
        <v>211</v>
      </c>
      <c r="J371" t="s">
        <v>211</v>
      </c>
      <c r="K371" t="s">
        <v>211</v>
      </c>
      <c r="L371">
        <v>3.6350564971751553</v>
      </c>
      <c r="M371">
        <v>3.6350564971751553</v>
      </c>
    </row>
    <row r="372" spans="1:13" x14ac:dyDescent="0.2">
      <c r="A372" t="s">
        <v>436</v>
      </c>
      <c r="B372" t="s">
        <v>272</v>
      </c>
      <c r="C372" t="s">
        <v>531</v>
      </c>
      <c r="D372" t="s">
        <v>525</v>
      </c>
      <c r="E372" t="s">
        <v>211</v>
      </c>
      <c r="F372" t="s">
        <v>276</v>
      </c>
      <c r="G372">
        <v>2040</v>
      </c>
      <c r="H372" t="s">
        <v>211</v>
      </c>
      <c r="I372" t="s">
        <v>211</v>
      </c>
      <c r="J372" t="s">
        <v>211</v>
      </c>
      <c r="K372" t="s">
        <v>211</v>
      </c>
      <c r="L372">
        <v>4.1543502824858694</v>
      </c>
      <c r="M372">
        <v>4.1543502824858694</v>
      </c>
    </row>
    <row r="373" spans="1:13" x14ac:dyDescent="0.2">
      <c r="A373" t="s">
        <v>436</v>
      </c>
      <c r="B373" t="s">
        <v>272</v>
      </c>
      <c r="C373" t="s">
        <v>531</v>
      </c>
      <c r="D373" t="s">
        <v>525</v>
      </c>
      <c r="E373" t="s">
        <v>211</v>
      </c>
      <c r="F373" t="s">
        <v>276</v>
      </c>
      <c r="G373">
        <v>2050</v>
      </c>
      <c r="H373" t="s">
        <v>211</v>
      </c>
      <c r="I373" t="s">
        <v>211</v>
      </c>
      <c r="J373" t="s">
        <v>211</v>
      </c>
      <c r="K373" t="s">
        <v>211</v>
      </c>
      <c r="L373">
        <v>4.6736440677966149</v>
      </c>
      <c r="M373">
        <v>4.6736440677966149</v>
      </c>
    </row>
    <row r="374" spans="1:13" x14ac:dyDescent="0.2">
      <c r="A374" t="s">
        <v>436</v>
      </c>
      <c r="B374" t="s">
        <v>272</v>
      </c>
      <c r="C374" t="s">
        <v>283</v>
      </c>
      <c r="D374" t="s">
        <v>539</v>
      </c>
      <c r="E374" t="s">
        <v>211</v>
      </c>
      <c r="F374" t="s">
        <v>276</v>
      </c>
      <c r="G374">
        <v>2018</v>
      </c>
      <c r="H374" t="s">
        <v>211</v>
      </c>
      <c r="I374" t="s">
        <v>211</v>
      </c>
      <c r="J374" t="s">
        <v>211</v>
      </c>
      <c r="K374" t="s">
        <v>211</v>
      </c>
      <c r="L374">
        <v>3.0897837837837798</v>
      </c>
      <c r="M374">
        <v>3.0897837837837798</v>
      </c>
    </row>
    <row r="375" spans="1:13" x14ac:dyDescent="0.2">
      <c r="A375" t="s">
        <v>436</v>
      </c>
      <c r="B375" t="s">
        <v>272</v>
      </c>
      <c r="C375" t="s">
        <v>283</v>
      </c>
      <c r="D375" t="s">
        <v>539</v>
      </c>
      <c r="E375" t="s">
        <v>211</v>
      </c>
      <c r="F375" t="s">
        <v>276</v>
      </c>
      <c r="G375">
        <v>2030</v>
      </c>
      <c r="H375" t="s">
        <v>211</v>
      </c>
      <c r="I375" t="s">
        <v>211</v>
      </c>
      <c r="J375" t="s">
        <v>211</v>
      </c>
      <c r="K375" t="s">
        <v>211</v>
      </c>
      <c r="L375">
        <v>3.2957693693693755</v>
      </c>
      <c r="M375">
        <v>3.2957693693693755</v>
      </c>
    </row>
    <row r="376" spans="1:13" x14ac:dyDescent="0.2">
      <c r="A376" t="s">
        <v>436</v>
      </c>
      <c r="B376" t="s">
        <v>272</v>
      </c>
      <c r="C376" t="s">
        <v>283</v>
      </c>
      <c r="D376" t="s">
        <v>539</v>
      </c>
      <c r="E376" t="s">
        <v>211</v>
      </c>
      <c r="F376" t="s">
        <v>276</v>
      </c>
      <c r="G376">
        <v>2040</v>
      </c>
      <c r="H376" t="s">
        <v>211</v>
      </c>
      <c r="I376" t="s">
        <v>211</v>
      </c>
      <c r="J376" t="s">
        <v>211</v>
      </c>
      <c r="K376" t="s">
        <v>211</v>
      </c>
      <c r="L376">
        <v>3.8107333333333182</v>
      </c>
      <c r="M376">
        <v>3.8107333333333182</v>
      </c>
    </row>
    <row r="377" spans="1:13" x14ac:dyDescent="0.2">
      <c r="A377" t="s">
        <v>436</v>
      </c>
      <c r="B377" t="s">
        <v>272</v>
      </c>
      <c r="C377" t="s">
        <v>283</v>
      </c>
      <c r="D377" t="s">
        <v>539</v>
      </c>
      <c r="E377" t="s">
        <v>211</v>
      </c>
      <c r="F377" t="s">
        <v>276</v>
      </c>
      <c r="G377">
        <v>2050</v>
      </c>
      <c r="H377" t="s">
        <v>211</v>
      </c>
      <c r="I377" t="s">
        <v>211</v>
      </c>
      <c r="J377" t="s">
        <v>211</v>
      </c>
      <c r="K377" t="s">
        <v>211</v>
      </c>
      <c r="L377">
        <v>4.1197117117116955</v>
      </c>
      <c r="M377">
        <v>4.1197117117116955</v>
      </c>
    </row>
    <row r="378" spans="1:13" x14ac:dyDescent="0.2">
      <c r="A378" t="s">
        <v>436</v>
      </c>
      <c r="B378" t="s">
        <v>272</v>
      </c>
      <c r="C378" t="s">
        <v>283</v>
      </c>
      <c r="D378" t="s">
        <v>541</v>
      </c>
      <c r="E378" t="s">
        <v>211</v>
      </c>
      <c r="F378" t="s">
        <v>276</v>
      </c>
      <c r="G378">
        <v>2018</v>
      </c>
      <c r="H378" t="s">
        <v>211</v>
      </c>
      <c r="I378" t="s">
        <v>211</v>
      </c>
      <c r="J378" t="s">
        <v>211</v>
      </c>
      <c r="K378" t="s">
        <v>211</v>
      </c>
      <c r="L378">
        <v>3.0897837837837798</v>
      </c>
      <c r="M378">
        <v>3.0897837837837798</v>
      </c>
    </row>
    <row r="379" spans="1:13" x14ac:dyDescent="0.2">
      <c r="A379" t="s">
        <v>436</v>
      </c>
      <c r="B379" t="s">
        <v>272</v>
      </c>
      <c r="C379" t="s">
        <v>283</v>
      </c>
      <c r="D379" t="s">
        <v>541</v>
      </c>
      <c r="E379" t="s">
        <v>211</v>
      </c>
      <c r="F379" t="s">
        <v>276</v>
      </c>
      <c r="G379">
        <v>2030</v>
      </c>
      <c r="H379" t="s">
        <v>211</v>
      </c>
      <c r="I379" t="s">
        <v>211</v>
      </c>
      <c r="J379" t="s">
        <v>211</v>
      </c>
      <c r="K379" t="s">
        <v>211</v>
      </c>
      <c r="L379">
        <v>3.2957693693693755</v>
      </c>
      <c r="M379">
        <v>3.2957693693693755</v>
      </c>
    </row>
    <row r="380" spans="1:13" x14ac:dyDescent="0.2">
      <c r="A380" t="s">
        <v>436</v>
      </c>
      <c r="B380" t="s">
        <v>272</v>
      </c>
      <c r="C380" t="s">
        <v>283</v>
      </c>
      <c r="D380" t="s">
        <v>541</v>
      </c>
      <c r="E380" t="s">
        <v>211</v>
      </c>
      <c r="F380" t="s">
        <v>276</v>
      </c>
      <c r="G380">
        <v>2040</v>
      </c>
      <c r="H380" t="s">
        <v>211</v>
      </c>
      <c r="I380" t="s">
        <v>211</v>
      </c>
      <c r="J380" t="s">
        <v>211</v>
      </c>
      <c r="K380" t="s">
        <v>211</v>
      </c>
      <c r="L380">
        <v>3.8107333333333182</v>
      </c>
      <c r="M380">
        <v>3.8107333333333182</v>
      </c>
    </row>
    <row r="381" spans="1:13" x14ac:dyDescent="0.2">
      <c r="A381" t="s">
        <v>436</v>
      </c>
      <c r="B381" t="s">
        <v>272</v>
      </c>
      <c r="C381" t="s">
        <v>283</v>
      </c>
      <c r="D381" t="s">
        <v>541</v>
      </c>
      <c r="E381" t="s">
        <v>211</v>
      </c>
      <c r="F381" t="s">
        <v>276</v>
      </c>
      <c r="G381">
        <v>2050</v>
      </c>
      <c r="H381" t="s">
        <v>211</v>
      </c>
      <c r="I381" t="s">
        <v>211</v>
      </c>
      <c r="J381" t="s">
        <v>211</v>
      </c>
      <c r="K381" t="s">
        <v>211</v>
      </c>
      <c r="L381">
        <v>4.1197117117116955</v>
      </c>
      <c r="M381">
        <v>4.1197117117116955</v>
      </c>
    </row>
    <row r="382" spans="1:13" x14ac:dyDescent="0.2">
      <c r="A382" t="s">
        <v>436</v>
      </c>
      <c r="B382" t="s">
        <v>272</v>
      </c>
      <c r="C382" t="s">
        <v>283</v>
      </c>
      <c r="D382" t="s">
        <v>543</v>
      </c>
      <c r="E382" t="s">
        <v>211</v>
      </c>
      <c r="F382" t="s">
        <v>276</v>
      </c>
      <c r="G382">
        <v>2018</v>
      </c>
      <c r="H382" t="s">
        <v>211</v>
      </c>
      <c r="I382" t="s">
        <v>211</v>
      </c>
      <c r="J382" t="s">
        <v>211</v>
      </c>
      <c r="K382" t="s">
        <v>211</v>
      </c>
      <c r="L382">
        <v>3.0897837837837798</v>
      </c>
      <c r="M382">
        <v>3.0897837837837798</v>
      </c>
    </row>
    <row r="383" spans="1:13" x14ac:dyDescent="0.2">
      <c r="A383" t="s">
        <v>436</v>
      </c>
      <c r="B383" t="s">
        <v>272</v>
      </c>
      <c r="C383" t="s">
        <v>283</v>
      </c>
      <c r="D383" t="s">
        <v>543</v>
      </c>
      <c r="E383" t="s">
        <v>211</v>
      </c>
      <c r="F383" t="s">
        <v>276</v>
      </c>
      <c r="G383">
        <v>2030</v>
      </c>
      <c r="H383" t="s">
        <v>211</v>
      </c>
      <c r="I383" t="s">
        <v>211</v>
      </c>
      <c r="J383" t="s">
        <v>211</v>
      </c>
      <c r="K383" t="s">
        <v>211</v>
      </c>
      <c r="L383">
        <v>3.2957693693693755</v>
      </c>
      <c r="M383">
        <v>3.2957693693693755</v>
      </c>
    </row>
    <row r="384" spans="1:13" x14ac:dyDescent="0.2">
      <c r="A384" t="s">
        <v>436</v>
      </c>
      <c r="B384" t="s">
        <v>272</v>
      </c>
      <c r="C384" t="s">
        <v>283</v>
      </c>
      <c r="D384" t="s">
        <v>543</v>
      </c>
      <c r="E384" t="s">
        <v>211</v>
      </c>
      <c r="F384" t="s">
        <v>276</v>
      </c>
      <c r="G384">
        <v>2040</v>
      </c>
      <c r="H384" t="s">
        <v>211</v>
      </c>
      <c r="I384" t="s">
        <v>211</v>
      </c>
      <c r="J384" t="s">
        <v>211</v>
      </c>
      <c r="K384" t="s">
        <v>211</v>
      </c>
      <c r="L384">
        <v>3.8107333333333182</v>
      </c>
      <c r="M384">
        <v>3.8107333333333182</v>
      </c>
    </row>
    <row r="385" spans="1:13" x14ac:dyDescent="0.2">
      <c r="A385" t="s">
        <v>436</v>
      </c>
      <c r="B385" t="s">
        <v>272</v>
      </c>
      <c r="C385" t="s">
        <v>283</v>
      </c>
      <c r="D385" t="s">
        <v>543</v>
      </c>
      <c r="E385" t="s">
        <v>211</v>
      </c>
      <c r="F385" t="s">
        <v>276</v>
      </c>
      <c r="G385">
        <v>2050</v>
      </c>
      <c r="H385" t="s">
        <v>211</v>
      </c>
      <c r="I385" t="s">
        <v>211</v>
      </c>
      <c r="J385" t="s">
        <v>211</v>
      </c>
      <c r="K385" t="s">
        <v>211</v>
      </c>
      <c r="L385">
        <v>4.1197117117116955</v>
      </c>
      <c r="M385">
        <v>4.1197117117116955</v>
      </c>
    </row>
    <row r="386" spans="1:13" x14ac:dyDescent="0.2">
      <c r="A386" t="s">
        <v>436</v>
      </c>
      <c r="B386" t="s">
        <v>272</v>
      </c>
      <c r="C386" t="s">
        <v>283</v>
      </c>
      <c r="D386" t="s">
        <v>545</v>
      </c>
      <c r="E386" t="s">
        <v>211</v>
      </c>
      <c r="F386" t="s">
        <v>276</v>
      </c>
      <c r="G386">
        <v>2018</v>
      </c>
      <c r="H386" t="s">
        <v>211</v>
      </c>
      <c r="I386" t="s">
        <v>211</v>
      </c>
      <c r="J386" t="s">
        <v>211</v>
      </c>
      <c r="K386" t="s">
        <v>211</v>
      </c>
      <c r="L386">
        <v>3.0897837837837798</v>
      </c>
      <c r="M386">
        <v>3.0897837837837798</v>
      </c>
    </row>
    <row r="387" spans="1:13" x14ac:dyDescent="0.2">
      <c r="A387" t="s">
        <v>436</v>
      </c>
      <c r="B387" t="s">
        <v>272</v>
      </c>
      <c r="C387" t="s">
        <v>283</v>
      </c>
      <c r="D387" t="s">
        <v>545</v>
      </c>
      <c r="E387" t="s">
        <v>211</v>
      </c>
      <c r="F387" t="s">
        <v>276</v>
      </c>
      <c r="G387">
        <v>2030</v>
      </c>
      <c r="H387" t="s">
        <v>211</v>
      </c>
      <c r="I387" t="s">
        <v>211</v>
      </c>
      <c r="J387" t="s">
        <v>211</v>
      </c>
      <c r="K387" t="s">
        <v>211</v>
      </c>
      <c r="L387">
        <v>3.2957693693693755</v>
      </c>
      <c r="M387">
        <v>3.2957693693693755</v>
      </c>
    </row>
    <row r="388" spans="1:13" x14ac:dyDescent="0.2">
      <c r="A388" t="s">
        <v>436</v>
      </c>
      <c r="B388" t="s">
        <v>272</v>
      </c>
      <c r="C388" t="s">
        <v>283</v>
      </c>
      <c r="D388" t="s">
        <v>545</v>
      </c>
      <c r="E388" t="s">
        <v>211</v>
      </c>
      <c r="F388" t="s">
        <v>276</v>
      </c>
      <c r="G388">
        <v>2040</v>
      </c>
      <c r="H388" t="s">
        <v>211</v>
      </c>
      <c r="I388" t="s">
        <v>211</v>
      </c>
      <c r="J388" t="s">
        <v>211</v>
      </c>
      <c r="K388" t="s">
        <v>211</v>
      </c>
      <c r="L388">
        <v>3.8107333333333182</v>
      </c>
      <c r="M388">
        <v>3.8107333333333182</v>
      </c>
    </row>
    <row r="389" spans="1:13" x14ac:dyDescent="0.2">
      <c r="A389" t="s">
        <v>436</v>
      </c>
      <c r="B389" t="s">
        <v>272</v>
      </c>
      <c r="C389" t="s">
        <v>283</v>
      </c>
      <c r="D389" t="s">
        <v>545</v>
      </c>
      <c r="E389" t="s">
        <v>211</v>
      </c>
      <c r="F389" t="s">
        <v>276</v>
      </c>
      <c r="G389">
        <v>2050</v>
      </c>
      <c r="H389" t="s">
        <v>211</v>
      </c>
      <c r="I389" t="s">
        <v>211</v>
      </c>
      <c r="J389" t="s">
        <v>211</v>
      </c>
      <c r="K389" t="s">
        <v>211</v>
      </c>
      <c r="L389">
        <v>4.1197117117116955</v>
      </c>
      <c r="M389">
        <v>4.1197117117116955</v>
      </c>
    </row>
    <row r="390" spans="1:13" x14ac:dyDescent="0.2">
      <c r="A390" t="s">
        <v>436</v>
      </c>
      <c r="B390" t="s">
        <v>272</v>
      </c>
      <c r="C390" t="s">
        <v>283</v>
      </c>
      <c r="D390" t="s">
        <v>547</v>
      </c>
      <c r="E390" t="s">
        <v>211</v>
      </c>
      <c r="F390" t="s">
        <v>276</v>
      </c>
      <c r="G390">
        <v>2018</v>
      </c>
      <c r="H390" t="s">
        <v>211</v>
      </c>
      <c r="I390" t="s">
        <v>211</v>
      </c>
      <c r="J390" t="s">
        <v>211</v>
      </c>
      <c r="K390" t="s">
        <v>211</v>
      </c>
      <c r="L390">
        <v>3.0897837837837798</v>
      </c>
      <c r="M390">
        <v>3.0897837837837798</v>
      </c>
    </row>
    <row r="391" spans="1:13" x14ac:dyDescent="0.2">
      <c r="A391" t="s">
        <v>436</v>
      </c>
      <c r="B391" t="s">
        <v>272</v>
      </c>
      <c r="C391" t="s">
        <v>283</v>
      </c>
      <c r="D391" t="s">
        <v>547</v>
      </c>
      <c r="E391" t="s">
        <v>211</v>
      </c>
      <c r="F391" t="s">
        <v>276</v>
      </c>
      <c r="G391">
        <v>2030</v>
      </c>
      <c r="H391" t="s">
        <v>211</v>
      </c>
      <c r="I391" t="s">
        <v>211</v>
      </c>
      <c r="J391" t="s">
        <v>211</v>
      </c>
      <c r="K391" t="s">
        <v>211</v>
      </c>
      <c r="L391">
        <v>3.2957693693693755</v>
      </c>
      <c r="M391">
        <v>3.2957693693693755</v>
      </c>
    </row>
    <row r="392" spans="1:13" x14ac:dyDescent="0.2">
      <c r="A392" t="s">
        <v>436</v>
      </c>
      <c r="B392" t="s">
        <v>272</v>
      </c>
      <c r="C392" t="s">
        <v>283</v>
      </c>
      <c r="D392" t="s">
        <v>547</v>
      </c>
      <c r="E392" t="s">
        <v>211</v>
      </c>
      <c r="F392" t="s">
        <v>276</v>
      </c>
      <c r="G392">
        <v>2040</v>
      </c>
      <c r="H392" t="s">
        <v>211</v>
      </c>
      <c r="I392" t="s">
        <v>211</v>
      </c>
      <c r="J392" t="s">
        <v>211</v>
      </c>
      <c r="K392" t="s">
        <v>211</v>
      </c>
      <c r="L392">
        <v>3.8107333333333182</v>
      </c>
      <c r="M392">
        <v>3.8107333333333182</v>
      </c>
    </row>
    <row r="393" spans="1:13" x14ac:dyDescent="0.2">
      <c r="A393" t="s">
        <v>436</v>
      </c>
      <c r="B393" t="s">
        <v>272</v>
      </c>
      <c r="C393" t="s">
        <v>283</v>
      </c>
      <c r="D393" t="s">
        <v>547</v>
      </c>
      <c r="E393" t="s">
        <v>211</v>
      </c>
      <c r="F393" t="s">
        <v>276</v>
      </c>
      <c r="G393">
        <v>2050</v>
      </c>
      <c r="H393" t="s">
        <v>211</v>
      </c>
      <c r="I393" t="s">
        <v>211</v>
      </c>
      <c r="J393" t="s">
        <v>211</v>
      </c>
      <c r="K393" t="s">
        <v>211</v>
      </c>
      <c r="L393">
        <v>4.1197117117116955</v>
      </c>
      <c r="M393">
        <v>4.1197117117116955</v>
      </c>
    </row>
    <row r="394" spans="1:13" x14ac:dyDescent="0.2">
      <c r="A394" t="s">
        <v>436</v>
      </c>
      <c r="B394" t="s">
        <v>272</v>
      </c>
      <c r="C394" t="s">
        <v>283</v>
      </c>
      <c r="D394" t="s">
        <v>549</v>
      </c>
      <c r="E394" t="s">
        <v>211</v>
      </c>
      <c r="F394" t="s">
        <v>276</v>
      </c>
      <c r="G394">
        <v>2018</v>
      </c>
      <c r="H394" t="s">
        <v>211</v>
      </c>
      <c r="I394" t="s">
        <v>211</v>
      </c>
      <c r="J394" t="s">
        <v>211</v>
      </c>
      <c r="K394" t="s">
        <v>211</v>
      </c>
      <c r="L394">
        <v>3.0897837837837798</v>
      </c>
      <c r="M394">
        <v>3.0897837837837798</v>
      </c>
    </row>
    <row r="395" spans="1:13" x14ac:dyDescent="0.2">
      <c r="A395" t="s">
        <v>436</v>
      </c>
      <c r="B395" t="s">
        <v>272</v>
      </c>
      <c r="C395" t="s">
        <v>283</v>
      </c>
      <c r="D395" t="s">
        <v>549</v>
      </c>
      <c r="E395" t="s">
        <v>211</v>
      </c>
      <c r="F395" t="s">
        <v>276</v>
      </c>
      <c r="G395">
        <v>2030</v>
      </c>
      <c r="H395" t="s">
        <v>211</v>
      </c>
      <c r="I395" t="s">
        <v>211</v>
      </c>
      <c r="J395" t="s">
        <v>211</v>
      </c>
      <c r="K395" t="s">
        <v>211</v>
      </c>
      <c r="L395">
        <v>3.2957693693693755</v>
      </c>
      <c r="M395">
        <v>3.2957693693693755</v>
      </c>
    </row>
    <row r="396" spans="1:13" x14ac:dyDescent="0.2">
      <c r="A396" t="s">
        <v>436</v>
      </c>
      <c r="B396" t="s">
        <v>272</v>
      </c>
      <c r="C396" t="s">
        <v>283</v>
      </c>
      <c r="D396" t="s">
        <v>549</v>
      </c>
      <c r="E396" t="s">
        <v>211</v>
      </c>
      <c r="F396" t="s">
        <v>276</v>
      </c>
      <c r="G396">
        <v>2040</v>
      </c>
      <c r="H396" t="s">
        <v>211</v>
      </c>
      <c r="I396" t="s">
        <v>211</v>
      </c>
      <c r="J396" t="s">
        <v>211</v>
      </c>
      <c r="K396" t="s">
        <v>211</v>
      </c>
      <c r="L396">
        <v>3.8107333333333182</v>
      </c>
      <c r="M396">
        <v>3.8107333333333182</v>
      </c>
    </row>
    <row r="397" spans="1:13" x14ac:dyDescent="0.2">
      <c r="A397" t="s">
        <v>436</v>
      </c>
      <c r="B397" t="s">
        <v>272</v>
      </c>
      <c r="C397" t="s">
        <v>283</v>
      </c>
      <c r="D397" t="s">
        <v>549</v>
      </c>
      <c r="E397" t="s">
        <v>211</v>
      </c>
      <c r="F397" t="s">
        <v>276</v>
      </c>
      <c r="G397">
        <v>2050</v>
      </c>
      <c r="H397" t="s">
        <v>211</v>
      </c>
      <c r="I397" t="s">
        <v>211</v>
      </c>
      <c r="J397" t="s">
        <v>211</v>
      </c>
      <c r="K397" t="s">
        <v>211</v>
      </c>
      <c r="L397">
        <v>4.1197117117116955</v>
      </c>
      <c r="M397">
        <v>4.1197117117116955</v>
      </c>
    </row>
    <row r="398" spans="1:13" x14ac:dyDescent="0.2">
      <c r="A398" t="s">
        <v>436</v>
      </c>
      <c r="B398" t="s">
        <v>272</v>
      </c>
      <c r="C398" t="s">
        <v>538</v>
      </c>
      <c r="D398" t="s">
        <v>539</v>
      </c>
      <c r="E398" t="s">
        <v>211</v>
      </c>
      <c r="F398" t="s">
        <v>276</v>
      </c>
      <c r="G398">
        <v>2018</v>
      </c>
      <c r="H398" t="s">
        <v>211</v>
      </c>
      <c r="I398" t="s">
        <v>211</v>
      </c>
      <c r="J398" t="s">
        <v>211</v>
      </c>
      <c r="K398" t="s">
        <v>211</v>
      </c>
      <c r="L398">
        <v>3.0897837837837798</v>
      </c>
      <c r="M398">
        <v>3.0897837837837798</v>
      </c>
    </row>
    <row r="399" spans="1:13" x14ac:dyDescent="0.2">
      <c r="A399" t="s">
        <v>436</v>
      </c>
      <c r="B399" t="s">
        <v>272</v>
      </c>
      <c r="C399" t="s">
        <v>538</v>
      </c>
      <c r="D399" t="s">
        <v>539</v>
      </c>
      <c r="E399" t="s">
        <v>211</v>
      </c>
      <c r="F399" t="s">
        <v>276</v>
      </c>
      <c r="G399">
        <v>2030</v>
      </c>
      <c r="H399" t="s">
        <v>211</v>
      </c>
      <c r="I399" t="s">
        <v>211</v>
      </c>
      <c r="J399" t="s">
        <v>211</v>
      </c>
      <c r="K399" t="s">
        <v>211</v>
      </c>
      <c r="L399">
        <v>3.398762162162158</v>
      </c>
      <c r="M399">
        <v>3.398762162162158</v>
      </c>
    </row>
    <row r="400" spans="1:13" x14ac:dyDescent="0.2">
      <c r="A400" t="s">
        <v>436</v>
      </c>
      <c r="B400" t="s">
        <v>272</v>
      </c>
      <c r="C400" t="s">
        <v>538</v>
      </c>
      <c r="D400" t="s">
        <v>539</v>
      </c>
      <c r="E400" t="s">
        <v>211</v>
      </c>
      <c r="F400" t="s">
        <v>276</v>
      </c>
      <c r="G400">
        <v>2040</v>
      </c>
      <c r="H400" t="s">
        <v>211</v>
      </c>
      <c r="I400" t="s">
        <v>211</v>
      </c>
      <c r="J400" t="s">
        <v>211</v>
      </c>
      <c r="K400" t="s">
        <v>211</v>
      </c>
      <c r="L400">
        <v>3.8107333333333182</v>
      </c>
      <c r="M400">
        <v>3.8107333333333182</v>
      </c>
    </row>
    <row r="401" spans="1:13" x14ac:dyDescent="0.2">
      <c r="A401" t="s">
        <v>436</v>
      </c>
      <c r="B401" t="s">
        <v>272</v>
      </c>
      <c r="C401" t="s">
        <v>538</v>
      </c>
      <c r="D401" t="s">
        <v>539</v>
      </c>
      <c r="E401" t="s">
        <v>211</v>
      </c>
      <c r="F401" t="s">
        <v>276</v>
      </c>
      <c r="G401">
        <v>2050</v>
      </c>
      <c r="H401" t="s">
        <v>211</v>
      </c>
      <c r="I401" t="s">
        <v>211</v>
      </c>
      <c r="J401" t="s">
        <v>211</v>
      </c>
      <c r="K401" t="s">
        <v>211</v>
      </c>
      <c r="L401">
        <v>4.1197117117116955</v>
      </c>
      <c r="M401">
        <v>4.1197117117116955</v>
      </c>
    </row>
    <row r="402" spans="1:13" x14ac:dyDescent="0.2">
      <c r="A402" t="s">
        <v>436</v>
      </c>
      <c r="B402" t="s">
        <v>272</v>
      </c>
      <c r="C402" t="s">
        <v>540</v>
      </c>
      <c r="D402" t="s">
        <v>541</v>
      </c>
      <c r="E402" t="s">
        <v>211</v>
      </c>
      <c r="F402" t="s">
        <v>276</v>
      </c>
      <c r="G402">
        <v>2018</v>
      </c>
      <c r="H402" t="s">
        <v>211</v>
      </c>
      <c r="I402" t="s">
        <v>211</v>
      </c>
      <c r="J402" t="s">
        <v>211</v>
      </c>
      <c r="K402" t="s">
        <v>211</v>
      </c>
      <c r="L402">
        <v>3.0897837837837798</v>
      </c>
      <c r="M402">
        <v>3.0897837837837798</v>
      </c>
    </row>
    <row r="403" spans="1:13" x14ac:dyDescent="0.2">
      <c r="A403" t="s">
        <v>436</v>
      </c>
      <c r="B403" t="s">
        <v>272</v>
      </c>
      <c r="C403" t="s">
        <v>540</v>
      </c>
      <c r="D403" t="s">
        <v>541</v>
      </c>
      <c r="E403" t="s">
        <v>211</v>
      </c>
      <c r="F403" t="s">
        <v>276</v>
      </c>
      <c r="G403">
        <v>2030</v>
      </c>
      <c r="H403" t="s">
        <v>211</v>
      </c>
      <c r="I403" t="s">
        <v>211</v>
      </c>
      <c r="J403" t="s">
        <v>211</v>
      </c>
      <c r="K403" t="s">
        <v>211</v>
      </c>
      <c r="L403">
        <v>3.398762162162158</v>
      </c>
      <c r="M403">
        <v>3.398762162162158</v>
      </c>
    </row>
    <row r="404" spans="1:13" x14ac:dyDescent="0.2">
      <c r="A404" t="s">
        <v>436</v>
      </c>
      <c r="B404" t="s">
        <v>272</v>
      </c>
      <c r="C404" t="s">
        <v>540</v>
      </c>
      <c r="D404" t="s">
        <v>541</v>
      </c>
      <c r="E404" t="s">
        <v>211</v>
      </c>
      <c r="F404" t="s">
        <v>276</v>
      </c>
      <c r="G404">
        <v>2040</v>
      </c>
      <c r="H404" t="s">
        <v>211</v>
      </c>
      <c r="I404" t="s">
        <v>211</v>
      </c>
      <c r="J404" t="s">
        <v>211</v>
      </c>
      <c r="K404" t="s">
        <v>211</v>
      </c>
      <c r="L404">
        <v>3.8107333333333182</v>
      </c>
      <c r="M404">
        <v>3.8107333333333182</v>
      </c>
    </row>
    <row r="405" spans="1:13" x14ac:dyDescent="0.2">
      <c r="A405" t="s">
        <v>436</v>
      </c>
      <c r="B405" t="s">
        <v>272</v>
      </c>
      <c r="C405" t="s">
        <v>540</v>
      </c>
      <c r="D405" t="s">
        <v>541</v>
      </c>
      <c r="E405" t="s">
        <v>211</v>
      </c>
      <c r="F405" t="s">
        <v>276</v>
      </c>
      <c r="G405">
        <v>2050</v>
      </c>
      <c r="H405" t="s">
        <v>211</v>
      </c>
      <c r="I405" t="s">
        <v>211</v>
      </c>
      <c r="J405" t="s">
        <v>211</v>
      </c>
      <c r="K405" t="s">
        <v>211</v>
      </c>
      <c r="L405">
        <v>4.1197117117116955</v>
      </c>
      <c r="M405">
        <v>4.1197117117116955</v>
      </c>
    </row>
    <row r="406" spans="1:13" x14ac:dyDescent="0.2">
      <c r="A406" t="s">
        <v>436</v>
      </c>
      <c r="B406" t="s">
        <v>272</v>
      </c>
      <c r="C406" t="s">
        <v>542</v>
      </c>
      <c r="D406" t="s">
        <v>543</v>
      </c>
      <c r="E406" t="s">
        <v>211</v>
      </c>
      <c r="F406" t="s">
        <v>276</v>
      </c>
      <c r="G406">
        <v>2018</v>
      </c>
      <c r="H406" t="s">
        <v>211</v>
      </c>
      <c r="I406" t="s">
        <v>211</v>
      </c>
      <c r="J406" t="s">
        <v>211</v>
      </c>
      <c r="K406" t="s">
        <v>211</v>
      </c>
      <c r="L406">
        <v>3.0897837837837798</v>
      </c>
      <c r="M406">
        <v>3.0897837837837798</v>
      </c>
    </row>
    <row r="407" spans="1:13" x14ac:dyDescent="0.2">
      <c r="A407" t="s">
        <v>436</v>
      </c>
      <c r="B407" t="s">
        <v>272</v>
      </c>
      <c r="C407" t="s">
        <v>542</v>
      </c>
      <c r="D407" t="s">
        <v>543</v>
      </c>
      <c r="E407" t="s">
        <v>211</v>
      </c>
      <c r="F407" t="s">
        <v>276</v>
      </c>
      <c r="G407">
        <v>2030</v>
      </c>
      <c r="H407" t="s">
        <v>211</v>
      </c>
      <c r="I407" t="s">
        <v>211</v>
      </c>
      <c r="J407" t="s">
        <v>211</v>
      </c>
      <c r="K407" t="s">
        <v>211</v>
      </c>
      <c r="L407">
        <v>3.398762162162158</v>
      </c>
      <c r="M407">
        <v>3.398762162162158</v>
      </c>
    </row>
    <row r="408" spans="1:13" x14ac:dyDescent="0.2">
      <c r="A408" t="s">
        <v>436</v>
      </c>
      <c r="B408" t="s">
        <v>272</v>
      </c>
      <c r="C408" t="s">
        <v>542</v>
      </c>
      <c r="D408" t="s">
        <v>543</v>
      </c>
      <c r="E408" t="s">
        <v>211</v>
      </c>
      <c r="F408" t="s">
        <v>276</v>
      </c>
      <c r="G408">
        <v>2040</v>
      </c>
      <c r="H408" t="s">
        <v>211</v>
      </c>
      <c r="I408" t="s">
        <v>211</v>
      </c>
      <c r="J408" t="s">
        <v>211</v>
      </c>
      <c r="K408" t="s">
        <v>211</v>
      </c>
      <c r="L408">
        <v>3.8107333333333182</v>
      </c>
      <c r="M408">
        <v>3.8107333333333182</v>
      </c>
    </row>
    <row r="409" spans="1:13" x14ac:dyDescent="0.2">
      <c r="A409" t="s">
        <v>436</v>
      </c>
      <c r="B409" t="s">
        <v>272</v>
      </c>
      <c r="C409" t="s">
        <v>542</v>
      </c>
      <c r="D409" t="s">
        <v>543</v>
      </c>
      <c r="E409" t="s">
        <v>211</v>
      </c>
      <c r="F409" t="s">
        <v>276</v>
      </c>
      <c r="G409">
        <v>2050</v>
      </c>
      <c r="H409" t="s">
        <v>211</v>
      </c>
      <c r="I409" t="s">
        <v>211</v>
      </c>
      <c r="J409" t="s">
        <v>211</v>
      </c>
      <c r="K409" t="s">
        <v>211</v>
      </c>
      <c r="L409">
        <v>4.1197117117116955</v>
      </c>
      <c r="M409">
        <v>4.1197117117116955</v>
      </c>
    </row>
    <row r="410" spans="1:13" x14ac:dyDescent="0.2">
      <c r="A410" t="s">
        <v>436</v>
      </c>
      <c r="B410" t="s">
        <v>272</v>
      </c>
      <c r="C410" t="s">
        <v>544</v>
      </c>
      <c r="D410" t="s">
        <v>545</v>
      </c>
      <c r="E410" t="s">
        <v>211</v>
      </c>
      <c r="F410" t="s">
        <v>276</v>
      </c>
      <c r="G410">
        <v>2018</v>
      </c>
      <c r="H410" t="s">
        <v>211</v>
      </c>
      <c r="I410" t="s">
        <v>211</v>
      </c>
      <c r="J410" t="s">
        <v>211</v>
      </c>
      <c r="K410" t="s">
        <v>211</v>
      </c>
      <c r="L410">
        <v>3.0897837837837798</v>
      </c>
      <c r="M410">
        <v>3.0897837837837798</v>
      </c>
    </row>
    <row r="411" spans="1:13" x14ac:dyDescent="0.2">
      <c r="A411" t="s">
        <v>436</v>
      </c>
      <c r="B411" t="s">
        <v>272</v>
      </c>
      <c r="C411" t="s">
        <v>544</v>
      </c>
      <c r="D411" t="s">
        <v>545</v>
      </c>
      <c r="E411" t="s">
        <v>211</v>
      </c>
      <c r="F411" t="s">
        <v>276</v>
      </c>
      <c r="G411">
        <v>2030</v>
      </c>
      <c r="H411" t="s">
        <v>211</v>
      </c>
      <c r="I411" t="s">
        <v>211</v>
      </c>
      <c r="J411" t="s">
        <v>211</v>
      </c>
      <c r="K411" t="s">
        <v>211</v>
      </c>
      <c r="L411">
        <v>3.398762162162158</v>
      </c>
      <c r="M411">
        <v>3.398762162162158</v>
      </c>
    </row>
    <row r="412" spans="1:13" x14ac:dyDescent="0.2">
      <c r="A412" t="s">
        <v>436</v>
      </c>
      <c r="B412" t="s">
        <v>272</v>
      </c>
      <c r="C412" t="s">
        <v>544</v>
      </c>
      <c r="D412" t="s">
        <v>545</v>
      </c>
      <c r="E412" t="s">
        <v>211</v>
      </c>
      <c r="F412" t="s">
        <v>276</v>
      </c>
      <c r="G412">
        <v>2040</v>
      </c>
      <c r="H412" t="s">
        <v>211</v>
      </c>
      <c r="I412" t="s">
        <v>211</v>
      </c>
      <c r="J412" t="s">
        <v>211</v>
      </c>
      <c r="K412" t="s">
        <v>211</v>
      </c>
      <c r="L412">
        <v>3.8107333333333182</v>
      </c>
      <c r="M412">
        <v>3.8107333333333182</v>
      </c>
    </row>
    <row r="413" spans="1:13" x14ac:dyDescent="0.2">
      <c r="A413" t="s">
        <v>436</v>
      </c>
      <c r="B413" t="s">
        <v>272</v>
      </c>
      <c r="C413" t="s">
        <v>544</v>
      </c>
      <c r="D413" t="s">
        <v>545</v>
      </c>
      <c r="E413" t="s">
        <v>211</v>
      </c>
      <c r="F413" t="s">
        <v>276</v>
      </c>
      <c r="G413">
        <v>2050</v>
      </c>
      <c r="H413" t="s">
        <v>211</v>
      </c>
      <c r="I413" t="s">
        <v>211</v>
      </c>
      <c r="J413" t="s">
        <v>211</v>
      </c>
      <c r="K413" t="s">
        <v>211</v>
      </c>
      <c r="L413">
        <v>4.1197117117116955</v>
      </c>
      <c r="M413">
        <v>4.1197117117116955</v>
      </c>
    </row>
    <row r="414" spans="1:13" x14ac:dyDescent="0.2">
      <c r="A414" t="s">
        <v>436</v>
      </c>
      <c r="B414" t="s">
        <v>272</v>
      </c>
      <c r="C414" t="s">
        <v>546</v>
      </c>
      <c r="D414" t="s">
        <v>547</v>
      </c>
      <c r="E414" t="s">
        <v>211</v>
      </c>
      <c r="F414" t="s">
        <v>276</v>
      </c>
      <c r="G414">
        <v>2018</v>
      </c>
      <c r="H414" t="s">
        <v>211</v>
      </c>
      <c r="I414" t="s">
        <v>211</v>
      </c>
      <c r="J414" t="s">
        <v>211</v>
      </c>
      <c r="K414" t="s">
        <v>211</v>
      </c>
      <c r="L414">
        <v>3.0897837837837798</v>
      </c>
      <c r="M414">
        <v>3.0897837837837798</v>
      </c>
    </row>
    <row r="415" spans="1:13" x14ac:dyDescent="0.2">
      <c r="A415" t="s">
        <v>436</v>
      </c>
      <c r="B415" t="s">
        <v>272</v>
      </c>
      <c r="C415" t="s">
        <v>546</v>
      </c>
      <c r="D415" t="s">
        <v>547</v>
      </c>
      <c r="E415" t="s">
        <v>211</v>
      </c>
      <c r="F415" t="s">
        <v>276</v>
      </c>
      <c r="G415">
        <v>2030</v>
      </c>
      <c r="H415" t="s">
        <v>211</v>
      </c>
      <c r="I415" t="s">
        <v>211</v>
      </c>
      <c r="J415" t="s">
        <v>211</v>
      </c>
      <c r="K415" t="s">
        <v>211</v>
      </c>
      <c r="L415">
        <v>3.398762162162158</v>
      </c>
      <c r="M415">
        <v>3.398762162162158</v>
      </c>
    </row>
    <row r="416" spans="1:13" x14ac:dyDescent="0.2">
      <c r="A416" t="s">
        <v>436</v>
      </c>
      <c r="B416" t="s">
        <v>272</v>
      </c>
      <c r="C416" t="s">
        <v>546</v>
      </c>
      <c r="D416" t="s">
        <v>547</v>
      </c>
      <c r="E416" t="s">
        <v>211</v>
      </c>
      <c r="F416" t="s">
        <v>276</v>
      </c>
      <c r="G416">
        <v>2040</v>
      </c>
      <c r="H416" t="s">
        <v>211</v>
      </c>
      <c r="I416" t="s">
        <v>211</v>
      </c>
      <c r="J416" t="s">
        <v>211</v>
      </c>
      <c r="K416" t="s">
        <v>211</v>
      </c>
      <c r="L416">
        <v>3.8107333333333182</v>
      </c>
      <c r="M416">
        <v>3.8107333333333182</v>
      </c>
    </row>
    <row r="417" spans="1:13" x14ac:dyDescent="0.2">
      <c r="A417" t="s">
        <v>436</v>
      </c>
      <c r="B417" t="s">
        <v>272</v>
      </c>
      <c r="C417" t="s">
        <v>546</v>
      </c>
      <c r="D417" t="s">
        <v>547</v>
      </c>
      <c r="E417" t="s">
        <v>211</v>
      </c>
      <c r="F417" t="s">
        <v>276</v>
      </c>
      <c r="G417">
        <v>2050</v>
      </c>
      <c r="H417" t="s">
        <v>211</v>
      </c>
      <c r="I417" t="s">
        <v>211</v>
      </c>
      <c r="J417" t="s">
        <v>211</v>
      </c>
      <c r="K417" t="s">
        <v>211</v>
      </c>
      <c r="L417">
        <v>4.1197117117116955</v>
      </c>
      <c r="M417">
        <v>4.1197117117116955</v>
      </c>
    </row>
    <row r="418" spans="1:13" x14ac:dyDescent="0.2">
      <c r="A418" t="s">
        <v>436</v>
      </c>
      <c r="B418" t="s">
        <v>272</v>
      </c>
      <c r="C418" t="s">
        <v>548</v>
      </c>
      <c r="D418" t="s">
        <v>549</v>
      </c>
      <c r="E418" t="s">
        <v>211</v>
      </c>
      <c r="F418" t="s">
        <v>276</v>
      </c>
      <c r="G418">
        <v>2018</v>
      </c>
      <c r="H418" t="s">
        <v>211</v>
      </c>
      <c r="I418" t="s">
        <v>211</v>
      </c>
      <c r="J418" t="s">
        <v>211</v>
      </c>
      <c r="K418" t="s">
        <v>211</v>
      </c>
      <c r="L418">
        <v>3.0897837837837798</v>
      </c>
      <c r="M418">
        <v>3.0897837837837798</v>
      </c>
    </row>
    <row r="419" spans="1:13" x14ac:dyDescent="0.2">
      <c r="A419" t="s">
        <v>436</v>
      </c>
      <c r="B419" t="s">
        <v>272</v>
      </c>
      <c r="C419" t="s">
        <v>548</v>
      </c>
      <c r="D419" t="s">
        <v>549</v>
      </c>
      <c r="E419" t="s">
        <v>211</v>
      </c>
      <c r="F419" t="s">
        <v>276</v>
      </c>
      <c r="G419">
        <v>2030</v>
      </c>
      <c r="H419" t="s">
        <v>211</v>
      </c>
      <c r="I419" t="s">
        <v>211</v>
      </c>
      <c r="J419" t="s">
        <v>211</v>
      </c>
      <c r="K419" t="s">
        <v>211</v>
      </c>
      <c r="L419">
        <v>3.398762162162158</v>
      </c>
      <c r="M419">
        <v>3.398762162162158</v>
      </c>
    </row>
    <row r="420" spans="1:13" x14ac:dyDescent="0.2">
      <c r="A420" t="s">
        <v>436</v>
      </c>
      <c r="B420" t="s">
        <v>272</v>
      </c>
      <c r="C420" t="s">
        <v>548</v>
      </c>
      <c r="D420" t="s">
        <v>549</v>
      </c>
      <c r="E420" t="s">
        <v>211</v>
      </c>
      <c r="F420" t="s">
        <v>276</v>
      </c>
      <c r="G420">
        <v>2040</v>
      </c>
      <c r="H420" t="s">
        <v>211</v>
      </c>
      <c r="I420" t="s">
        <v>211</v>
      </c>
      <c r="J420" t="s">
        <v>211</v>
      </c>
      <c r="K420" t="s">
        <v>211</v>
      </c>
      <c r="L420">
        <v>3.8107333333333182</v>
      </c>
      <c r="M420">
        <v>3.8107333333333182</v>
      </c>
    </row>
    <row r="421" spans="1:13" x14ac:dyDescent="0.2">
      <c r="A421" t="s">
        <v>436</v>
      </c>
      <c r="B421" t="s">
        <v>272</v>
      </c>
      <c r="C421" t="s">
        <v>548</v>
      </c>
      <c r="D421" t="s">
        <v>549</v>
      </c>
      <c r="E421" t="s">
        <v>211</v>
      </c>
      <c r="F421" t="s">
        <v>276</v>
      </c>
      <c r="G421">
        <v>2050</v>
      </c>
      <c r="H421" t="s">
        <v>211</v>
      </c>
      <c r="I421" t="s">
        <v>211</v>
      </c>
      <c r="J421" t="s">
        <v>211</v>
      </c>
      <c r="K421" t="s">
        <v>211</v>
      </c>
      <c r="L421">
        <v>4.1197117117116955</v>
      </c>
      <c r="M421">
        <v>4.1197117117116955</v>
      </c>
    </row>
    <row r="422" spans="1:13" x14ac:dyDescent="0.2">
      <c r="A422" t="s">
        <v>436</v>
      </c>
      <c r="B422" t="s">
        <v>272</v>
      </c>
      <c r="C422" t="s">
        <v>562</v>
      </c>
      <c r="D422" t="s">
        <v>539</v>
      </c>
      <c r="E422" t="s">
        <v>211</v>
      </c>
      <c r="F422" t="s">
        <v>276</v>
      </c>
      <c r="G422">
        <v>2018</v>
      </c>
      <c r="H422" t="s">
        <v>211</v>
      </c>
      <c r="I422" t="s">
        <v>211</v>
      </c>
      <c r="J422" t="s">
        <v>211</v>
      </c>
      <c r="K422" t="s">
        <v>211</v>
      </c>
      <c r="L422">
        <v>3.398762162162158</v>
      </c>
      <c r="M422">
        <v>3.398762162162158</v>
      </c>
    </row>
    <row r="423" spans="1:13" x14ac:dyDescent="0.2">
      <c r="A423" t="s">
        <v>436</v>
      </c>
      <c r="B423" t="s">
        <v>272</v>
      </c>
      <c r="C423" t="s">
        <v>562</v>
      </c>
      <c r="D423" t="s">
        <v>539</v>
      </c>
      <c r="E423" t="s">
        <v>211</v>
      </c>
      <c r="F423" t="s">
        <v>276</v>
      </c>
      <c r="G423">
        <v>2030</v>
      </c>
      <c r="H423" t="s">
        <v>211</v>
      </c>
      <c r="I423" t="s">
        <v>211</v>
      </c>
      <c r="J423" t="s">
        <v>211</v>
      </c>
      <c r="K423" t="s">
        <v>211</v>
      </c>
      <c r="L423">
        <v>3.6047477477477536</v>
      </c>
      <c r="M423">
        <v>3.6047477477477536</v>
      </c>
    </row>
    <row r="424" spans="1:13" x14ac:dyDescent="0.2">
      <c r="A424" t="s">
        <v>436</v>
      </c>
      <c r="B424" t="s">
        <v>272</v>
      </c>
      <c r="C424" t="s">
        <v>562</v>
      </c>
      <c r="D424" t="s">
        <v>539</v>
      </c>
      <c r="E424" t="s">
        <v>211</v>
      </c>
      <c r="F424" t="s">
        <v>276</v>
      </c>
      <c r="G424">
        <v>2040</v>
      </c>
      <c r="H424" t="s">
        <v>211</v>
      </c>
      <c r="I424" t="s">
        <v>211</v>
      </c>
      <c r="J424" t="s">
        <v>211</v>
      </c>
      <c r="K424" t="s">
        <v>211</v>
      </c>
      <c r="L424">
        <v>4.1197117117116955</v>
      </c>
      <c r="M424">
        <v>4.1197117117116955</v>
      </c>
    </row>
    <row r="425" spans="1:13" x14ac:dyDescent="0.2">
      <c r="A425" t="s">
        <v>436</v>
      </c>
      <c r="B425" t="s">
        <v>272</v>
      </c>
      <c r="C425" t="s">
        <v>562</v>
      </c>
      <c r="D425" t="s">
        <v>539</v>
      </c>
      <c r="E425" t="s">
        <v>211</v>
      </c>
      <c r="F425" t="s">
        <v>276</v>
      </c>
      <c r="G425">
        <v>2050</v>
      </c>
      <c r="H425" t="s">
        <v>211</v>
      </c>
      <c r="I425" t="s">
        <v>211</v>
      </c>
      <c r="J425" t="s">
        <v>211</v>
      </c>
      <c r="K425" t="s">
        <v>211</v>
      </c>
      <c r="L425">
        <v>4.6346756756756697</v>
      </c>
      <c r="M425">
        <v>4.6346756756756697</v>
      </c>
    </row>
    <row r="426" spans="1:13" x14ac:dyDescent="0.2">
      <c r="A426" t="s">
        <v>436</v>
      </c>
      <c r="B426" t="s">
        <v>272</v>
      </c>
      <c r="C426" t="s">
        <v>563</v>
      </c>
      <c r="D426" t="s">
        <v>541</v>
      </c>
      <c r="E426" t="s">
        <v>211</v>
      </c>
      <c r="F426" t="s">
        <v>276</v>
      </c>
      <c r="G426">
        <v>2018</v>
      </c>
      <c r="H426" t="s">
        <v>211</v>
      </c>
      <c r="I426" t="s">
        <v>211</v>
      </c>
      <c r="J426" t="s">
        <v>211</v>
      </c>
      <c r="K426" t="s">
        <v>211</v>
      </c>
      <c r="L426">
        <v>3.398762162162158</v>
      </c>
      <c r="M426">
        <v>3.398762162162158</v>
      </c>
    </row>
    <row r="427" spans="1:13" x14ac:dyDescent="0.2">
      <c r="A427" t="s">
        <v>436</v>
      </c>
      <c r="B427" t="s">
        <v>272</v>
      </c>
      <c r="C427" t="s">
        <v>563</v>
      </c>
      <c r="D427" t="s">
        <v>541</v>
      </c>
      <c r="E427" t="s">
        <v>211</v>
      </c>
      <c r="F427" t="s">
        <v>276</v>
      </c>
      <c r="G427">
        <v>2030</v>
      </c>
      <c r="H427" t="s">
        <v>211</v>
      </c>
      <c r="I427" t="s">
        <v>211</v>
      </c>
      <c r="J427" t="s">
        <v>211</v>
      </c>
      <c r="K427" t="s">
        <v>211</v>
      </c>
      <c r="L427">
        <v>3.6047477477477536</v>
      </c>
      <c r="M427">
        <v>3.6047477477477536</v>
      </c>
    </row>
    <row r="428" spans="1:13" x14ac:dyDescent="0.2">
      <c r="A428" t="s">
        <v>436</v>
      </c>
      <c r="B428" t="s">
        <v>272</v>
      </c>
      <c r="C428" t="s">
        <v>563</v>
      </c>
      <c r="D428" t="s">
        <v>541</v>
      </c>
      <c r="E428" t="s">
        <v>211</v>
      </c>
      <c r="F428" t="s">
        <v>276</v>
      </c>
      <c r="G428">
        <v>2040</v>
      </c>
      <c r="H428" t="s">
        <v>211</v>
      </c>
      <c r="I428" t="s">
        <v>211</v>
      </c>
      <c r="J428" t="s">
        <v>211</v>
      </c>
      <c r="K428" t="s">
        <v>211</v>
      </c>
      <c r="L428">
        <v>4.1197117117116955</v>
      </c>
      <c r="M428">
        <v>4.1197117117116955</v>
      </c>
    </row>
    <row r="429" spans="1:13" x14ac:dyDescent="0.2">
      <c r="A429" t="s">
        <v>436</v>
      </c>
      <c r="B429" t="s">
        <v>272</v>
      </c>
      <c r="C429" t="s">
        <v>563</v>
      </c>
      <c r="D429" t="s">
        <v>541</v>
      </c>
      <c r="E429" t="s">
        <v>211</v>
      </c>
      <c r="F429" t="s">
        <v>276</v>
      </c>
      <c r="G429">
        <v>2050</v>
      </c>
      <c r="H429" t="s">
        <v>211</v>
      </c>
      <c r="I429" t="s">
        <v>211</v>
      </c>
      <c r="J429" t="s">
        <v>211</v>
      </c>
      <c r="K429" t="s">
        <v>211</v>
      </c>
      <c r="L429">
        <v>4.6346756756756697</v>
      </c>
      <c r="M429">
        <v>4.6346756756756697</v>
      </c>
    </row>
    <row r="430" spans="1:13" x14ac:dyDescent="0.2">
      <c r="A430" t="s">
        <v>436</v>
      </c>
      <c r="B430" t="s">
        <v>272</v>
      </c>
      <c r="C430" t="s">
        <v>564</v>
      </c>
      <c r="D430" t="s">
        <v>543</v>
      </c>
      <c r="E430" t="s">
        <v>211</v>
      </c>
      <c r="F430" t="s">
        <v>276</v>
      </c>
      <c r="G430">
        <v>2018</v>
      </c>
      <c r="H430" t="s">
        <v>211</v>
      </c>
      <c r="I430" t="s">
        <v>211</v>
      </c>
      <c r="J430" t="s">
        <v>211</v>
      </c>
      <c r="K430" t="s">
        <v>211</v>
      </c>
      <c r="L430">
        <v>3.398762162162158</v>
      </c>
      <c r="M430">
        <v>3.398762162162158</v>
      </c>
    </row>
    <row r="431" spans="1:13" x14ac:dyDescent="0.2">
      <c r="A431" t="s">
        <v>436</v>
      </c>
      <c r="B431" t="s">
        <v>272</v>
      </c>
      <c r="C431" t="s">
        <v>564</v>
      </c>
      <c r="D431" t="s">
        <v>543</v>
      </c>
      <c r="E431" t="s">
        <v>211</v>
      </c>
      <c r="F431" t="s">
        <v>276</v>
      </c>
      <c r="G431">
        <v>2030</v>
      </c>
      <c r="H431" t="s">
        <v>211</v>
      </c>
      <c r="I431" t="s">
        <v>211</v>
      </c>
      <c r="J431" t="s">
        <v>211</v>
      </c>
      <c r="K431" t="s">
        <v>211</v>
      </c>
      <c r="L431">
        <v>3.6047477477477536</v>
      </c>
      <c r="M431">
        <v>3.6047477477477536</v>
      </c>
    </row>
    <row r="432" spans="1:13" x14ac:dyDescent="0.2">
      <c r="A432" t="s">
        <v>436</v>
      </c>
      <c r="B432" t="s">
        <v>272</v>
      </c>
      <c r="C432" t="s">
        <v>564</v>
      </c>
      <c r="D432" t="s">
        <v>543</v>
      </c>
      <c r="E432" t="s">
        <v>211</v>
      </c>
      <c r="F432" t="s">
        <v>276</v>
      </c>
      <c r="G432">
        <v>2040</v>
      </c>
      <c r="H432" t="s">
        <v>211</v>
      </c>
      <c r="I432" t="s">
        <v>211</v>
      </c>
      <c r="J432" t="s">
        <v>211</v>
      </c>
      <c r="K432" t="s">
        <v>211</v>
      </c>
      <c r="L432">
        <v>4.1197117117116955</v>
      </c>
      <c r="M432">
        <v>4.1197117117116955</v>
      </c>
    </row>
    <row r="433" spans="1:13" x14ac:dyDescent="0.2">
      <c r="A433" t="s">
        <v>436</v>
      </c>
      <c r="B433" t="s">
        <v>272</v>
      </c>
      <c r="C433" t="s">
        <v>564</v>
      </c>
      <c r="D433" t="s">
        <v>543</v>
      </c>
      <c r="E433" t="s">
        <v>211</v>
      </c>
      <c r="F433" t="s">
        <v>276</v>
      </c>
      <c r="G433">
        <v>2050</v>
      </c>
      <c r="H433" t="s">
        <v>211</v>
      </c>
      <c r="I433" t="s">
        <v>211</v>
      </c>
      <c r="J433" t="s">
        <v>211</v>
      </c>
      <c r="K433" t="s">
        <v>211</v>
      </c>
      <c r="L433">
        <v>4.6346756756756697</v>
      </c>
      <c r="M433">
        <v>4.6346756756756697</v>
      </c>
    </row>
    <row r="434" spans="1:13" x14ac:dyDescent="0.2">
      <c r="A434" t="s">
        <v>436</v>
      </c>
      <c r="B434" t="s">
        <v>272</v>
      </c>
      <c r="C434" t="s">
        <v>565</v>
      </c>
      <c r="D434" t="s">
        <v>545</v>
      </c>
      <c r="E434" t="s">
        <v>211</v>
      </c>
      <c r="F434" t="s">
        <v>276</v>
      </c>
      <c r="G434">
        <v>2018</v>
      </c>
      <c r="H434" t="s">
        <v>211</v>
      </c>
      <c r="I434" t="s">
        <v>211</v>
      </c>
      <c r="J434" t="s">
        <v>211</v>
      </c>
      <c r="K434" t="s">
        <v>211</v>
      </c>
      <c r="L434">
        <v>3.398762162162158</v>
      </c>
      <c r="M434">
        <v>3.398762162162158</v>
      </c>
    </row>
    <row r="435" spans="1:13" x14ac:dyDescent="0.2">
      <c r="A435" t="s">
        <v>436</v>
      </c>
      <c r="B435" t="s">
        <v>272</v>
      </c>
      <c r="C435" t="s">
        <v>565</v>
      </c>
      <c r="D435" t="s">
        <v>545</v>
      </c>
      <c r="E435" t="s">
        <v>211</v>
      </c>
      <c r="F435" t="s">
        <v>276</v>
      </c>
      <c r="G435">
        <v>2030</v>
      </c>
      <c r="H435" t="s">
        <v>211</v>
      </c>
      <c r="I435" t="s">
        <v>211</v>
      </c>
      <c r="J435" t="s">
        <v>211</v>
      </c>
      <c r="K435" t="s">
        <v>211</v>
      </c>
      <c r="L435">
        <v>3.6047477477477536</v>
      </c>
      <c r="M435">
        <v>3.6047477477477536</v>
      </c>
    </row>
    <row r="436" spans="1:13" x14ac:dyDescent="0.2">
      <c r="A436" t="s">
        <v>436</v>
      </c>
      <c r="B436" t="s">
        <v>272</v>
      </c>
      <c r="C436" t="s">
        <v>565</v>
      </c>
      <c r="D436" t="s">
        <v>545</v>
      </c>
      <c r="E436" t="s">
        <v>211</v>
      </c>
      <c r="F436" t="s">
        <v>276</v>
      </c>
      <c r="G436">
        <v>2040</v>
      </c>
      <c r="H436" t="s">
        <v>211</v>
      </c>
      <c r="I436" t="s">
        <v>211</v>
      </c>
      <c r="J436" t="s">
        <v>211</v>
      </c>
      <c r="K436" t="s">
        <v>211</v>
      </c>
      <c r="L436">
        <v>4.1197117117116955</v>
      </c>
      <c r="M436">
        <v>4.1197117117116955</v>
      </c>
    </row>
    <row r="437" spans="1:13" x14ac:dyDescent="0.2">
      <c r="A437" t="s">
        <v>436</v>
      </c>
      <c r="B437" t="s">
        <v>272</v>
      </c>
      <c r="C437" t="s">
        <v>565</v>
      </c>
      <c r="D437" t="s">
        <v>545</v>
      </c>
      <c r="E437" t="s">
        <v>211</v>
      </c>
      <c r="F437" t="s">
        <v>276</v>
      </c>
      <c r="G437">
        <v>2050</v>
      </c>
      <c r="H437" t="s">
        <v>211</v>
      </c>
      <c r="I437" t="s">
        <v>211</v>
      </c>
      <c r="J437" t="s">
        <v>211</v>
      </c>
      <c r="K437" t="s">
        <v>211</v>
      </c>
      <c r="L437">
        <v>4.6346756756756697</v>
      </c>
      <c r="M437">
        <v>4.6346756756756697</v>
      </c>
    </row>
    <row r="438" spans="1:13" x14ac:dyDescent="0.2">
      <c r="A438" t="s">
        <v>436</v>
      </c>
      <c r="B438" t="s">
        <v>272</v>
      </c>
      <c r="C438" t="s">
        <v>566</v>
      </c>
      <c r="D438" t="s">
        <v>547</v>
      </c>
      <c r="E438" t="s">
        <v>211</v>
      </c>
      <c r="F438" t="s">
        <v>276</v>
      </c>
      <c r="G438">
        <v>2018</v>
      </c>
      <c r="H438" t="s">
        <v>211</v>
      </c>
      <c r="I438" t="s">
        <v>211</v>
      </c>
      <c r="J438" t="s">
        <v>211</v>
      </c>
      <c r="K438" t="s">
        <v>211</v>
      </c>
      <c r="L438">
        <v>3.398762162162158</v>
      </c>
      <c r="M438">
        <v>3.398762162162158</v>
      </c>
    </row>
    <row r="439" spans="1:13" x14ac:dyDescent="0.2">
      <c r="A439" t="s">
        <v>436</v>
      </c>
      <c r="B439" t="s">
        <v>272</v>
      </c>
      <c r="C439" t="s">
        <v>566</v>
      </c>
      <c r="D439" t="s">
        <v>547</v>
      </c>
      <c r="E439" t="s">
        <v>211</v>
      </c>
      <c r="F439" t="s">
        <v>276</v>
      </c>
      <c r="G439">
        <v>2030</v>
      </c>
      <c r="H439" t="s">
        <v>211</v>
      </c>
      <c r="I439" t="s">
        <v>211</v>
      </c>
      <c r="J439" t="s">
        <v>211</v>
      </c>
      <c r="K439" t="s">
        <v>211</v>
      </c>
      <c r="L439">
        <v>3.6047477477477536</v>
      </c>
      <c r="M439">
        <v>3.6047477477477536</v>
      </c>
    </row>
    <row r="440" spans="1:13" x14ac:dyDescent="0.2">
      <c r="A440" t="s">
        <v>436</v>
      </c>
      <c r="B440" t="s">
        <v>272</v>
      </c>
      <c r="C440" t="s">
        <v>566</v>
      </c>
      <c r="D440" t="s">
        <v>547</v>
      </c>
      <c r="E440" t="s">
        <v>211</v>
      </c>
      <c r="F440" t="s">
        <v>276</v>
      </c>
      <c r="G440">
        <v>2040</v>
      </c>
      <c r="H440" t="s">
        <v>211</v>
      </c>
      <c r="I440" t="s">
        <v>211</v>
      </c>
      <c r="J440" t="s">
        <v>211</v>
      </c>
      <c r="K440" t="s">
        <v>211</v>
      </c>
      <c r="L440">
        <v>4.1197117117116955</v>
      </c>
      <c r="M440">
        <v>4.1197117117116955</v>
      </c>
    </row>
    <row r="441" spans="1:13" x14ac:dyDescent="0.2">
      <c r="A441" t="s">
        <v>436</v>
      </c>
      <c r="B441" t="s">
        <v>272</v>
      </c>
      <c r="C441" t="s">
        <v>566</v>
      </c>
      <c r="D441" t="s">
        <v>547</v>
      </c>
      <c r="E441" t="s">
        <v>211</v>
      </c>
      <c r="F441" t="s">
        <v>276</v>
      </c>
      <c r="G441">
        <v>2050</v>
      </c>
      <c r="H441" t="s">
        <v>211</v>
      </c>
      <c r="I441" t="s">
        <v>211</v>
      </c>
      <c r="J441" t="s">
        <v>211</v>
      </c>
      <c r="K441" t="s">
        <v>211</v>
      </c>
      <c r="L441">
        <v>4.6346756756756697</v>
      </c>
      <c r="M441">
        <v>4.6346756756756697</v>
      </c>
    </row>
    <row r="442" spans="1:13" x14ac:dyDescent="0.2">
      <c r="A442" t="s">
        <v>436</v>
      </c>
      <c r="B442" t="s">
        <v>272</v>
      </c>
      <c r="C442" t="s">
        <v>567</v>
      </c>
      <c r="D442" t="s">
        <v>549</v>
      </c>
      <c r="E442" t="s">
        <v>211</v>
      </c>
      <c r="F442" t="s">
        <v>276</v>
      </c>
      <c r="G442">
        <v>2018</v>
      </c>
      <c r="H442" t="s">
        <v>211</v>
      </c>
      <c r="I442" t="s">
        <v>211</v>
      </c>
      <c r="J442" t="s">
        <v>211</v>
      </c>
      <c r="K442" t="s">
        <v>211</v>
      </c>
      <c r="L442">
        <v>3.398762162162158</v>
      </c>
      <c r="M442">
        <v>3.398762162162158</v>
      </c>
    </row>
    <row r="443" spans="1:13" x14ac:dyDescent="0.2">
      <c r="A443" t="s">
        <v>436</v>
      </c>
      <c r="B443" t="s">
        <v>272</v>
      </c>
      <c r="C443" t="s">
        <v>567</v>
      </c>
      <c r="D443" t="s">
        <v>549</v>
      </c>
      <c r="E443" t="s">
        <v>211</v>
      </c>
      <c r="F443" t="s">
        <v>276</v>
      </c>
      <c r="G443">
        <v>2030</v>
      </c>
      <c r="H443" t="s">
        <v>211</v>
      </c>
      <c r="I443" t="s">
        <v>211</v>
      </c>
      <c r="J443" t="s">
        <v>211</v>
      </c>
      <c r="K443" t="s">
        <v>211</v>
      </c>
      <c r="L443">
        <v>3.6047477477477536</v>
      </c>
      <c r="M443">
        <v>3.6047477477477536</v>
      </c>
    </row>
    <row r="444" spans="1:13" x14ac:dyDescent="0.2">
      <c r="A444" t="s">
        <v>436</v>
      </c>
      <c r="B444" t="s">
        <v>272</v>
      </c>
      <c r="C444" t="s">
        <v>567</v>
      </c>
      <c r="D444" t="s">
        <v>549</v>
      </c>
      <c r="E444" t="s">
        <v>211</v>
      </c>
      <c r="F444" t="s">
        <v>276</v>
      </c>
      <c r="G444">
        <v>2040</v>
      </c>
      <c r="H444" t="s">
        <v>211</v>
      </c>
      <c r="I444" t="s">
        <v>211</v>
      </c>
      <c r="J444" t="s">
        <v>211</v>
      </c>
      <c r="K444" t="s">
        <v>211</v>
      </c>
      <c r="L444">
        <v>4.1197117117116955</v>
      </c>
      <c r="M444">
        <v>4.1197117117116955</v>
      </c>
    </row>
    <row r="445" spans="1:13" x14ac:dyDescent="0.2">
      <c r="A445" t="s">
        <v>436</v>
      </c>
      <c r="B445" t="s">
        <v>272</v>
      </c>
      <c r="C445" t="s">
        <v>567</v>
      </c>
      <c r="D445" t="s">
        <v>549</v>
      </c>
      <c r="E445" t="s">
        <v>211</v>
      </c>
      <c r="F445" t="s">
        <v>276</v>
      </c>
      <c r="G445">
        <v>2050</v>
      </c>
      <c r="H445" t="s">
        <v>211</v>
      </c>
      <c r="I445" t="s">
        <v>211</v>
      </c>
      <c r="J445" t="s">
        <v>211</v>
      </c>
      <c r="K445" t="s">
        <v>211</v>
      </c>
      <c r="L445">
        <v>4.6346756756756697</v>
      </c>
      <c r="M445">
        <v>4.6346756756756697</v>
      </c>
    </row>
    <row r="446" spans="1:13" x14ac:dyDescent="0.2">
      <c r="A446" t="s">
        <v>436</v>
      </c>
      <c r="B446" t="s">
        <v>272</v>
      </c>
      <c r="C446" t="s">
        <v>484</v>
      </c>
      <c r="D446" t="s">
        <v>478</v>
      </c>
      <c r="E446" t="s">
        <v>211</v>
      </c>
      <c r="F446" t="s">
        <v>276</v>
      </c>
      <c r="G446">
        <v>2018</v>
      </c>
      <c r="H446" t="s">
        <v>211</v>
      </c>
      <c r="I446" t="s">
        <v>211</v>
      </c>
      <c r="J446" t="s">
        <v>211</v>
      </c>
      <c r="K446" t="s">
        <v>211</v>
      </c>
      <c r="L446">
        <v>3.07019607843137</v>
      </c>
      <c r="M446">
        <v>3.07019607843137</v>
      </c>
    </row>
    <row r="447" spans="1:13" x14ac:dyDescent="0.2">
      <c r="A447" t="s">
        <v>436</v>
      </c>
      <c r="B447" t="s">
        <v>272</v>
      </c>
      <c r="C447" t="s">
        <v>484</v>
      </c>
      <c r="D447" t="s">
        <v>478</v>
      </c>
      <c r="E447" t="s">
        <v>211</v>
      </c>
      <c r="F447" t="s">
        <v>276</v>
      </c>
      <c r="G447">
        <v>2030</v>
      </c>
      <c r="H447" t="s">
        <v>211</v>
      </c>
      <c r="I447" t="s">
        <v>211</v>
      </c>
      <c r="J447" t="s">
        <v>211</v>
      </c>
      <c r="K447" t="s">
        <v>211</v>
      </c>
      <c r="L447">
        <v>3.3772156862745071</v>
      </c>
      <c r="M447">
        <v>3.3772156862745071</v>
      </c>
    </row>
    <row r="448" spans="1:13" x14ac:dyDescent="0.2">
      <c r="A448" t="s">
        <v>436</v>
      </c>
      <c r="B448" t="s">
        <v>272</v>
      </c>
      <c r="C448" t="s">
        <v>484</v>
      </c>
      <c r="D448" t="s">
        <v>478</v>
      </c>
      <c r="E448" t="s">
        <v>211</v>
      </c>
      <c r="F448" t="s">
        <v>276</v>
      </c>
      <c r="G448">
        <v>2040</v>
      </c>
      <c r="H448" t="s">
        <v>211</v>
      </c>
      <c r="I448" t="s">
        <v>211</v>
      </c>
      <c r="J448" t="s">
        <v>211</v>
      </c>
      <c r="K448" t="s">
        <v>211</v>
      </c>
      <c r="L448">
        <v>3.7865751633986795</v>
      </c>
      <c r="M448">
        <v>3.7865751633986795</v>
      </c>
    </row>
    <row r="449" spans="1:13" x14ac:dyDescent="0.2">
      <c r="A449" t="s">
        <v>436</v>
      </c>
      <c r="B449" t="s">
        <v>272</v>
      </c>
      <c r="C449" t="s">
        <v>484</v>
      </c>
      <c r="D449" t="s">
        <v>478</v>
      </c>
      <c r="E449" t="s">
        <v>211</v>
      </c>
      <c r="F449" t="s">
        <v>276</v>
      </c>
      <c r="G449">
        <v>2050</v>
      </c>
      <c r="H449" t="s">
        <v>211</v>
      </c>
      <c r="I449" t="s">
        <v>211</v>
      </c>
      <c r="J449" t="s">
        <v>211</v>
      </c>
      <c r="K449" t="s">
        <v>211</v>
      </c>
      <c r="L449">
        <v>4.0935947712418166</v>
      </c>
      <c r="M449">
        <v>4.0935947712418166</v>
      </c>
    </row>
    <row r="450" spans="1:13" x14ac:dyDescent="0.2">
      <c r="A450" t="s">
        <v>436</v>
      </c>
      <c r="B450" t="s">
        <v>272</v>
      </c>
      <c r="C450" t="s">
        <v>484</v>
      </c>
      <c r="D450" t="s">
        <v>139</v>
      </c>
      <c r="E450" t="s">
        <v>211</v>
      </c>
      <c r="F450" t="s">
        <v>276</v>
      </c>
      <c r="G450">
        <v>2018</v>
      </c>
      <c r="H450" t="s">
        <v>211</v>
      </c>
      <c r="I450" t="s">
        <v>211</v>
      </c>
      <c r="J450" t="s">
        <v>211</v>
      </c>
      <c r="K450" t="s">
        <v>211</v>
      </c>
      <c r="L450">
        <v>2.1491372549019587</v>
      </c>
      <c r="M450">
        <v>2.1491372549019587</v>
      </c>
    </row>
    <row r="451" spans="1:13" x14ac:dyDescent="0.2">
      <c r="A451" t="s">
        <v>436</v>
      </c>
      <c r="B451" t="s">
        <v>272</v>
      </c>
      <c r="C451" t="s">
        <v>484</v>
      </c>
      <c r="D451" t="s">
        <v>139</v>
      </c>
      <c r="E451" t="s">
        <v>211</v>
      </c>
      <c r="F451" t="s">
        <v>276</v>
      </c>
      <c r="G451">
        <v>2030</v>
      </c>
      <c r="H451" t="s">
        <v>211</v>
      </c>
      <c r="I451" t="s">
        <v>211</v>
      </c>
      <c r="J451" t="s">
        <v>211</v>
      </c>
      <c r="K451" t="s">
        <v>211</v>
      </c>
      <c r="L451">
        <v>2.3640509803921548</v>
      </c>
      <c r="M451">
        <v>2.3640509803921548</v>
      </c>
    </row>
    <row r="452" spans="1:13" x14ac:dyDescent="0.2">
      <c r="A452" t="s">
        <v>436</v>
      </c>
      <c r="B452" t="s">
        <v>272</v>
      </c>
      <c r="C452" t="s">
        <v>484</v>
      </c>
      <c r="D452" t="s">
        <v>139</v>
      </c>
      <c r="E452" t="s">
        <v>211</v>
      </c>
      <c r="F452" t="s">
        <v>276</v>
      </c>
      <c r="G452">
        <v>2040</v>
      </c>
      <c r="H452" t="s">
        <v>211</v>
      </c>
      <c r="I452" t="s">
        <v>211</v>
      </c>
      <c r="J452" t="s">
        <v>211</v>
      </c>
      <c r="K452" t="s">
        <v>211</v>
      </c>
      <c r="L452">
        <v>2.6506026143790815</v>
      </c>
      <c r="M452">
        <v>2.6506026143790815</v>
      </c>
    </row>
    <row r="453" spans="1:13" x14ac:dyDescent="0.2">
      <c r="A453" t="s">
        <v>436</v>
      </c>
      <c r="B453" t="s">
        <v>272</v>
      </c>
      <c r="C453" t="s">
        <v>484</v>
      </c>
      <c r="D453" t="s">
        <v>139</v>
      </c>
      <c r="E453" t="s">
        <v>211</v>
      </c>
      <c r="F453" t="s">
        <v>276</v>
      </c>
      <c r="G453">
        <v>2050</v>
      </c>
      <c r="H453" t="s">
        <v>211</v>
      </c>
      <c r="I453" t="s">
        <v>211</v>
      </c>
      <c r="J453" t="s">
        <v>211</v>
      </c>
      <c r="K453" t="s">
        <v>211</v>
      </c>
      <c r="L453">
        <v>2.8655163398692776</v>
      </c>
      <c r="M453">
        <v>2.8655163398692776</v>
      </c>
    </row>
    <row r="454" spans="1:13" x14ac:dyDescent="0.2">
      <c r="A454" t="s">
        <v>436</v>
      </c>
      <c r="B454" t="s">
        <v>272</v>
      </c>
      <c r="C454" t="s">
        <v>485</v>
      </c>
      <c r="D454" t="s">
        <v>480</v>
      </c>
      <c r="E454" t="s">
        <v>211</v>
      </c>
      <c r="F454" t="s">
        <v>276</v>
      </c>
      <c r="G454">
        <v>2018</v>
      </c>
      <c r="H454" t="s">
        <v>211</v>
      </c>
      <c r="I454" t="s">
        <v>211</v>
      </c>
      <c r="J454" t="s">
        <v>211</v>
      </c>
      <c r="K454" t="s">
        <v>211</v>
      </c>
      <c r="L454">
        <v>3.07019607843137</v>
      </c>
      <c r="M454">
        <v>3.07019607843137</v>
      </c>
    </row>
    <row r="455" spans="1:13" x14ac:dyDescent="0.2">
      <c r="A455" t="s">
        <v>436</v>
      </c>
      <c r="B455" t="s">
        <v>272</v>
      </c>
      <c r="C455" t="s">
        <v>485</v>
      </c>
      <c r="D455" t="s">
        <v>480</v>
      </c>
      <c r="E455" t="s">
        <v>211</v>
      </c>
      <c r="F455" t="s">
        <v>276</v>
      </c>
      <c r="G455">
        <v>2030</v>
      </c>
      <c r="H455" t="s">
        <v>211</v>
      </c>
      <c r="I455" t="s">
        <v>211</v>
      </c>
      <c r="J455" t="s">
        <v>211</v>
      </c>
      <c r="K455" t="s">
        <v>211</v>
      </c>
      <c r="L455">
        <v>3.3772156862745071</v>
      </c>
      <c r="M455">
        <v>3.3772156862745071</v>
      </c>
    </row>
    <row r="456" spans="1:13" x14ac:dyDescent="0.2">
      <c r="A456" t="s">
        <v>436</v>
      </c>
      <c r="B456" t="s">
        <v>272</v>
      </c>
      <c r="C456" t="s">
        <v>485</v>
      </c>
      <c r="D456" t="s">
        <v>480</v>
      </c>
      <c r="E456" t="s">
        <v>211</v>
      </c>
      <c r="F456" t="s">
        <v>276</v>
      </c>
      <c r="G456">
        <v>2040</v>
      </c>
      <c r="H456" t="s">
        <v>211</v>
      </c>
      <c r="I456" t="s">
        <v>211</v>
      </c>
      <c r="J456" t="s">
        <v>211</v>
      </c>
      <c r="K456" t="s">
        <v>211</v>
      </c>
      <c r="L456">
        <v>3.7865751633986795</v>
      </c>
      <c r="M456">
        <v>3.7865751633986795</v>
      </c>
    </row>
    <row r="457" spans="1:13" x14ac:dyDescent="0.2">
      <c r="A457" t="s">
        <v>436</v>
      </c>
      <c r="B457" t="s">
        <v>272</v>
      </c>
      <c r="C457" t="s">
        <v>485</v>
      </c>
      <c r="D457" t="s">
        <v>480</v>
      </c>
      <c r="E457" t="s">
        <v>211</v>
      </c>
      <c r="F457" t="s">
        <v>276</v>
      </c>
      <c r="G457">
        <v>2050</v>
      </c>
      <c r="H457" t="s">
        <v>211</v>
      </c>
      <c r="I457" t="s">
        <v>211</v>
      </c>
      <c r="J457" t="s">
        <v>211</v>
      </c>
      <c r="K457" t="s">
        <v>211</v>
      </c>
      <c r="L457">
        <v>4.0935947712418166</v>
      </c>
      <c r="M457">
        <v>4.0935947712418166</v>
      </c>
    </row>
    <row r="458" spans="1:13" x14ac:dyDescent="0.2">
      <c r="A458" t="s">
        <v>436</v>
      </c>
      <c r="B458" t="s">
        <v>272</v>
      </c>
      <c r="C458" t="s">
        <v>485</v>
      </c>
      <c r="D458" t="s">
        <v>139</v>
      </c>
      <c r="E458" t="s">
        <v>211</v>
      </c>
      <c r="F458" t="s">
        <v>276</v>
      </c>
      <c r="G458">
        <v>2018</v>
      </c>
      <c r="H458" t="s">
        <v>211</v>
      </c>
      <c r="I458" t="s">
        <v>211</v>
      </c>
      <c r="J458" t="s">
        <v>211</v>
      </c>
      <c r="K458" t="s">
        <v>211</v>
      </c>
      <c r="L458">
        <v>2.1491372549019587</v>
      </c>
      <c r="M458">
        <v>2.1491372549019587</v>
      </c>
    </row>
    <row r="459" spans="1:13" x14ac:dyDescent="0.2">
      <c r="A459" t="s">
        <v>436</v>
      </c>
      <c r="B459" t="s">
        <v>272</v>
      </c>
      <c r="C459" t="s">
        <v>485</v>
      </c>
      <c r="D459" t="s">
        <v>139</v>
      </c>
      <c r="E459" t="s">
        <v>211</v>
      </c>
      <c r="F459" t="s">
        <v>276</v>
      </c>
      <c r="G459">
        <v>2030</v>
      </c>
      <c r="H459" t="s">
        <v>211</v>
      </c>
      <c r="I459" t="s">
        <v>211</v>
      </c>
      <c r="J459" t="s">
        <v>211</v>
      </c>
      <c r="K459" t="s">
        <v>211</v>
      </c>
      <c r="L459">
        <v>2.3640509803921548</v>
      </c>
      <c r="M459">
        <v>2.3640509803921548</v>
      </c>
    </row>
    <row r="460" spans="1:13" x14ac:dyDescent="0.2">
      <c r="A460" t="s">
        <v>436</v>
      </c>
      <c r="B460" t="s">
        <v>272</v>
      </c>
      <c r="C460" t="s">
        <v>485</v>
      </c>
      <c r="D460" t="s">
        <v>139</v>
      </c>
      <c r="E460" t="s">
        <v>211</v>
      </c>
      <c r="F460" t="s">
        <v>276</v>
      </c>
      <c r="G460">
        <v>2040</v>
      </c>
      <c r="H460" t="s">
        <v>211</v>
      </c>
      <c r="I460" t="s">
        <v>211</v>
      </c>
      <c r="J460" t="s">
        <v>211</v>
      </c>
      <c r="K460" t="s">
        <v>211</v>
      </c>
      <c r="L460">
        <v>2.6506026143790815</v>
      </c>
      <c r="M460">
        <v>2.6506026143790815</v>
      </c>
    </row>
    <row r="461" spans="1:13" x14ac:dyDescent="0.2">
      <c r="A461" t="s">
        <v>436</v>
      </c>
      <c r="B461" t="s">
        <v>272</v>
      </c>
      <c r="C461" t="s">
        <v>485</v>
      </c>
      <c r="D461" t="s">
        <v>139</v>
      </c>
      <c r="E461" t="s">
        <v>211</v>
      </c>
      <c r="F461" t="s">
        <v>276</v>
      </c>
      <c r="G461">
        <v>2050</v>
      </c>
      <c r="H461" t="s">
        <v>211</v>
      </c>
      <c r="I461" t="s">
        <v>211</v>
      </c>
      <c r="J461" t="s">
        <v>211</v>
      </c>
      <c r="K461" t="s">
        <v>211</v>
      </c>
      <c r="L461">
        <v>2.8655163398692776</v>
      </c>
      <c r="M461">
        <v>2.8655163398692776</v>
      </c>
    </row>
    <row r="462" spans="1:13" x14ac:dyDescent="0.2">
      <c r="A462" t="s">
        <v>436</v>
      </c>
      <c r="B462" t="s">
        <v>272</v>
      </c>
      <c r="C462" t="s">
        <v>486</v>
      </c>
      <c r="D462" t="s">
        <v>481</v>
      </c>
      <c r="E462" t="s">
        <v>211</v>
      </c>
      <c r="F462" t="s">
        <v>276</v>
      </c>
      <c r="G462">
        <v>2018</v>
      </c>
      <c r="H462" t="s">
        <v>211</v>
      </c>
      <c r="I462" t="s">
        <v>211</v>
      </c>
      <c r="J462" t="s">
        <v>211</v>
      </c>
      <c r="K462" t="s">
        <v>211</v>
      </c>
      <c r="L462">
        <v>3.07019607843137</v>
      </c>
      <c r="M462">
        <v>3.07019607843137</v>
      </c>
    </row>
    <row r="463" spans="1:13" x14ac:dyDescent="0.2">
      <c r="A463" t="s">
        <v>436</v>
      </c>
      <c r="B463" t="s">
        <v>272</v>
      </c>
      <c r="C463" t="s">
        <v>486</v>
      </c>
      <c r="D463" t="s">
        <v>481</v>
      </c>
      <c r="E463" t="s">
        <v>211</v>
      </c>
      <c r="F463" t="s">
        <v>276</v>
      </c>
      <c r="G463">
        <v>2030</v>
      </c>
      <c r="H463" t="s">
        <v>211</v>
      </c>
      <c r="I463" t="s">
        <v>211</v>
      </c>
      <c r="J463" t="s">
        <v>211</v>
      </c>
      <c r="K463" t="s">
        <v>211</v>
      </c>
      <c r="L463">
        <v>3.3772156862745071</v>
      </c>
      <c r="M463">
        <v>3.3772156862745071</v>
      </c>
    </row>
    <row r="464" spans="1:13" x14ac:dyDescent="0.2">
      <c r="A464" t="s">
        <v>436</v>
      </c>
      <c r="B464" t="s">
        <v>272</v>
      </c>
      <c r="C464" t="s">
        <v>486</v>
      </c>
      <c r="D464" t="s">
        <v>481</v>
      </c>
      <c r="E464" t="s">
        <v>211</v>
      </c>
      <c r="F464" t="s">
        <v>276</v>
      </c>
      <c r="G464">
        <v>2040</v>
      </c>
      <c r="H464" t="s">
        <v>211</v>
      </c>
      <c r="I464" t="s">
        <v>211</v>
      </c>
      <c r="J464" t="s">
        <v>211</v>
      </c>
      <c r="K464" t="s">
        <v>211</v>
      </c>
      <c r="L464">
        <v>3.7865751633986795</v>
      </c>
      <c r="M464">
        <v>3.7865751633986795</v>
      </c>
    </row>
    <row r="465" spans="1:13" x14ac:dyDescent="0.2">
      <c r="A465" t="s">
        <v>436</v>
      </c>
      <c r="B465" t="s">
        <v>272</v>
      </c>
      <c r="C465" t="s">
        <v>486</v>
      </c>
      <c r="D465" t="s">
        <v>481</v>
      </c>
      <c r="E465" t="s">
        <v>211</v>
      </c>
      <c r="F465" t="s">
        <v>276</v>
      </c>
      <c r="G465">
        <v>2050</v>
      </c>
      <c r="H465" t="s">
        <v>211</v>
      </c>
      <c r="I465" t="s">
        <v>211</v>
      </c>
      <c r="J465" t="s">
        <v>211</v>
      </c>
      <c r="K465" t="s">
        <v>211</v>
      </c>
      <c r="L465">
        <v>4.0935947712418166</v>
      </c>
      <c r="M465">
        <v>4.0935947712418166</v>
      </c>
    </row>
    <row r="466" spans="1:13" x14ac:dyDescent="0.2">
      <c r="A466" t="s">
        <v>436</v>
      </c>
      <c r="B466" t="s">
        <v>272</v>
      </c>
      <c r="C466" t="s">
        <v>486</v>
      </c>
      <c r="D466" t="s">
        <v>139</v>
      </c>
      <c r="E466" t="s">
        <v>211</v>
      </c>
      <c r="F466" t="s">
        <v>276</v>
      </c>
      <c r="G466">
        <v>2018</v>
      </c>
      <c r="H466" t="s">
        <v>211</v>
      </c>
      <c r="I466" t="s">
        <v>211</v>
      </c>
      <c r="J466" t="s">
        <v>211</v>
      </c>
      <c r="K466" t="s">
        <v>211</v>
      </c>
      <c r="L466">
        <v>2.1491372549019587</v>
      </c>
      <c r="M466">
        <v>2.1491372549019587</v>
      </c>
    </row>
    <row r="467" spans="1:13" x14ac:dyDescent="0.2">
      <c r="A467" t="s">
        <v>436</v>
      </c>
      <c r="B467" t="s">
        <v>272</v>
      </c>
      <c r="C467" t="s">
        <v>486</v>
      </c>
      <c r="D467" t="s">
        <v>139</v>
      </c>
      <c r="E467" t="s">
        <v>211</v>
      </c>
      <c r="F467" t="s">
        <v>276</v>
      </c>
      <c r="G467">
        <v>2030</v>
      </c>
      <c r="H467" t="s">
        <v>211</v>
      </c>
      <c r="I467" t="s">
        <v>211</v>
      </c>
      <c r="J467" t="s">
        <v>211</v>
      </c>
      <c r="K467" t="s">
        <v>211</v>
      </c>
      <c r="L467">
        <v>2.3640509803921548</v>
      </c>
      <c r="M467">
        <v>2.3640509803921548</v>
      </c>
    </row>
    <row r="468" spans="1:13" x14ac:dyDescent="0.2">
      <c r="A468" t="s">
        <v>436</v>
      </c>
      <c r="B468" t="s">
        <v>272</v>
      </c>
      <c r="C468" t="s">
        <v>486</v>
      </c>
      <c r="D468" t="s">
        <v>139</v>
      </c>
      <c r="E468" t="s">
        <v>211</v>
      </c>
      <c r="F468" t="s">
        <v>276</v>
      </c>
      <c r="G468">
        <v>2040</v>
      </c>
      <c r="H468" t="s">
        <v>211</v>
      </c>
      <c r="I468" t="s">
        <v>211</v>
      </c>
      <c r="J468" t="s">
        <v>211</v>
      </c>
      <c r="K468" t="s">
        <v>211</v>
      </c>
      <c r="L468">
        <v>2.6506026143790815</v>
      </c>
      <c r="M468">
        <v>2.6506026143790815</v>
      </c>
    </row>
    <row r="469" spans="1:13" x14ac:dyDescent="0.2">
      <c r="A469" t="s">
        <v>436</v>
      </c>
      <c r="B469" t="s">
        <v>272</v>
      </c>
      <c r="C469" t="s">
        <v>486</v>
      </c>
      <c r="D469" t="s">
        <v>139</v>
      </c>
      <c r="E469" t="s">
        <v>211</v>
      </c>
      <c r="F469" t="s">
        <v>276</v>
      </c>
      <c r="G469">
        <v>2050</v>
      </c>
      <c r="H469" t="s">
        <v>211</v>
      </c>
      <c r="I469" t="s">
        <v>211</v>
      </c>
      <c r="J469" t="s">
        <v>211</v>
      </c>
      <c r="K469" t="s">
        <v>211</v>
      </c>
      <c r="L469">
        <v>2.8655163398692776</v>
      </c>
      <c r="M469">
        <v>2.8655163398692776</v>
      </c>
    </row>
    <row r="470" spans="1:13" x14ac:dyDescent="0.2">
      <c r="A470" t="s">
        <v>436</v>
      </c>
      <c r="B470" t="s">
        <v>272</v>
      </c>
      <c r="C470" t="s">
        <v>487</v>
      </c>
      <c r="D470" t="s">
        <v>482</v>
      </c>
      <c r="E470" t="s">
        <v>211</v>
      </c>
      <c r="F470" t="s">
        <v>276</v>
      </c>
      <c r="G470">
        <v>2018</v>
      </c>
      <c r="H470" t="s">
        <v>211</v>
      </c>
      <c r="I470" t="s">
        <v>211</v>
      </c>
      <c r="J470" t="s">
        <v>211</v>
      </c>
      <c r="K470" t="s">
        <v>211</v>
      </c>
      <c r="L470">
        <v>2.6184254843078354</v>
      </c>
      <c r="M470">
        <v>2.6184254843078354</v>
      </c>
    </row>
    <row r="471" spans="1:13" x14ac:dyDescent="0.2">
      <c r="A471" t="s">
        <v>436</v>
      </c>
      <c r="B471" t="s">
        <v>272</v>
      </c>
      <c r="C471" t="s">
        <v>487</v>
      </c>
      <c r="D471" t="s">
        <v>482</v>
      </c>
      <c r="E471" t="s">
        <v>211</v>
      </c>
      <c r="F471" t="s">
        <v>276</v>
      </c>
      <c r="G471">
        <v>2030</v>
      </c>
      <c r="H471" t="s">
        <v>211</v>
      </c>
      <c r="I471" t="s">
        <v>211</v>
      </c>
      <c r="J471" t="s">
        <v>211</v>
      </c>
      <c r="K471" t="s">
        <v>211</v>
      </c>
      <c r="L471">
        <v>2.8802680327386181</v>
      </c>
      <c r="M471">
        <v>2.8802680327386181</v>
      </c>
    </row>
    <row r="472" spans="1:13" x14ac:dyDescent="0.2">
      <c r="A472" t="s">
        <v>436</v>
      </c>
      <c r="B472" t="s">
        <v>272</v>
      </c>
      <c r="C472" t="s">
        <v>487</v>
      </c>
      <c r="D472" t="s">
        <v>482</v>
      </c>
      <c r="E472" t="s">
        <v>211</v>
      </c>
      <c r="F472" t="s">
        <v>276</v>
      </c>
      <c r="G472">
        <v>2040</v>
      </c>
      <c r="H472" t="s">
        <v>211</v>
      </c>
      <c r="I472" t="s">
        <v>211</v>
      </c>
      <c r="J472" t="s">
        <v>211</v>
      </c>
      <c r="K472" t="s">
        <v>211</v>
      </c>
      <c r="L472">
        <v>3.2293914306463245</v>
      </c>
      <c r="M472">
        <v>3.2293914306463245</v>
      </c>
    </row>
    <row r="473" spans="1:13" x14ac:dyDescent="0.2">
      <c r="A473" t="s">
        <v>436</v>
      </c>
      <c r="B473" t="s">
        <v>272</v>
      </c>
      <c r="C473" t="s">
        <v>487</v>
      </c>
      <c r="D473" t="s">
        <v>482</v>
      </c>
      <c r="E473" t="s">
        <v>211</v>
      </c>
      <c r="F473" t="s">
        <v>276</v>
      </c>
      <c r="G473">
        <v>2050</v>
      </c>
      <c r="H473" t="s">
        <v>211</v>
      </c>
      <c r="I473" t="s">
        <v>211</v>
      </c>
      <c r="J473" t="s">
        <v>211</v>
      </c>
      <c r="K473" t="s">
        <v>211</v>
      </c>
      <c r="L473">
        <v>3.4912339790771219</v>
      </c>
      <c r="M473">
        <v>3.4912339790771219</v>
      </c>
    </row>
    <row r="474" spans="1:13" x14ac:dyDescent="0.2">
      <c r="A474" t="s">
        <v>436</v>
      </c>
      <c r="B474" t="s">
        <v>272</v>
      </c>
      <c r="C474" t="s">
        <v>487</v>
      </c>
      <c r="D474" t="s">
        <v>139</v>
      </c>
      <c r="E474" t="s">
        <v>211</v>
      </c>
      <c r="F474" t="s">
        <v>276</v>
      </c>
      <c r="G474">
        <v>2018</v>
      </c>
      <c r="H474" t="s">
        <v>211</v>
      </c>
      <c r="I474" t="s">
        <v>211</v>
      </c>
      <c r="J474" t="s">
        <v>211</v>
      </c>
      <c r="K474" t="s">
        <v>211</v>
      </c>
      <c r="L474">
        <v>1.8328978390154846</v>
      </c>
      <c r="M474">
        <v>1.8328978390154846</v>
      </c>
    </row>
    <row r="475" spans="1:13" x14ac:dyDescent="0.2">
      <c r="A475" t="s">
        <v>436</v>
      </c>
      <c r="B475" t="s">
        <v>272</v>
      </c>
      <c r="C475" t="s">
        <v>487</v>
      </c>
      <c r="D475" t="s">
        <v>139</v>
      </c>
      <c r="E475" t="s">
        <v>211</v>
      </c>
      <c r="F475" t="s">
        <v>276</v>
      </c>
      <c r="G475">
        <v>2030</v>
      </c>
      <c r="H475" t="s">
        <v>211</v>
      </c>
      <c r="I475" t="s">
        <v>211</v>
      </c>
      <c r="J475" t="s">
        <v>211</v>
      </c>
      <c r="K475" t="s">
        <v>211</v>
      </c>
      <c r="L475">
        <v>2.0161876229170339</v>
      </c>
      <c r="M475">
        <v>2.0161876229170339</v>
      </c>
    </row>
    <row r="476" spans="1:13" x14ac:dyDescent="0.2">
      <c r="A476" t="s">
        <v>436</v>
      </c>
      <c r="B476" t="s">
        <v>272</v>
      </c>
      <c r="C476" t="s">
        <v>487</v>
      </c>
      <c r="D476" t="s">
        <v>139</v>
      </c>
      <c r="E476" t="s">
        <v>211</v>
      </c>
      <c r="F476" t="s">
        <v>276</v>
      </c>
      <c r="G476">
        <v>2040</v>
      </c>
      <c r="H476" t="s">
        <v>211</v>
      </c>
      <c r="I476" t="s">
        <v>211</v>
      </c>
      <c r="J476" t="s">
        <v>211</v>
      </c>
      <c r="K476" t="s">
        <v>211</v>
      </c>
      <c r="L476">
        <v>2.2605740014524303</v>
      </c>
      <c r="M476">
        <v>2.2605740014524303</v>
      </c>
    </row>
    <row r="477" spans="1:13" x14ac:dyDescent="0.2">
      <c r="A477" t="s">
        <v>436</v>
      </c>
      <c r="B477" t="s">
        <v>272</v>
      </c>
      <c r="C477" t="s">
        <v>487</v>
      </c>
      <c r="D477" t="s">
        <v>139</v>
      </c>
      <c r="E477" t="s">
        <v>211</v>
      </c>
      <c r="F477" t="s">
        <v>276</v>
      </c>
      <c r="G477">
        <v>2050</v>
      </c>
      <c r="H477" t="s">
        <v>211</v>
      </c>
      <c r="I477" t="s">
        <v>211</v>
      </c>
      <c r="J477" t="s">
        <v>211</v>
      </c>
      <c r="K477" t="s">
        <v>211</v>
      </c>
      <c r="L477">
        <v>2.4438637853539795</v>
      </c>
      <c r="M477">
        <v>2.4438637853539795</v>
      </c>
    </row>
    <row r="478" spans="1:13" x14ac:dyDescent="0.2">
      <c r="A478" t="s">
        <v>436</v>
      </c>
      <c r="B478" t="s">
        <v>272</v>
      </c>
      <c r="C478" t="s">
        <v>488</v>
      </c>
      <c r="D478" t="s">
        <v>483</v>
      </c>
      <c r="E478" t="s">
        <v>211</v>
      </c>
      <c r="F478" t="s">
        <v>276</v>
      </c>
      <c r="G478">
        <v>2018</v>
      </c>
      <c r="H478" t="s">
        <v>211</v>
      </c>
      <c r="I478" t="s">
        <v>211</v>
      </c>
      <c r="J478" t="s">
        <v>211</v>
      </c>
      <c r="K478" t="s">
        <v>211</v>
      </c>
      <c r="L478">
        <v>2.3925401872460665</v>
      </c>
      <c r="M478">
        <v>2.3925401872460665</v>
      </c>
    </row>
    <row r="479" spans="1:13" x14ac:dyDescent="0.2">
      <c r="A479" t="s">
        <v>436</v>
      </c>
      <c r="B479" t="s">
        <v>272</v>
      </c>
      <c r="C479" t="s">
        <v>488</v>
      </c>
      <c r="D479" t="s">
        <v>483</v>
      </c>
      <c r="E479" t="s">
        <v>211</v>
      </c>
      <c r="F479" t="s">
        <v>276</v>
      </c>
      <c r="G479">
        <v>2030</v>
      </c>
      <c r="H479" t="s">
        <v>211</v>
      </c>
      <c r="I479" t="s">
        <v>211</v>
      </c>
      <c r="J479" t="s">
        <v>211</v>
      </c>
      <c r="K479" t="s">
        <v>211</v>
      </c>
      <c r="L479">
        <v>2.6317942059706736</v>
      </c>
      <c r="M479">
        <v>2.6317942059706736</v>
      </c>
    </row>
    <row r="480" spans="1:13" x14ac:dyDescent="0.2">
      <c r="A480" t="s">
        <v>436</v>
      </c>
      <c r="B480" t="s">
        <v>272</v>
      </c>
      <c r="C480" t="s">
        <v>488</v>
      </c>
      <c r="D480" t="s">
        <v>483</v>
      </c>
      <c r="E480" t="s">
        <v>211</v>
      </c>
      <c r="F480" t="s">
        <v>276</v>
      </c>
      <c r="G480">
        <v>2040</v>
      </c>
      <c r="H480" t="s">
        <v>211</v>
      </c>
      <c r="I480" t="s">
        <v>211</v>
      </c>
      <c r="J480" t="s">
        <v>211</v>
      </c>
      <c r="K480" t="s">
        <v>211</v>
      </c>
      <c r="L480">
        <v>2.9507995642701497</v>
      </c>
      <c r="M480">
        <v>2.9507995642701497</v>
      </c>
    </row>
    <row r="481" spans="1:13" x14ac:dyDescent="0.2">
      <c r="A481" t="s">
        <v>436</v>
      </c>
      <c r="B481" t="s">
        <v>272</v>
      </c>
      <c r="C481" t="s">
        <v>488</v>
      </c>
      <c r="D481" t="s">
        <v>483</v>
      </c>
      <c r="E481" t="s">
        <v>211</v>
      </c>
      <c r="F481" t="s">
        <v>276</v>
      </c>
      <c r="G481">
        <v>2050</v>
      </c>
      <c r="H481" t="s">
        <v>211</v>
      </c>
      <c r="I481" t="s">
        <v>211</v>
      </c>
      <c r="J481" t="s">
        <v>211</v>
      </c>
      <c r="K481" t="s">
        <v>211</v>
      </c>
      <c r="L481">
        <v>3.1900535829947598</v>
      </c>
      <c r="M481">
        <v>3.1900535829947598</v>
      </c>
    </row>
    <row r="482" spans="1:13" x14ac:dyDescent="0.2">
      <c r="A482" t="s">
        <v>436</v>
      </c>
      <c r="B482" t="s">
        <v>272</v>
      </c>
      <c r="C482" t="s">
        <v>488</v>
      </c>
      <c r="D482" t="s">
        <v>139</v>
      </c>
      <c r="E482" t="s">
        <v>211</v>
      </c>
      <c r="F482" t="s">
        <v>276</v>
      </c>
      <c r="G482">
        <v>2018</v>
      </c>
      <c r="H482" t="s">
        <v>211</v>
      </c>
      <c r="I482" t="s">
        <v>211</v>
      </c>
      <c r="J482" t="s">
        <v>211</v>
      </c>
      <c r="K482" t="s">
        <v>211</v>
      </c>
      <c r="L482">
        <v>1.6747781310722458</v>
      </c>
      <c r="M482">
        <v>1.6747781310722458</v>
      </c>
    </row>
    <row r="483" spans="1:13" x14ac:dyDescent="0.2">
      <c r="A483" t="s">
        <v>436</v>
      </c>
      <c r="B483" t="s">
        <v>272</v>
      </c>
      <c r="C483" t="s">
        <v>488</v>
      </c>
      <c r="D483" t="s">
        <v>139</v>
      </c>
      <c r="E483" t="s">
        <v>211</v>
      </c>
      <c r="F483" t="s">
        <v>276</v>
      </c>
      <c r="G483">
        <v>2030</v>
      </c>
      <c r="H483" t="s">
        <v>211</v>
      </c>
      <c r="I483" t="s">
        <v>211</v>
      </c>
      <c r="J483" t="s">
        <v>211</v>
      </c>
      <c r="K483" t="s">
        <v>211</v>
      </c>
      <c r="L483">
        <v>1.8422559441794719</v>
      </c>
      <c r="M483">
        <v>1.8422559441794719</v>
      </c>
    </row>
    <row r="484" spans="1:13" x14ac:dyDescent="0.2">
      <c r="A484" t="s">
        <v>436</v>
      </c>
      <c r="B484" t="s">
        <v>272</v>
      </c>
      <c r="C484" t="s">
        <v>488</v>
      </c>
      <c r="D484" t="s">
        <v>139</v>
      </c>
      <c r="E484" t="s">
        <v>211</v>
      </c>
      <c r="F484" t="s">
        <v>276</v>
      </c>
      <c r="G484">
        <v>2040</v>
      </c>
      <c r="H484" t="s">
        <v>211</v>
      </c>
      <c r="I484" t="s">
        <v>211</v>
      </c>
      <c r="J484" t="s">
        <v>211</v>
      </c>
      <c r="K484" t="s">
        <v>211</v>
      </c>
      <c r="L484">
        <v>2.0655596949891057</v>
      </c>
      <c r="M484">
        <v>2.0655596949891057</v>
      </c>
    </row>
    <row r="485" spans="1:13" x14ac:dyDescent="0.2">
      <c r="A485" t="s">
        <v>436</v>
      </c>
      <c r="B485" t="s">
        <v>272</v>
      </c>
      <c r="C485" t="s">
        <v>488</v>
      </c>
      <c r="D485" t="s">
        <v>139</v>
      </c>
      <c r="E485" t="s">
        <v>211</v>
      </c>
      <c r="F485" t="s">
        <v>276</v>
      </c>
      <c r="G485">
        <v>2050</v>
      </c>
      <c r="H485" t="s">
        <v>211</v>
      </c>
      <c r="I485" t="s">
        <v>211</v>
      </c>
      <c r="J485" t="s">
        <v>211</v>
      </c>
      <c r="K485" t="s">
        <v>211</v>
      </c>
      <c r="L485">
        <v>2.2330375080963285</v>
      </c>
      <c r="M485">
        <v>2.2330375080963285</v>
      </c>
    </row>
    <row r="486" spans="1:13" x14ac:dyDescent="0.2">
      <c r="A486" t="s">
        <v>436</v>
      </c>
      <c r="B486" t="s">
        <v>272</v>
      </c>
      <c r="C486" t="s">
        <v>489</v>
      </c>
      <c r="D486" t="s">
        <v>479</v>
      </c>
      <c r="E486" t="s">
        <v>211</v>
      </c>
      <c r="F486" t="s">
        <v>276</v>
      </c>
      <c r="G486">
        <v>2018</v>
      </c>
      <c r="H486" t="s">
        <v>211</v>
      </c>
      <c r="I486" t="s">
        <v>211</v>
      </c>
      <c r="J486" t="s">
        <v>211</v>
      </c>
      <c r="K486" t="s">
        <v>211</v>
      </c>
      <c r="L486">
        <v>2.1666548901843012</v>
      </c>
      <c r="M486">
        <v>2.1666548901843012</v>
      </c>
    </row>
    <row r="487" spans="1:13" x14ac:dyDescent="0.2">
      <c r="A487" t="s">
        <v>436</v>
      </c>
      <c r="B487" t="s">
        <v>272</v>
      </c>
      <c r="C487" t="s">
        <v>489</v>
      </c>
      <c r="D487" t="s">
        <v>479</v>
      </c>
      <c r="E487" t="s">
        <v>211</v>
      </c>
      <c r="F487" t="s">
        <v>276</v>
      </c>
      <c r="G487">
        <v>2030</v>
      </c>
      <c r="H487" t="s">
        <v>211</v>
      </c>
      <c r="I487" t="s">
        <v>211</v>
      </c>
      <c r="J487" t="s">
        <v>211</v>
      </c>
      <c r="K487" t="s">
        <v>211</v>
      </c>
      <c r="L487">
        <v>2.3833203792027295</v>
      </c>
      <c r="M487">
        <v>2.3833203792027295</v>
      </c>
    </row>
    <row r="488" spans="1:13" x14ac:dyDescent="0.2">
      <c r="A488" t="s">
        <v>436</v>
      </c>
      <c r="B488" t="s">
        <v>272</v>
      </c>
      <c r="C488" t="s">
        <v>489</v>
      </c>
      <c r="D488" t="s">
        <v>479</v>
      </c>
      <c r="E488" t="s">
        <v>211</v>
      </c>
      <c r="F488" t="s">
        <v>276</v>
      </c>
      <c r="G488">
        <v>2040</v>
      </c>
      <c r="H488" t="s">
        <v>211</v>
      </c>
      <c r="I488" t="s">
        <v>211</v>
      </c>
      <c r="J488" t="s">
        <v>211</v>
      </c>
      <c r="K488" t="s">
        <v>211</v>
      </c>
      <c r="L488">
        <v>2.6722076978939691</v>
      </c>
      <c r="M488">
        <v>2.6722076978939691</v>
      </c>
    </row>
    <row r="489" spans="1:13" x14ac:dyDescent="0.2">
      <c r="A489" t="s">
        <v>436</v>
      </c>
      <c r="B489" t="s">
        <v>272</v>
      </c>
      <c r="C489" t="s">
        <v>489</v>
      </c>
      <c r="D489" t="s">
        <v>479</v>
      </c>
      <c r="E489" t="s">
        <v>211</v>
      </c>
      <c r="F489" t="s">
        <v>276</v>
      </c>
      <c r="G489">
        <v>2050</v>
      </c>
      <c r="H489" t="s">
        <v>211</v>
      </c>
      <c r="I489" t="s">
        <v>211</v>
      </c>
      <c r="J489" t="s">
        <v>211</v>
      </c>
      <c r="K489" t="s">
        <v>211</v>
      </c>
      <c r="L489">
        <v>2.8888731869124005</v>
      </c>
      <c r="M489">
        <v>2.8888731869124005</v>
      </c>
    </row>
    <row r="490" spans="1:13" x14ac:dyDescent="0.2">
      <c r="A490" t="s">
        <v>436</v>
      </c>
      <c r="B490" t="s">
        <v>272</v>
      </c>
      <c r="C490" t="s">
        <v>489</v>
      </c>
      <c r="D490" t="s">
        <v>139</v>
      </c>
      <c r="E490" t="s">
        <v>211</v>
      </c>
      <c r="F490" t="s">
        <v>276</v>
      </c>
      <c r="G490">
        <v>2018</v>
      </c>
      <c r="H490" t="s">
        <v>211</v>
      </c>
      <c r="I490" t="s">
        <v>211</v>
      </c>
      <c r="J490" t="s">
        <v>211</v>
      </c>
      <c r="K490" t="s">
        <v>211</v>
      </c>
      <c r="L490">
        <v>1.5166584231290101</v>
      </c>
      <c r="M490">
        <v>1.5166584231290101</v>
      </c>
    </row>
    <row r="491" spans="1:13" x14ac:dyDescent="0.2">
      <c r="A491" t="s">
        <v>436</v>
      </c>
      <c r="B491" t="s">
        <v>272</v>
      </c>
      <c r="C491" t="s">
        <v>489</v>
      </c>
      <c r="D491" t="s">
        <v>139</v>
      </c>
      <c r="E491" t="s">
        <v>211</v>
      </c>
      <c r="F491" t="s">
        <v>276</v>
      </c>
      <c r="G491">
        <v>2030</v>
      </c>
      <c r="H491" t="s">
        <v>211</v>
      </c>
      <c r="I491" t="s">
        <v>211</v>
      </c>
      <c r="J491" t="s">
        <v>211</v>
      </c>
      <c r="K491" t="s">
        <v>211</v>
      </c>
      <c r="L491">
        <v>1.6683242654419099</v>
      </c>
      <c r="M491">
        <v>1.6683242654419099</v>
      </c>
    </row>
    <row r="492" spans="1:13" x14ac:dyDescent="0.2">
      <c r="A492" t="s">
        <v>436</v>
      </c>
      <c r="B492" t="s">
        <v>272</v>
      </c>
      <c r="C492" t="s">
        <v>489</v>
      </c>
      <c r="D492" t="s">
        <v>139</v>
      </c>
      <c r="E492" t="s">
        <v>211</v>
      </c>
      <c r="F492" t="s">
        <v>276</v>
      </c>
      <c r="G492">
        <v>2040</v>
      </c>
      <c r="H492" t="s">
        <v>211</v>
      </c>
      <c r="I492" t="s">
        <v>211</v>
      </c>
      <c r="J492" t="s">
        <v>211</v>
      </c>
      <c r="K492" t="s">
        <v>211</v>
      </c>
      <c r="L492">
        <v>1.8705453885257781</v>
      </c>
      <c r="M492">
        <v>1.8705453885257781</v>
      </c>
    </row>
    <row r="493" spans="1:13" x14ac:dyDescent="0.2">
      <c r="A493" t="s">
        <v>436</v>
      </c>
      <c r="B493" t="s">
        <v>272</v>
      </c>
      <c r="C493" t="s">
        <v>489</v>
      </c>
      <c r="D493" t="s">
        <v>139</v>
      </c>
      <c r="E493" t="s">
        <v>211</v>
      </c>
      <c r="F493" t="s">
        <v>276</v>
      </c>
      <c r="G493">
        <v>2050</v>
      </c>
      <c r="H493" t="s">
        <v>211</v>
      </c>
      <c r="I493" t="s">
        <v>211</v>
      </c>
      <c r="J493" t="s">
        <v>211</v>
      </c>
      <c r="K493" t="s">
        <v>211</v>
      </c>
      <c r="L493">
        <v>2.022211230838681</v>
      </c>
      <c r="M493">
        <v>2.022211230838681</v>
      </c>
    </row>
    <row r="494" spans="1:13" x14ac:dyDescent="0.2">
      <c r="A494" t="s">
        <v>436</v>
      </c>
      <c r="B494" t="s">
        <v>272</v>
      </c>
      <c r="C494" t="s">
        <v>284</v>
      </c>
      <c r="D494" t="s">
        <v>478</v>
      </c>
      <c r="E494" t="s">
        <v>211</v>
      </c>
      <c r="F494" t="s">
        <v>276</v>
      </c>
      <c r="G494">
        <v>2018</v>
      </c>
      <c r="H494" t="s">
        <v>211</v>
      </c>
      <c r="I494" t="s">
        <v>211</v>
      </c>
      <c r="J494" t="s">
        <v>211</v>
      </c>
      <c r="K494" t="s">
        <v>211</v>
      </c>
      <c r="L494">
        <v>2.8237868279569889</v>
      </c>
      <c r="M494">
        <v>2.8237868279569889</v>
      </c>
    </row>
    <row r="495" spans="1:13" x14ac:dyDescent="0.2">
      <c r="A495" t="s">
        <v>436</v>
      </c>
      <c r="B495" t="s">
        <v>272</v>
      </c>
      <c r="C495" t="s">
        <v>284</v>
      </c>
      <c r="D495" t="s">
        <v>478</v>
      </c>
      <c r="E495" t="s">
        <v>211</v>
      </c>
      <c r="F495" t="s">
        <v>276</v>
      </c>
      <c r="G495">
        <v>2030</v>
      </c>
      <c r="H495" t="s">
        <v>211</v>
      </c>
      <c r="I495" t="s">
        <v>211</v>
      </c>
      <c r="J495" t="s">
        <v>211</v>
      </c>
      <c r="K495" t="s">
        <v>211</v>
      </c>
      <c r="L495">
        <v>3.1316889784946236</v>
      </c>
      <c r="M495">
        <v>3.1316889784946236</v>
      </c>
    </row>
    <row r="496" spans="1:13" x14ac:dyDescent="0.2">
      <c r="A496" t="s">
        <v>436</v>
      </c>
      <c r="B496" t="s">
        <v>272</v>
      </c>
      <c r="C496" t="s">
        <v>284</v>
      </c>
      <c r="D496" t="s">
        <v>478</v>
      </c>
      <c r="E496" t="s">
        <v>211</v>
      </c>
      <c r="F496" t="s">
        <v>276</v>
      </c>
      <c r="G496">
        <v>2040</v>
      </c>
      <c r="H496" t="s">
        <v>211</v>
      </c>
      <c r="I496" t="s">
        <v>211</v>
      </c>
      <c r="J496" t="s">
        <v>211</v>
      </c>
      <c r="K496" t="s">
        <v>211</v>
      </c>
      <c r="L496">
        <v>3.3626155913978493</v>
      </c>
      <c r="M496">
        <v>3.3626155913978493</v>
      </c>
    </row>
    <row r="497" spans="1:13" x14ac:dyDescent="0.2">
      <c r="A497" t="s">
        <v>436</v>
      </c>
      <c r="B497" t="s">
        <v>272</v>
      </c>
      <c r="C497" t="s">
        <v>284</v>
      </c>
      <c r="D497" t="s">
        <v>478</v>
      </c>
      <c r="E497" t="s">
        <v>211</v>
      </c>
      <c r="F497" t="s">
        <v>276</v>
      </c>
      <c r="G497">
        <v>2050</v>
      </c>
      <c r="H497" t="s">
        <v>211</v>
      </c>
      <c r="I497" t="s">
        <v>211</v>
      </c>
      <c r="J497" t="s">
        <v>211</v>
      </c>
      <c r="K497" t="s">
        <v>211</v>
      </c>
      <c r="L497">
        <v>3.3626155913978493</v>
      </c>
      <c r="M497">
        <v>3.3626155913978493</v>
      </c>
    </row>
    <row r="498" spans="1:13" x14ac:dyDescent="0.2">
      <c r="A498" t="s">
        <v>436</v>
      </c>
      <c r="B498" t="s">
        <v>272</v>
      </c>
      <c r="C498" t="s">
        <v>284</v>
      </c>
      <c r="D498" t="s">
        <v>480</v>
      </c>
      <c r="E498" t="s">
        <v>211</v>
      </c>
      <c r="F498" t="s">
        <v>276</v>
      </c>
      <c r="G498">
        <v>2018</v>
      </c>
      <c r="H498" t="s">
        <v>211</v>
      </c>
      <c r="I498" t="s">
        <v>211</v>
      </c>
      <c r="J498" t="s">
        <v>211</v>
      </c>
      <c r="K498" t="s">
        <v>211</v>
      </c>
      <c r="L498">
        <v>2.8237868279569889</v>
      </c>
      <c r="M498">
        <v>2.8237868279569889</v>
      </c>
    </row>
    <row r="499" spans="1:13" x14ac:dyDescent="0.2">
      <c r="A499" t="s">
        <v>436</v>
      </c>
      <c r="B499" t="s">
        <v>272</v>
      </c>
      <c r="C499" t="s">
        <v>284</v>
      </c>
      <c r="D499" t="s">
        <v>480</v>
      </c>
      <c r="E499" t="s">
        <v>211</v>
      </c>
      <c r="F499" t="s">
        <v>276</v>
      </c>
      <c r="G499">
        <v>2030</v>
      </c>
      <c r="H499" t="s">
        <v>211</v>
      </c>
      <c r="I499" t="s">
        <v>211</v>
      </c>
      <c r="J499" t="s">
        <v>211</v>
      </c>
      <c r="K499" t="s">
        <v>211</v>
      </c>
      <c r="L499">
        <v>3.1316889784946236</v>
      </c>
      <c r="M499">
        <v>3.1316889784946236</v>
      </c>
    </row>
    <row r="500" spans="1:13" x14ac:dyDescent="0.2">
      <c r="A500" t="s">
        <v>436</v>
      </c>
      <c r="B500" t="s">
        <v>272</v>
      </c>
      <c r="C500" t="s">
        <v>284</v>
      </c>
      <c r="D500" t="s">
        <v>480</v>
      </c>
      <c r="E500" t="s">
        <v>211</v>
      </c>
      <c r="F500" t="s">
        <v>276</v>
      </c>
      <c r="G500">
        <v>2040</v>
      </c>
      <c r="H500" t="s">
        <v>211</v>
      </c>
      <c r="I500" t="s">
        <v>211</v>
      </c>
      <c r="J500" t="s">
        <v>211</v>
      </c>
      <c r="K500" t="s">
        <v>211</v>
      </c>
      <c r="L500">
        <v>3.3626155913978493</v>
      </c>
      <c r="M500">
        <v>3.3626155913978493</v>
      </c>
    </row>
    <row r="501" spans="1:13" x14ac:dyDescent="0.2">
      <c r="A501" t="s">
        <v>436</v>
      </c>
      <c r="B501" t="s">
        <v>272</v>
      </c>
      <c r="C501" t="s">
        <v>284</v>
      </c>
      <c r="D501" t="s">
        <v>480</v>
      </c>
      <c r="E501" t="s">
        <v>211</v>
      </c>
      <c r="F501" t="s">
        <v>276</v>
      </c>
      <c r="G501">
        <v>2050</v>
      </c>
      <c r="H501" t="s">
        <v>211</v>
      </c>
      <c r="I501" t="s">
        <v>211</v>
      </c>
      <c r="J501" t="s">
        <v>211</v>
      </c>
      <c r="K501" t="s">
        <v>211</v>
      </c>
      <c r="L501">
        <v>3.3626155913978493</v>
      </c>
      <c r="M501">
        <v>3.3626155913978493</v>
      </c>
    </row>
    <row r="502" spans="1:13" x14ac:dyDescent="0.2">
      <c r="A502" t="s">
        <v>436</v>
      </c>
      <c r="B502" t="s">
        <v>272</v>
      </c>
      <c r="C502" t="s">
        <v>284</v>
      </c>
      <c r="D502" t="s">
        <v>481</v>
      </c>
      <c r="E502" t="s">
        <v>211</v>
      </c>
      <c r="F502" t="s">
        <v>276</v>
      </c>
      <c r="G502">
        <v>2018</v>
      </c>
      <c r="H502" t="s">
        <v>211</v>
      </c>
      <c r="I502" t="s">
        <v>211</v>
      </c>
      <c r="J502" t="s">
        <v>211</v>
      </c>
      <c r="K502" t="s">
        <v>211</v>
      </c>
      <c r="L502">
        <v>2.8237868279569889</v>
      </c>
      <c r="M502">
        <v>2.8237868279569889</v>
      </c>
    </row>
    <row r="503" spans="1:13" x14ac:dyDescent="0.2">
      <c r="A503" t="s">
        <v>436</v>
      </c>
      <c r="B503" t="s">
        <v>272</v>
      </c>
      <c r="C503" t="s">
        <v>284</v>
      </c>
      <c r="D503" t="s">
        <v>481</v>
      </c>
      <c r="E503" t="s">
        <v>211</v>
      </c>
      <c r="F503" t="s">
        <v>276</v>
      </c>
      <c r="G503">
        <v>2030</v>
      </c>
      <c r="H503" t="s">
        <v>211</v>
      </c>
      <c r="I503" t="s">
        <v>211</v>
      </c>
      <c r="J503" t="s">
        <v>211</v>
      </c>
      <c r="K503" t="s">
        <v>211</v>
      </c>
      <c r="L503">
        <v>3.1316889784946236</v>
      </c>
      <c r="M503">
        <v>3.1316889784946236</v>
      </c>
    </row>
    <row r="504" spans="1:13" x14ac:dyDescent="0.2">
      <c r="A504" t="s">
        <v>436</v>
      </c>
      <c r="B504" t="s">
        <v>272</v>
      </c>
      <c r="C504" t="s">
        <v>284</v>
      </c>
      <c r="D504" t="s">
        <v>481</v>
      </c>
      <c r="E504" t="s">
        <v>211</v>
      </c>
      <c r="F504" t="s">
        <v>276</v>
      </c>
      <c r="G504">
        <v>2040</v>
      </c>
      <c r="H504" t="s">
        <v>211</v>
      </c>
      <c r="I504" t="s">
        <v>211</v>
      </c>
      <c r="J504" t="s">
        <v>211</v>
      </c>
      <c r="K504" t="s">
        <v>211</v>
      </c>
      <c r="L504">
        <v>3.3626155913978493</v>
      </c>
      <c r="M504">
        <v>3.3626155913978493</v>
      </c>
    </row>
    <row r="505" spans="1:13" x14ac:dyDescent="0.2">
      <c r="A505" t="s">
        <v>436</v>
      </c>
      <c r="B505" t="s">
        <v>272</v>
      </c>
      <c r="C505" t="s">
        <v>284</v>
      </c>
      <c r="D505" t="s">
        <v>481</v>
      </c>
      <c r="E505" t="s">
        <v>211</v>
      </c>
      <c r="F505" t="s">
        <v>276</v>
      </c>
      <c r="G505">
        <v>2050</v>
      </c>
      <c r="H505" t="s">
        <v>211</v>
      </c>
      <c r="I505" t="s">
        <v>211</v>
      </c>
      <c r="J505" t="s">
        <v>211</v>
      </c>
      <c r="K505" t="s">
        <v>211</v>
      </c>
      <c r="L505">
        <v>3.3626155913978493</v>
      </c>
      <c r="M505">
        <v>3.3626155913978493</v>
      </c>
    </row>
    <row r="506" spans="1:13" x14ac:dyDescent="0.2">
      <c r="A506" t="s">
        <v>436</v>
      </c>
      <c r="B506" t="s">
        <v>272</v>
      </c>
      <c r="C506" t="s">
        <v>284</v>
      </c>
      <c r="D506" t="s">
        <v>482</v>
      </c>
      <c r="E506" t="s">
        <v>211</v>
      </c>
      <c r="F506" t="s">
        <v>276</v>
      </c>
      <c r="G506">
        <v>2018</v>
      </c>
      <c r="H506" t="s">
        <v>211</v>
      </c>
      <c r="I506" t="s">
        <v>211</v>
      </c>
      <c r="J506" t="s">
        <v>211</v>
      </c>
      <c r="K506" t="s">
        <v>211</v>
      </c>
      <c r="L506">
        <v>2.8237868279569889</v>
      </c>
      <c r="M506">
        <v>2.8237868279569889</v>
      </c>
    </row>
    <row r="507" spans="1:13" x14ac:dyDescent="0.2">
      <c r="A507" t="s">
        <v>436</v>
      </c>
      <c r="B507" t="s">
        <v>272</v>
      </c>
      <c r="C507" t="s">
        <v>284</v>
      </c>
      <c r="D507" t="s">
        <v>482</v>
      </c>
      <c r="E507" t="s">
        <v>211</v>
      </c>
      <c r="F507" t="s">
        <v>276</v>
      </c>
      <c r="G507">
        <v>2030</v>
      </c>
      <c r="H507" t="s">
        <v>211</v>
      </c>
      <c r="I507" t="s">
        <v>211</v>
      </c>
      <c r="J507" t="s">
        <v>211</v>
      </c>
      <c r="K507" t="s">
        <v>211</v>
      </c>
      <c r="L507">
        <v>3.1316889784946236</v>
      </c>
      <c r="M507">
        <v>3.1316889784946236</v>
      </c>
    </row>
    <row r="508" spans="1:13" x14ac:dyDescent="0.2">
      <c r="A508" t="s">
        <v>436</v>
      </c>
      <c r="B508" t="s">
        <v>272</v>
      </c>
      <c r="C508" t="s">
        <v>284</v>
      </c>
      <c r="D508" t="s">
        <v>482</v>
      </c>
      <c r="E508" t="s">
        <v>211</v>
      </c>
      <c r="F508" t="s">
        <v>276</v>
      </c>
      <c r="G508">
        <v>2040</v>
      </c>
      <c r="H508" t="s">
        <v>211</v>
      </c>
      <c r="I508" t="s">
        <v>211</v>
      </c>
      <c r="J508" t="s">
        <v>211</v>
      </c>
      <c r="K508" t="s">
        <v>211</v>
      </c>
      <c r="L508">
        <v>3.3626155913978493</v>
      </c>
      <c r="M508">
        <v>3.3626155913978493</v>
      </c>
    </row>
    <row r="509" spans="1:13" x14ac:dyDescent="0.2">
      <c r="A509" t="s">
        <v>436</v>
      </c>
      <c r="B509" t="s">
        <v>272</v>
      </c>
      <c r="C509" t="s">
        <v>284</v>
      </c>
      <c r="D509" t="s">
        <v>482</v>
      </c>
      <c r="E509" t="s">
        <v>211</v>
      </c>
      <c r="F509" t="s">
        <v>276</v>
      </c>
      <c r="G509">
        <v>2050</v>
      </c>
      <c r="H509" t="s">
        <v>211</v>
      </c>
      <c r="I509" t="s">
        <v>211</v>
      </c>
      <c r="J509" t="s">
        <v>211</v>
      </c>
      <c r="K509" t="s">
        <v>211</v>
      </c>
      <c r="L509">
        <v>3.3626155913978493</v>
      </c>
      <c r="M509">
        <v>3.3626155913978493</v>
      </c>
    </row>
    <row r="510" spans="1:13" x14ac:dyDescent="0.2">
      <c r="A510" t="s">
        <v>436</v>
      </c>
      <c r="B510" t="s">
        <v>272</v>
      </c>
      <c r="C510" t="s">
        <v>284</v>
      </c>
      <c r="D510" t="s">
        <v>483</v>
      </c>
      <c r="E510" t="s">
        <v>211</v>
      </c>
      <c r="F510" t="s">
        <v>276</v>
      </c>
      <c r="G510">
        <v>2018</v>
      </c>
      <c r="H510" t="s">
        <v>211</v>
      </c>
      <c r="I510" t="s">
        <v>211</v>
      </c>
      <c r="J510" t="s">
        <v>211</v>
      </c>
      <c r="K510" t="s">
        <v>211</v>
      </c>
      <c r="L510">
        <v>2.8237868279569889</v>
      </c>
      <c r="M510">
        <v>2.8237868279569889</v>
      </c>
    </row>
    <row r="511" spans="1:13" x14ac:dyDescent="0.2">
      <c r="A511" t="s">
        <v>436</v>
      </c>
      <c r="B511" t="s">
        <v>272</v>
      </c>
      <c r="C511" t="s">
        <v>284</v>
      </c>
      <c r="D511" t="s">
        <v>483</v>
      </c>
      <c r="E511" t="s">
        <v>211</v>
      </c>
      <c r="F511" t="s">
        <v>276</v>
      </c>
      <c r="G511">
        <v>2030</v>
      </c>
      <c r="H511" t="s">
        <v>211</v>
      </c>
      <c r="I511" t="s">
        <v>211</v>
      </c>
      <c r="J511" t="s">
        <v>211</v>
      </c>
      <c r="K511" t="s">
        <v>211</v>
      </c>
      <c r="L511">
        <v>3.1316889784946236</v>
      </c>
      <c r="M511">
        <v>3.1316889784946236</v>
      </c>
    </row>
    <row r="512" spans="1:13" x14ac:dyDescent="0.2">
      <c r="A512" t="s">
        <v>436</v>
      </c>
      <c r="B512" t="s">
        <v>272</v>
      </c>
      <c r="C512" t="s">
        <v>284</v>
      </c>
      <c r="D512" t="s">
        <v>483</v>
      </c>
      <c r="E512" t="s">
        <v>211</v>
      </c>
      <c r="F512" t="s">
        <v>276</v>
      </c>
      <c r="G512">
        <v>2040</v>
      </c>
      <c r="H512" t="s">
        <v>211</v>
      </c>
      <c r="I512" t="s">
        <v>211</v>
      </c>
      <c r="J512" t="s">
        <v>211</v>
      </c>
      <c r="K512" t="s">
        <v>211</v>
      </c>
      <c r="L512">
        <v>3.3626155913978493</v>
      </c>
      <c r="M512">
        <v>3.3626155913978493</v>
      </c>
    </row>
    <row r="513" spans="1:13" x14ac:dyDescent="0.2">
      <c r="A513" t="s">
        <v>436</v>
      </c>
      <c r="B513" t="s">
        <v>272</v>
      </c>
      <c r="C513" t="s">
        <v>284</v>
      </c>
      <c r="D513" t="s">
        <v>483</v>
      </c>
      <c r="E513" t="s">
        <v>211</v>
      </c>
      <c r="F513" t="s">
        <v>276</v>
      </c>
      <c r="G513">
        <v>2050</v>
      </c>
      <c r="H513" t="s">
        <v>211</v>
      </c>
      <c r="I513" t="s">
        <v>211</v>
      </c>
      <c r="J513" t="s">
        <v>211</v>
      </c>
      <c r="K513" t="s">
        <v>211</v>
      </c>
      <c r="L513">
        <v>3.3626155913978493</v>
      </c>
      <c r="M513">
        <v>3.3626155913978493</v>
      </c>
    </row>
    <row r="514" spans="1:13" x14ac:dyDescent="0.2">
      <c r="A514" t="s">
        <v>436</v>
      </c>
      <c r="B514" t="s">
        <v>272</v>
      </c>
      <c r="C514" t="s">
        <v>284</v>
      </c>
      <c r="D514" t="s">
        <v>479</v>
      </c>
      <c r="E514" t="s">
        <v>211</v>
      </c>
      <c r="F514" t="s">
        <v>276</v>
      </c>
      <c r="G514">
        <v>2018</v>
      </c>
      <c r="H514" t="s">
        <v>211</v>
      </c>
      <c r="I514" t="s">
        <v>211</v>
      </c>
      <c r="J514" t="s">
        <v>211</v>
      </c>
      <c r="K514" t="s">
        <v>211</v>
      </c>
      <c r="L514">
        <v>2.8237868279569889</v>
      </c>
      <c r="M514">
        <v>2.8237868279569889</v>
      </c>
    </row>
    <row r="515" spans="1:13" x14ac:dyDescent="0.2">
      <c r="A515" t="s">
        <v>436</v>
      </c>
      <c r="B515" t="s">
        <v>272</v>
      </c>
      <c r="C515" t="s">
        <v>284</v>
      </c>
      <c r="D515" t="s">
        <v>479</v>
      </c>
      <c r="E515" t="s">
        <v>211</v>
      </c>
      <c r="F515" t="s">
        <v>276</v>
      </c>
      <c r="G515">
        <v>2030</v>
      </c>
      <c r="H515" t="s">
        <v>211</v>
      </c>
      <c r="I515" t="s">
        <v>211</v>
      </c>
      <c r="J515" t="s">
        <v>211</v>
      </c>
      <c r="K515" t="s">
        <v>211</v>
      </c>
      <c r="L515">
        <v>3.1316889784946236</v>
      </c>
      <c r="M515">
        <v>3.1316889784946236</v>
      </c>
    </row>
    <row r="516" spans="1:13" x14ac:dyDescent="0.2">
      <c r="A516" t="s">
        <v>436</v>
      </c>
      <c r="B516" t="s">
        <v>272</v>
      </c>
      <c r="C516" t="s">
        <v>284</v>
      </c>
      <c r="D516" t="s">
        <v>479</v>
      </c>
      <c r="E516" t="s">
        <v>211</v>
      </c>
      <c r="F516" t="s">
        <v>276</v>
      </c>
      <c r="G516">
        <v>2040</v>
      </c>
      <c r="H516" t="s">
        <v>211</v>
      </c>
      <c r="I516" t="s">
        <v>211</v>
      </c>
      <c r="J516" t="s">
        <v>211</v>
      </c>
      <c r="K516" t="s">
        <v>211</v>
      </c>
      <c r="L516">
        <v>3.3626155913978493</v>
      </c>
      <c r="M516">
        <v>3.3626155913978493</v>
      </c>
    </row>
    <row r="517" spans="1:13" x14ac:dyDescent="0.2">
      <c r="A517" t="s">
        <v>436</v>
      </c>
      <c r="B517" t="s">
        <v>272</v>
      </c>
      <c r="C517" t="s">
        <v>284</v>
      </c>
      <c r="D517" t="s">
        <v>479</v>
      </c>
      <c r="E517" t="s">
        <v>211</v>
      </c>
      <c r="F517" t="s">
        <v>276</v>
      </c>
      <c r="G517">
        <v>2050</v>
      </c>
      <c r="H517" t="s">
        <v>211</v>
      </c>
      <c r="I517" t="s">
        <v>211</v>
      </c>
      <c r="J517" t="s">
        <v>211</v>
      </c>
      <c r="K517" t="s">
        <v>211</v>
      </c>
      <c r="L517">
        <v>3.3626155913978493</v>
      </c>
      <c r="M517">
        <v>3.3626155913978493</v>
      </c>
    </row>
    <row r="518" spans="1:13" x14ac:dyDescent="0.2">
      <c r="A518" t="s">
        <v>436</v>
      </c>
      <c r="B518" t="s">
        <v>272</v>
      </c>
      <c r="C518" t="s">
        <v>284</v>
      </c>
      <c r="D518" t="s">
        <v>139</v>
      </c>
      <c r="E518" t="s">
        <v>211</v>
      </c>
      <c r="F518" t="s">
        <v>276</v>
      </c>
      <c r="G518">
        <v>2018</v>
      </c>
      <c r="H518" t="s">
        <v>211</v>
      </c>
      <c r="I518" t="s">
        <v>211</v>
      </c>
      <c r="J518" t="s">
        <v>211</v>
      </c>
      <c r="K518" t="s">
        <v>211</v>
      </c>
      <c r="L518">
        <v>1.976650779569892</v>
      </c>
      <c r="M518">
        <v>1.976650779569892</v>
      </c>
    </row>
    <row r="519" spans="1:13" x14ac:dyDescent="0.2">
      <c r="A519" t="s">
        <v>436</v>
      </c>
      <c r="B519" t="s">
        <v>272</v>
      </c>
      <c r="C519" t="s">
        <v>284</v>
      </c>
      <c r="D519" t="s">
        <v>139</v>
      </c>
      <c r="E519" t="s">
        <v>211</v>
      </c>
      <c r="F519" t="s">
        <v>276</v>
      </c>
      <c r="G519">
        <v>2030</v>
      </c>
      <c r="H519" t="s">
        <v>211</v>
      </c>
      <c r="I519" t="s">
        <v>211</v>
      </c>
      <c r="J519" t="s">
        <v>211</v>
      </c>
      <c r="K519" t="s">
        <v>211</v>
      </c>
      <c r="L519">
        <v>2.1921822849462362</v>
      </c>
      <c r="M519">
        <v>2.1921822849462362</v>
      </c>
    </row>
    <row r="520" spans="1:13" x14ac:dyDescent="0.2">
      <c r="A520" t="s">
        <v>436</v>
      </c>
      <c r="B520" t="s">
        <v>272</v>
      </c>
      <c r="C520" t="s">
        <v>284</v>
      </c>
      <c r="D520" t="s">
        <v>139</v>
      </c>
      <c r="E520" t="s">
        <v>211</v>
      </c>
      <c r="F520" t="s">
        <v>276</v>
      </c>
      <c r="G520">
        <v>2040</v>
      </c>
      <c r="H520" t="s">
        <v>211</v>
      </c>
      <c r="I520" t="s">
        <v>211</v>
      </c>
      <c r="J520" t="s">
        <v>211</v>
      </c>
      <c r="K520" t="s">
        <v>211</v>
      </c>
      <c r="L520">
        <v>2.3538309139784941</v>
      </c>
      <c r="M520">
        <v>2.3538309139784941</v>
      </c>
    </row>
    <row r="521" spans="1:13" x14ac:dyDescent="0.2">
      <c r="A521" t="s">
        <v>436</v>
      </c>
      <c r="B521" t="s">
        <v>272</v>
      </c>
      <c r="C521" t="s">
        <v>284</v>
      </c>
      <c r="D521" t="s">
        <v>139</v>
      </c>
      <c r="E521" t="s">
        <v>211</v>
      </c>
      <c r="F521" t="s">
        <v>276</v>
      </c>
      <c r="G521">
        <v>2050</v>
      </c>
      <c r="H521" t="s">
        <v>211</v>
      </c>
      <c r="I521" t="s">
        <v>211</v>
      </c>
      <c r="J521" t="s">
        <v>211</v>
      </c>
      <c r="K521" t="s">
        <v>211</v>
      </c>
      <c r="L521">
        <v>2.3538309139784941</v>
      </c>
      <c r="M521">
        <v>2.3538309139784941</v>
      </c>
    </row>
    <row r="522" spans="1:13" x14ac:dyDescent="0.2">
      <c r="A522" t="s">
        <v>436</v>
      </c>
      <c r="B522" t="s">
        <v>272</v>
      </c>
      <c r="C522" t="s">
        <v>285</v>
      </c>
      <c r="D522" t="s">
        <v>478</v>
      </c>
      <c r="E522" t="s">
        <v>211</v>
      </c>
      <c r="F522" t="s">
        <v>276</v>
      </c>
      <c r="G522">
        <v>2018</v>
      </c>
      <c r="H522" t="s">
        <v>211</v>
      </c>
      <c r="I522" t="s">
        <v>211</v>
      </c>
      <c r="J522" t="s">
        <v>211</v>
      </c>
      <c r="K522" t="s">
        <v>211</v>
      </c>
      <c r="L522">
        <v>1.3504480286738378</v>
      </c>
      <c r="M522">
        <v>1.3504480286738378</v>
      </c>
    </row>
    <row r="523" spans="1:13" x14ac:dyDescent="0.2">
      <c r="A523" t="s">
        <v>436</v>
      </c>
      <c r="B523" t="s">
        <v>272</v>
      </c>
      <c r="C523" t="s">
        <v>285</v>
      </c>
      <c r="D523" t="s">
        <v>478</v>
      </c>
      <c r="E523" t="s">
        <v>211</v>
      </c>
      <c r="F523" t="s">
        <v>276</v>
      </c>
      <c r="G523">
        <v>2030</v>
      </c>
      <c r="H523" t="s">
        <v>211</v>
      </c>
      <c r="I523" t="s">
        <v>211</v>
      </c>
      <c r="J523" t="s">
        <v>211</v>
      </c>
      <c r="K523" t="s">
        <v>211</v>
      </c>
      <c r="L523">
        <v>1.4504812159830052</v>
      </c>
      <c r="M523">
        <v>1.4504812159830052</v>
      </c>
    </row>
    <row r="524" spans="1:13" x14ac:dyDescent="0.2">
      <c r="A524" t="s">
        <v>436</v>
      </c>
      <c r="B524" t="s">
        <v>272</v>
      </c>
      <c r="C524" t="s">
        <v>285</v>
      </c>
      <c r="D524" t="s">
        <v>478</v>
      </c>
      <c r="E524" t="s">
        <v>211</v>
      </c>
      <c r="F524" t="s">
        <v>276</v>
      </c>
      <c r="G524">
        <v>2040</v>
      </c>
      <c r="H524" t="s">
        <v>211</v>
      </c>
      <c r="I524" t="s">
        <v>211</v>
      </c>
      <c r="J524" t="s">
        <v>211</v>
      </c>
      <c r="K524" t="s">
        <v>211</v>
      </c>
      <c r="L524">
        <v>1.700564184255944</v>
      </c>
      <c r="M524">
        <v>1.700564184255944</v>
      </c>
    </row>
    <row r="525" spans="1:13" x14ac:dyDescent="0.2">
      <c r="A525" t="s">
        <v>436</v>
      </c>
      <c r="B525" t="s">
        <v>272</v>
      </c>
      <c r="C525" t="s">
        <v>285</v>
      </c>
      <c r="D525" t="s">
        <v>478</v>
      </c>
      <c r="E525" t="s">
        <v>211</v>
      </c>
      <c r="F525" t="s">
        <v>276</v>
      </c>
      <c r="G525">
        <v>2050</v>
      </c>
      <c r="H525" t="s">
        <v>211</v>
      </c>
      <c r="I525" t="s">
        <v>211</v>
      </c>
      <c r="J525" t="s">
        <v>211</v>
      </c>
      <c r="K525" t="s">
        <v>211</v>
      </c>
      <c r="L525">
        <v>1.700564184255944</v>
      </c>
      <c r="M525">
        <v>1.700564184255944</v>
      </c>
    </row>
    <row r="526" spans="1:13" x14ac:dyDescent="0.2">
      <c r="A526" t="s">
        <v>436</v>
      </c>
      <c r="B526" t="s">
        <v>272</v>
      </c>
      <c r="C526" t="s">
        <v>285</v>
      </c>
      <c r="D526" t="s">
        <v>480</v>
      </c>
      <c r="E526" t="s">
        <v>211</v>
      </c>
      <c r="F526" t="s">
        <v>276</v>
      </c>
      <c r="G526">
        <v>2018</v>
      </c>
      <c r="H526" t="s">
        <v>211</v>
      </c>
      <c r="I526" t="s">
        <v>211</v>
      </c>
      <c r="J526" t="s">
        <v>211</v>
      </c>
      <c r="K526" t="s">
        <v>211</v>
      </c>
      <c r="L526">
        <v>1.3504480286738378</v>
      </c>
      <c r="M526">
        <v>1.3504480286738378</v>
      </c>
    </row>
    <row r="527" spans="1:13" x14ac:dyDescent="0.2">
      <c r="A527" t="s">
        <v>436</v>
      </c>
      <c r="B527" t="s">
        <v>272</v>
      </c>
      <c r="C527" t="s">
        <v>285</v>
      </c>
      <c r="D527" t="s">
        <v>480</v>
      </c>
      <c r="E527" t="s">
        <v>211</v>
      </c>
      <c r="F527" t="s">
        <v>276</v>
      </c>
      <c r="G527">
        <v>2030</v>
      </c>
      <c r="H527" t="s">
        <v>211</v>
      </c>
      <c r="I527" t="s">
        <v>211</v>
      </c>
      <c r="J527" t="s">
        <v>211</v>
      </c>
      <c r="K527" t="s">
        <v>211</v>
      </c>
      <c r="L527">
        <v>1.4504812159830052</v>
      </c>
      <c r="M527">
        <v>1.4504812159830052</v>
      </c>
    </row>
    <row r="528" spans="1:13" x14ac:dyDescent="0.2">
      <c r="A528" t="s">
        <v>436</v>
      </c>
      <c r="B528" t="s">
        <v>272</v>
      </c>
      <c r="C528" t="s">
        <v>285</v>
      </c>
      <c r="D528" t="s">
        <v>480</v>
      </c>
      <c r="E528" t="s">
        <v>211</v>
      </c>
      <c r="F528" t="s">
        <v>276</v>
      </c>
      <c r="G528">
        <v>2040</v>
      </c>
      <c r="H528" t="s">
        <v>211</v>
      </c>
      <c r="I528" t="s">
        <v>211</v>
      </c>
      <c r="J528" t="s">
        <v>211</v>
      </c>
      <c r="K528" t="s">
        <v>211</v>
      </c>
      <c r="L528">
        <v>1.700564184255944</v>
      </c>
      <c r="M528">
        <v>1.700564184255944</v>
      </c>
    </row>
    <row r="529" spans="1:13" x14ac:dyDescent="0.2">
      <c r="A529" t="s">
        <v>436</v>
      </c>
      <c r="B529" t="s">
        <v>272</v>
      </c>
      <c r="C529" t="s">
        <v>285</v>
      </c>
      <c r="D529" t="s">
        <v>480</v>
      </c>
      <c r="E529" t="s">
        <v>211</v>
      </c>
      <c r="F529" t="s">
        <v>276</v>
      </c>
      <c r="G529">
        <v>2050</v>
      </c>
      <c r="H529" t="s">
        <v>211</v>
      </c>
      <c r="I529" t="s">
        <v>211</v>
      </c>
      <c r="J529" t="s">
        <v>211</v>
      </c>
      <c r="K529" t="s">
        <v>211</v>
      </c>
      <c r="L529">
        <v>1.700564184255944</v>
      </c>
      <c r="M529">
        <v>1.700564184255944</v>
      </c>
    </row>
    <row r="530" spans="1:13" x14ac:dyDescent="0.2">
      <c r="A530" t="s">
        <v>436</v>
      </c>
      <c r="B530" t="s">
        <v>272</v>
      </c>
      <c r="C530" t="s">
        <v>285</v>
      </c>
      <c r="D530" t="s">
        <v>481</v>
      </c>
      <c r="E530" t="s">
        <v>211</v>
      </c>
      <c r="F530" t="s">
        <v>276</v>
      </c>
      <c r="G530">
        <v>2018</v>
      </c>
      <c r="H530" t="s">
        <v>211</v>
      </c>
      <c r="I530" t="s">
        <v>211</v>
      </c>
      <c r="J530" t="s">
        <v>211</v>
      </c>
      <c r="K530" t="s">
        <v>211</v>
      </c>
      <c r="L530">
        <v>1.3504480286738378</v>
      </c>
      <c r="M530">
        <v>1.3504480286738378</v>
      </c>
    </row>
    <row r="531" spans="1:13" x14ac:dyDescent="0.2">
      <c r="A531" t="s">
        <v>436</v>
      </c>
      <c r="B531" t="s">
        <v>272</v>
      </c>
      <c r="C531" t="s">
        <v>285</v>
      </c>
      <c r="D531" t="s">
        <v>481</v>
      </c>
      <c r="E531" t="s">
        <v>211</v>
      </c>
      <c r="F531" t="s">
        <v>276</v>
      </c>
      <c r="G531">
        <v>2030</v>
      </c>
      <c r="H531" t="s">
        <v>211</v>
      </c>
      <c r="I531" t="s">
        <v>211</v>
      </c>
      <c r="J531" t="s">
        <v>211</v>
      </c>
      <c r="K531" t="s">
        <v>211</v>
      </c>
      <c r="L531">
        <v>1.4504812159830052</v>
      </c>
      <c r="M531">
        <v>1.4504812159830052</v>
      </c>
    </row>
    <row r="532" spans="1:13" x14ac:dyDescent="0.2">
      <c r="A532" t="s">
        <v>436</v>
      </c>
      <c r="B532" t="s">
        <v>272</v>
      </c>
      <c r="C532" t="s">
        <v>285</v>
      </c>
      <c r="D532" t="s">
        <v>481</v>
      </c>
      <c r="E532" t="s">
        <v>211</v>
      </c>
      <c r="F532" t="s">
        <v>276</v>
      </c>
      <c r="G532">
        <v>2040</v>
      </c>
      <c r="H532" t="s">
        <v>211</v>
      </c>
      <c r="I532" t="s">
        <v>211</v>
      </c>
      <c r="J532" t="s">
        <v>211</v>
      </c>
      <c r="K532" t="s">
        <v>211</v>
      </c>
      <c r="L532">
        <v>1.700564184255944</v>
      </c>
      <c r="M532">
        <v>1.700564184255944</v>
      </c>
    </row>
    <row r="533" spans="1:13" x14ac:dyDescent="0.2">
      <c r="A533" t="s">
        <v>436</v>
      </c>
      <c r="B533" t="s">
        <v>272</v>
      </c>
      <c r="C533" t="s">
        <v>285</v>
      </c>
      <c r="D533" t="s">
        <v>481</v>
      </c>
      <c r="E533" t="s">
        <v>211</v>
      </c>
      <c r="F533" t="s">
        <v>276</v>
      </c>
      <c r="G533">
        <v>2050</v>
      </c>
      <c r="H533" t="s">
        <v>211</v>
      </c>
      <c r="I533" t="s">
        <v>211</v>
      </c>
      <c r="J533" t="s">
        <v>211</v>
      </c>
      <c r="K533" t="s">
        <v>211</v>
      </c>
      <c r="L533">
        <v>1.700564184255944</v>
      </c>
      <c r="M533">
        <v>1.700564184255944</v>
      </c>
    </row>
    <row r="534" spans="1:13" x14ac:dyDescent="0.2">
      <c r="A534" t="s">
        <v>436</v>
      </c>
      <c r="B534" t="s">
        <v>272</v>
      </c>
      <c r="C534" t="s">
        <v>285</v>
      </c>
      <c r="D534" t="s">
        <v>482</v>
      </c>
      <c r="E534" t="s">
        <v>211</v>
      </c>
      <c r="F534" t="s">
        <v>276</v>
      </c>
      <c r="G534">
        <v>2018</v>
      </c>
      <c r="H534" t="s">
        <v>211</v>
      </c>
      <c r="I534" t="s">
        <v>211</v>
      </c>
      <c r="J534" t="s">
        <v>211</v>
      </c>
      <c r="K534" t="s">
        <v>211</v>
      </c>
      <c r="L534">
        <v>1.3504480286738378</v>
      </c>
      <c r="M534">
        <v>1.3504480286738378</v>
      </c>
    </row>
    <row r="535" spans="1:13" x14ac:dyDescent="0.2">
      <c r="A535" t="s">
        <v>436</v>
      </c>
      <c r="B535" t="s">
        <v>272</v>
      </c>
      <c r="C535" t="s">
        <v>285</v>
      </c>
      <c r="D535" t="s">
        <v>482</v>
      </c>
      <c r="E535" t="s">
        <v>211</v>
      </c>
      <c r="F535" t="s">
        <v>276</v>
      </c>
      <c r="G535">
        <v>2030</v>
      </c>
      <c r="H535" t="s">
        <v>211</v>
      </c>
      <c r="I535" t="s">
        <v>211</v>
      </c>
      <c r="J535" t="s">
        <v>211</v>
      </c>
      <c r="K535" t="s">
        <v>211</v>
      </c>
      <c r="L535">
        <v>1.4504812159830052</v>
      </c>
      <c r="M535">
        <v>1.4504812159830052</v>
      </c>
    </row>
    <row r="536" spans="1:13" x14ac:dyDescent="0.2">
      <c r="A536" t="s">
        <v>436</v>
      </c>
      <c r="B536" t="s">
        <v>272</v>
      </c>
      <c r="C536" t="s">
        <v>285</v>
      </c>
      <c r="D536" t="s">
        <v>482</v>
      </c>
      <c r="E536" t="s">
        <v>211</v>
      </c>
      <c r="F536" t="s">
        <v>276</v>
      </c>
      <c r="G536">
        <v>2040</v>
      </c>
      <c r="H536" t="s">
        <v>211</v>
      </c>
      <c r="I536" t="s">
        <v>211</v>
      </c>
      <c r="J536" t="s">
        <v>211</v>
      </c>
      <c r="K536" t="s">
        <v>211</v>
      </c>
      <c r="L536">
        <v>1.700564184255944</v>
      </c>
      <c r="M536">
        <v>1.700564184255944</v>
      </c>
    </row>
    <row r="537" spans="1:13" x14ac:dyDescent="0.2">
      <c r="A537" t="s">
        <v>436</v>
      </c>
      <c r="B537" t="s">
        <v>272</v>
      </c>
      <c r="C537" t="s">
        <v>285</v>
      </c>
      <c r="D537" t="s">
        <v>482</v>
      </c>
      <c r="E537" t="s">
        <v>211</v>
      </c>
      <c r="F537" t="s">
        <v>276</v>
      </c>
      <c r="G537">
        <v>2050</v>
      </c>
      <c r="H537" t="s">
        <v>211</v>
      </c>
      <c r="I537" t="s">
        <v>211</v>
      </c>
      <c r="J537" t="s">
        <v>211</v>
      </c>
      <c r="K537" t="s">
        <v>211</v>
      </c>
      <c r="L537">
        <v>1.700564184255944</v>
      </c>
      <c r="M537">
        <v>1.700564184255944</v>
      </c>
    </row>
    <row r="538" spans="1:13" x14ac:dyDescent="0.2">
      <c r="A538" t="s">
        <v>436</v>
      </c>
      <c r="B538" t="s">
        <v>272</v>
      </c>
      <c r="C538" t="s">
        <v>285</v>
      </c>
      <c r="D538" t="s">
        <v>483</v>
      </c>
      <c r="E538" t="s">
        <v>211</v>
      </c>
      <c r="F538" t="s">
        <v>276</v>
      </c>
      <c r="G538">
        <v>2018</v>
      </c>
      <c r="H538" t="s">
        <v>211</v>
      </c>
      <c r="I538" t="s">
        <v>211</v>
      </c>
      <c r="J538" t="s">
        <v>211</v>
      </c>
      <c r="K538" t="s">
        <v>211</v>
      </c>
      <c r="L538">
        <v>1.3504480286738378</v>
      </c>
      <c r="M538">
        <v>1.3504480286738378</v>
      </c>
    </row>
    <row r="539" spans="1:13" x14ac:dyDescent="0.2">
      <c r="A539" t="s">
        <v>436</v>
      </c>
      <c r="B539" t="s">
        <v>272</v>
      </c>
      <c r="C539" t="s">
        <v>285</v>
      </c>
      <c r="D539" t="s">
        <v>483</v>
      </c>
      <c r="E539" t="s">
        <v>211</v>
      </c>
      <c r="F539" t="s">
        <v>276</v>
      </c>
      <c r="G539">
        <v>2030</v>
      </c>
      <c r="H539" t="s">
        <v>211</v>
      </c>
      <c r="I539" t="s">
        <v>211</v>
      </c>
      <c r="J539" t="s">
        <v>211</v>
      </c>
      <c r="K539" t="s">
        <v>211</v>
      </c>
      <c r="L539">
        <v>1.4504812159830052</v>
      </c>
      <c r="M539">
        <v>1.4504812159830052</v>
      </c>
    </row>
    <row r="540" spans="1:13" x14ac:dyDescent="0.2">
      <c r="A540" t="s">
        <v>436</v>
      </c>
      <c r="B540" t="s">
        <v>272</v>
      </c>
      <c r="C540" t="s">
        <v>285</v>
      </c>
      <c r="D540" t="s">
        <v>483</v>
      </c>
      <c r="E540" t="s">
        <v>211</v>
      </c>
      <c r="F540" t="s">
        <v>276</v>
      </c>
      <c r="G540">
        <v>2040</v>
      </c>
      <c r="H540" t="s">
        <v>211</v>
      </c>
      <c r="I540" t="s">
        <v>211</v>
      </c>
      <c r="J540" t="s">
        <v>211</v>
      </c>
      <c r="K540" t="s">
        <v>211</v>
      </c>
      <c r="L540">
        <v>1.700564184255944</v>
      </c>
      <c r="M540">
        <v>1.700564184255944</v>
      </c>
    </row>
    <row r="541" spans="1:13" x14ac:dyDescent="0.2">
      <c r="A541" t="s">
        <v>436</v>
      </c>
      <c r="B541" t="s">
        <v>272</v>
      </c>
      <c r="C541" t="s">
        <v>285</v>
      </c>
      <c r="D541" t="s">
        <v>483</v>
      </c>
      <c r="E541" t="s">
        <v>211</v>
      </c>
      <c r="F541" t="s">
        <v>276</v>
      </c>
      <c r="G541">
        <v>2050</v>
      </c>
      <c r="H541" t="s">
        <v>211</v>
      </c>
      <c r="I541" t="s">
        <v>211</v>
      </c>
      <c r="J541" t="s">
        <v>211</v>
      </c>
      <c r="K541" t="s">
        <v>211</v>
      </c>
      <c r="L541">
        <v>1.700564184255944</v>
      </c>
      <c r="M541">
        <v>1.700564184255944</v>
      </c>
    </row>
    <row r="542" spans="1:13" x14ac:dyDescent="0.2">
      <c r="A542" t="s">
        <v>436</v>
      </c>
      <c r="B542" t="s">
        <v>272</v>
      </c>
      <c r="C542" t="s">
        <v>285</v>
      </c>
      <c r="D542" t="s">
        <v>479</v>
      </c>
      <c r="E542" t="s">
        <v>211</v>
      </c>
      <c r="F542" t="s">
        <v>276</v>
      </c>
      <c r="G542">
        <v>2018</v>
      </c>
      <c r="H542" t="s">
        <v>211</v>
      </c>
      <c r="I542" t="s">
        <v>211</v>
      </c>
      <c r="J542" t="s">
        <v>211</v>
      </c>
      <c r="K542" t="s">
        <v>211</v>
      </c>
      <c r="L542">
        <v>1.3504480286738378</v>
      </c>
      <c r="M542">
        <v>1.3504480286738378</v>
      </c>
    </row>
    <row r="543" spans="1:13" x14ac:dyDescent="0.2">
      <c r="A543" t="s">
        <v>436</v>
      </c>
      <c r="B543" t="s">
        <v>272</v>
      </c>
      <c r="C543" t="s">
        <v>285</v>
      </c>
      <c r="D543" t="s">
        <v>479</v>
      </c>
      <c r="E543" t="s">
        <v>211</v>
      </c>
      <c r="F543" t="s">
        <v>276</v>
      </c>
      <c r="G543">
        <v>2030</v>
      </c>
      <c r="H543" t="s">
        <v>211</v>
      </c>
      <c r="I543" t="s">
        <v>211</v>
      </c>
      <c r="J543" t="s">
        <v>211</v>
      </c>
      <c r="K543" t="s">
        <v>211</v>
      </c>
      <c r="L543">
        <v>1.4504812159830052</v>
      </c>
      <c r="M543">
        <v>1.4504812159830052</v>
      </c>
    </row>
    <row r="544" spans="1:13" x14ac:dyDescent="0.2">
      <c r="A544" t="s">
        <v>436</v>
      </c>
      <c r="B544" t="s">
        <v>272</v>
      </c>
      <c r="C544" t="s">
        <v>285</v>
      </c>
      <c r="D544" t="s">
        <v>479</v>
      </c>
      <c r="E544" t="s">
        <v>211</v>
      </c>
      <c r="F544" t="s">
        <v>276</v>
      </c>
      <c r="G544">
        <v>2040</v>
      </c>
      <c r="H544" t="s">
        <v>211</v>
      </c>
      <c r="I544" t="s">
        <v>211</v>
      </c>
      <c r="J544" t="s">
        <v>211</v>
      </c>
      <c r="K544" t="s">
        <v>211</v>
      </c>
      <c r="L544">
        <v>1.700564184255944</v>
      </c>
      <c r="M544">
        <v>1.700564184255944</v>
      </c>
    </row>
    <row r="545" spans="1:13" x14ac:dyDescent="0.2">
      <c r="A545" t="s">
        <v>436</v>
      </c>
      <c r="B545" t="s">
        <v>272</v>
      </c>
      <c r="C545" t="s">
        <v>285</v>
      </c>
      <c r="D545" t="s">
        <v>479</v>
      </c>
      <c r="E545" t="s">
        <v>211</v>
      </c>
      <c r="F545" t="s">
        <v>276</v>
      </c>
      <c r="G545">
        <v>2050</v>
      </c>
      <c r="H545" t="s">
        <v>211</v>
      </c>
      <c r="I545" t="s">
        <v>211</v>
      </c>
      <c r="J545" t="s">
        <v>211</v>
      </c>
      <c r="K545" t="s">
        <v>211</v>
      </c>
      <c r="L545">
        <v>1.700564184255944</v>
      </c>
      <c r="M545">
        <v>1.700564184255944</v>
      </c>
    </row>
    <row r="546" spans="1:13" x14ac:dyDescent="0.2">
      <c r="A546" t="s">
        <v>436</v>
      </c>
      <c r="B546" t="s">
        <v>272</v>
      </c>
      <c r="C546" t="s">
        <v>285</v>
      </c>
      <c r="D546" t="s">
        <v>139</v>
      </c>
      <c r="E546" t="s">
        <v>211</v>
      </c>
      <c r="F546" t="s">
        <v>276</v>
      </c>
      <c r="G546">
        <v>2018</v>
      </c>
      <c r="H546" t="s">
        <v>211</v>
      </c>
      <c r="I546" t="s">
        <v>211</v>
      </c>
      <c r="J546" t="s">
        <v>211</v>
      </c>
      <c r="K546" t="s">
        <v>211</v>
      </c>
      <c r="L546">
        <v>0.94531362007168729</v>
      </c>
      <c r="M546">
        <v>0.94531362007168729</v>
      </c>
    </row>
    <row r="547" spans="1:13" x14ac:dyDescent="0.2">
      <c r="A547" t="s">
        <v>436</v>
      </c>
      <c r="B547" t="s">
        <v>272</v>
      </c>
      <c r="C547" t="s">
        <v>285</v>
      </c>
      <c r="D547" t="s">
        <v>139</v>
      </c>
      <c r="E547" t="s">
        <v>211</v>
      </c>
      <c r="F547" t="s">
        <v>276</v>
      </c>
      <c r="G547">
        <v>2030</v>
      </c>
      <c r="H547" t="s">
        <v>211</v>
      </c>
      <c r="I547" t="s">
        <v>211</v>
      </c>
      <c r="J547" t="s">
        <v>211</v>
      </c>
      <c r="K547" t="s">
        <v>211</v>
      </c>
      <c r="L547">
        <v>1.0153368511881085</v>
      </c>
      <c r="M547">
        <v>1.0153368511881085</v>
      </c>
    </row>
    <row r="548" spans="1:13" x14ac:dyDescent="0.2">
      <c r="A548" t="s">
        <v>436</v>
      </c>
      <c r="B548" t="s">
        <v>272</v>
      </c>
      <c r="C548" t="s">
        <v>285</v>
      </c>
      <c r="D548" t="s">
        <v>139</v>
      </c>
      <c r="E548" t="s">
        <v>211</v>
      </c>
      <c r="F548" t="s">
        <v>276</v>
      </c>
      <c r="G548">
        <v>2040</v>
      </c>
      <c r="H548" t="s">
        <v>211</v>
      </c>
      <c r="I548" t="s">
        <v>211</v>
      </c>
      <c r="J548" t="s">
        <v>211</v>
      </c>
      <c r="K548" t="s">
        <v>211</v>
      </c>
      <c r="L548">
        <v>1.1903949289791618</v>
      </c>
      <c r="M548">
        <v>1.1903949289791618</v>
      </c>
    </row>
    <row r="549" spans="1:13" x14ac:dyDescent="0.2">
      <c r="A549" t="s">
        <v>436</v>
      </c>
      <c r="B549" t="s">
        <v>272</v>
      </c>
      <c r="C549" t="s">
        <v>285</v>
      </c>
      <c r="D549" t="s">
        <v>139</v>
      </c>
      <c r="E549" t="s">
        <v>211</v>
      </c>
      <c r="F549" t="s">
        <v>276</v>
      </c>
      <c r="G549">
        <v>2050</v>
      </c>
      <c r="H549" t="s">
        <v>211</v>
      </c>
      <c r="I549" t="s">
        <v>211</v>
      </c>
      <c r="J549" t="s">
        <v>211</v>
      </c>
      <c r="K549" t="s">
        <v>211</v>
      </c>
      <c r="L549">
        <v>1.1903949289791618</v>
      </c>
      <c r="M549">
        <v>1.1903949289791618</v>
      </c>
    </row>
    <row r="550" spans="1:13" x14ac:dyDescent="0.2">
      <c r="A550" t="s">
        <v>436</v>
      </c>
      <c r="B550" t="s">
        <v>272</v>
      </c>
      <c r="C550" t="s">
        <v>286</v>
      </c>
      <c r="D550" t="s">
        <v>478</v>
      </c>
      <c r="E550" t="s">
        <v>211</v>
      </c>
      <c r="F550" t="s">
        <v>276</v>
      </c>
      <c r="G550">
        <v>2018</v>
      </c>
      <c r="H550" t="s">
        <v>211</v>
      </c>
      <c r="I550" t="s">
        <v>211</v>
      </c>
      <c r="J550" t="s">
        <v>211</v>
      </c>
      <c r="K550" t="s">
        <v>211</v>
      </c>
      <c r="L550">
        <v>1.3504480286738378</v>
      </c>
      <c r="M550">
        <v>1.3504480286738378</v>
      </c>
    </row>
    <row r="551" spans="1:13" x14ac:dyDescent="0.2">
      <c r="A551" t="s">
        <v>436</v>
      </c>
      <c r="B551" t="s">
        <v>272</v>
      </c>
      <c r="C551" t="s">
        <v>286</v>
      </c>
      <c r="D551" t="s">
        <v>478</v>
      </c>
      <c r="E551" t="s">
        <v>211</v>
      </c>
      <c r="F551" t="s">
        <v>276</v>
      </c>
      <c r="G551">
        <v>2030</v>
      </c>
      <c r="H551" t="s">
        <v>211</v>
      </c>
      <c r="I551" t="s">
        <v>211</v>
      </c>
      <c r="J551" t="s">
        <v>211</v>
      </c>
      <c r="K551" t="s">
        <v>211</v>
      </c>
      <c r="L551">
        <v>1.3954629629629611</v>
      </c>
      <c r="M551">
        <v>1.3954629629629611</v>
      </c>
    </row>
    <row r="552" spans="1:13" x14ac:dyDescent="0.2">
      <c r="A552" t="s">
        <v>436</v>
      </c>
      <c r="B552" t="s">
        <v>272</v>
      </c>
      <c r="C552" t="s">
        <v>286</v>
      </c>
      <c r="D552" t="s">
        <v>478</v>
      </c>
      <c r="E552" t="s">
        <v>211</v>
      </c>
      <c r="F552" t="s">
        <v>276</v>
      </c>
      <c r="G552">
        <v>2040</v>
      </c>
      <c r="H552" t="s">
        <v>211</v>
      </c>
      <c r="I552" t="s">
        <v>211</v>
      </c>
      <c r="J552" t="s">
        <v>211</v>
      </c>
      <c r="K552" t="s">
        <v>211</v>
      </c>
      <c r="L552">
        <v>1.3954629629629611</v>
      </c>
      <c r="M552">
        <v>1.3954629629629611</v>
      </c>
    </row>
    <row r="553" spans="1:13" x14ac:dyDescent="0.2">
      <c r="A553" t="s">
        <v>436</v>
      </c>
      <c r="B553" t="s">
        <v>272</v>
      </c>
      <c r="C553" t="s">
        <v>286</v>
      </c>
      <c r="D553" t="s">
        <v>478</v>
      </c>
      <c r="E553" t="s">
        <v>211</v>
      </c>
      <c r="F553" t="s">
        <v>276</v>
      </c>
      <c r="G553">
        <v>2050</v>
      </c>
      <c r="H553" t="s">
        <v>211</v>
      </c>
      <c r="I553" t="s">
        <v>211</v>
      </c>
      <c r="J553" t="s">
        <v>211</v>
      </c>
      <c r="K553" t="s">
        <v>211</v>
      </c>
      <c r="L553">
        <v>1.4404778972520924</v>
      </c>
      <c r="M553">
        <v>1.4404778972520924</v>
      </c>
    </row>
    <row r="554" spans="1:13" x14ac:dyDescent="0.2">
      <c r="A554" t="s">
        <v>436</v>
      </c>
      <c r="B554" t="s">
        <v>272</v>
      </c>
      <c r="C554" t="s">
        <v>286</v>
      </c>
      <c r="D554" t="s">
        <v>480</v>
      </c>
      <c r="E554" t="s">
        <v>211</v>
      </c>
      <c r="F554" t="s">
        <v>276</v>
      </c>
      <c r="G554">
        <v>2018</v>
      </c>
      <c r="H554" t="s">
        <v>211</v>
      </c>
      <c r="I554" t="s">
        <v>211</v>
      </c>
      <c r="J554" t="s">
        <v>211</v>
      </c>
      <c r="K554" t="s">
        <v>211</v>
      </c>
      <c r="L554">
        <v>1.3504480286738378</v>
      </c>
      <c r="M554">
        <v>1.3504480286738378</v>
      </c>
    </row>
    <row r="555" spans="1:13" x14ac:dyDescent="0.2">
      <c r="A555" t="s">
        <v>436</v>
      </c>
      <c r="B555" t="s">
        <v>272</v>
      </c>
      <c r="C555" t="s">
        <v>286</v>
      </c>
      <c r="D555" t="s">
        <v>480</v>
      </c>
      <c r="E555" t="s">
        <v>211</v>
      </c>
      <c r="F555" t="s">
        <v>276</v>
      </c>
      <c r="G555">
        <v>2030</v>
      </c>
      <c r="H555" t="s">
        <v>211</v>
      </c>
      <c r="I555" t="s">
        <v>211</v>
      </c>
      <c r="J555" t="s">
        <v>211</v>
      </c>
      <c r="K555" t="s">
        <v>211</v>
      </c>
      <c r="L555">
        <v>1.3954629629629611</v>
      </c>
      <c r="M555">
        <v>1.3954629629629611</v>
      </c>
    </row>
    <row r="556" spans="1:13" x14ac:dyDescent="0.2">
      <c r="A556" t="s">
        <v>436</v>
      </c>
      <c r="B556" t="s">
        <v>272</v>
      </c>
      <c r="C556" t="s">
        <v>286</v>
      </c>
      <c r="D556" t="s">
        <v>480</v>
      </c>
      <c r="E556" t="s">
        <v>211</v>
      </c>
      <c r="F556" t="s">
        <v>276</v>
      </c>
      <c r="G556">
        <v>2040</v>
      </c>
      <c r="H556" t="s">
        <v>211</v>
      </c>
      <c r="I556" t="s">
        <v>211</v>
      </c>
      <c r="J556" t="s">
        <v>211</v>
      </c>
      <c r="K556" t="s">
        <v>211</v>
      </c>
      <c r="L556">
        <v>1.3954629629629611</v>
      </c>
      <c r="M556">
        <v>1.3954629629629611</v>
      </c>
    </row>
    <row r="557" spans="1:13" x14ac:dyDescent="0.2">
      <c r="A557" t="s">
        <v>436</v>
      </c>
      <c r="B557" t="s">
        <v>272</v>
      </c>
      <c r="C557" t="s">
        <v>286</v>
      </c>
      <c r="D557" t="s">
        <v>480</v>
      </c>
      <c r="E557" t="s">
        <v>211</v>
      </c>
      <c r="F557" t="s">
        <v>276</v>
      </c>
      <c r="G557">
        <v>2050</v>
      </c>
      <c r="H557" t="s">
        <v>211</v>
      </c>
      <c r="I557" t="s">
        <v>211</v>
      </c>
      <c r="J557" t="s">
        <v>211</v>
      </c>
      <c r="K557" t="s">
        <v>211</v>
      </c>
      <c r="L557">
        <v>1.4404778972520924</v>
      </c>
      <c r="M557">
        <v>1.4404778972520924</v>
      </c>
    </row>
    <row r="558" spans="1:13" x14ac:dyDescent="0.2">
      <c r="A558" t="s">
        <v>436</v>
      </c>
      <c r="B558" t="s">
        <v>272</v>
      </c>
      <c r="C558" t="s">
        <v>286</v>
      </c>
      <c r="D558" t="s">
        <v>481</v>
      </c>
      <c r="E558" t="s">
        <v>211</v>
      </c>
      <c r="F558" t="s">
        <v>276</v>
      </c>
      <c r="G558">
        <v>2018</v>
      </c>
      <c r="H558" t="s">
        <v>211</v>
      </c>
      <c r="I558" t="s">
        <v>211</v>
      </c>
      <c r="J558" t="s">
        <v>211</v>
      </c>
      <c r="K558" t="s">
        <v>211</v>
      </c>
      <c r="L558">
        <v>1.3504480286738378</v>
      </c>
      <c r="M558">
        <v>1.3504480286738378</v>
      </c>
    </row>
    <row r="559" spans="1:13" x14ac:dyDescent="0.2">
      <c r="A559" t="s">
        <v>436</v>
      </c>
      <c r="B559" t="s">
        <v>272</v>
      </c>
      <c r="C559" t="s">
        <v>286</v>
      </c>
      <c r="D559" t="s">
        <v>481</v>
      </c>
      <c r="E559" t="s">
        <v>211</v>
      </c>
      <c r="F559" t="s">
        <v>276</v>
      </c>
      <c r="G559">
        <v>2030</v>
      </c>
      <c r="H559" t="s">
        <v>211</v>
      </c>
      <c r="I559" t="s">
        <v>211</v>
      </c>
      <c r="J559" t="s">
        <v>211</v>
      </c>
      <c r="K559" t="s">
        <v>211</v>
      </c>
      <c r="L559">
        <v>1.3954629629629611</v>
      </c>
      <c r="M559">
        <v>1.3954629629629611</v>
      </c>
    </row>
    <row r="560" spans="1:13" x14ac:dyDescent="0.2">
      <c r="A560" t="s">
        <v>436</v>
      </c>
      <c r="B560" t="s">
        <v>272</v>
      </c>
      <c r="C560" t="s">
        <v>286</v>
      </c>
      <c r="D560" t="s">
        <v>481</v>
      </c>
      <c r="E560" t="s">
        <v>211</v>
      </c>
      <c r="F560" t="s">
        <v>276</v>
      </c>
      <c r="G560">
        <v>2040</v>
      </c>
      <c r="H560" t="s">
        <v>211</v>
      </c>
      <c r="I560" t="s">
        <v>211</v>
      </c>
      <c r="J560" t="s">
        <v>211</v>
      </c>
      <c r="K560" t="s">
        <v>211</v>
      </c>
      <c r="L560">
        <v>1.3954629629629611</v>
      </c>
      <c r="M560">
        <v>1.3954629629629611</v>
      </c>
    </row>
    <row r="561" spans="1:13" x14ac:dyDescent="0.2">
      <c r="A561" t="s">
        <v>436</v>
      </c>
      <c r="B561" t="s">
        <v>272</v>
      </c>
      <c r="C561" t="s">
        <v>286</v>
      </c>
      <c r="D561" t="s">
        <v>481</v>
      </c>
      <c r="E561" t="s">
        <v>211</v>
      </c>
      <c r="F561" t="s">
        <v>276</v>
      </c>
      <c r="G561">
        <v>2050</v>
      </c>
      <c r="H561" t="s">
        <v>211</v>
      </c>
      <c r="I561" t="s">
        <v>211</v>
      </c>
      <c r="J561" t="s">
        <v>211</v>
      </c>
      <c r="K561" t="s">
        <v>211</v>
      </c>
      <c r="L561">
        <v>1.4404778972520924</v>
      </c>
      <c r="M561">
        <v>1.4404778972520924</v>
      </c>
    </row>
    <row r="562" spans="1:13" x14ac:dyDescent="0.2">
      <c r="A562" t="s">
        <v>436</v>
      </c>
      <c r="B562" t="s">
        <v>272</v>
      </c>
      <c r="C562" t="s">
        <v>286</v>
      </c>
      <c r="D562" t="s">
        <v>482</v>
      </c>
      <c r="E562" t="s">
        <v>211</v>
      </c>
      <c r="F562" t="s">
        <v>276</v>
      </c>
      <c r="G562">
        <v>2018</v>
      </c>
      <c r="H562" t="s">
        <v>211</v>
      </c>
      <c r="I562" t="s">
        <v>211</v>
      </c>
      <c r="J562" t="s">
        <v>211</v>
      </c>
      <c r="K562" t="s">
        <v>211</v>
      </c>
      <c r="L562">
        <v>1.3504480286738378</v>
      </c>
      <c r="M562">
        <v>1.3504480286738378</v>
      </c>
    </row>
    <row r="563" spans="1:13" x14ac:dyDescent="0.2">
      <c r="A563" t="s">
        <v>436</v>
      </c>
      <c r="B563" t="s">
        <v>272</v>
      </c>
      <c r="C563" t="s">
        <v>286</v>
      </c>
      <c r="D563" t="s">
        <v>482</v>
      </c>
      <c r="E563" t="s">
        <v>211</v>
      </c>
      <c r="F563" t="s">
        <v>276</v>
      </c>
      <c r="G563">
        <v>2030</v>
      </c>
      <c r="H563" t="s">
        <v>211</v>
      </c>
      <c r="I563" t="s">
        <v>211</v>
      </c>
      <c r="J563" t="s">
        <v>211</v>
      </c>
      <c r="K563" t="s">
        <v>211</v>
      </c>
      <c r="L563">
        <v>1.3954629629629611</v>
      </c>
      <c r="M563">
        <v>1.3954629629629611</v>
      </c>
    </row>
    <row r="564" spans="1:13" x14ac:dyDescent="0.2">
      <c r="A564" t="s">
        <v>436</v>
      </c>
      <c r="B564" t="s">
        <v>272</v>
      </c>
      <c r="C564" t="s">
        <v>286</v>
      </c>
      <c r="D564" t="s">
        <v>482</v>
      </c>
      <c r="E564" t="s">
        <v>211</v>
      </c>
      <c r="F564" t="s">
        <v>276</v>
      </c>
      <c r="G564">
        <v>2040</v>
      </c>
      <c r="H564" t="s">
        <v>211</v>
      </c>
      <c r="I564" t="s">
        <v>211</v>
      </c>
      <c r="J564" t="s">
        <v>211</v>
      </c>
      <c r="K564" t="s">
        <v>211</v>
      </c>
      <c r="L564">
        <v>1.3954629629629611</v>
      </c>
      <c r="M564">
        <v>1.3954629629629611</v>
      </c>
    </row>
    <row r="565" spans="1:13" x14ac:dyDescent="0.2">
      <c r="A565" t="s">
        <v>436</v>
      </c>
      <c r="B565" t="s">
        <v>272</v>
      </c>
      <c r="C565" t="s">
        <v>286</v>
      </c>
      <c r="D565" t="s">
        <v>482</v>
      </c>
      <c r="E565" t="s">
        <v>211</v>
      </c>
      <c r="F565" t="s">
        <v>276</v>
      </c>
      <c r="G565">
        <v>2050</v>
      </c>
      <c r="H565" t="s">
        <v>211</v>
      </c>
      <c r="I565" t="s">
        <v>211</v>
      </c>
      <c r="J565" t="s">
        <v>211</v>
      </c>
      <c r="K565" t="s">
        <v>211</v>
      </c>
      <c r="L565">
        <v>1.4404778972520924</v>
      </c>
      <c r="M565">
        <v>1.4404778972520924</v>
      </c>
    </row>
    <row r="566" spans="1:13" x14ac:dyDescent="0.2">
      <c r="A566" t="s">
        <v>436</v>
      </c>
      <c r="B566" t="s">
        <v>272</v>
      </c>
      <c r="C566" t="s">
        <v>286</v>
      </c>
      <c r="D566" t="s">
        <v>483</v>
      </c>
      <c r="E566" t="s">
        <v>211</v>
      </c>
      <c r="F566" t="s">
        <v>276</v>
      </c>
      <c r="G566">
        <v>2018</v>
      </c>
      <c r="H566" t="s">
        <v>211</v>
      </c>
      <c r="I566" t="s">
        <v>211</v>
      </c>
      <c r="J566" t="s">
        <v>211</v>
      </c>
      <c r="K566" t="s">
        <v>211</v>
      </c>
      <c r="L566">
        <v>1.3504480286738378</v>
      </c>
      <c r="M566">
        <v>1.3504480286738378</v>
      </c>
    </row>
    <row r="567" spans="1:13" x14ac:dyDescent="0.2">
      <c r="A567" t="s">
        <v>436</v>
      </c>
      <c r="B567" t="s">
        <v>272</v>
      </c>
      <c r="C567" t="s">
        <v>286</v>
      </c>
      <c r="D567" t="s">
        <v>483</v>
      </c>
      <c r="E567" t="s">
        <v>211</v>
      </c>
      <c r="F567" t="s">
        <v>276</v>
      </c>
      <c r="G567">
        <v>2030</v>
      </c>
      <c r="H567" t="s">
        <v>211</v>
      </c>
      <c r="I567" t="s">
        <v>211</v>
      </c>
      <c r="J567" t="s">
        <v>211</v>
      </c>
      <c r="K567" t="s">
        <v>211</v>
      </c>
      <c r="L567">
        <v>1.3954629629629611</v>
      </c>
      <c r="M567">
        <v>1.3954629629629611</v>
      </c>
    </row>
    <row r="568" spans="1:13" x14ac:dyDescent="0.2">
      <c r="A568" t="s">
        <v>436</v>
      </c>
      <c r="B568" t="s">
        <v>272</v>
      </c>
      <c r="C568" t="s">
        <v>286</v>
      </c>
      <c r="D568" t="s">
        <v>483</v>
      </c>
      <c r="E568" t="s">
        <v>211</v>
      </c>
      <c r="F568" t="s">
        <v>276</v>
      </c>
      <c r="G568">
        <v>2040</v>
      </c>
      <c r="H568" t="s">
        <v>211</v>
      </c>
      <c r="I568" t="s">
        <v>211</v>
      </c>
      <c r="J568" t="s">
        <v>211</v>
      </c>
      <c r="K568" t="s">
        <v>211</v>
      </c>
      <c r="L568">
        <v>1.3954629629629611</v>
      </c>
      <c r="M568">
        <v>1.3954629629629611</v>
      </c>
    </row>
    <row r="569" spans="1:13" x14ac:dyDescent="0.2">
      <c r="A569" t="s">
        <v>436</v>
      </c>
      <c r="B569" t="s">
        <v>272</v>
      </c>
      <c r="C569" t="s">
        <v>286</v>
      </c>
      <c r="D569" t="s">
        <v>483</v>
      </c>
      <c r="E569" t="s">
        <v>211</v>
      </c>
      <c r="F569" t="s">
        <v>276</v>
      </c>
      <c r="G569">
        <v>2050</v>
      </c>
      <c r="H569" t="s">
        <v>211</v>
      </c>
      <c r="I569" t="s">
        <v>211</v>
      </c>
      <c r="J569" t="s">
        <v>211</v>
      </c>
      <c r="K569" t="s">
        <v>211</v>
      </c>
      <c r="L569">
        <v>1.4404778972520924</v>
      </c>
      <c r="M569">
        <v>1.4404778972520924</v>
      </c>
    </row>
    <row r="570" spans="1:13" x14ac:dyDescent="0.2">
      <c r="A570" t="s">
        <v>436</v>
      </c>
      <c r="B570" t="s">
        <v>272</v>
      </c>
      <c r="C570" t="s">
        <v>286</v>
      </c>
      <c r="D570" t="s">
        <v>479</v>
      </c>
      <c r="E570" t="s">
        <v>211</v>
      </c>
      <c r="F570" t="s">
        <v>276</v>
      </c>
      <c r="G570">
        <v>2018</v>
      </c>
      <c r="H570" t="s">
        <v>211</v>
      </c>
      <c r="I570" t="s">
        <v>211</v>
      </c>
      <c r="J570" t="s">
        <v>211</v>
      </c>
      <c r="K570" t="s">
        <v>211</v>
      </c>
      <c r="L570">
        <v>1.3504480286738378</v>
      </c>
      <c r="M570">
        <v>1.3504480286738378</v>
      </c>
    </row>
    <row r="571" spans="1:13" x14ac:dyDescent="0.2">
      <c r="A571" t="s">
        <v>436</v>
      </c>
      <c r="B571" t="s">
        <v>272</v>
      </c>
      <c r="C571" t="s">
        <v>286</v>
      </c>
      <c r="D571" t="s">
        <v>479</v>
      </c>
      <c r="E571" t="s">
        <v>211</v>
      </c>
      <c r="F571" t="s">
        <v>276</v>
      </c>
      <c r="G571">
        <v>2030</v>
      </c>
      <c r="H571" t="s">
        <v>211</v>
      </c>
      <c r="I571" t="s">
        <v>211</v>
      </c>
      <c r="J571" t="s">
        <v>211</v>
      </c>
      <c r="K571" t="s">
        <v>211</v>
      </c>
      <c r="L571">
        <v>1.3954629629629611</v>
      </c>
      <c r="M571">
        <v>1.3954629629629611</v>
      </c>
    </row>
    <row r="572" spans="1:13" x14ac:dyDescent="0.2">
      <c r="A572" t="s">
        <v>436</v>
      </c>
      <c r="B572" t="s">
        <v>272</v>
      </c>
      <c r="C572" t="s">
        <v>286</v>
      </c>
      <c r="D572" t="s">
        <v>479</v>
      </c>
      <c r="E572" t="s">
        <v>211</v>
      </c>
      <c r="F572" t="s">
        <v>276</v>
      </c>
      <c r="G572">
        <v>2040</v>
      </c>
      <c r="H572" t="s">
        <v>211</v>
      </c>
      <c r="I572" t="s">
        <v>211</v>
      </c>
      <c r="J572" t="s">
        <v>211</v>
      </c>
      <c r="K572" t="s">
        <v>211</v>
      </c>
      <c r="L572">
        <v>1.3954629629629611</v>
      </c>
      <c r="M572">
        <v>1.3954629629629611</v>
      </c>
    </row>
    <row r="573" spans="1:13" x14ac:dyDescent="0.2">
      <c r="A573" t="s">
        <v>436</v>
      </c>
      <c r="B573" t="s">
        <v>272</v>
      </c>
      <c r="C573" t="s">
        <v>286</v>
      </c>
      <c r="D573" t="s">
        <v>479</v>
      </c>
      <c r="E573" t="s">
        <v>211</v>
      </c>
      <c r="F573" t="s">
        <v>276</v>
      </c>
      <c r="G573">
        <v>2050</v>
      </c>
      <c r="H573" t="s">
        <v>211</v>
      </c>
      <c r="I573" t="s">
        <v>211</v>
      </c>
      <c r="J573" t="s">
        <v>211</v>
      </c>
      <c r="K573" t="s">
        <v>211</v>
      </c>
      <c r="L573">
        <v>1.4404778972520924</v>
      </c>
      <c r="M573">
        <v>1.4404778972520924</v>
      </c>
    </row>
    <row r="574" spans="1:13" x14ac:dyDescent="0.2">
      <c r="A574" t="s">
        <v>436</v>
      </c>
      <c r="B574" t="s">
        <v>272</v>
      </c>
      <c r="C574" t="s">
        <v>286</v>
      </c>
      <c r="D574" t="s">
        <v>139</v>
      </c>
      <c r="E574" t="s">
        <v>211</v>
      </c>
      <c r="F574" t="s">
        <v>276</v>
      </c>
      <c r="G574">
        <v>2018</v>
      </c>
      <c r="H574" t="s">
        <v>211</v>
      </c>
      <c r="I574" t="s">
        <v>211</v>
      </c>
      <c r="J574" t="s">
        <v>211</v>
      </c>
      <c r="K574" t="s">
        <v>211</v>
      </c>
      <c r="L574">
        <v>0.94531362007168729</v>
      </c>
      <c r="M574">
        <v>0.94531362007168729</v>
      </c>
    </row>
    <row r="575" spans="1:13" x14ac:dyDescent="0.2">
      <c r="A575" t="s">
        <v>436</v>
      </c>
      <c r="B575" t="s">
        <v>272</v>
      </c>
      <c r="C575" t="s">
        <v>286</v>
      </c>
      <c r="D575" t="s">
        <v>139</v>
      </c>
      <c r="E575" t="s">
        <v>211</v>
      </c>
      <c r="F575" t="s">
        <v>276</v>
      </c>
      <c r="G575">
        <v>2030</v>
      </c>
      <c r="H575" t="s">
        <v>211</v>
      </c>
      <c r="I575" t="s">
        <v>211</v>
      </c>
      <c r="J575" t="s">
        <v>211</v>
      </c>
      <c r="K575" t="s">
        <v>211</v>
      </c>
      <c r="L575">
        <v>0.97682407407407756</v>
      </c>
      <c r="M575">
        <v>0.97682407407407756</v>
      </c>
    </row>
    <row r="576" spans="1:13" x14ac:dyDescent="0.2">
      <c r="A576" t="s">
        <v>436</v>
      </c>
      <c r="B576" t="s">
        <v>272</v>
      </c>
      <c r="C576" t="s">
        <v>286</v>
      </c>
      <c r="D576" t="s">
        <v>139</v>
      </c>
      <c r="E576" t="s">
        <v>211</v>
      </c>
      <c r="F576" t="s">
        <v>276</v>
      </c>
      <c r="G576">
        <v>2040</v>
      </c>
      <c r="H576" t="s">
        <v>211</v>
      </c>
      <c r="I576" t="s">
        <v>211</v>
      </c>
      <c r="J576" t="s">
        <v>211</v>
      </c>
      <c r="K576" t="s">
        <v>211</v>
      </c>
      <c r="L576">
        <v>0.97682407407407756</v>
      </c>
      <c r="M576">
        <v>0.97682407407407756</v>
      </c>
    </row>
    <row r="577" spans="1:13" x14ac:dyDescent="0.2">
      <c r="A577" t="s">
        <v>436</v>
      </c>
      <c r="B577" t="s">
        <v>272</v>
      </c>
      <c r="C577" t="s">
        <v>286</v>
      </c>
      <c r="D577" t="s">
        <v>139</v>
      </c>
      <c r="E577" t="s">
        <v>211</v>
      </c>
      <c r="F577" t="s">
        <v>276</v>
      </c>
      <c r="G577">
        <v>2050</v>
      </c>
      <c r="H577" t="s">
        <v>211</v>
      </c>
      <c r="I577" t="s">
        <v>211</v>
      </c>
      <c r="J577" t="s">
        <v>211</v>
      </c>
      <c r="K577" t="s">
        <v>211</v>
      </c>
      <c r="L577">
        <v>1.00833452807646</v>
      </c>
      <c r="M577">
        <v>1.00833452807646</v>
      </c>
    </row>
    <row r="578" spans="1:13" x14ac:dyDescent="0.2">
      <c r="A578" t="s">
        <v>436</v>
      </c>
      <c r="B578" t="s">
        <v>272</v>
      </c>
      <c r="C578" t="s">
        <v>508</v>
      </c>
      <c r="D578" t="s">
        <v>520</v>
      </c>
      <c r="E578" t="s">
        <v>211</v>
      </c>
      <c r="F578" t="s">
        <v>276</v>
      </c>
      <c r="G578">
        <v>2018</v>
      </c>
      <c r="H578" t="s">
        <v>211</v>
      </c>
      <c r="I578" t="s">
        <v>211</v>
      </c>
      <c r="J578" t="s">
        <v>211</v>
      </c>
      <c r="K578" t="s">
        <v>211</v>
      </c>
      <c r="L578">
        <v>3.1157627118644098</v>
      </c>
      <c r="M578">
        <v>3.1157627118644098</v>
      </c>
    </row>
    <row r="579" spans="1:13" x14ac:dyDescent="0.2">
      <c r="A579" t="s">
        <v>436</v>
      </c>
      <c r="B579" t="s">
        <v>272</v>
      </c>
      <c r="C579" t="s">
        <v>508</v>
      </c>
      <c r="D579" t="s">
        <v>520</v>
      </c>
      <c r="E579" t="s">
        <v>211</v>
      </c>
      <c r="F579" t="s">
        <v>276</v>
      </c>
      <c r="G579">
        <v>2030</v>
      </c>
      <c r="H579" t="s">
        <v>211</v>
      </c>
      <c r="I579" t="s">
        <v>211</v>
      </c>
      <c r="J579" t="s">
        <v>211</v>
      </c>
      <c r="K579" t="s">
        <v>211</v>
      </c>
      <c r="L579">
        <v>3.4273389830508512</v>
      </c>
      <c r="M579">
        <v>3.4273389830508512</v>
      </c>
    </row>
    <row r="580" spans="1:13" x14ac:dyDescent="0.2">
      <c r="A580" t="s">
        <v>436</v>
      </c>
      <c r="B580" t="s">
        <v>272</v>
      </c>
      <c r="C580" t="s">
        <v>508</v>
      </c>
      <c r="D580" t="s">
        <v>520</v>
      </c>
      <c r="E580" t="s">
        <v>211</v>
      </c>
      <c r="F580" t="s">
        <v>276</v>
      </c>
      <c r="G580">
        <v>2040</v>
      </c>
      <c r="H580" t="s">
        <v>211</v>
      </c>
      <c r="I580" t="s">
        <v>211</v>
      </c>
      <c r="J580" t="s">
        <v>211</v>
      </c>
      <c r="K580" t="s">
        <v>211</v>
      </c>
      <c r="L580">
        <v>3.8427740112994284</v>
      </c>
      <c r="M580">
        <v>3.8427740112994284</v>
      </c>
    </row>
    <row r="581" spans="1:13" x14ac:dyDescent="0.2">
      <c r="A581" t="s">
        <v>436</v>
      </c>
      <c r="B581" t="s">
        <v>272</v>
      </c>
      <c r="C581" t="s">
        <v>508</v>
      </c>
      <c r="D581" t="s">
        <v>520</v>
      </c>
      <c r="E581" t="s">
        <v>211</v>
      </c>
      <c r="F581" t="s">
        <v>276</v>
      </c>
      <c r="G581">
        <v>2050</v>
      </c>
      <c r="H581" t="s">
        <v>211</v>
      </c>
      <c r="I581" t="s">
        <v>211</v>
      </c>
      <c r="J581" t="s">
        <v>211</v>
      </c>
      <c r="K581" t="s">
        <v>211</v>
      </c>
      <c r="L581">
        <v>4.1543502824858694</v>
      </c>
      <c r="M581">
        <v>4.1543502824858694</v>
      </c>
    </row>
    <row r="582" spans="1:13" x14ac:dyDescent="0.2">
      <c r="A582" t="s">
        <v>436</v>
      </c>
      <c r="B582" t="s">
        <v>272</v>
      </c>
      <c r="C582" t="s">
        <v>508</v>
      </c>
      <c r="D582" t="s">
        <v>216</v>
      </c>
      <c r="E582" t="s">
        <v>211</v>
      </c>
      <c r="F582" t="s">
        <v>276</v>
      </c>
      <c r="G582">
        <v>2018</v>
      </c>
      <c r="H582" t="s">
        <v>211</v>
      </c>
      <c r="I582" t="s">
        <v>211</v>
      </c>
      <c r="J582" t="s">
        <v>211</v>
      </c>
      <c r="K582" t="s">
        <v>211</v>
      </c>
      <c r="L582">
        <v>2.1810338983050865</v>
      </c>
      <c r="M582">
        <v>2.1810338983050865</v>
      </c>
    </row>
    <row r="583" spans="1:13" x14ac:dyDescent="0.2">
      <c r="A583" t="s">
        <v>436</v>
      </c>
      <c r="B583" t="s">
        <v>272</v>
      </c>
      <c r="C583" t="s">
        <v>508</v>
      </c>
      <c r="D583" t="s">
        <v>216</v>
      </c>
      <c r="E583" t="s">
        <v>211</v>
      </c>
      <c r="F583" t="s">
        <v>276</v>
      </c>
      <c r="G583">
        <v>2030</v>
      </c>
      <c r="H583" t="s">
        <v>211</v>
      </c>
      <c r="I583" t="s">
        <v>211</v>
      </c>
      <c r="J583" t="s">
        <v>211</v>
      </c>
      <c r="K583" t="s">
        <v>211</v>
      </c>
      <c r="L583">
        <v>2.3991372881355955</v>
      </c>
      <c r="M583">
        <v>2.3991372881355955</v>
      </c>
    </row>
    <row r="584" spans="1:13" x14ac:dyDescent="0.2">
      <c r="A584" t="s">
        <v>436</v>
      </c>
      <c r="B584" t="s">
        <v>272</v>
      </c>
      <c r="C584" t="s">
        <v>508</v>
      </c>
      <c r="D584" t="s">
        <v>216</v>
      </c>
      <c r="E584" t="s">
        <v>211</v>
      </c>
      <c r="F584" t="s">
        <v>276</v>
      </c>
      <c r="G584">
        <v>2040</v>
      </c>
      <c r="H584" t="s">
        <v>211</v>
      </c>
      <c r="I584" t="s">
        <v>211</v>
      </c>
      <c r="J584" t="s">
        <v>211</v>
      </c>
      <c r="K584" t="s">
        <v>211</v>
      </c>
      <c r="L584">
        <v>2.689941807909606</v>
      </c>
      <c r="M584">
        <v>2.689941807909606</v>
      </c>
    </row>
    <row r="585" spans="1:13" x14ac:dyDescent="0.2">
      <c r="A585" t="s">
        <v>436</v>
      </c>
      <c r="B585" t="s">
        <v>272</v>
      </c>
      <c r="C585" t="s">
        <v>508</v>
      </c>
      <c r="D585" t="s">
        <v>216</v>
      </c>
      <c r="E585" t="s">
        <v>211</v>
      </c>
      <c r="F585" t="s">
        <v>276</v>
      </c>
      <c r="G585">
        <v>2050</v>
      </c>
      <c r="H585" t="s">
        <v>211</v>
      </c>
      <c r="I585" t="s">
        <v>211</v>
      </c>
      <c r="J585" t="s">
        <v>211</v>
      </c>
      <c r="K585" t="s">
        <v>211</v>
      </c>
      <c r="L585">
        <v>2.9080451977401149</v>
      </c>
      <c r="M585">
        <v>2.9080451977401149</v>
      </c>
    </row>
    <row r="586" spans="1:13" x14ac:dyDescent="0.2">
      <c r="A586" t="s">
        <v>436</v>
      </c>
      <c r="B586" t="s">
        <v>272</v>
      </c>
      <c r="C586" t="s">
        <v>509</v>
      </c>
      <c r="D586" t="s">
        <v>521</v>
      </c>
      <c r="E586" t="s">
        <v>211</v>
      </c>
      <c r="F586" t="s">
        <v>276</v>
      </c>
      <c r="G586">
        <v>2018</v>
      </c>
      <c r="H586" t="s">
        <v>211</v>
      </c>
      <c r="I586" t="s">
        <v>211</v>
      </c>
      <c r="J586" t="s">
        <v>211</v>
      </c>
      <c r="K586" t="s">
        <v>211</v>
      </c>
      <c r="L586">
        <v>3.1157627118644098</v>
      </c>
      <c r="M586">
        <v>3.1157627118644098</v>
      </c>
    </row>
    <row r="587" spans="1:13" x14ac:dyDescent="0.2">
      <c r="A587" t="s">
        <v>436</v>
      </c>
      <c r="B587" t="s">
        <v>272</v>
      </c>
      <c r="C587" t="s">
        <v>509</v>
      </c>
      <c r="D587" t="s">
        <v>521</v>
      </c>
      <c r="E587" t="s">
        <v>211</v>
      </c>
      <c r="F587" t="s">
        <v>276</v>
      </c>
      <c r="G587">
        <v>2030</v>
      </c>
      <c r="H587" t="s">
        <v>211</v>
      </c>
      <c r="I587" t="s">
        <v>211</v>
      </c>
      <c r="J587" t="s">
        <v>211</v>
      </c>
      <c r="K587" t="s">
        <v>211</v>
      </c>
      <c r="L587">
        <v>3.4273389830508512</v>
      </c>
      <c r="M587">
        <v>3.4273389830508512</v>
      </c>
    </row>
    <row r="588" spans="1:13" x14ac:dyDescent="0.2">
      <c r="A588" t="s">
        <v>436</v>
      </c>
      <c r="B588" t="s">
        <v>272</v>
      </c>
      <c r="C588" t="s">
        <v>509</v>
      </c>
      <c r="D588" t="s">
        <v>521</v>
      </c>
      <c r="E588" t="s">
        <v>211</v>
      </c>
      <c r="F588" t="s">
        <v>276</v>
      </c>
      <c r="G588">
        <v>2040</v>
      </c>
      <c r="H588" t="s">
        <v>211</v>
      </c>
      <c r="I588" t="s">
        <v>211</v>
      </c>
      <c r="J588" t="s">
        <v>211</v>
      </c>
      <c r="K588" t="s">
        <v>211</v>
      </c>
      <c r="L588">
        <v>3.8427740112994284</v>
      </c>
      <c r="M588">
        <v>3.8427740112994284</v>
      </c>
    </row>
    <row r="589" spans="1:13" x14ac:dyDescent="0.2">
      <c r="A589" t="s">
        <v>436</v>
      </c>
      <c r="B589" t="s">
        <v>272</v>
      </c>
      <c r="C589" t="s">
        <v>509</v>
      </c>
      <c r="D589" t="s">
        <v>521</v>
      </c>
      <c r="E589" t="s">
        <v>211</v>
      </c>
      <c r="F589" t="s">
        <v>276</v>
      </c>
      <c r="G589">
        <v>2050</v>
      </c>
      <c r="H589" t="s">
        <v>211</v>
      </c>
      <c r="I589" t="s">
        <v>211</v>
      </c>
      <c r="J589" t="s">
        <v>211</v>
      </c>
      <c r="K589" t="s">
        <v>211</v>
      </c>
      <c r="L589">
        <v>4.1543502824858694</v>
      </c>
      <c r="M589">
        <v>4.1543502824858694</v>
      </c>
    </row>
    <row r="590" spans="1:13" x14ac:dyDescent="0.2">
      <c r="A590" t="s">
        <v>436</v>
      </c>
      <c r="B590" t="s">
        <v>272</v>
      </c>
      <c r="C590" t="s">
        <v>509</v>
      </c>
      <c r="D590" t="s">
        <v>216</v>
      </c>
      <c r="E590" t="s">
        <v>211</v>
      </c>
      <c r="F590" t="s">
        <v>276</v>
      </c>
      <c r="G590">
        <v>2018</v>
      </c>
      <c r="H590" t="s">
        <v>211</v>
      </c>
      <c r="I590" t="s">
        <v>211</v>
      </c>
      <c r="J590" t="s">
        <v>211</v>
      </c>
      <c r="K590" t="s">
        <v>211</v>
      </c>
      <c r="L590">
        <v>2.1810338983050865</v>
      </c>
      <c r="M590">
        <v>2.1810338983050865</v>
      </c>
    </row>
    <row r="591" spans="1:13" x14ac:dyDescent="0.2">
      <c r="A591" t="s">
        <v>436</v>
      </c>
      <c r="B591" t="s">
        <v>272</v>
      </c>
      <c r="C591" t="s">
        <v>509</v>
      </c>
      <c r="D591" t="s">
        <v>216</v>
      </c>
      <c r="E591" t="s">
        <v>211</v>
      </c>
      <c r="F591" t="s">
        <v>276</v>
      </c>
      <c r="G591">
        <v>2030</v>
      </c>
      <c r="H591" t="s">
        <v>211</v>
      </c>
      <c r="I591" t="s">
        <v>211</v>
      </c>
      <c r="J591" t="s">
        <v>211</v>
      </c>
      <c r="K591" t="s">
        <v>211</v>
      </c>
      <c r="L591">
        <v>2.3991372881355955</v>
      </c>
      <c r="M591">
        <v>2.3991372881355955</v>
      </c>
    </row>
    <row r="592" spans="1:13" x14ac:dyDescent="0.2">
      <c r="A592" t="s">
        <v>436</v>
      </c>
      <c r="B592" t="s">
        <v>272</v>
      </c>
      <c r="C592" t="s">
        <v>509</v>
      </c>
      <c r="D592" t="s">
        <v>216</v>
      </c>
      <c r="E592" t="s">
        <v>211</v>
      </c>
      <c r="F592" t="s">
        <v>276</v>
      </c>
      <c r="G592">
        <v>2040</v>
      </c>
      <c r="H592" t="s">
        <v>211</v>
      </c>
      <c r="I592" t="s">
        <v>211</v>
      </c>
      <c r="J592" t="s">
        <v>211</v>
      </c>
      <c r="K592" t="s">
        <v>211</v>
      </c>
      <c r="L592">
        <v>2.689941807909606</v>
      </c>
      <c r="M592">
        <v>2.689941807909606</v>
      </c>
    </row>
    <row r="593" spans="1:13" x14ac:dyDescent="0.2">
      <c r="A593" t="s">
        <v>436</v>
      </c>
      <c r="B593" t="s">
        <v>272</v>
      </c>
      <c r="C593" t="s">
        <v>509</v>
      </c>
      <c r="D593" t="s">
        <v>216</v>
      </c>
      <c r="E593" t="s">
        <v>211</v>
      </c>
      <c r="F593" t="s">
        <v>276</v>
      </c>
      <c r="G593">
        <v>2050</v>
      </c>
      <c r="H593" t="s">
        <v>211</v>
      </c>
      <c r="I593" t="s">
        <v>211</v>
      </c>
      <c r="J593" t="s">
        <v>211</v>
      </c>
      <c r="K593" t="s">
        <v>211</v>
      </c>
      <c r="L593">
        <v>2.9080451977401149</v>
      </c>
      <c r="M593">
        <v>2.9080451977401149</v>
      </c>
    </row>
    <row r="594" spans="1:13" x14ac:dyDescent="0.2">
      <c r="A594" t="s">
        <v>436</v>
      </c>
      <c r="B594" t="s">
        <v>272</v>
      </c>
      <c r="C594" t="s">
        <v>510</v>
      </c>
      <c r="D594" t="s">
        <v>522</v>
      </c>
      <c r="E594" t="s">
        <v>211</v>
      </c>
      <c r="F594" t="s">
        <v>276</v>
      </c>
      <c r="G594">
        <v>2018</v>
      </c>
      <c r="H594" t="s">
        <v>211</v>
      </c>
      <c r="I594" t="s">
        <v>211</v>
      </c>
      <c r="J594" t="s">
        <v>211</v>
      </c>
      <c r="K594" t="s">
        <v>211</v>
      </c>
      <c r="L594">
        <v>3.1157627118644098</v>
      </c>
      <c r="M594">
        <v>3.1157627118644098</v>
      </c>
    </row>
    <row r="595" spans="1:13" x14ac:dyDescent="0.2">
      <c r="A595" t="s">
        <v>436</v>
      </c>
      <c r="B595" t="s">
        <v>272</v>
      </c>
      <c r="C595" t="s">
        <v>510</v>
      </c>
      <c r="D595" t="s">
        <v>522</v>
      </c>
      <c r="E595" t="s">
        <v>211</v>
      </c>
      <c r="F595" t="s">
        <v>276</v>
      </c>
      <c r="G595">
        <v>2030</v>
      </c>
      <c r="H595" t="s">
        <v>211</v>
      </c>
      <c r="I595" t="s">
        <v>211</v>
      </c>
      <c r="J595" t="s">
        <v>211</v>
      </c>
      <c r="K595" t="s">
        <v>211</v>
      </c>
      <c r="L595">
        <v>3.4273389830508512</v>
      </c>
      <c r="M595">
        <v>3.4273389830508512</v>
      </c>
    </row>
    <row r="596" spans="1:13" x14ac:dyDescent="0.2">
      <c r="A596" t="s">
        <v>436</v>
      </c>
      <c r="B596" t="s">
        <v>272</v>
      </c>
      <c r="C596" t="s">
        <v>510</v>
      </c>
      <c r="D596" t="s">
        <v>522</v>
      </c>
      <c r="E596" t="s">
        <v>211</v>
      </c>
      <c r="F596" t="s">
        <v>276</v>
      </c>
      <c r="G596">
        <v>2040</v>
      </c>
      <c r="H596" t="s">
        <v>211</v>
      </c>
      <c r="I596" t="s">
        <v>211</v>
      </c>
      <c r="J596" t="s">
        <v>211</v>
      </c>
      <c r="K596" t="s">
        <v>211</v>
      </c>
      <c r="L596">
        <v>3.8427740112994284</v>
      </c>
      <c r="M596">
        <v>3.8427740112994284</v>
      </c>
    </row>
    <row r="597" spans="1:13" x14ac:dyDescent="0.2">
      <c r="A597" t="s">
        <v>436</v>
      </c>
      <c r="B597" t="s">
        <v>272</v>
      </c>
      <c r="C597" t="s">
        <v>510</v>
      </c>
      <c r="D597" t="s">
        <v>522</v>
      </c>
      <c r="E597" t="s">
        <v>211</v>
      </c>
      <c r="F597" t="s">
        <v>276</v>
      </c>
      <c r="G597">
        <v>2050</v>
      </c>
      <c r="H597" t="s">
        <v>211</v>
      </c>
      <c r="I597" t="s">
        <v>211</v>
      </c>
      <c r="J597" t="s">
        <v>211</v>
      </c>
      <c r="K597" t="s">
        <v>211</v>
      </c>
      <c r="L597">
        <v>4.1543502824858694</v>
      </c>
      <c r="M597">
        <v>4.1543502824858694</v>
      </c>
    </row>
    <row r="598" spans="1:13" x14ac:dyDescent="0.2">
      <c r="A598" t="s">
        <v>436</v>
      </c>
      <c r="B598" t="s">
        <v>272</v>
      </c>
      <c r="C598" t="s">
        <v>510</v>
      </c>
      <c r="D598" t="s">
        <v>216</v>
      </c>
      <c r="E598" t="s">
        <v>211</v>
      </c>
      <c r="F598" t="s">
        <v>276</v>
      </c>
      <c r="G598">
        <v>2018</v>
      </c>
      <c r="H598" t="s">
        <v>211</v>
      </c>
      <c r="I598" t="s">
        <v>211</v>
      </c>
      <c r="J598" t="s">
        <v>211</v>
      </c>
      <c r="K598" t="s">
        <v>211</v>
      </c>
      <c r="L598">
        <v>2.1810338983050865</v>
      </c>
      <c r="M598">
        <v>2.1810338983050865</v>
      </c>
    </row>
    <row r="599" spans="1:13" x14ac:dyDescent="0.2">
      <c r="A599" t="s">
        <v>436</v>
      </c>
      <c r="B599" t="s">
        <v>272</v>
      </c>
      <c r="C599" t="s">
        <v>510</v>
      </c>
      <c r="D599" t="s">
        <v>216</v>
      </c>
      <c r="E599" t="s">
        <v>211</v>
      </c>
      <c r="F599" t="s">
        <v>276</v>
      </c>
      <c r="G599">
        <v>2030</v>
      </c>
      <c r="H599" t="s">
        <v>211</v>
      </c>
      <c r="I599" t="s">
        <v>211</v>
      </c>
      <c r="J599" t="s">
        <v>211</v>
      </c>
      <c r="K599" t="s">
        <v>211</v>
      </c>
      <c r="L599">
        <v>2.3991372881355955</v>
      </c>
      <c r="M599">
        <v>2.3991372881355955</v>
      </c>
    </row>
    <row r="600" spans="1:13" x14ac:dyDescent="0.2">
      <c r="A600" t="s">
        <v>436</v>
      </c>
      <c r="B600" t="s">
        <v>272</v>
      </c>
      <c r="C600" t="s">
        <v>510</v>
      </c>
      <c r="D600" t="s">
        <v>216</v>
      </c>
      <c r="E600" t="s">
        <v>211</v>
      </c>
      <c r="F600" t="s">
        <v>276</v>
      </c>
      <c r="G600">
        <v>2040</v>
      </c>
      <c r="H600" t="s">
        <v>211</v>
      </c>
      <c r="I600" t="s">
        <v>211</v>
      </c>
      <c r="J600" t="s">
        <v>211</v>
      </c>
      <c r="K600" t="s">
        <v>211</v>
      </c>
      <c r="L600">
        <v>2.689941807909606</v>
      </c>
      <c r="M600">
        <v>2.689941807909606</v>
      </c>
    </row>
    <row r="601" spans="1:13" x14ac:dyDescent="0.2">
      <c r="A601" t="s">
        <v>436</v>
      </c>
      <c r="B601" t="s">
        <v>272</v>
      </c>
      <c r="C601" t="s">
        <v>510</v>
      </c>
      <c r="D601" t="s">
        <v>216</v>
      </c>
      <c r="E601" t="s">
        <v>211</v>
      </c>
      <c r="F601" t="s">
        <v>276</v>
      </c>
      <c r="G601">
        <v>2050</v>
      </c>
      <c r="H601" t="s">
        <v>211</v>
      </c>
      <c r="I601" t="s">
        <v>211</v>
      </c>
      <c r="J601" t="s">
        <v>211</v>
      </c>
      <c r="K601" t="s">
        <v>211</v>
      </c>
      <c r="L601">
        <v>2.9080451977401149</v>
      </c>
      <c r="M601">
        <v>2.9080451977401149</v>
      </c>
    </row>
    <row r="602" spans="1:13" x14ac:dyDescent="0.2">
      <c r="A602" t="s">
        <v>436</v>
      </c>
      <c r="B602" t="s">
        <v>272</v>
      </c>
      <c r="C602" t="s">
        <v>511</v>
      </c>
      <c r="D602" t="s">
        <v>523</v>
      </c>
      <c r="E602" t="s">
        <v>211</v>
      </c>
      <c r="F602" t="s">
        <v>276</v>
      </c>
      <c r="G602">
        <v>2018</v>
      </c>
      <c r="H602" t="s">
        <v>211</v>
      </c>
      <c r="I602" t="s">
        <v>211</v>
      </c>
      <c r="J602" t="s">
        <v>211</v>
      </c>
      <c r="K602" t="s">
        <v>211</v>
      </c>
      <c r="L602">
        <v>3.1157627118644098</v>
      </c>
      <c r="M602">
        <v>3.1157627118644098</v>
      </c>
    </row>
    <row r="603" spans="1:13" x14ac:dyDescent="0.2">
      <c r="A603" t="s">
        <v>436</v>
      </c>
      <c r="B603" t="s">
        <v>272</v>
      </c>
      <c r="C603" t="s">
        <v>511</v>
      </c>
      <c r="D603" t="s">
        <v>523</v>
      </c>
      <c r="E603" t="s">
        <v>211</v>
      </c>
      <c r="F603" t="s">
        <v>276</v>
      </c>
      <c r="G603">
        <v>2030</v>
      </c>
      <c r="H603" t="s">
        <v>211</v>
      </c>
      <c r="I603" t="s">
        <v>211</v>
      </c>
      <c r="J603" t="s">
        <v>211</v>
      </c>
      <c r="K603" t="s">
        <v>211</v>
      </c>
      <c r="L603">
        <v>3.4273389830508512</v>
      </c>
      <c r="M603">
        <v>3.4273389830508512</v>
      </c>
    </row>
    <row r="604" spans="1:13" x14ac:dyDescent="0.2">
      <c r="A604" t="s">
        <v>436</v>
      </c>
      <c r="B604" t="s">
        <v>272</v>
      </c>
      <c r="C604" t="s">
        <v>511</v>
      </c>
      <c r="D604" t="s">
        <v>523</v>
      </c>
      <c r="E604" t="s">
        <v>211</v>
      </c>
      <c r="F604" t="s">
        <v>276</v>
      </c>
      <c r="G604">
        <v>2040</v>
      </c>
      <c r="H604" t="s">
        <v>211</v>
      </c>
      <c r="I604" t="s">
        <v>211</v>
      </c>
      <c r="J604" t="s">
        <v>211</v>
      </c>
      <c r="K604" t="s">
        <v>211</v>
      </c>
      <c r="L604">
        <v>3.8427740112994284</v>
      </c>
      <c r="M604">
        <v>3.8427740112994284</v>
      </c>
    </row>
    <row r="605" spans="1:13" x14ac:dyDescent="0.2">
      <c r="A605" t="s">
        <v>436</v>
      </c>
      <c r="B605" t="s">
        <v>272</v>
      </c>
      <c r="C605" t="s">
        <v>511</v>
      </c>
      <c r="D605" t="s">
        <v>523</v>
      </c>
      <c r="E605" t="s">
        <v>211</v>
      </c>
      <c r="F605" t="s">
        <v>276</v>
      </c>
      <c r="G605">
        <v>2050</v>
      </c>
      <c r="H605" t="s">
        <v>211</v>
      </c>
      <c r="I605" t="s">
        <v>211</v>
      </c>
      <c r="J605" t="s">
        <v>211</v>
      </c>
      <c r="K605" t="s">
        <v>211</v>
      </c>
      <c r="L605">
        <v>4.1543502824858694</v>
      </c>
      <c r="M605">
        <v>4.1543502824858694</v>
      </c>
    </row>
    <row r="606" spans="1:13" x14ac:dyDescent="0.2">
      <c r="A606" t="s">
        <v>436</v>
      </c>
      <c r="B606" t="s">
        <v>272</v>
      </c>
      <c r="C606" t="s">
        <v>511</v>
      </c>
      <c r="D606" t="s">
        <v>216</v>
      </c>
      <c r="E606" t="s">
        <v>211</v>
      </c>
      <c r="F606" t="s">
        <v>276</v>
      </c>
      <c r="G606">
        <v>2018</v>
      </c>
      <c r="H606" t="s">
        <v>211</v>
      </c>
      <c r="I606" t="s">
        <v>211</v>
      </c>
      <c r="J606" t="s">
        <v>211</v>
      </c>
      <c r="K606" t="s">
        <v>211</v>
      </c>
      <c r="L606">
        <v>2.1810338983050865</v>
      </c>
      <c r="M606">
        <v>2.1810338983050865</v>
      </c>
    </row>
    <row r="607" spans="1:13" x14ac:dyDescent="0.2">
      <c r="A607" t="s">
        <v>436</v>
      </c>
      <c r="B607" t="s">
        <v>272</v>
      </c>
      <c r="C607" t="s">
        <v>511</v>
      </c>
      <c r="D607" t="s">
        <v>216</v>
      </c>
      <c r="E607" t="s">
        <v>211</v>
      </c>
      <c r="F607" t="s">
        <v>276</v>
      </c>
      <c r="G607">
        <v>2030</v>
      </c>
      <c r="H607" t="s">
        <v>211</v>
      </c>
      <c r="I607" t="s">
        <v>211</v>
      </c>
      <c r="J607" t="s">
        <v>211</v>
      </c>
      <c r="K607" t="s">
        <v>211</v>
      </c>
      <c r="L607">
        <v>2.3991372881355955</v>
      </c>
      <c r="M607">
        <v>2.3991372881355955</v>
      </c>
    </row>
    <row r="608" spans="1:13" x14ac:dyDescent="0.2">
      <c r="A608" t="s">
        <v>436</v>
      </c>
      <c r="B608" t="s">
        <v>272</v>
      </c>
      <c r="C608" t="s">
        <v>511</v>
      </c>
      <c r="D608" t="s">
        <v>216</v>
      </c>
      <c r="E608" t="s">
        <v>211</v>
      </c>
      <c r="F608" t="s">
        <v>276</v>
      </c>
      <c r="G608">
        <v>2040</v>
      </c>
      <c r="H608" t="s">
        <v>211</v>
      </c>
      <c r="I608" t="s">
        <v>211</v>
      </c>
      <c r="J608" t="s">
        <v>211</v>
      </c>
      <c r="K608" t="s">
        <v>211</v>
      </c>
      <c r="L608">
        <v>2.689941807909606</v>
      </c>
      <c r="M608">
        <v>2.689941807909606</v>
      </c>
    </row>
    <row r="609" spans="1:13" x14ac:dyDescent="0.2">
      <c r="A609" t="s">
        <v>436</v>
      </c>
      <c r="B609" t="s">
        <v>272</v>
      </c>
      <c r="C609" t="s">
        <v>511</v>
      </c>
      <c r="D609" t="s">
        <v>216</v>
      </c>
      <c r="E609" t="s">
        <v>211</v>
      </c>
      <c r="F609" t="s">
        <v>276</v>
      </c>
      <c r="G609">
        <v>2050</v>
      </c>
      <c r="H609" t="s">
        <v>211</v>
      </c>
      <c r="I609" t="s">
        <v>211</v>
      </c>
      <c r="J609" t="s">
        <v>211</v>
      </c>
      <c r="K609" t="s">
        <v>211</v>
      </c>
      <c r="L609">
        <v>2.9080451977401149</v>
      </c>
      <c r="M609">
        <v>2.9080451977401149</v>
      </c>
    </row>
    <row r="610" spans="1:13" x14ac:dyDescent="0.2">
      <c r="A610" t="s">
        <v>436</v>
      </c>
      <c r="B610" t="s">
        <v>272</v>
      </c>
      <c r="C610" t="s">
        <v>512</v>
      </c>
      <c r="D610" t="s">
        <v>524</v>
      </c>
      <c r="E610" t="s">
        <v>211</v>
      </c>
      <c r="F610" t="s">
        <v>276</v>
      </c>
      <c r="G610">
        <v>2018</v>
      </c>
      <c r="H610" t="s">
        <v>211</v>
      </c>
      <c r="I610" t="s">
        <v>211</v>
      </c>
      <c r="J610" t="s">
        <v>211</v>
      </c>
      <c r="K610" t="s">
        <v>211</v>
      </c>
      <c r="L610">
        <v>3.1157627118644098</v>
      </c>
      <c r="M610">
        <v>3.1157627118644098</v>
      </c>
    </row>
    <row r="611" spans="1:13" x14ac:dyDescent="0.2">
      <c r="A611" t="s">
        <v>436</v>
      </c>
      <c r="B611" t="s">
        <v>272</v>
      </c>
      <c r="C611" t="s">
        <v>512</v>
      </c>
      <c r="D611" t="s">
        <v>524</v>
      </c>
      <c r="E611" t="s">
        <v>211</v>
      </c>
      <c r="F611" t="s">
        <v>276</v>
      </c>
      <c r="G611">
        <v>2030</v>
      </c>
      <c r="H611" t="s">
        <v>211</v>
      </c>
      <c r="I611" t="s">
        <v>211</v>
      </c>
      <c r="J611" t="s">
        <v>211</v>
      </c>
      <c r="K611" t="s">
        <v>211</v>
      </c>
      <c r="L611">
        <v>3.4273389830508512</v>
      </c>
      <c r="M611">
        <v>3.4273389830508512</v>
      </c>
    </row>
    <row r="612" spans="1:13" x14ac:dyDescent="0.2">
      <c r="A612" t="s">
        <v>436</v>
      </c>
      <c r="B612" t="s">
        <v>272</v>
      </c>
      <c r="C612" t="s">
        <v>512</v>
      </c>
      <c r="D612" t="s">
        <v>524</v>
      </c>
      <c r="E612" t="s">
        <v>211</v>
      </c>
      <c r="F612" t="s">
        <v>276</v>
      </c>
      <c r="G612">
        <v>2040</v>
      </c>
      <c r="H612" t="s">
        <v>211</v>
      </c>
      <c r="I612" t="s">
        <v>211</v>
      </c>
      <c r="J612" t="s">
        <v>211</v>
      </c>
      <c r="K612" t="s">
        <v>211</v>
      </c>
      <c r="L612">
        <v>3.8427740112994284</v>
      </c>
      <c r="M612">
        <v>3.8427740112994284</v>
      </c>
    </row>
    <row r="613" spans="1:13" x14ac:dyDescent="0.2">
      <c r="A613" t="s">
        <v>436</v>
      </c>
      <c r="B613" t="s">
        <v>272</v>
      </c>
      <c r="C613" t="s">
        <v>512</v>
      </c>
      <c r="D613" t="s">
        <v>524</v>
      </c>
      <c r="E613" t="s">
        <v>211</v>
      </c>
      <c r="F613" t="s">
        <v>276</v>
      </c>
      <c r="G613">
        <v>2050</v>
      </c>
      <c r="H613" t="s">
        <v>211</v>
      </c>
      <c r="I613" t="s">
        <v>211</v>
      </c>
      <c r="J613" t="s">
        <v>211</v>
      </c>
      <c r="K613" t="s">
        <v>211</v>
      </c>
      <c r="L613">
        <v>4.1543502824858694</v>
      </c>
      <c r="M613">
        <v>4.1543502824858694</v>
      </c>
    </row>
    <row r="614" spans="1:13" x14ac:dyDescent="0.2">
      <c r="A614" t="s">
        <v>436</v>
      </c>
      <c r="B614" t="s">
        <v>272</v>
      </c>
      <c r="C614" t="s">
        <v>512</v>
      </c>
      <c r="D614" t="s">
        <v>216</v>
      </c>
      <c r="E614" t="s">
        <v>211</v>
      </c>
      <c r="F614" t="s">
        <v>276</v>
      </c>
      <c r="G614">
        <v>2018</v>
      </c>
      <c r="H614" t="s">
        <v>211</v>
      </c>
      <c r="I614" t="s">
        <v>211</v>
      </c>
      <c r="J614" t="s">
        <v>211</v>
      </c>
      <c r="K614" t="s">
        <v>211</v>
      </c>
      <c r="L614">
        <v>2.1810338983050865</v>
      </c>
      <c r="M614">
        <v>2.1810338983050865</v>
      </c>
    </row>
    <row r="615" spans="1:13" x14ac:dyDescent="0.2">
      <c r="A615" t="s">
        <v>436</v>
      </c>
      <c r="B615" t="s">
        <v>272</v>
      </c>
      <c r="C615" t="s">
        <v>512</v>
      </c>
      <c r="D615" t="s">
        <v>216</v>
      </c>
      <c r="E615" t="s">
        <v>211</v>
      </c>
      <c r="F615" t="s">
        <v>276</v>
      </c>
      <c r="G615">
        <v>2030</v>
      </c>
      <c r="H615" t="s">
        <v>211</v>
      </c>
      <c r="I615" t="s">
        <v>211</v>
      </c>
      <c r="J615" t="s">
        <v>211</v>
      </c>
      <c r="K615" t="s">
        <v>211</v>
      </c>
      <c r="L615">
        <v>2.3991372881355955</v>
      </c>
      <c r="M615">
        <v>2.3991372881355955</v>
      </c>
    </row>
    <row r="616" spans="1:13" x14ac:dyDescent="0.2">
      <c r="A616" t="s">
        <v>436</v>
      </c>
      <c r="B616" t="s">
        <v>272</v>
      </c>
      <c r="C616" t="s">
        <v>512</v>
      </c>
      <c r="D616" t="s">
        <v>216</v>
      </c>
      <c r="E616" t="s">
        <v>211</v>
      </c>
      <c r="F616" t="s">
        <v>276</v>
      </c>
      <c r="G616">
        <v>2040</v>
      </c>
      <c r="H616" t="s">
        <v>211</v>
      </c>
      <c r="I616" t="s">
        <v>211</v>
      </c>
      <c r="J616" t="s">
        <v>211</v>
      </c>
      <c r="K616" t="s">
        <v>211</v>
      </c>
      <c r="L616">
        <v>2.689941807909606</v>
      </c>
      <c r="M616">
        <v>2.689941807909606</v>
      </c>
    </row>
    <row r="617" spans="1:13" x14ac:dyDescent="0.2">
      <c r="A617" t="s">
        <v>436</v>
      </c>
      <c r="B617" t="s">
        <v>272</v>
      </c>
      <c r="C617" t="s">
        <v>512</v>
      </c>
      <c r="D617" t="s">
        <v>216</v>
      </c>
      <c r="E617" t="s">
        <v>211</v>
      </c>
      <c r="F617" t="s">
        <v>276</v>
      </c>
      <c r="G617">
        <v>2050</v>
      </c>
      <c r="H617" t="s">
        <v>211</v>
      </c>
      <c r="I617" t="s">
        <v>211</v>
      </c>
      <c r="J617" t="s">
        <v>211</v>
      </c>
      <c r="K617" t="s">
        <v>211</v>
      </c>
      <c r="L617">
        <v>2.9080451977401149</v>
      </c>
      <c r="M617">
        <v>2.9080451977401149</v>
      </c>
    </row>
    <row r="618" spans="1:13" x14ac:dyDescent="0.2">
      <c r="A618" t="s">
        <v>436</v>
      </c>
      <c r="B618" t="s">
        <v>272</v>
      </c>
      <c r="C618" t="s">
        <v>513</v>
      </c>
      <c r="D618" t="s">
        <v>525</v>
      </c>
      <c r="E618" t="s">
        <v>211</v>
      </c>
      <c r="F618" t="s">
        <v>276</v>
      </c>
      <c r="G618">
        <v>2018</v>
      </c>
      <c r="H618" t="s">
        <v>211</v>
      </c>
      <c r="I618" t="s">
        <v>211</v>
      </c>
      <c r="J618" t="s">
        <v>211</v>
      </c>
      <c r="K618" t="s">
        <v>211</v>
      </c>
      <c r="L618">
        <v>3.1157627118644098</v>
      </c>
      <c r="M618">
        <v>3.1157627118644098</v>
      </c>
    </row>
    <row r="619" spans="1:13" x14ac:dyDescent="0.2">
      <c r="A619" t="s">
        <v>436</v>
      </c>
      <c r="B619" t="s">
        <v>272</v>
      </c>
      <c r="C619" t="s">
        <v>513</v>
      </c>
      <c r="D619" t="s">
        <v>525</v>
      </c>
      <c r="E619" t="s">
        <v>211</v>
      </c>
      <c r="F619" t="s">
        <v>276</v>
      </c>
      <c r="G619">
        <v>2030</v>
      </c>
      <c r="H619" t="s">
        <v>211</v>
      </c>
      <c r="I619" t="s">
        <v>211</v>
      </c>
      <c r="J619" t="s">
        <v>211</v>
      </c>
      <c r="K619" t="s">
        <v>211</v>
      </c>
      <c r="L619">
        <v>3.4273389830508512</v>
      </c>
      <c r="M619">
        <v>3.4273389830508512</v>
      </c>
    </row>
    <row r="620" spans="1:13" x14ac:dyDescent="0.2">
      <c r="A620" t="s">
        <v>436</v>
      </c>
      <c r="B620" t="s">
        <v>272</v>
      </c>
      <c r="C620" t="s">
        <v>513</v>
      </c>
      <c r="D620" t="s">
        <v>525</v>
      </c>
      <c r="E620" t="s">
        <v>211</v>
      </c>
      <c r="F620" t="s">
        <v>276</v>
      </c>
      <c r="G620">
        <v>2040</v>
      </c>
      <c r="H620" t="s">
        <v>211</v>
      </c>
      <c r="I620" t="s">
        <v>211</v>
      </c>
      <c r="J620" t="s">
        <v>211</v>
      </c>
      <c r="K620" t="s">
        <v>211</v>
      </c>
      <c r="L620">
        <v>3.8427740112994284</v>
      </c>
      <c r="M620">
        <v>3.8427740112994284</v>
      </c>
    </row>
    <row r="621" spans="1:13" x14ac:dyDescent="0.2">
      <c r="A621" t="s">
        <v>436</v>
      </c>
      <c r="B621" t="s">
        <v>272</v>
      </c>
      <c r="C621" t="s">
        <v>513</v>
      </c>
      <c r="D621" t="s">
        <v>525</v>
      </c>
      <c r="E621" t="s">
        <v>211</v>
      </c>
      <c r="F621" t="s">
        <v>276</v>
      </c>
      <c r="G621">
        <v>2050</v>
      </c>
      <c r="H621" t="s">
        <v>211</v>
      </c>
      <c r="I621" t="s">
        <v>211</v>
      </c>
      <c r="J621" t="s">
        <v>211</v>
      </c>
      <c r="K621" t="s">
        <v>211</v>
      </c>
      <c r="L621">
        <v>4.1543502824858694</v>
      </c>
      <c r="M621">
        <v>4.1543502824858694</v>
      </c>
    </row>
    <row r="622" spans="1:13" x14ac:dyDescent="0.2">
      <c r="A622" t="s">
        <v>436</v>
      </c>
      <c r="B622" t="s">
        <v>272</v>
      </c>
      <c r="C622" t="s">
        <v>513</v>
      </c>
      <c r="D622" t="s">
        <v>216</v>
      </c>
      <c r="E622" t="s">
        <v>211</v>
      </c>
      <c r="F622" t="s">
        <v>276</v>
      </c>
      <c r="G622">
        <v>2018</v>
      </c>
      <c r="H622" t="s">
        <v>211</v>
      </c>
      <c r="I622" t="s">
        <v>211</v>
      </c>
      <c r="J622" t="s">
        <v>211</v>
      </c>
      <c r="K622" t="s">
        <v>211</v>
      </c>
      <c r="L622">
        <v>2.1810338983050865</v>
      </c>
      <c r="M622">
        <v>2.1810338983050865</v>
      </c>
    </row>
    <row r="623" spans="1:13" x14ac:dyDescent="0.2">
      <c r="A623" t="s">
        <v>436</v>
      </c>
      <c r="B623" t="s">
        <v>272</v>
      </c>
      <c r="C623" t="s">
        <v>513</v>
      </c>
      <c r="D623" t="s">
        <v>216</v>
      </c>
      <c r="E623" t="s">
        <v>211</v>
      </c>
      <c r="F623" t="s">
        <v>276</v>
      </c>
      <c r="G623">
        <v>2030</v>
      </c>
      <c r="H623" t="s">
        <v>211</v>
      </c>
      <c r="I623" t="s">
        <v>211</v>
      </c>
      <c r="J623" t="s">
        <v>211</v>
      </c>
      <c r="K623" t="s">
        <v>211</v>
      </c>
      <c r="L623">
        <v>2.3991372881355955</v>
      </c>
      <c r="M623">
        <v>2.3991372881355955</v>
      </c>
    </row>
    <row r="624" spans="1:13" x14ac:dyDescent="0.2">
      <c r="A624" t="s">
        <v>436</v>
      </c>
      <c r="B624" t="s">
        <v>272</v>
      </c>
      <c r="C624" t="s">
        <v>513</v>
      </c>
      <c r="D624" t="s">
        <v>216</v>
      </c>
      <c r="E624" t="s">
        <v>211</v>
      </c>
      <c r="F624" t="s">
        <v>276</v>
      </c>
      <c r="G624">
        <v>2040</v>
      </c>
      <c r="H624" t="s">
        <v>211</v>
      </c>
      <c r="I624" t="s">
        <v>211</v>
      </c>
      <c r="J624" t="s">
        <v>211</v>
      </c>
      <c r="K624" t="s">
        <v>211</v>
      </c>
      <c r="L624">
        <v>2.689941807909606</v>
      </c>
      <c r="M624">
        <v>2.689941807909606</v>
      </c>
    </row>
    <row r="625" spans="1:13" x14ac:dyDescent="0.2">
      <c r="A625" t="s">
        <v>436</v>
      </c>
      <c r="B625" t="s">
        <v>272</v>
      </c>
      <c r="C625" t="s">
        <v>513</v>
      </c>
      <c r="D625" t="s">
        <v>216</v>
      </c>
      <c r="E625" t="s">
        <v>211</v>
      </c>
      <c r="F625" t="s">
        <v>276</v>
      </c>
      <c r="G625">
        <v>2050</v>
      </c>
      <c r="H625" t="s">
        <v>211</v>
      </c>
      <c r="I625" t="s">
        <v>211</v>
      </c>
      <c r="J625" t="s">
        <v>211</v>
      </c>
      <c r="K625" t="s">
        <v>211</v>
      </c>
      <c r="L625">
        <v>2.9080451977401149</v>
      </c>
      <c r="M625">
        <v>2.9080451977401149</v>
      </c>
    </row>
    <row r="626" spans="1:13" x14ac:dyDescent="0.2">
      <c r="A626" t="s">
        <v>436</v>
      </c>
      <c r="B626" t="s">
        <v>272</v>
      </c>
      <c r="C626" t="s">
        <v>514</v>
      </c>
      <c r="D626" t="s">
        <v>520</v>
      </c>
      <c r="E626" t="s">
        <v>211</v>
      </c>
      <c r="F626" t="s">
        <v>276</v>
      </c>
      <c r="G626">
        <v>2018</v>
      </c>
      <c r="H626" t="s">
        <v>211</v>
      </c>
      <c r="I626" t="s">
        <v>211</v>
      </c>
      <c r="J626" t="s">
        <v>211</v>
      </c>
      <c r="K626" t="s">
        <v>211</v>
      </c>
      <c r="L626">
        <v>3.1157627118644098</v>
      </c>
      <c r="M626">
        <v>3.1157627118644098</v>
      </c>
    </row>
    <row r="627" spans="1:13" x14ac:dyDescent="0.2">
      <c r="A627" t="s">
        <v>436</v>
      </c>
      <c r="B627" t="s">
        <v>272</v>
      </c>
      <c r="C627" t="s">
        <v>514</v>
      </c>
      <c r="D627" t="s">
        <v>520</v>
      </c>
      <c r="E627" t="s">
        <v>211</v>
      </c>
      <c r="F627" t="s">
        <v>276</v>
      </c>
      <c r="G627">
        <v>2030</v>
      </c>
      <c r="H627" t="s">
        <v>211</v>
      </c>
      <c r="I627" t="s">
        <v>211</v>
      </c>
      <c r="J627" t="s">
        <v>211</v>
      </c>
      <c r="K627" t="s">
        <v>211</v>
      </c>
      <c r="L627">
        <v>3.4584966101694952</v>
      </c>
      <c r="M627">
        <v>3.4584966101694952</v>
      </c>
    </row>
    <row r="628" spans="1:13" x14ac:dyDescent="0.2">
      <c r="A628" t="s">
        <v>436</v>
      </c>
      <c r="B628" t="s">
        <v>272</v>
      </c>
      <c r="C628" t="s">
        <v>514</v>
      </c>
      <c r="D628" t="s">
        <v>520</v>
      </c>
      <c r="E628" t="s">
        <v>211</v>
      </c>
      <c r="F628" t="s">
        <v>276</v>
      </c>
      <c r="G628">
        <v>2040</v>
      </c>
      <c r="H628" t="s">
        <v>211</v>
      </c>
      <c r="I628" t="s">
        <v>211</v>
      </c>
      <c r="J628" t="s">
        <v>211</v>
      </c>
      <c r="K628" t="s">
        <v>211</v>
      </c>
      <c r="L628">
        <v>3.7077576271186476</v>
      </c>
      <c r="M628">
        <v>3.7077576271186476</v>
      </c>
    </row>
    <row r="629" spans="1:13" x14ac:dyDescent="0.2">
      <c r="A629" t="s">
        <v>436</v>
      </c>
      <c r="B629" t="s">
        <v>272</v>
      </c>
      <c r="C629" t="s">
        <v>514</v>
      </c>
      <c r="D629" t="s">
        <v>520</v>
      </c>
      <c r="E629" t="s">
        <v>211</v>
      </c>
      <c r="F629" t="s">
        <v>276</v>
      </c>
      <c r="G629">
        <v>2050</v>
      </c>
      <c r="H629" t="s">
        <v>211</v>
      </c>
      <c r="I629" t="s">
        <v>211</v>
      </c>
      <c r="J629" t="s">
        <v>211</v>
      </c>
      <c r="K629" t="s">
        <v>211</v>
      </c>
      <c r="L629">
        <v>3.7077576271186476</v>
      </c>
      <c r="M629">
        <v>3.7077576271186476</v>
      </c>
    </row>
    <row r="630" spans="1:13" x14ac:dyDescent="0.2">
      <c r="A630" t="s">
        <v>436</v>
      </c>
      <c r="B630" t="s">
        <v>272</v>
      </c>
      <c r="C630" t="s">
        <v>514</v>
      </c>
      <c r="D630" t="s">
        <v>216</v>
      </c>
      <c r="E630" t="s">
        <v>211</v>
      </c>
      <c r="F630" t="s">
        <v>276</v>
      </c>
      <c r="G630">
        <v>2018</v>
      </c>
      <c r="H630" t="s">
        <v>211</v>
      </c>
      <c r="I630" t="s">
        <v>211</v>
      </c>
      <c r="J630" t="s">
        <v>211</v>
      </c>
      <c r="K630" t="s">
        <v>211</v>
      </c>
      <c r="L630">
        <v>2.1810338983050865</v>
      </c>
      <c r="M630">
        <v>2.1810338983050865</v>
      </c>
    </row>
    <row r="631" spans="1:13" x14ac:dyDescent="0.2">
      <c r="A631" t="s">
        <v>436</v>
      </c>
      <c r="B631" t="s">
        <v>272</v>
      </c>
      <c r="C631" t="s">
        <v>514</v>
      </c>
      <c r="D631" t="s">
        <v>216</v>
      </c>
      <c r="E631" t="s">
        <v>211</v>
      </c>
      <c r="F631" t="s">
        <v>276</v>
      </c>
      <c r="G631">
        <v>2030</v>
      </c>
      <c r="H631" t="s">
        <v>211</v>
      </c>
      <c r="I631" t="s">
        <v>211</v>
      </c>
      <c r="J631" t="s">
        <v>211</v>
      </c>
      <c r="K631" t="s">
        <v>211</v>
      </c>
      <c r="L631">
        <v>2.4209476271186463</v>
      </c>
      <c r="M631">
        <v>2.4209476271186463</v>
      </c>
    </row>
    <row r="632" spans="1:13" x14ac:dyDescent="0.2">
      <c r="A632" t="s">
        <v>436</v>
      </c>
      <c r="B632" t="s">
        <v>272</v>
      </c>
      <c r="C632" t="s">
        <v>514</v>
      </c>
      <c r="D632" t="s">
        <v>216</v>
      </c>
      <c r="E632" t="s">
        <v>211</v>
      </c>
      <c r="F632" t="s">
        <v>276</v>
      </c>
      <c r="G632">
        <v>2040</v>
      </c>
      <c r="H632" t="s">
        <v>211</v>
      </c>
      <c r="I632" t="s">
        <v>211</v>
      </c>
      <c r="J632" t="s">
        <v>211</v>
      </c>
      <c r="K632" t="s">
        <v>211</v>
      </c>
      <c r="L632">
        <v>2.5954303389830531</v>
      </c>
      <c r="M632">
        <v>2.5954303389830531</v>
      </c>
    </row>
    <row r="633" spans="1:13" x14ac:dyDescent="0.2">
      <c r="A633" t="s">
        <v>436</v>
      </c>
      <c r="B633" t="s">
        <v>272</v>
      </c>
      <c r="C633" t="s">
        <v>514</v>
      </c>
      <c r="D633" t="s">
        <v>216</v>
      </c>
      <c r="E633" t="s">
        <v>211</v>
      </c>
      <c r="F633" t="s">
        <v>276</v>
      </c>
      <c r="G633">
        <v>2050</v>
      </c>
      <c r="H633" t="s">
        <v>211</v>
      </c>
      <c r="I633" t="s">
        <v>211</v>
      </c>
      <c r="J633" t="s">
        <v>211</v>
      </c>
      <c r="K633" t="s">
        <v>211</v>
      </c>
      <c r="L633">
        <v>2.5954303389830531</v>
      </c>
      <c r="M633">
        <v>2.5954303389830531</v>
      </c>
    </row>
    <row r="634" spans="1:13" x14ac:dyDescent="0.2">
      <c r="A634" t="s">
        <v>436</v>
      </c>
      <c r="B634" t="s">
        <v>272</v>
      </c>
      <c r="C634" t="s">
        <v>515</v>
      </c>
      <c r="D634" t="s">
        <v>521</v>
      </c>
      <c r="E634" t="s">
        <v>211</v>
      </c>
      <c r="F634" t="s">
        <v>276</v>
      </c>
      <c r="G634">
        <v>2018</v>
      </c>
      <c r="H634" t="s">
        <v>211</v>
      </c>
      <c r="I634" t="s">
        <v>211</v>
      </c>
      <c r="J634" t="s">
        <v>211</v>
      </c>
      <c r="K634" t="s">
        <v>211</v>
      </c>
      <c r="L634">
        <v>3.1157627118644098</v>
      </c>
      <c r="M634">
        <v>3.1157627118644098</v>
      </c>
    </row>
    <row r="635" spans="1:13" x14ac:dyDescent="0.2">
      <c r="A635" t="s">
        <v>436</v>
      </c>
      <c r="B635" t="s">
        <v>272</v>
      </c>
      <c r="C635" t="s">
        <v>515</v>
      </c>
      <c r="D635" t="s">
        <v>521</v>
      </c>
      <c r="E635" t="s">
        <v>211</v>
      </c>
      <c r="F635" t="s">
        <v>276</v>
      </c>
      <c r="G635">
        <v>2030</v>
      </c>
      <c r="H635" t="s">
        <v>211</v>
      </c>
      <c r="I635" t="s">
        <v>211</v>
      </c>
      <c r="J635" t="s">
        <v>211</v>
      </c>
      <c r="K635" t="s">
        <v>211</v>
      </c>
      <c r="L635">
        <v>3.4584966101694952</v>
      </c>
      <c r="M635">
        <v>3.4584966101694952</v>
      </c>
    </row>
    <row r="636" spans="1:13" x14ac:dyDescent="0.2">
      <c r="A636" t="s">
        <v>436</v>
      </c>
      <c r="B636" t="s">
        <v>272</v>
      </c>
      <c r="C636" t="s">
        <v>515</v>
      </c>
      <c r="D636" t="s">
        <v>521</v>
      </c>
      <c r="E636" t="s">
        <v>211</v>
      </c>
      <c r="F636" t="s">
        <v>276</v>
      </c>
      <c r="G636">
        <v>2040</v>
      </c>
      <c r="H636" t="s">
        <v>211</v>
      </c>
      <c r="I636" t="s">
        <v>211</v>
      </c>
      <c r="J636" t="s">
        <v>211</v>
      </c>
      <c r="K636" t="s">
        <v>211</v>
      </c>
      <c r="L636">
        <v>3.7077576271186476</v>
      </c>
      <c r="M636">
        <v>3.7077576271186476</v>
      </c>
    </row>
    <row r="637" spans="1:13" x14ac:dyDescent="0.2">
      <c r="A637" t="s">
        <v>436</v>
      </c>
      <c r="B637" t="s">
        <v>272</v>
      </c>
      <c r="C637" t="s">
        <v>515</v>
      </c>
      <c r="D637" t="s">
        <v>521</v>
      </c>
      <c r="E637" t="s">
        <v>211</v>
      </c>
      <c r="F637" t="s">
        <v>276</v>
      </c>
      <c r="G637">
        <v>2050</v>
      </c>
      <c r="H637" t="s">
        <v>211</v>
      </c>
      <c r="I637" t="s">
        <v>211</v>
      </c>
      <c r="J637" t="s">
        <v>211</v>
      </c>
      <c r="K637" t="s">
        <v>211</v>
      </c>
      <c r="L637">
        <v>3.7077576271186476</v>
      </c>
      <c r="M637">
        <v>3.7077576271186476</v>
      </c>
    </row>
    <row r="638" spans="1:13" x14ac:dyDescent="0.2">
      <c r="A638" t="s">
        <v>436</v>
      </c>
      <c r="B638" t="s">
        <v>272</v>
      </c>
      <c r="C638" t="s">
        <v>515</v>
      </c>
      <c r="D638" t="s">
        <v>216</v>
      </c>
      <c r="E638" t="s">
        <v>211</v>
      </c>
      <c r="F638" t="s">
        <v>276</v>
      </c>
      <c r="G638">
        <v>2018</v>
      </c>
      <c r="H638" t="s">
        <v>211</v>
      </c>
      <c r="I638" t="s">
        <v>211</v>
      </c>
      <c r="J638" t="s">
        <v>211</v>
      </c>
      <c r="K638" t="s">
        <v>211</v>
      </c>
      <c r="L638">
        <v>2.1810338983050865</v>
      </c>
      <c r="M638">
        <v>2.1810338983050865</v>
      </c>
    </row>
    <row r="639" spans="1:13" x14ac:dyDescent="0.2">
      <c r="A639" t="s">
        <v>436</v>
      </c>
      <c r="B639" t="s">
        <v>272</v>
      </c>
      <c r="C639" t="s">
        <v>515</v>
      </c>
      <c r="D639" t="s">
        <v>216</v>
      </c>
      <c r="E639" t="s">
        <v>211</v>
      </c>
      <c r="F639" t="s">
        <v>276</v>
      </c>
      <c r="G639">
        <v>2030</v>
      </c>
      <c r="H639" t="s">
        <v>211</v>
      </c>
      <c r="I639" t="s">
        <v>211</v>
      </c>
      <c r="J639" t="s">
        <v>211</v>
      </c>
      <c r="K639" t="s">
        <v>211</v>
      </c>
      <c r="L639">
        <v>2.4209476271186463</v>
      </c>
      <c r="M639">
        <v>2.4209476271186463</v>
      </c>
    </row>
    <row r="640" spans="1:13" x14ac:dyDescent="0.2">
      <c r="A640" t="s">
        <v>436</v>
      </c>
      <c r="B640" t="s">
        <v>272</v>
      </c>
      <c r="C640" t="s">
        <v>515</v>
      </c>
      <c r="D640" t="s">
        <v>216</v>
      </c>
      <c r="E640" t="s">
        <v>211</v>
      </c>
      <c r="F640" t="s">
        <v>276</v>
      </c>
      <c r="G640">
        <v>2040</v>
      </c>
      <c r="H640" t="s">
        <v>211</v>
      </c>
      <c r="I640" t="s">
        <v>211</v>
      </c>
      <c r="J640" t="s">
        <v>211</v>
      </c>
      <c r="K640" t="s">
        <v>211</v>
      </c>
      <c r="L640">
        <v>2.5954303389830531</v>
      </c>
      <c r="M640">
        <v>2.5954303389830531</v>
      </c>
    </row>
    <row r="641" spans="1:13" x14ac:dyDescent="0.2">
      <c r="A641" t="s">
        <v>436</v>
      </c>
      <c r="B641" t="s">
        <v>272</v>
      </c>
      <c r="C641" t="s">
        <v>515</v>
      </c>
      <c r="D641" t="s">
        <v>216</v>
      </c>
      <c r="E641" t="s">
        <v>211</v>
      </c>
      <c r="F641" t="s">
        <v>276</v>
      </c>
      <c r="G641">
        <v>2050</v>
      </c>
      <c r="H641" t="s">
        <v>211</v>
      </c>
      <c r="I641" t="s">
        <v>211</v>
      </c>
      <c r="J641" t="s">
        <v>211</v>
      </c>
      <c r="K641" t="s">
        <v>211</v>
      </c>
      <c r="L641">
        <v>2.5954303389830531</v>
      </c>
      <c r="M641">
        <v>2.5954303389830531</v>
      </c>
    </row>
    <row r="642" spans="1:13" x14ac:dyDescent="0.2">
      <c r="A642" t="s">
        <v>436</v>
      </c>
      <c r="B642" t="s">
        <v>272</v>
      </c>
      <c r="C642" t="s">
        <v>516</v>
      </c>
      <c r="D642" t="s">
        <v>522</v>
      </c>
      <c r="E642" t="s">
        <v>211</v>
      </c>
      <c r="F642" t="s">
        <v>276</v>
      </c>
      <c r="G642">
        <v>2018</v>
      </c>
      <c r="H642" t="s">
        <v>211</v>
      </c>
      <c r="I642" t="s">
        <v>211</v>
      </c>
      <c r="J642" t="s">
        <v>211</v>
      </c>
      <c r="K642" t="s">
        <v>211</v>
      </c>
      <c r="L642">
        <v>3.1157627118644098</v>
      </c>
      <c r="M642">
        <v>3.1157627118644098</v>
      </c>
    </row>
    <row r="643" spans="1:13" x14ac:dyDescent="0.2">
      <c r="A643" t="s">
        <v>436</v>
      </c>
      <c r="B643" t="s">
        <v>272</v>
      </c>
      <c r="C643" t="s">
        <v>516</v>
      </c>
      <c r="D643" t="s">
        <v>522</v>
      </c>
      <c r="E643" t="s">
        <v>211</v>
      </c>
      <c r="F643" t="s">
        <v>276</v>
      </c>
      <c r="G643">
        <v>2030</v>
      </c>
      <c r="H643" t="s">
        <v>211</v>
      </c>
      <c r="I643" t="s">
        <v>211</v>
      </c>
      <c r="J643" t="s">
        <v>211</v>
      </c>
      <c r="K643" t="s">
        <v>211</v>
      </c>
      <c r="L643">
        <v>3.4584966101694952</v>
      </c>
      <c r="M643">
        <v>3.4584966101694952</v>
      </c>
    </row>
    <row r="644" spans="1:13" x14ac:dyDescent="0.2">
      <c r="A644" t="s">
        <v>436</v>
      </c>
      <c r="B644" t="s">
        <v>272</v>
      </c>
      <c r="C644" t="s">
        <v>516</v>
      </c>
      <c r="D644" t="s">
        <v>522</v>
      </c>
      <c r="E644" t="s">
        <v>211</v>
      </c>
      <c r="F644" t="s">
        <v>276</v>
      </c>
      <c r="G644">
        <v>2040</v>
      </c>
      <c r="H644" t="s">
        <v>211</v>
      </c>
      <c r="I644" t="s">
        <v>211</v>
      </c>
      <c r="J644" t="s">
        <v>211</v>
      </c>
      <c r="K644" t="s">
        <v>211</v>
      </c>
      <c r="L644">
        <v>3.7077576271186476</v>
      </c>
      <c r="M644">
        <v>3.7077576271186476</v>
      </c>
    </row>
    <row r="645" spans="1:13" x14ac:dyDescent="0.2">
      <c r="A645" t="s">
        <v>436</v>
      </c>
      <c r="B645" t="s">
        <v>272</v>
      </c>
      <c r="C645" t="s">
        <v>516</v>
      </c>
      <c r="D645" t="s">
        <v>522</v>
      </c>
      <c r="E645" t="s">
        <v>211</v>
      </c>
      <c r="F645" t="s">
        <v>276</v>
      </c>
      <c r="G645">
        <v>2050</v>
      </c>
      <c r="H645" t="s">
        <v>211</v>
      </c>
      <c r="I645" t="s">
        <v>211</v>
      </c>
      <c r="J645" t="s">
        <v>211</v>
      </c>
      <c r="K645" t="s">
        <v>211</v>
      </c>
      <c r="L645">
        <v>3.7077576271186476</v>
      </c>
      <c r="M645">
        <v>3.7077576271186476</v>
      </c>
    </row>
    <row r="646" spans="1:13" x14ac:dyDescent="0.2">
      <c r="A646" t="s">
        <v>436</v>
      </c>
      <c r="B646" t="s">
        <v>272</v>
      </c>
      <c r="C646" t="s">
        <v>516</v>
      </c>
      <c r="D646" t="s">
        <v>216</v>
      </c>
      <c r="E646" t="s">
        <v>211</v>
      </c>
      <c r="F646" t="s">
        <v>276</v>
      </c>
      <c r="G646">
        <v>2018</v>
      </c>
      <c r="H646" t="s">
        <v>211</v>
      </c>
      <c r="I646" t="s">
        <v>211</v>
      </c>
      <c r="J646" t="s">
        <v>211</v>
      </c>
      <c r="K646" t="s">
        <v>211</v>
      </c>
      <c r="L646">
        <v>2.1810338983050865</v>
      </c>
      <c r="M646">
        <v>2.1810338983050865</v>
      </c>
    </row>
    <row r="647" spans="1:13" x14ac:dyDescent="0.2">
      <c r="A647" t="s">
        <v>436</v>
      </c>
      <c r="B647" t="s">
        <v>272</v>
      </c>
      <c r="C647" t="s">
        <v>516</v>
      </c>
      <c r="D647" t="s">
        <v>216</v>
      </c>
      <c r="E647" t="s">
        <v>211</v>
      </c>
      <c r="F647" t="s">
        <v>276</v>
      </c>
      <c r="G647">
        <v>2030</v>
      </c>
      <c r="H647" t="s">
        <v>211</v>
      </c>
      <c r="I647" t="s">
        <v>211</v>
      </c>
      <c r="J647" t="s">
        <v>211</v>
      </c>
      <c r="K647" t="s">
        <v>211</v>
      </c>
      <c r="L647">
        <v>2.4209476271186463</v>
      </c>
      <c r="M647">
        <v>2.4209476271186463</v>
      </c>
    </row>
    <row r="648" spans="1:13" x14ac:dyDescent="0.2">
      <c r="A648" t="s">
        <v>436</v>
      </c>
      <c r="B648" t="s">
        <v>272</v>
      </c>
      <c r="C648" t="s">
        <v>516</v>
      </c>
      <c r="D648" t="s">
        <v>216</v>
      </c>
      <c r="E648" t="s">
        <v>211</v>
      </c>
      <c r="F648" t="s">
        <v>276</v>
      </c>
      <c r="G648">
        <v>2040</v>
      </c>
      <c r="H648" t="s">
        <v>211</v>
      </c>
      <c r="I648" t="s">
        <v>211</v>
      </c>
      <c r="J648" t="s">
        <v>211</v>
      </c>
      <c r="K648" t="s">
        <v>211</v>
      </c>
      <c r="L648">
        <v>2.5954303389830531</v>
      </c>
      <c r="M648">
        <v>2.5954303389830531</v>
      </c>
    </row>
    <row r="649" spans="1:13" x14ac:dyDescent="0.2">
      <c r="A649" t="s">
        <v>436</v>
      </c>
      <c r="B649" t="s">
        <v>272</v>
      </c>
      <c r="C649" t="s">
        <v>516</v>
      </c>
      <c r="D649" t="s">
        <v>216</v>
      </c>
      <c r="E649" t="s">
        <v>211</v>
      </c>
      <c r="F649" t="s">
        <v>276</v>
      </c>
      <c r="G649">
        <v>2050</v>
      </c>
      <c r="H649" t="s">
        <v>211</v>
      </c>
      <c r="I649" t="s">
        <v>211</v>
      </c>
      <c r="J649" t="s">
        <v>211</v>
      </c>
      <c r="K649" t="s">
        <v>211</v>
      </c>
      <c r="L649">
        <v>2.5954303389830531</v>
      </c>
      <c r="M649">
        <v>2.5954303389830531</v>
      </c>
    </row>
    <row r="650" spans="1:13" x14ac:dyDescent="0.2">
      <c r="A650" t="s">
        <v>436</v>
      </c>
      <c r="B650" t="s">
        <v>272</v>
      </c>
      <c r="C650" t="s">
        <v>517</v>
      </c>
      <c r="D650" t="s">
        <v>523</v>
      </c>
      <c r="E650" t="s">
        <v>211</v>
      </c>
      <c r="F650" t="s">
        <v>276</v>
      </c>
      <c r="G650">
        <v>2018</v>
      </c>
      <c r="H650" t="s">
        <v>211</v>
      </c>
      <c r="I650" t="s">
        <v>211</v>
      </c>
      <c r="J650" t="s">
        <v>211</v>
      </c>
      <c r="K650" t="s">
        <v>211</v>
      </c>
      <c r="L650">
        <v>3.1157627118644098</v>
      </c>
      <c r="M650">
        <v>3.1157627118644098</v>
      </c>
    </row>
    <row r="651" spans="1:13" x14ac:dyDescent="0.2">
      <c r="A651" t="s">
        <v>436</v>
      </c>
      <c r="B651" t="s">
        <v>272</v>
      </c>
      <c r="C651" t="s">
        <v>517</v>
      </c>
      <c r="D651" t="s">
        <v>523</v>
      </c>
      <c r="E651" t="s">
        <v>211</v>
      </c>
      <c r="F651" t="s">
        <v>276</v>
      </c>
      <c r="G651">
        <v>2030</v>
      </c>
      <c r="H651" t="s">
        <v>211</v>
      </c>
      <c r="I651" t="s">
        <v>211</v>
      </c>
      <c r="J651" t="s">
        <v>211</v>
      </c>
      <c r="K651" t="s">
        <v>211</v>
      </c>
      <c r="L651">
        <v>3.4584966101694952</v>
      </c>
      <c r="M651">
        <v>3.4584966101694952</v>
      </c>
    </row>
    <row r="652" spans="1:13" x14ac:dyDescent="0.2">
      <c r="A652" t="s">
        <v>436</v>
      </c>
      <c r="B652" t="s">
        <v>272</v>
      </c>
      <c r="C652" t="s">
        <v>517</v>
      </c>
      <c r="D652" t="s">
        <v>523</v>
      </c>
      <c r="E652" t="s">
        <v>211</v>
      </c>
      <c r="F652" t="s">
        <v>276</v>
      </c>
      <c r="G652">
        <v>2040</v>
      </c>
      <c r="H652" t="s">
        <v>211</v>
      </c>
      <c r="I652" t="s">
        <v>211</v>
      </c>
      <c r="J652" t="s">
        <v>211</v>
      </c>
      <c r="K652" t="s">
        <v>211</v>
      </c>
      <c r="L652">
        <v>3.7077576271186476</v>
      </c>
      <c r="M652">
        <v>3.7077576271186476</v>
      </c>
    </row>
    <row r="653" spans="1:13" x14ac:dyDescent="0.2">
      <c r="A653" t="s">
        <v>436</v>
      </c>
      <c r="B653" t="s">
        <v>272</v>
      </c>
      <c r="C653" t="s">
        <v>517</v>
      </c>
      <c r="D653" t="s">
        <v>523</v>
      </c>
      <c r="E653" t="s">
        <v>211</v>
      </c>
      <c r="F653" t="s">
        <v>276</v>
      </c>
      <c r="G653">
        <v>2050</v>
      </c>
      <c r="H653" t="s">
        <v>211</v>
      </c>
      <c r="I653" t="s">
        <v>211</v>
      </c>
      <c r="J653" t="s">
        <v>211</v>
      </c>
      <c r="K653" t="s">
        <v>211</v>
      </c>
      <c r="L653">
        <v>3.7077576271186476</v>
      </c>
      <c r="M653">
        <v>3.7077576271186476</v>
      </c>
    </row>
    <row r="654" spans="1:13" x14ac:dyDescent="0.2">
      <c r="A654" t="s">
        <v>436</v>
      </c>
      <c r="B654" t="s">
        <v>272</v>
      </c>
      <c r="C654" t="s">
        <v>517</v>
      </c>
      <c r="D654" t="s">
        <v>216</v>
      </c>
      <c r="E654" t="s">
        <v>211</v>
      </c>
      <c r="F654" t="s">
        <v>276</v>
      </c>
      <c r="G654">
        <v>2018</v>
      </c>
      <c r="H654" t="s">
        <v>211</v>
      </c>
      <c r="I654" t="s">
        <v>211</v>
      </c>
      <c r="J654" t="s">
        <v>211</v>
      </c>
      <c r="K654" t="s">
        <v>211</v>
      </c>
      <c r="L654">
        <v>2.1810338983050865</v>
      </c>
      <c r="M654">
        <v>2.1810338983050865</v>
      </c>
    </row>
    <row r="655" spans="1:13" x14ac:dyDescent="0.2">
      <c r="A655" t="s">
        <v>436</v>
      </c>
      <c r="B655" t="s">
        <v>272</v>
      </c>
      <c r="C655" t="s">
        <v>517</v>
      </c>
      <c r="D655" t="s">
        <v>216</v>
      </c>
      <c r="E655" t="s">
        <v>211</v>
      </c>
      <c r="F655" t="s">
        <v>276</v>
      </c>
      <c r="G655">
        <v>2030</v>
      </c>
      <c r="H655" t="s">
        <v>211</v>
      </c>
      <c r="I655" t="s">
        <v>211</v>
      </c>
      <c r="J655" t="s">
        <v>211</v>
      </c>
      <c r="K655" t="s">
        <v>211</v>
      </c>
      <c r="L655">
        <v>2.4209476271186463</v>
      </c>
      <c r="M655">
        <v>2.4209476271186463</v>
      </c>
    </row>
    <row r="656" spans="1:13" x14ac:dyDescent="0.2">
      <c r="A656" t="s">
        <v>436</v>
      </c>
      <c r="B656" t="s">
        <v>272</v>
      </c>
      <c r="C656" t="s">
        <v>517</v>
      </c>
      <c r="D656" t="s">
        <v>216</v>
      </c>
      <c r="E656" t="s">
        <v>211</v>
      </c>
      <c r="F656" t="s">
        <v>276</v>
      </c>
      <c r="G656">
        <v>2040</v>
      </c>
      <c r="H656" t="s">
        <v>211</v>
      </c>
      <c r="I656" t="s">
        <v>211</v>
      </c>
      <c r="J656" t="s">
        <v>211</v>
      </c>
      <c r="K656" t="s">
        <v>211</v>
      </c>
      <c r="L656">
        <v>2.5954303389830531</v>
      </c>
      <c r="M656">
        <v>2.5954303389830531</v>
      </c>
    </row>
    <row r="657" spans="1:13" x14ac:dyDescent="0.2">
      <c r="A657" t="s">
        <v>436</v>
      </c>
      <c r="B657" t="s">
        <v>272</v>
      </c>
      <c r="C657" t="s">
        <v>517</v>
      </c>
      <c r="D657" t="s">
        <v>216</v>
      </c>
      <c r="E657" t="s">
        <v>211</v>
      </c>
      <c r="F657" t="s">
        <v>276</v>
      </c>
      <c r="G657">
        <v>2050</v>
      </c>
      <c r="H657" t="s">
        <v>211</v>
      </c>
      <c r="I657" t="s">
        <v>211</v>
      </c>
      <c r="J657" t="s">
        <v>211</v>
      </c>
      <c r="K657" t="s">
        <v>211</v>
      </c>
      <c r="L657">
        <v>2.5954303389830531</v>
      </c>
      <c r="M657">
        <v>2.5954303389830531</v>
      </c>
    </row>
    <row r="658" spans="1:13" x14ac:dyDescent="0.2">
      <c r="A658" t="s">
        <v>436</v>
      </c>
      <c r="B658" t="s">
        <v>272</v>
      </c>
      <c r="C658" t="s">
        <v>518</v>
      </c>
      <c r="D658" t="s">
        <v>524</v>
      </c>
      <c r="E658" t="s">
        <v>211</v>
      </c>
      <c r="F658" t="s">
        <v>276</v>
      </c>
      <c r="G658">
        <v>2018</v>
      </c>
      <c r="H658" t="s">
        <v>211</v>
      </c>
      <c r="I658" t="s">
        <v>211</v>
      </c>
      <c r="J658" t="s">
        <v>211</v>
      </c>
      <c r="K658" t="s">
        <v>211</v>
      </c>
      <c r="L658">
        <v>3.1157627118644098</v>
      </c>
      <c r="M658">
        <v>3.1157627118644098</v>
      </c>
    </row>
    <row r="659" spans="1:13" x14ac:dyDescent="0.2">
      <c r="A659" t="s">
        <v>436</v>
      </c>
      <c r="B659" t="s">
        <v>272</v>
      </c>
      <c r="C659" t="s">
        <v>518</v>
      </c>
      <c r="D659" t="s">
        <v>524</v>
      </c>
      <c r="E659" t="s">
        <v>211</v>
      </c>
      <c r="F659" t="s">
        <v>276</v>
      </c>
      <c r="G659">
        <v>2030</v>
      </c>
      <c r="H659" t="s">
        <v>211</v>
      </c>
      <c r="I659" t="s">
        <v>211</v>
      </c>
      <c r="J659" t="s">
        <v>211</v>
      </c>
      <c r="K659" t="s">
        <v>211</v>
      </c>
      <c r="L659">
        <v>3.4584966101694952</v>
      </c>
      <c r="M659">
        <v>3.4584966101694952</v>
      </c>
    </row>
    <row r="660" spans="1:13" x14ac:dyDescent="0.2">
      <c r="A660" t="s">
        <v>436</v>
      </c>
      <c r="B660" t="s">
        <v>272</v>
      </c>
      <c r="C660" t="s">
        <v>518</v>
      </c>
      <c r="D660" t="s">
        <v>524</v>
      </c>
      <c r="E660" t="s">
        <v>211</v>
      </c>
      <c r="F660" t="s">
        <v>276</v>
      </c>
      <c r="G660">
        <v>2040</v>
      </c>
      <c r="H660" t="s">
        <v>211</v>
      </c>
      <c r="I660" t="s">
        <v>211</v>
      </c>
      <c r="J660" t="s">
        <v>211</v>
      </c>
      <c r="K660" t="s">
        <v>211</v>
      </c>
      <c r="L660">
        <v>3.7077576271186476</v>
      </c>
      <c r="M660">
        <v>3.7077576271186476</v>
      </c>
    </row>
    <row r="661" spans="1:13" x14ac:dyDescent="0.2">
      <c r="A661" t="s">
        <v>436</v>
      </c>
      <c r="B661" t="s">
        <v>272</v>
      </c>
      <c r="C661" t="s">
        <v>518</v>
      </c>
      <c r="D661" t="s">
        <v>524</v>
      </c>
      <c r="E661" t="s">
        <v>211</v>
      </c>
      <c r="F661" t="s">
        <v>276</v>
      </c>
      <c r="G661">
        <v>2050</v>
      </c>
      <c r="H661" t="s">
        <v>211</v>
      </c>
      <c r="I661" t="s">
        <v>211</v>
      </c>
      <c r="J661" t="s">
        <v>211</v>
      </c>
      <c r="K661" t="s">
        <v>211</v>
      </c>
      <c r="L661">
        <v>3.7077576271186476</v>
      </c>
      <c r="M661">
        <v>3.7077576271186476</v>
      </c>
    </row>
    <row r="662" spans="1:13" x14ac:dyDescent="0.2">
      <c r="A662" t="s">
        <v>436</v>
      </c>
      <c r="B662" t="s">
        <v>272</v>
      </c>
      <c r="C662" t="s">
        <v>518</v>
      </c>
      <c r="D662" t="s">
        <v>216</v>
      </c>
      <c r="E662" t="s">
        <v>211</v>
      </c>
      <c r="F662" t="s">
        <v>276</v>
      </c>
      <c r="G662">
        <v>2018</v>
      </c>
      <c r="H662" t="s">
        <v>211</v>
      </c>
      <c r="I662" t="s">
        <v>211</v>
      </c>
      <c r="J662" t="s">
        <v>211</v>
      </c>
      <c r="K662" t="s">
        <v>211</v>
      </c>
      <c r="L662">
        <v>2.1810338983050865</v>
      </c>
      <c r="M662">
        <v>2.1810338983050865</v>
      </c>
    </row>
    <row r="663" spans="1:13" x14ac:dyDescent="0.2">
      <c r="A663" t="s">
        <v>436</v>
      </c>
      <c r="B663" t="s">
        <v>272</v>
      </c>
      <c r="C663" t="s">
        <v>518</v>
      </c>
      <c r="D663" t="s">
        <v>216</v>
      </c>
      <c r="E663" t="s">
        <v>211</v>
      </c>
      <c r="F663" t="s">
        <v>276</v>
      </c>
      <c r="G663">
        <v>2030</v>
      </c>
      <c r="H663" t="s">
        <v>211</v>
      </c>
      <c r="I663" t="s">
        <v>211</v>
      </c>
      <c r="J663" t="s">
        <v>211</v>
      </c>
      <c r="K663" t="s">
        <v>211</v>
      </c>
      <c r="L663">
        <v>2.4209476271186463</v>
      </c>
      <c r="M663">
        <v>2.4209476271186463</v>
      </c>
    </row>
    <row r="664" spans="1:13" x14ac:dyDescent="0.2">
      <c r="A664" t="s">
        <v>436</v>
      </c>
      <c r="B664" t="s">
        <v>272</v>
      </c>
      <c r="C664" t="s">
        <v>518</v>
      </c>
      <c r="D664" t="s">
        <v>216</v>
      </c>
      <c r="E664" t="s">
        <v>211</v>
      </c>
      <c r="F664" t="s">
        <v>276</v>
      </c>
      <c r="G664">
        <v>2040</v>
      </c>
      <c r="H664" t="s">
        <v>211</v>
      </c>
      <c r="I664" t="s">
        <v>211</v>
      </c>
      <c r="J664" t="s">
        <v>211</v>
      </c>
      <c r="K664" t="s">
        <v>211</v>
      </c>
      <c r="L664">
        <v>2.5954303389830531</v>
      </c>
      <c r="M664">
        <v>2.5954303389830531</v>
      </c>
    </row>
    <row r="665" spans="1:13" x14ac:dyDescent="0.2">
      <c r="A665" t="s">
        <v>436</v>
      </c>
      <c r="B665" t="s">
        <v>272</v>
      </c>
      <c r="C665" t="s">
        <v>518</v>
      </c>
      <c r="D665" t="s">
        <v>216</v>
      </c>
      <c r="E665" t="s">
        <v>211</v>
      </c>
      <c r="F665" t="s">
        <v>276</v>
      </c>
      <c r="G665">
        <v>2050</v>
      </c>
      <c r="H665" t="s">
        <v>211</v>
      </c>
      <c r="I665" t="s">
        <v>211</v>
      </c>
      <c r="J665" t="s">
        <v>211</v>
      </c>
      <c r="K665" t="s">
        <v>211</v>
      </c>
      <c r="L665">
        <v>2.5954303389830531</v>
      </c>
      <c r="M665">
        <v>2.5954303389830531</v>
      </c>
    </row>
    <row r="666" spans="1:13" x14ac:dyDescent="0.2">
      <c r="A666" t="s">
        <v>436</v>
      </c>
      <c r="B666" t="s">
        <v>272</v>
      </c>
      <c r="C666" t="s">
        <v>519</v>
      </c>
      <c r="D666" t="s">
        <v>525</v>
      </c>
      <c r="E666" t="s">
        <v>211</v>
      </c>
      <c r="F666" t="s">
        <v>276</v>
      </c>
      <c r="G666">
        <v>2018</v>
      </c>
      <c r="H666" t="s">
        <v>211</v>
      </c>
      <c r="I666" t="s">
        <v>211</v>
      </c>
      <c r="J666" t="s">
        <v>211</v>
      </c>
      <c r="K666" t="s">
        <v>211</v>
      </c>
      <c r="L666">
        <v>3.1157627118644098</v>
      </c>
      <c r="M666">
        <v>3.1157627118644098</v>
      </c>
    </row>
    <row r="667" spans="1:13" x14ac:dyDescent="0.2">
      <c r="A667" t="s">
        <v>436</v>
      </c>
      <c r="B667" t="s">
        <v>272</v>
      </c>
      <c r="C667" t="s">
        <v>519</v>
      </c>
      <c r="D667" t="s">
        <v>525</v>
      </c>
      <c r="E667" t="s">
        <v>211</v>
      </c>
      <c r="F667" t="s">
        <v>276</v>
      </c>
      <c r="G667">
        <v>2030</v>
      </c>
      <c r="H667" t="s">
        <v>211</v>
      </c>
      <c r="I667" t="s">
        <v>211</v>
      </c>
      <c r="J667" t="s">
        <v>211</v>
      </c>
      <c r="K667" t="s">
        <v>211</v>
      </c>
      <c r="L667">
        <v>3.4584966101694952</v>
      </c>
      <c r="M667">
        <v>3.4584966101694952</v>
      </c>
    </row>
    <row r="668" spans="1:13" x14ac:dyDescent="0.2">
      <c r="A668" t="s">
        <v>436</v>
      </c>
      <c r="B668" t="s">
        <v>272</v>
      </c>
      <c r="C668" t="s">
        <v>519</v>
      </c>
      <c r="D668" t="s">
        <v>525</v>
      </c>
      <c r="E668" t="s">
        <v>211</v>
      </c>
      <c r="F668" t="s">
        <v>276</v>
      </c>
      <c r="G668">
        <v>2040</v>
      </c>
      <c r="H668" t="s">
        <v>211</v>
      </c>
      <c r="I668" t="s">
        <v>211</v>
      </c>
      <c r="J668" t="s">
        <v>211</v>
      </c>
      <c r="K668" t="s">
        <v>211</v>
      </c>
      <c r="L668">
        <v>3.7077576271186476</v>
      </c>
      <c r="M668">
        <v>3.7077576271186476</v>
      </c>
    </row>
    <row r="669" spans="1:13" x14ac:dyDescent="0.2">
      <c r="A669" t="s">
        <v>436</v>
      </c>
      <c r="B669" t="s">
        <v>272</v>
      </c>
      <c r="C669" t="s">
        <v>519</v>
      </c>
      <c r="D669" t="s">
        <v>525</v>
      </c>
      <c r="E669" t="s">
        <v>211</v>
      </c>
      <c r="F669" t="s">
        <v>276</v>
      </c>
      <c r="G669">
        <v>2050</v>
      </c>
      <c r="H669" t="s">
        <v>211</v>
      </c>
      <c r="I669" t="s">
        <v>211</v>
      </c>
      <c r="J669" t="s">
        <v>211</v>
      </c>
      <c r="K669" t="s">
        <v>211</v>
      </c>
      <c r="L669">
        <v>3.7077576271186476</v>
      </c>
      <c r="M669">
        <v>3.7077576271186476</v>
      </c>
    </row>
    <row r="670" spans="1:13" x14ac:dyDescent="0.2">
      <c r="A670" t="s">
        <v>436</v>
      </c>
      <c r="B670" t="s">
        <v>272</v>
      </c>
      <c r="C670" t="s">
        <v>519</v>
      </c>
      <c r="D670" t="s">
        <v>216</v>
      </c>
      <c r="E670" t="s">
        <v>211</v>
      </c>
      <c r="F670" t="s">
        <v>276</v>
      </c>
      <c r="G670">
        <v>2018</v>
      </c>
      <c r="H670" t="s">
        <v>211</v>
      </c>
      <c r="I670" t="s">
        <v>211</v>
      </c>
      <c r="J670" t="s">
        <v>211</v>
      </c>
      <c r="K670" t="s">
        <v>211</v>
      </c>
      <c r="L670">
        <v>2.1810338983050865</v>
      </c>
      <c r="M670">
        <v>2.1810338983050865</v>
      </c>
    </row>
    <row r="671" spans="1:13" x14ac:dyDescent="0.2">
      <c r="A671" t="s">
        <v>436</v>
      </c>
      <c r="B671" t="s">
        <v>272</v>
      </c>
      <c r="C671" t="s">
        <v>519</v>
      </c>
      <c r="D671" t="s">
        <v>216</v>
      </c>
      <c r="E671" t="s">
        <v>211</v>
      </c>
      <c r="F671" t="s">
        <v>276</v>
      </c>
      <c r="G671">
        <v>2030</v>
      </c>
      <c r="H671" t="s">
        <v>211</v>
      </c>
      <c r="I671" t="s">
        <v>211</v>
      </c>
      <c r="J671" t="s">
        <v>211</v>
      </c>
      <c r="K671" t="s">
        <v>211</v>
      </c>
      <c r="L671">
        <v>2.4209476271186463</v>
      </c>
      <c r="M671">
        <v>2.4209476271186463</v>
      </c>
    </row>
    <row r="672" spans="1:13" x14ac:dyDescent="0.2">
      <c r="A672" t="s">
        <v>436</v>
      </c>
      <c r="B672" t="s">
        <v>272</v>
      </c>
      <c r="C672" t="s">
        <v>519</v>
      </c>
      <c r="D672" t="s">
        <v>216</v>
      </c>
      <c r="E672" t="s">
        <v>211</v>
      </c>
      <c r="F672" t="s">
        <v>276</v>
      </c>
      <c r="G672">
        <v>2040</v>
      </c>
      <c r="H672" t="s">
        <v>211</v>
      </c>
      <c r="I672" t="s">
        <v>211</v>
      </c>
      <c r="J672" t="s">
        <v>211</v>
      </c>
      <c r="K672" t="s">
        <v>211</v>
      </c>
      <c r="L672">
        <v>2.5954303389830531</v>
      </c>
      <c r="M672">
        <v>2.5954303389830531</v>
      </c>
    </row>
    <row r="673" spans="1:13" x14ac:dyDescent="0.2">
      <c r="A673" t="s">
        <v>436</v>
      </c>
      <c r="B673" t="s">
        <v>272</v>
      </c>
      <c r="C673" t="s">
        <v>519</v>
      </c>
      <c r="D673" t="s">
        <v>216</v>
      </c>
      <c r="E673" t="s">
        <v>211</v>
      </c>
      <c r="F673" t="s">
        <v>276</v>
      </c>
      <c r="G673">
        <v>2050</v>
      </c>
      <c r="H673" t="s">
        <v>211</v>
      </c>
      <c r="I673" t="s">
        <v>211</v>
      </c>
      <c r="J673" t="s">
        <v>211</v>
      </c>
      <c r="K673" t="s">
        <v>211</v>
      </c>
      <c r="L673">
        <v>2.5954303389830531</v>
      </c>
      <c r="M673">
        <v>2.5954303389830531</v>
      </c>
    </row>
    <row r="674" spans="1:13" x14ac:dyDescent="0.2">
      <c r="A674" t="s">
        <v>436</v>
      </c>
      <c r="B674" t="s">
        <v>272</v>
      </c>
      <c r="C674" t="s">
        <v>287</v>
      </c>
      <c r="D674" t="s">
        <v>520</v>
      </c>
      <c r="E674" t="s">
        <v>211</v>
      </c>
      <c r="F674" t="s">
        <v>276</v>
      </c>
      <c r="G674">
        <v>2018</v>
      </c>
      <c r="H674" t="s">
        <v>211</v>
      </c>
      <c r="I674" t="s">
        <v>211</v>
      </c>
      <c r="J674" t="s">
        <v>211</v>
      </c>
      <c r="K674" t="s">
        <v>211</v>
      </c>
      <c r="L674">
        <v>2.8482700000000003</v>
      </c>
      <c r="M674">
        <v>2.8482700000000003</v>
      </c>
    </row>
    <row r="675" spans="1:13" x14ac:dyDescent="0.2">
      <c r="A675" t="s">
        <v>436</v>
      </c>
      <c r="B675" t="s">
        <v>272</v>
      </c>
      <c r="C675" t="s">
        <v>287</v>
      </c>
      <c r="D675" t="s">
        <v>520</v>
      </c>
      <c r="E675" t="s">
        <v>211</v>
      </c>
      <c r="F675" t="s">
        <v>276</v>
      </c>
      <c r="G675">
        <v>2030</v>
      </c>
      <c r="H675" t="s">
        <v>211</v>
      </c>
      <c r="I675" t="s">
        <v>211</v>
      </c>
      <c r="J675" t="s">
        <v>211</v>
      </c>
      <c r="K675" t="s">
        <v>211</v>
      </c>
      <c r="L675">
        <v>3.1588417647058828</v>
      </c>
      <c r="M675">
        <v>3.1588417647058828</v>
      </c>
    </row>
    <row r="676" spans="1:13" x14ac:dyDescent="0.2">
      <c r="A676" t="s">
        <v>436</v>
      </c>
      <c r="B676" t="s">
        <v>272</v>
      </c>
      <c r="C676" t="s">
        <v>287</v>
      </c>
      <c r="D676" t="s">
        <v>520</v>
      </c>
      <c r="E676" t="s">
        <v>211</v>
      </c>
      <c r="F676" t="s">
        <v>276</v>
      </c>
      <c r="G676">
        <v>2040</v>
      </c>
      <c r="H676" t="s">
        <v>211</v>
      </c>
      <c r="I676" t="s">
        <v>211</v>
      </c>
      <c r="J676" t="s">
        <v>211</v>
      </c>
      <c r="K676" t="s">
        <v>211</v>
      </c>
      <c r="L676">
        <v>3.3917705882352949</v>
      </c>
      <c r="M676">
        <v>3.3917705882352949</v>
      </c>
    </row>
    <row r="677" spans="1:13" x14ac:dyDescent="0.2">
      <c r="A677" t="s">
        <v>436</v>
      </c>
      <c r="B677" t="s">
        <v>272</v>
      </c>
      <c r="C677" t="s">
        <v>287</v>
      </c>
      <c r="D677" t="s">
        <v>520</v>
      </c>
      <c r="E677" t="s">
        <v>211</v>
      </c>
      <c r="F677" t="s">
        <v>276</v>
      </c>
      <c r="G677">
        <v>2050</v>
      </c>
      <c r="H677" t="s">
        <v>211</v>
      </c>
      <c r="I677" t="s">
        <v>211</v>
      </c>
      <c r="J677" t="s">
        <v>211</v>
      </c>
      <c r="K677" t="s">
        <v>211</v>
      </c>
      <c r="L677">
        <v>3.3917705882352949</v>
      </c>
      <c r="M677">
        <v>3.3917705882352949</v>
      </c>
    </row>
    <row r="678" spans="1:13" x14ac:dyDescent="0.2">
      <c r="A678" t="s">
        <v>436</v>
      </c>
      <c r="B678" t="s">
        <v>272</v>
      </c>
      <c r="C678" t="s">
        <v>287</v>
      </c>
      <c r="D678" t="s">
        <v>521</v>
      </c>
      <c r="E678" t="s">
        <v>211</v>
      </c>
      <c r="F678" t="s">
        <v>276</v>
      </c>
      <c r="G678">
        <v>2018</v>
      </c>
      <c r="H678" t="s">
        <v>211</v>
      </c>
      <c r="I678" t="s">
        <v>211</v>
      </c>
      <c r="J678" t="s">
        <v>211</v>
      </c>
      <c r="K678" t="s">
        <v>211</v>
      </c>
      <c r="L678">
        <v>2.8482700000000003</v>
      </c>
      <c r="M678">
        <v>2.8482700000000003</v>
      </c>
    </row>
    <row r="679" spans="1:13" x14ac:dyDescent="0.2">
      <c r="A679" t="s">
        <v>436</v>
      </c>
      <c r="B679" t="s">
        <v>272</v>
      </c>
      <c r="C679" t="s">
        <v>287</v>
      </c>
      <c r="D679" t="s">
        <v>521</v>
      </c>
      <c r="E679" t="s">
        <v>211</v>
      </c>
      <c r="F679" t="s">
        <v>276</v>
      </c>
      <c r="G679">
        <v>2030</v>
      </c>
      <c r="H679" t="s">
        <v>211</v>
      </c>
      <c r="I679" t="s">
        <v>211</v>
      </c>
      <c r="J679" t="s">
        <v>211</v>
      </c>
      <c r="K679" t="s">
        <v>211</v>
      </c>
      <c r="L679">
        <v>3.1588417647058828</v>
      </c>
      <c r="M679">
        <v>3.1588417647058828</v>
      </c>
    </row>
    <row r="680" spans="1:13" x14ac:dyDescent="0.2">
      <c r="A680" t="s">
        <v>436</v>
      </c>
      <c r="B680" t="s">
        <v>272</v>
      </c>
      <c r="C680" t="s">
        <v>287</v>
      </c>
      <c r="D680" t="s">
        <v>521</v>
      </c>
      <c r="E680" t="s">
        <v>211</v>
      </c>
      <c r="F680" t="s">
        <v>276</v>
      </c>
      <c r="G680">
        <v>2040</v>
      </c>
      <c r="H680" t="s">
        <v>211</v>
      </c>
      <c r="I680" t="s">
        <v>211</v>
      </c>
      <c r="J680" t="s">
        <v>211</v>
      </c>
      <c r="K680" t="s">
        <v>211</v>
      </c>
      <c r="L680">
        <v>3.3917705882352949</v>
      </c>
      <c r="M680">
        <v>3.3917705882352949</v>
      </c>
    </row>
    <row r="681" spans="1:13" x14ac:dyDescent="0.2">
      <c r="A681" t="s">
        <v>436</v>
      </c>
      <c r="B681" t="s">
        <v>272</v>
      </c>
      <c r="C681" t="s">
        <v>287</v>
      </c>
      <c r="D681" t="s">
        <v>521</v>
      </c>
      <c r="E681" t="s">
        <v>211</v>
      </c>
      <c r="F681" t="s">
        <v>276</v>
      </c>
      <c r="G681">
        <v>2050</v>
      </c>
      <c r="H681" t="s">
        <v>211</v>
      </c>
      <c r="I681" t="s">
        <v>211</v>
      </c>
      <c r="J681" t="s">
        <v>211</v>
      </c>
      <c r="K681" t="s">
        <v>211</v>
      </c>
      <c r="L681">
        <v>3.3917705882352949</v>
      </c>
      <c r="M681">
        <v>3.3917705882352949</v>
      </c>
    </row>
    <row r="682" spans="1:13" x14ac:dyDescent="0.2">
      <c r="A682" t="s">
        <v>436</v>
      </c>
      <c r="B682" t="s">
        <v>272</v>
      </c>
      <c r="C682" t="s">
        <v>287</v>
      </c>
      <c r="D682" t="s">
        <v>522</v>
      </c>
      <c r="E682" t="s">
        <v>211</v>
      </c>
      <c r="F682" t="s">
        <v>276</v>
      </c>
      <c r="G682">
        <v>2018</v>
      </c>
      <c r="H682" t="s">
        <v>211</v>
      </c>
      <c r="I682" t="s">
        <v>211</v>
      </c>
      <c r="J682" t="s">
        <v>211</v>
      </c>
      <c r="K682" t="s">
        <v>211</v>
      </c>
      <c r="L682">
        <v>2.8482700000000003</v>
      </c>
      <c r="M682">
        <v>2.8482700000000003</v>
      </c>
    </row>
    <row r="683" spans="1:13" x14ac:dyDescent="0.2">
      <c r="A683" t="s">
        <v>436</v>
      </c>
      <c r="B683" t="s">
        <v>272</v>
      </c>
      <c r="C683" t="s">
        <v>287</v>
      </c>
      <c r="D683" t="s">
        <v>522</v>
      </c>
      <c r="E683" t="s">
        <v>211</v>
      </c>
      <c r="F683" t="s">
        <v>276</v>
      </c>
      <c r="G683">
        <v>2030</v>
      </c>
      <c r="H683" t="s">
        <v>211</v>
      </c>
      <c r="I683" t="s">
        <v>211</v>
      </c>
      <c r="J683" t="s">
        <v>211</v>
      </c>
      <c r="K683" t="s">
        <v>211</v>
      </c>
      <c r="L683">
        <v>3.1588417647058828</v>
      </c>
      <c r="M683">
        <v>3.1588417647058828</v>
      </c>
    </row>
    <row r="684" spans="1:13" x14ac:dyDescent="0.2">
      <c r="A684" t="s">
        <v>436</v>
      </c>
      <c r="B684" t="s">
        <v>272</v>
      </c>
      <c r="C684" t="s">
        <v>287</v>
      </c>
      <c r="D684" t="s">
        <v>522</v>
      </c>
      <c r="E684" t="s">
        <v>211</v>
      </c>
      <c r="F684" t="s">
        <v>276</v>
      </c>
      <c r="G684">
        <v>2040</v>
      </c>
      <c r="H684" t="s">
        <v>211</v>
      </c>
      <c r="I684" t="s">
        <v>211</v>
      </c>
      <c r="J684" t="s">
        <v>211</v>
      </c>
      <c r="K684" t="s">
        <v>211</v>
      </c>
      <c r="L684">
        <v>3.3917705882352949</v>
      </c>
      <c r="M684">
        <v>3.3917705882352949</v>
      </c>
    </row>
    <row r="685" spans="1:13" x14ac:dyDescent="0.2">
      <c r="A685" t="s">
        <v>436</v>
      </c>
      <c r="B685" t="s">
        <v>272</v>
      </c>
      <c r="C685" t="s">
        <v>287</v>
      </c>
      <c r="D685" t="s">
        <v>522</v>
      </c>
      <c r="E685" t="s">
        <v>211</v>
      </c>
      <c r="F685" t="s">
        <v>276</v>
      </c>
      <c r="G685">
        <v>2050</v>
      </c>
      <c r="H685" t="s">
        <v>211</v>
      </c>
      <c r="I685" t="s">
        <v>211</v>
      </c>
      <c r="J685" t="s">
        <v>211</v>
      </c>
      <c r="K685" t="s">
        <v>211</v>
      </c>
      <c r="L685">
        <v>3.3917705882352949</v>
      </c>
      <c r="M685">
        <v>3.3917705882352949</v>
      </c>
    </row>
    <row r="686" spans="1:13" x14ac:dyDescent="0.2">
      <c r="A686" t="s">
        <v>436</v>
      </c>
      <c r="B686" t="s">
        <v>272</v>
      </c>
      <c r="C686" t="s">
        <v>287</v>
      </c>
      <c r="D686" t="s">
        <v>523</v>
      </c>
      <c r="E686" t="s">
        <v>211</v>
      </c>
      <c r="F686" t="s">
        <v>276</v>
      </c>
      <c r="G686">
        <v>2018</v>
      </c>
      <c r="H686" t="s">
        <v>211</v>
      </c>
      <c r="I686" t="s">
        <v>211</v>
      </c>
      <c r="J686" t="s">
        <v>211</v>
      </c>
      <c r="K686" t="s">
        <v>211</v>
      </c>
      <c r="L686">
        <v>2.8482700000000003</v>
      </c>
      <c r="M686">
        <v>2.8482700000000003</v>
      </c>
    </row>
    <row r="687" spans="1:13" x14ac:dyDescent="0.2">
      <c r="A687" t="s">
        <v>436</v>
      </c>
      <c r="B687" t="s">
        <v>272</v>
      </c>
      <c r="C687" t="s">
        <v>287</v>
      </c>
      <c r="D687" t="s">
        <v>523</v>
      </c>
      <c r="E687" t="s">
        <v>211</v>
      </c>
      <c r="F687" t="s">
        <v>276</v>
      </c>
      <c r="G687">
        <v>2030</v>
      </c>
      <c r="H687" t="s">
        <v>211</v>
      </c>
      <c r="I687" t="s">
        <v>211</v>
      </c>
      <c r="J687" t="s">
        <v>211</v>
      </c>
      <c r="K687" t="s">
        <v>211</v>
      </c>
      <c r="L687">
        <v>3.1588417647058828</v>
      </c>
      <c r="M687">
        <v>3.1588417647058828</v>
      </c>
    </row>
    <row r="688" spans="1:13" x14ac:dyDescent="0.2">
      <c r="A688" t="s">
        <v>436</v>
      </c>
      <c r="B688" t="s">
        <v>272</v>
      </c>
      <c r="C688" t="s">
        <v>287</v>
      </c>
      <c r="D688" t="s">
        <v>523</v>
      </c>
      <c r="E688" t="s">
        <v>211</v>
      </c>
      <c r="F688" t="s">
        <v>276</v>
      </c>
      <c r="G688">
        <v>2040</v>
      </c>
      <c r="H688" t="s">
        <v>211</v>
      </c>
      <c r="I688" t="s">
        <v>211</v>
      </c>
      <c r="J688" t="s">
        <v>211</v>
      </c>
      <c r="K688" t="s">
        <v>211</v>
      </c>
      <c r="L688">
        <v>3.3917705882352949</v>
      </c>
      <c r="M688">
        <v>3.3917705882352949</v>
      </c>
    </row>
    <row r="689" spans="1:13" x14ac:dyDescent="0.2">
      <c r="A689" t="s">
        <v>436</v>
      </c>
      <c r="B689" t="s">
        <v>272</v>
      </c>
      <c r="C689" t="s">
        <v>287</v>
      </c>
      <c r="D689" t="s">
        <v>523</v>
      </c>
      <c r="E689" t="s">
        <v>211</v>
      </c>
      <c r="F689" t="s">
        <v>276</v>
      </c>
      <c r="G689">
        <v>2050</v>
      </c>
      <c r="H689" t="s">
        <v>211</v>
      </c>
      <c r="I689" t="s">
        <v>211</v>
      </c>
      <c r="J689" t="s">
        <v>211</v>
      </c>
      <c r="K689" t="s">
        <v>211</v>
      </c>
      <c r="L689">
        <v>3.3917705882352949</v>
      </c>
      <c r="M689">
        <v>3.3917705882352949</v>
      </c>
    </row>
    <row r="690" spans="1:13" x14ac:dyDescent="0.2">
      <c r="A690" t="s">
        <v>436</v>
      </c>
      <c r="B690" t="s">
        <v>272</v>
      </c>
      <c r="C690" t="s">
        <v>287</v>
      </c>
      <c r="D690" t="s">
        <v>524</v>
      </c>
      <c r="E690" t="s">
        <v>211</v>
      </c>
      <c r="F690" t="s">
        <v>276</v>
      </c>
      <c r="G690">
        <v>2018</v>
      </c>
      <c r="H690" t="s">
        <v>211</v>
      </c>
      <c r="I690" t="s">
        <v>211</v>
      </c>
      <c r="J690" t="s">
        <v>211</v>
      </c>
      <c r="K690" t="s">
        <v>211</v>
      </c>
      <c r="L690">
        <v>2.8482700000000003</v>
      </c>
      <c r="M690">
        <v>2.8482700000000003</v>
      </c>
    </row>
    <row r="691" spans="1:13" x14ac:dyDescent="0.2">
      <c r="A691" t="s">
        <v>436</v>
      </c>
      <c r="B691" t="s">
        <v>272</v>
      </c>
      <c r="C691" t="s">
        <v>287</v>
      </c>
      <c r="D691" t="s">
        <v>524</v>
      </c>
      <c r="E691" t="s">
        <v>211</v>
      </c>
      <c r="F691" t="s">
        <v>276</v>
      </c>
      <c r="G691">
        <v>2030</v>
      </c>
      <c r="H691" t="s">
        <v>211</v>
      </c>
      <c r="I691" t="s">
        <v>211</v>
      </c>
      <c r="J691" t="s">
        <v>211</v>
      </c>
      <c r="K691" t="s">
        <v>211</v>
      </c>
      <c r="L691">
        <v>3.1588417647058828</v>
      </c>
      <c r="M691">
        <v>3.1588417647058828</v>
      </c>
    </row>
    <row r="692" spans="1:13" x14ac:dyDescent="0.2">
      <c r="A692" t="s">
        <v>436</v>
      </c>
      <c r="B692" t="s">
        <v>272</v>
      </c>
      <c r="C692" t="s">
        <v>287</v>
      </c>
      <c r="D692" t="s">
        <v>524</v>
      </c>
      <c r="E692" t="s">
        <v>211</v>
      </c>
      <c r="F692" t="s">
        <v>276</v>
      </c>
      <c r="G692">
        <v>2040</v>
      </c>
      <c r="H692" t="s">
        <v>211</v>
      </c>
      <c r="I692" t="s">
        <v>211</v>
      </c>
      <c r="J692" t="s">
        <v>211</v>
      </c>
      <c r="K692" t="s">
        <v>211</v>
      </c>
      <c r="L692">
        <v>3.3917705882352949</v>
      </c>
      <c r="M692">
        <v>3.3917705882352949</v>
      </c>
    </row>
    <row r="693" spans="1:13" x14ac:dyDescent="0.2">
      <c r="A693" t="s">
        <v>436</v>
      </c>
      <c r="B693" t="s">
        <v>272</v>
      </c>
      <c r="C693" t="s">
        <v>287</v>
      </c>
      <c r="D693" t="s">
        <v>524</v>
      </c>
      <c r="E693" t="s">
        <v>211</v>
      </c>
      <c r="F693" t="s">
        <v>276</v>
      </c>
      <c r="G693">
        <v>2050</v>
      </c>
      <c r="H693" t="s">
        <v>211</v>
      </c>
      <c r="I693" t="s">
        <v>211</v>
      </c>
      <c r="J693" t="s">
        <v>211</v>
      </c>
      <c r="K693" t="s">
        <v>211</v>
      </c>
      <c r="L693">
        <v>3.3917705882352949</v>
      </c>
      <c r="M693">
        <v>3.3917705882352949</v>
      </c>
    </row>
    <row r="694" spans="1:13" x14ac:dyDescent="0.2">
      <c r="A694" t="s">
        <v>436</v>
      </c>
      <c r="B694" t="s">
        <v>272</v>
      </c>
      <c r="C694" t="s">
        <v>287</v>
      </c>
      <c r="D694" t="s">
        <v>525</v>
      </c>
      <c r="E694" t="s">
        <v>211</v>
      </c>
      <c r="F694" t="s">
        <v>276</v>
      </c>
      <c r="G694">
        <v>2018</v>
      </c>
      <c r="H694" t="s">
        <v>211</v>
      </c>
      <c r="I694" t="s">
        <v>211</v>
      </c>
      <c r="J694" t="s">
        <v>211</v>
      </c>
      <c r="K694" t="s">
        <v>211</v>
      </c>
      <c r="L694">
        <v>2.8482700000000003</v>
      </c>
      <c r="M694">
        <v>2.8482700000000003</v>
      </c>
    </row>
    <row r="695" spans="1:13" x14ac:dyDescent="0.2">
      <c r="A695" t="s">
        <v>436</v>
      </c>
      <c r="B695" t="s">
        <v>272</v>
      </c>
      <c r="C695" t="s">
        <v>287</v>
      </c>
      <c r="D695" t="s">
        <v>525</v>
      </c>
      <c r="E695" t="s">
        <v>211</v>
      </c>
      <c r="F695" t="s">
        <v>276</v>
      </c>
      <c r="G695">
        <v>2030</v>
      </c>
      <c r="H695" t="s">
        <v>211</v>
      </c>
      <c r="I695" t="s">
        <v>211</v>
      </c>
      <c r="J695" t="s">
        <v>211</v>
      </c>
      <c r="K695" t="s">
        <v>211</v>
      </c>
      <c r="L695">
        <v>3.1588417647058828</v>
      </c>
      <c r="M695">
        <v>3.1588417647058828</v>
      </c>
    </row>
    <row r="696" spans="1:13" x14ac:dyDescent="0.2">
      <c r="A696" t="s">
        <v>436</v>
      </c>
      <c r="B696" t="s">
        <v>272</v>
      </c>
      <c r="C696" t="s">
        <v>287</v>
      </c>
      <c r="D696" t="s">
        <v>525</v>
      </c>
      <c r="E696" t="s">
        <v>211</v>
      </c>
      <c r="F696" t="s">
        <v>276</v>
      </c>
      <c r="G696">
        <v>2040</v>
      </c>
      <c r="H696" t="s">
        <v>211</v>
      </c>
      <c r="I696" t="s">
        <v>211</v>
      </c>
      <c r="J696" t="s">
        <v>211</v>
      </c>
      <c r="K696" t="s">
        <v>211</v>
      </c>
      <c r="L696">
        <v>3.3917705882352949</v>
      </c>
      <c r="M696">
        <v>3.3917705882352949</v>
      </c>
    </row>
    <row r="697" spans="1:13" x14ac:dyDescent="0.2">
      <c r="A697" t="s">
        <v>436</v>
      </c>
      <c r="B697" t="s">
        <v>272</v>
      </c>
      <c r="C697" t="s">
        <v>287</v>
      </c>
      <c r="D697" t="s">
        <v>525</v>
      </c>
      <c r="E697" t="s">
        <v>211</v>
      </c>
      <c r="F697" t="s">
        <v>276</v>
      </c>
      <c r="G697">
        <v>2050</v>
      </c>
      <c r="H697" t="s">
        <v>211</v>
      </c>
      <c r="I697" t="s">
        <v>211</v>
      </c>
      <c r="J697" t="s">
        <v>211</v>
      </c>
      <c r="K697" t="s">
        <v>211</v>
      </c>
      <c r="L697">
        <v>3.3917705882352949</v>
      </c>
      <c r="M697">
        <v>3.3917705882352949</v>
      </c>
    </row>
    <row r="698" spans="1:13" x14ac:dyDescent="0.2">
      <c r="A698" t="s">
        <v>436</v>
      </c>
      <c r="B698" t="s">
        <v>272</v>
      </c>
      <c r="C698" t="s">
        <v>287</v>
      </c>
      <c r="D698" t="s">
        <v>216</v>
      </c>
      <c r="E698" t="s">
        <v>211</v>
      </c>
      <c r="F698" t="s">
        <v>276</v>
      </c>
      <c r="G698">
        <v>2018</v>
      </c>
      <c r="H698" t="s">
        <v>211</v>
      </c>
      <c r="I698" t="s">
        <v>211</v>
      </c>
      <c r="J698" t="s">
        <v>211</v>
      </c>
      <c r="K698" t="s">
        <v>211</v>
      </c>
      <c r="L698">
        <v>1.993789</v>
      </c>
      <c r="M698">
        <v>1.993789</v>
      </c>
    </row>
    <row r="699" spans="1:13" x14ac:dyDescent="0.2">
      <c r="A699" t="s">
        <v>436</v>
      </c>
      <c r="B699" t="s">
        <v>272</v>
      </c>
      <c r="C699" t="s">
        <v>287</v>
      </c>
      <c r="D699" t="s">
        <v>216</v>
      </c>
      <c r="E699" t="s">
        <v>211</v>
      </c>
      <c r="F699" t="s">
        <v>276</v>
      </c>
      <c r="G699">
        <v>2030</v>
      </c>
      <c r="H699" t="s">
        <v>211</v>
      </c>
      <c r="I699" t="s">
        <v>211</v>
      </c>
      <c r="J699" t="s">
        <v>211</v>
      </c>
      <c r="K699" t="s">
        <v>211</v>
      </c>
      <c r="L699">
        <v>2.211189235294118</v>
      </c>
      <c r="M699">
        <v>2.211189235294118</v>
      </c>
    </row>
    <row r="700" spans="1:13" x14ac:dyDescent="0.2">
      <c r="A700" t="s">
        <v>436</v>
      </c>
      <c r="B700" t="s">
        <v>272</v>
      </c>
      <c r="C700" t="s">
        <v>287</v>
      </c>
      <c r="D700" t="s">
        <v>216</v>
      </c>
      <c r="E700" t="s">
        <v>211</v>
      </c>
      <c r="F700" t="s">
        <v>276</v>
      </c>
      <c r="G700">
        <v>2040</v>
      </c>
      <c r="H700" t="s">
        <v>211</v>
      </c>
      <c r="I700" t="s">
        <v>211</v>
      </c>
      <c r="J700" t="s">
        <v>211</v>
      </c>
      <c r="K700" t="s">
        <v>211</v>
      </c>
      <c r="L700">
        <v>2.3742394117647061</v>
      </c>
      <c r="M700">
        <v>2.3742394117647061</v>
      </c>
    </row>
    <row r="701" spans="1:13" x14ac:dyDescent="0.2">
      <c r="A701" t="s">
        <v>436</v>
      </c>
      <c r="B701" t="s">
        <v>272</v>
      </c>
      <c r="C701" t="s">
        <v>287</v>
      </c>
      <c r="D701" t="s">
        <v>216</v>
      </c>
      <c r="E701" t="s">
        <v>211</v>
      </c>
      <c r="F701" t="s">
        <v>276</v>
      </c>
      <c r="G701">
        <v>2050</v>
      </c>
      <c r="H701" t="s">
        <v>211</v>
      </c>
      <c r="I701" t="s">
        <v>211</v>
      </c>
      <c r="J701" t="s">
        <v>211</v>
      </c>
      <c r="K701" t="s">
        <v>211</v>
      </c>
      <c r="L701">
        <v>2.3742394117647061</v>
      </c>
      <c r="M701">
        <v>2.3742394117647061</v>
      </c>
    </row>
    <row r="702" spans="1:13" x14ac:dyDescent="0.2">
      <c r="A702" t="s">
        <v>436</v>
      </c>
      <c r="B702" t="s">
        <v>272</v>
      </c>
      <c r="C702" t="s">
        <v>288</v>
      </c>
      <c r="D702" t="s">
        <v>520</v>
      </c>
      <c r="E702" t="s">
        <v>211</v>
      </c>
      <c r="F702" t="s">
        <v>276</v>
      </c>
      <c r="G702">
        <v>2018</v>
      </c>
      <c r="H702" t="s">
        <v>211</v>
      </c>
      <c r="I702" t="s">
        <v>211</v>
      </c>
      <c r="J702" t="s">
        <v>211</v>
      </c>
      <c r="K702" t="s">
        <v>211</v>
      </c>
      <c r="L702">
        <v>1.3621568627451011</v>
      </c>
      <c r="M702">
        <v>1.3621568627451011</v>
      </c>
    </row>
    <row r="703" spans="1:13" x14ac:dyDescent="0.2">
      <c r="A703" t="s">
        <v>436</v>
      </c>
      <c r="B703" t="s">
        <v>272</v>
      </c>
      <c r="C703" t="s">
        <v>288</v>
      </c>
      <c r="D703" t="s">
        <v>520</v>
      </c>
      <c r="E703" t="s">
        <v>211</v>
      </c>
      <c r="F703" t="s">
        <v>276</v>
      </c>
      <c r="G703">
        <v>2030</v>
      </c>
      <c r="H703" t="s">
        <v>211</v>
      </c>
      <c r="I703" t="s">
        <v>211</v>
      </c>
      <c r="J703" t="s">
        <v>211</v>
      </c>
      <c r="K703" t="s">
        <v>211</v>
      </c>
      <c r="L703">
        <v>1.4630573710965842</v>
      </c>
      <c r="M703">
        <v>1.4630573710965842</v>
      </c>
    </row>
    <row r="704" spans="1:13" x14ac:dyDescent="0.2">
      <c r="A704" t="s">
        <v>436</v>
      </c>
      <c r="B704" t="s">
        <v>272</v>
      </c>
      <c r="C704" t="s">
        <v>288</v>
      </c>
      <c r="D704" t="s">
        <v>520</v>
      </c>
      <c r="E704" t="s">
        <v>211</v>
      </c>
      <c r="F704" t="s">
        <v>276</v>
      </c>
      <c r="G704">
        <v>2040</v>
      </c>
      <c r="H704" t="s">
        <v>211</v>
      </c>
      <c r="I704" t="s">
        <v>211</v>
      </c>
      <c r="J704" t="s">
        <v>211</v>
      </c>
      <c r="K704" t="s">
        <v>211</v>
      </c>
      <c r="L704">
        <v>1.7153086419753125</v>
      </c>
      <c r="M704">
        <v>1.7153086419753125</v>
      </c>
    </row>
    <row r="705" spans="1:13" x14ac:dyDescent="0.2">
      <c r="A705" t="s">
        <v>436</v>
      </c>
      <c r="B705" t="s">
        <v>272</v>
      </c>
      <c r="C705" t="s">
        <v>288</v>
      </c>
      <c r="D705" t="s">
        <v>520</v>
      </c>
      <c r="E705" t="s">
        <v>211</v>
      </c>
      <c r="F705" t="s">
        <v>276</v>
      </c>
      <c r="G705">
        <v>2050</v>
      </c>
      <c r="H705" t="s">
        <v>211</v>
      </c>
      <c r="I705" t="s">
        <v>211</v>
      </c>
      <c r="J705" t="s">
        <v>211</v>
      </c>
      <c r="K705" t="s">
        <v>211</v>
      </c>
      <c r="L705">
        <v>1.7153086419753125</v>
      </c>
      <c r="M705">
        <v>1.7153086419753125</v>
      </c>
    </row>
    <row r="706" spans="1:13" x14ac:dyDescent="0.2">
      <c r="A706" t="s">
        <v>436</v>
      </c>
      <c r="B706" t="s">
        <v>272</v>
      </c>
      <c r="C706" t="s">
        <v>288</v>
      </c>
      <c r="D706" t="s">
        <v>521</v>
      </c>
      <c r="E706" t="s">
        <v>211</v>
      </c>
      <c r="F706" t="s">
        <v>276</v>
      </c>
      <c r="G706">
        <v>2018</v>
      </c>
      <c r="H706" t="s">
        <v>211</v>
      </c>
      <c r="I706" t="s">
        <v>211</v>
      </c>
      <c r="J706" t="s">
        <v>211</v>
      </c>
      <c r="K706" t="s">
        <v>211</v>
      </c>
      <c r="L706">
        <v>1.3621568627451011</v>
      </c>
      <c r="M706">
        <v>1.3621568627451011</v>
      </c>
    </row>
    <row r="707" spans="1:13" x14ac:dyDescent="0.2">
      <c r="A707" t="s">
        <v>436</v>
      </c>
      <c r="B707" t="s">
        <v>272</v>
      </c>
      <c r="C707" t="s">
        <v>288</v>
      </c>
      <c r="D707" t="s">
        <v>521</v>
      </c>
      <c r="E707" t="s">
        <v>211</v>
      </c>
      <c r="F707" t="s">
        <v>276</v>
      </c>
      <c r="G707">
        <v>2030</v>
      </c>
      <c r="H707" t="s">
        <v>211</v>
      </c>
      <c r="I707" t="s">
        <v>211</v>
      </c>
      <c r="J707" t="s">
        <v>211</v>
      </c>
      <c r="K707" t="s">
        <v>211</v>
      </c>
      <c r="L707">
        <v>1.4630573710965842</v>
      </c>
      <c r="M707">
        <v>1.4630573710965842</v>
      </c>
    </row>
    <row r="708" spans="1:13" x14ac:dyDescent="0.2">
      <c r="A708" t="s">
        <v>436</v>
      </c>
      <c r="B708" t="s">
        <v>272</v>
      </c>
      <c r="C708" t="s">
        <v>288</v>
      </c>
      <c r="D708" t="s">
        <v>521</v>
      </c>
      <c r="E708" t="s">
        <v>211</v>
      </c>
      <c r="F708" t="s">
        <v>276</v>
      </c>
      <c r="G708">
        <v>2040</v>
      </c>
      <c r="H708" t="s">
        <v>211</v>
      </c>
      <c r="I708" t="s">
        <v>211</v>
      </c>
      <c r="J708" t="s">
        <v>211</v>
      </c>
      <c r="K708" t="s">
        <v>211</v>
      </c>
      <c r="L708">
        <v>1.7153086419753125</v>
      </c>
      <c r="M708">
        <v>1.7153086419753125</v>
      </c>
    </row>
    <row r="709" spans="1:13" x14ac:dyDescent="0.2">
      <c r="A709" t="s">
        <v>436</v>
      </c>
      <c r="B709" t="s">
        <v>272</v>
      </c>
      <c r="C709" t="s">
        <v>288</v>
      </c>
      <c r="D709" t="s">
        <v>521</v>
      </c>
      <c r="E709" t="s">
        <v>211</v>
      </c>
      <c r="F709" t="s">
        <v>276</v>
      </c>
      <c r="G709">
        <v>2050</v>
      </c>
      <c r="H709" t="s">
        <v>211</v>
      </c>
      <c r="I709" t="s">
        <v>211</v>
      </c>
      <c r="J709" t="s">
        <v>211</v>
      </c>
      <c r="K709" t="s">
        <v>211</v>
      </c>
      <c r="L709">
        <v>1.7153086419753125</v>
      </c>
      <c r="M709">
        <v>1.7153086419753125</v>
      </c>
    </row>
    <row r="710" spans="1:13" x14ac:dyDescent="0.2">
      <c r="A710" t="s">
        <v>436</v>
      </c>
      <c r="B710" t="s">
        <v>272</v>
      </c>
      <c r="C710" t="s">
        <v>288</v>
      </c>
      <c r="D710" t="s">
        <v>522</v>
      </c>
      <c r="E710" t="s">
        <v>211</v>
      </c>
      <c r="F710" t="s">
        <v>276</v>
      </c>
      <c r="G710">
        <v>2018</v>
      </c>
      <c r="H710" t="s">
        <v>211</v>
      </c>
      <c r="I710" t="s">
        <v>211</v>
      </c>
      <c r="J710" t="s">
        <v>211</v>
      </c>
      <c r="K710" t="s">
        <v>211</v>
      </c>
      <c r="L710">
        <v>1.3621568627451011</v>
      </c>
      <c r="M710">
        <v>1.3621568627451011</v>
      </c>
    </row>
    <row r="711" spans="1:13" x14ac:dyDescent="0.2">
      <c r="A711" t="s">
        <v>436</v>
      </c>
      <c r="B711" t="s">
        <v>272</v>
      </c>
      <c r="C711" t="s">
        <v>288</v>
      </c>
      <c r="D711" t="s">
        <v>522</v>
      </c>
      <c r="E711" t="s">
        <v>211</v>
      </c>
      <c r="F711" t="s">
        <v>276</v>
      </c>
      <c r="G711">
        <v>2030</v>
      </c>
      <c r="H711" t="s">
        <v>211</v>
      </c>
      <c r="I711" t="s">
        <v>211</v>
      </c>
      <c r="J711" t="s">
        <v>211</v>
      </c>
      <c r="K711" t="s">
        <v>211</v>
      </c>
      <c r="L711">
        <v>1.4630573710965842</v>
      </c>
      <c r="M711">
        <v>1.4630573710965842</v>
      </c>
    </row>
    <row r="712" spans="1:13" x14ac:dyDescent="0.2">
      <c r="A712" t="s">
        <v>436</v>
      </c>
      <c r="B712" t="s">
        <v>272</v>
      </c>
      <c r="C712" t="s">
        <v>288</v>
      </c>
      <c r="D712" t="s">
        <v>522</v>
      </c>
      <c r="E712" t="s">
        <v>211</v>
      </c>
      <c r="F712" t="s">
        <v>276</v>
      </c>
      <c r="G712">
        <v>2040</v>
      </c>
      <c r="H712" t="s">
        <v>211</v>
      </c>
      <c r="I712" t="s">
        <v>211</v>
      </c>
      <c r="J712" t="s">
        <v>211</v>
      </c>
      <c r="K712" t="s">
        <v>211</v>
      </c>
      <c r="L712">
        <v>1.7153086419753125</v>
      </c>
      <c r="M712">
        <v>1.7153086419753125</v>
      </c>
    </row>
    <row r="713" spans="1:13" x14ac:dyDescent="0.2">
      <c r="A713" t="s">
        <v>436</v>
      </c>
      <c r="B713" t="s">
        <v>272</v>
      </c>
      <c r="C713" t="s">
        <v>288</v>
      </c>
      <c r="D713" t="s">
        <v>522</v>
      </c>
      <c r="E713" t="s">
        <v>211</v>
      </c>
      <c r="F713" t="s">
        <v>276</v>
      </c>
      <c r="G713">
        <v>2050</v>
      </c>
      <c r="H713" t="s">
        <v>211</v>
      </c>
      <c r="I713" t="s">
        <v>211</v>
      </c>
      <c r="J713" t="s">
        <v>211</v>
      </c>
      <c r="K713" t="s">
        <v>211</v>
      </c>
      <c r="L713">
        <v>1.7153086419753125</v>
      </c>
      <c r="M713">
        <v>1.7153086419753125</v>
      </c>
    </row>
    <row r="714" spans="1:13" x14ac:dyDescent="0.2">
      <c r="A714" t="s">
        <v>436</v>
      </c>
      <c r="B714" t="s">
        <v>272</v>
      </c>
      <c r="C714" t="s">
        <v>288</v>
      </c>
      <c r="D714" t="s">
        <v>523</v>
      </c>
      <c r="E714" t="s">
        <v>211</v>
      </c>
      <c r="F714" t="s">
        <v>276</v>
      </c>
      <c r="G714">
        <v>2018</v>
      </c>
      <c r="H714" t="s">
        <v>211</v>
      </c>
      <c r="I714" t="s">
        <v>211</v>
      </c>
      <c r="J714" t="s">
        <v>211</v>
      </c>
      <c r="K714" t="s">
        <v>211</v>
      </c>
      <c r="L714">
        <v>1.3621568627451011</v>
      </c>
      <c r="M714">
        <v>1.3621568627451011</v>
      </c>
    </row>
    <row r="715" spans="1:13" x14ac:dyDescent="0.2">
      <c r="A715" t="s">
        <v>436</v>
      </c>
      <c r="B715" t="s">
        <v>272</v>
      </c>
      <c r="C715" t="s">
        <v>288</v>
      </c>
      <c r="D715" t="s">
        <v>523</v>
      </c>
      <c r="E715" t="s">
        <v>211</v>
      </c>
      <c r="F715" t="s">
        <v>276</v>
      </c>
      <c r="G715">
        <v>2030</v>
      </c>
      <c r="H715" t="s">
        <v>211</v>
      </c>
      <c r="I715" t="s">
        <v>211</v>
      </c>
      <c r="J715" t="s">
        <v>211</v>
      </c>
      <c r="K715" t="s">
        <v>211</v>
      </c>
      <c r="L715">
        <v>1.4630573710965842</v>
      </c>
      <c r="M715">
        <v>1.4630573710965842</v>
      </c>
    </row>
    <row r="716" spans="1:13" x14ac:dyDescent="0.2">
      <c r="A716" t="s">
        <v>436</v>
      </c>
      <c r="B716" t="s">
        <v>272</v>
      </c>
      <c r="C716" t="s">
        <v>288</v>
      </c>
      <c r="D716" t="s">
        <v>523</v>
      </c>
      <c r="E716" t="s">
        <v>211</v>
      </c>
      <c r="F716" t="s">
        <v>276</v>
      </c>
      <c r="G716">
        <v>2040</v>
      </c>
      <c r="H716" t="s">
        <v>211</v>
      </c>
      <c r="I716" t="s">
        <v>211</v>
      </c>
      <c r="J716" t="s">
        <v>211</v>
      </c>
      <c r="K716" t="s">
        <v>211</v>
      </c>
      <c r="L716">
        <v>1.7153086419753125</v>
      </c>
      <c r="M716">
        <v>1.7153086419753125</v>
      </c>
    </row>
    <row r="717" spans="1:13" x14ac:dyDescent="0.2">
      <c r="A717" t="s">
        <v>436</v>
      </c>
      <c r="B717" t="s">
        <v>272</v>
      </c>
      <c r="C717" t="s">
        <v>288</v>
      </c>
      <c r="D717" t="s">
        <v>523</v>
      </c>
      <c r="E717" t="s">
        <v>211</v>
      </c>
      <c r="F717" t="s">
        <v>276</v>
      </c>
      <c r="G717">
        <v>2050</v>
      </c>
      <c r="H717" t="s">
        <v>211</v>
      </c>
      <c r="I717" t="s">
        <v>211</v>
      </c>
      <c r="J717" t="s">
        <v>211</v>
      </c>
      <c r="K717" t="s">
        <v>211</v>
      </c>
      <c r="L717">
        <v>1.7153086419753125</v>
      </c>
      <c r="M717">
        <v>1.7153086419753125</v>
      </c>
    </row>
    <row r="718" spans="1:13" x14ac:dyDescent="0.2">
      <c r="A718" t="s">
        <v>436</v>
      </c>
      <c r="B718" t="s">
        <v>272</v>
      </c>
      <c r="C718" t="s">
        <v>288</v>
      </c>
      <c r="D718" t="s">
        <v>524</v>
      </c>
      <c r="E718" t="s">
        <v>211</v>
      </c>
      <c r="F718" t="s">
        <v>276</v>
      </c>
      <c r="G718">
        <v>2018</v>
      </c>
      <c r="H718" t="s">
        <v>211</v>
      </c>
      <c r="I718" t="s">
        <v>211</v>
      </c>
      <c r="J718" t="s">
        <v>211</v>
      </c>
      <c r="K718" t="s">
        <v>211</v>
      </c>
      <c r="L718">
        <v>1.3621568627451011</v>
      </c>
      <c r="M718">
        <v>1.3621568627451011</v>
      </c>
    </row>
    <row r="719" spans="1:13" x14ac:dyDescent="0.2">
      <c r="A719" t="s">
        <v>436</v>
      </c>
      <c r="B719" t="s">
        <v>272</v>
      </c>
      <c r="C719" t="s">
        <v>288</v>
      </c>
      <c r="D719" t="s">
        <v>524</v>
      </c>
      <c r="E719" t="s">
        <v>211</v>
      </c>
      <c r="F719" t="s">
        <v>276</v>
      </c>
      <c r="G719">
        <v>2030</v>
      </c>
      <c r="H719" t="s">
        <v>211</v>
      </c>
      <c r="I719" t="s">
        <v>211</v>
      </c>
      <c r="J719" t="s">
        <v>211</v>
      </c>
      <c r="K719" t="s">
        <v>211</v>
      </c>
      <c r="L719">
        <v>1.4630573710965842</v>
      </c>
      <c r="M719">
        <v>1.4630573710965842</v>
      </c>
    </row>
    <row r="720" spans="1:13" x14ac:dyDescent="0.2">
      <c r="A720" t="s">
        <v>436</v>
      </c>
      <c r="B720" t="s">
        <v>272</v>
      </c>
      <c r="C720" t="s">
        <v>288</v>
      </c>
      <c r="D720" t="s">
        <v>524</v>
      </c>
      <c r="E720" t="s">
        <v>211</v>
      </c>
      <c r="F720" t="s">
        <v>276</v>
      </c>
      <c r="G720">
        <v>2040</v>
      </c>
      <c r="H720" t="s">
        <v>211</v>
      </c>
      <c r="I720" t="s">
        <v>211</v>
      </c>
      <c r="J720" t="s">
        <v>211</v>
      </c>
      <c r="K720" t="s">
        <v>211</v>
      </c>
      <c r="L720">
        <v>1.7153086419753125</v>
      </c>
      <c r="M720">
        <v>1.7153086419753125</v>
      </c>
    </row>
    <row r="721" spans="1:13" x14ac:dyDescent="0.2">
      <c r="A721" t="s">
        <v>436</v>
      </c>
      <c r="B721" t="s">
        <v>272</v>
      </c>
      <c r="C721" t="s">
        <v>288</v>
      </c>
      <c r="D721" t="s">
        <v>524</v>
      </c>
      <c r="E721" t="s">
        <v>211</v>
      </c>
      <c r="F721" t="s">
        <v>276</v>
      </c>
      <c r="G721">
        <v>2050</v>
      </c>
      <c r="H721" t="s">
        <v>211</v>
      </c>
      <c r="I721" t="s">
        <v>211</v>
      </c>
      <c r="J721" t="s">
        <v>211</v>
      </c>
      <c r="K721" t="s">
        <v>211</v>
      </c>
      <c r="L721">
        <v>1.7153086419753125</v>
      </c>
      <c r="M721">
        <v>1.7153086419753125</v>
      </c>
    </row>
    <row r="722" spans="1:13" x14ac:dyDescent="0.2">
      <c r="A722" t="s">
        <v>436</v>
      </c>
      <c r="B722" t="s">
        <v>272</v>
      </c>
      <c r="C722" t="s">
        <v>288</v>
      </c>
      <c r="D722" t="s">
        <v>525</v>
      </c>
      <c r="E722" t="s">
        <v>211</v>
      </c>
      <c r="F722" t="s">
        <v>276</v>
      </c>
      <c r="G722">
        <v>2018</v>
      </c>
      <c r="H722" t="s">
        <v>211</v>
      </c>
      <c r="I722" t="s">
        <v>211</v>
      </c>
      <c r="J722" t="s">
        <v>211</v>
      </c>
      <c r="K722" t="s">
        <v>211</v>
      </c>
      <c r="L722">
        <v>1.3621568627451011</v>
      </c>
      <c r="M722">
        <v>1.3621568627451011</v>
      </c>
    </row>
    <row r="723" spans="1:13" x14ac:dyDescent="0.2">
      <c r="A723" t="s">
        <v>436</v>
      </c>
      <c r="B723" t="s">
        <v>272</v>
      </c>
      <c r="C723" t="s">
        <v>288</v>
      </c>
      <c r="D723" t="s">
        <v>525</v>
      </c>
      <c r="E723" t="s">
        <v>211</v>
      </c>
      <c r="F723" t="s">
        <v>276</v>
      </c>
      <c r="G723">
        <v>2030</v>
      </c>
      <c r="H723" t="s">
        <v>211</v>
      </c>
      <c r="I723" t="s">
        <v>211</v>
      </c>
      <c r="J723" t="s">
        <v>211</v>
      </c>
      <c r="K723" t="s">
        <v>211</v>
      </c>
      <c r="L723">
        <v>1.4630573710965842</v>
      </c>
      <c r="M723">
        <v>1.4630573710965842</v>
      </c>
    </row>
    <row r="724" spans="1:13" x14ac:dyDescent="0.2">
      <c r="A724" t="s">
        <v>436</v>
      </c>
      <c r="B724" t="s">
        <v>272</v>
      </c>
      <c r="C724" t="s">
        <v>288</v>
      </c>
      <c r="D724" t="s">
        <v>525</v>
      </c>
      <c r="E724" t="s">
        <v>211</v>
      </c>
      <c r="F724" t="s">
        <v>276</v>
      </c>
      <c r="G724">
        <v>2040</v>
      </c>
      <c r="H724" t="s">
        <v>211</v>
      </c>
      <c r="I724" t="s">
        <v>211</v>
      </c>
      <c r="J724" t="s">
        <v>211</v>
      </c>
      <c r="K724" t="s">
        <v>211</v>
      </c>
      <c r="L724">
        <v>1.7153086419753125</v>
      </c>
      <c r="M724">
        <v>1.7153086419753125</v>
      </c>
    </row>
    <row r="725" spans="1:13" x14ac:dyDescent="0.2">
      <c r="A725" t="s">
        <v>436</v>
      </c>
      <c r="B725" t="s">
        <v>272</v>
      </c>
      <c r="C725" t="s">
        <v>288</v>
      </c>
      <c r="D725" t="s">
        <v>525</v>
      </c>
      <c r="E725" t="s">
        <v>211</v>
      </c>
      <c r="F725" t="s">
        <v>276</v>
      </c>
      <c r="G725">
        <v>2050</v>
      </c>
      <c r="H725" t="s">
        <v>211</v>
      </c>
      <c r="I725" t="s">
        <v>211</v>
      </c>
      <c r="J725" t="s">
        <v>211</v>
      </c>
      <c r="K725" t="s">
        <v>211</v>
      </c>
      <c r="L725">
        <v>1.7153086419753125</v>
      </c>
      <c r="M725">
        <v>1.7153086419753125</v>
      </c>
    </row>
    <row r="726" spans="1:13" x14ac:dyDescent="0.2">
      <c r="A726" t="s">
        <v>436</v>
      </c>
      <c r="B726" t="s">
        <v>272</v>
      </c>
      <c r="C726" t="s">
        <v>288</v>
      </c>
      <c r="D726" t="s">
        <v>216</v>
      </c>
      <c r="E726" t="s">
        <v>211</v>
      </c>
      <c r="F726" t="s">
        <v>276</v>
      </c>
      <c r="G726">
        <v>2018</v>
      </c>
      <c r="H726" t="s">
        <v>211</v>
      </c>
      <c r="I726" t="s">
        <v>211</v>
      </c>
      <c r="J726" t="s">
        <v>211</v>
      </c>
      <c r="K726" t="s">
        <v>211</v>
      </c>
      <c r="L726">
        <v>0.95350980392157159</v>
      </c>
      <c r="M726">
        <v>0.95350980392157159</v>
      </c>
    </row>
    <row r="727" spans="1:13" x14ac:dyDescent="0.2">
      <c r="A727" t="s">
        <v>436</v>
      </c>
      <c r="B727" t="s">
        <v>272</v>
      </c>
      <c r="C727" t="s">
        <v>288</v>
      </c>
      <c r="D727" t="s">
        <v>216</v>
      </c>
      <c r="E727" t="s">
        <v>211</v>
      </c>
      <c r="F727" t="s">
        <v>276</v>
      </c>
      <c r="G727">
        <v>2030</v>
      </c>
      <c r="H727" t="s">
        <v>211</v>
      </c>
      <c r="I727" t="s">
        <v>211</v>
      </c>
      <c r="J727" t="s">
        <v>211</v>
      </c>
      <c r="K727" t="s">
        <v>211</v>
      </c>
      <c r="L727">
        <v>1.0241401597676139</v>
      </c>
      <c r="M727">
        <v>1.0241401597676139</v>
      </c>
    </row>
    <row r="728" spans="1:13" x14ac:dyDescent="0.2">
      <c r="A728" t="s">
        <v>436</v>
      </c>
      <c r="B728" t="s">
        <v>272</v>
      </c>
      <c r="C728" t="s">
        <v>288</v>
      </c>
      <c r="D728" t="s">
        <v>216</v>
      </c>
      <c r="E728" t="s">
        <v>211</v>
      </c>
      <c r="F728" t="s">
        <v>276</v>
      </c>
      <c r="G728">
        <v>2040</v>
      </c>
      <c r="H728" t="s">
        <v>211</v>
      </c>
      <c r="I728" t="s">
        <v>211</v>
      </c>
      <c r="J728" t="s">
        <v>211</v>
      </c>
      <c r="K728" t="s">
        <v>211</v>
      </c>
      <c r="L728">
        <v>1.2007160493827198</v>
      </c>
      <c r="M728">
        <v>1.2007160493827198</v>
      </c>
    </row>
    <row r="729" spans="1:13" x14ac:dyDescent="0.2">
      <c r="A729" t="s">
        <v>436</v>
      </c>
      <c r="B729" t="s">
        <v>272</v>
      </c>
      <c r="C729" t="s">
        <v>288</v>
      </c>
      <c r="D729" t="s">
        <v>216</v>
      </c>
      <c r="E729" t="s">
        <v>211</v>
      </c>
      <c r="F729" t="s">
        <v>276</v>
      </c>
      <c r="G729">
        <v>2050</v>
      </c>
      <c r="H729" t="s">
        <v>211</v>
      </c>
      <c r="I729" t="s">
        <v>211</v>
      </c>
      <c r="J729" t="s">
        <v>211</v>
      </c>
      <c r="K729" t="s">
        <v>211</v>
      </c>
      <c r="L729">
        <v>1.2007160493827198</v>
      </c>
      <c r="M729">
        <v>1.2007160493827198</v>
      </c>
    </row>
    <row r="730" spans="1:13" x14ac:dyDescent="0.2">
      <c r="A730" t="s">
        <v>436</v>
      </c>
      <c r="B730" t="s">
        <v>272</v>
      </c>
      <c r="C730" t="s">
        <v>289</v>
      </c>
      <c r="D730" t="s">
        <v>520</v>
      </c>
      <c r="E730" t="s">
        <v>211</v>
      </c>
      <c r="F730" t="s">
        <v>276</v>
      </c>
      <c r="G730">
        <v>2018</v>
      </c>
      <c r="H730" t="s">
        <v>211</v>
      </c>
      <c r="I730" t="s">
        <v>211</v>
      </c>
      <c r="J730" t="s">
        <v>211</v>
      </c>
      <c r="K730" t="s">
        <v>211</v>
      </c>
      <c r="L730">
        <v>1.3621568627451011</v>
      </c>
      <c r="M730">
        <v>1.3621568627451011</v>
      </c>
    </row>
    <row r="731" spans="1:13" x14ac:dyDescent="0.2">
      <c r="A731" t="s">
        <v>436</v>
      </c>
      <c r="B731" t="s">
        <v>272</v>
      </c>
      <c r="C731" t="s">
        <v>289</v>
      </c>
      <c r="D731" t="s">
        <v>520</v>
      </c>
      <c r="E731" t="s">
        <v>211</v>
      </c>
      <c r="F731" t="s">
        <v>276</v>
      </c>
      <c r="G731">
        <v>2030</v>
      </c>
      <c r="H731" t="s">
        <v>211</v>
      </c>
      <c r="I731" t="s">
        <v>211</v>
      </c>
      <c r="J731" t="s">
        <v>211</v>
      </c>
      <c r="K731" t="s">
        <v>211</v>
      </c>
      <c r="L731">
        <v>1.4075620915032665</v>
      </c>
      <c r="M731">
        <v>1.4075620915032665</v>
      </c>
    </row>
    <row r="732" spans="1:13" x14ac:dyDescent="0.2">
      <c r="A732" t="s">
        <v>436</v>
      </c>
      <c r="B732" t="s">
        <v>272</v>
      </c>
      <c r="C732" t="s">
        <v>289</v>
      </c>
      <c r="D732" t="s">
        <v>520</v>
      </c>
      <c r="E732" t="s">
        <v>211</v>
      </c>
      <c r="F732" t="s">
        <v>276</v>
      </c>
      <c r="G732">
        <v>2040</v>
      </c>
      <c r="H732" t="s">
        <v>211</v>
      </c>
      <c r="I732" t="s">
        <v>211</v>
      </c>
      <c r="J732" t="s">
        <v>211</v>
      </c>
      <c r="K732" t="s">
        <v>211</v>
      </c>
      <c r="L732">
        <v>1.4075620915032665</v>
      </c>
      <c r="M732">
        <v>1.4075620915032665</v>
      </c>
    </row>
    <row r="733" spans="1:13" x14ac:dyDescent="0.2">
      <c r="A733" t="s">
        <v>436</v>
      </c>
      <c r="B733" t="s">
        <v>272</v>
      </c>
      <c r="C733" t="s">
        <v>289</v>
      </c>
      <c r="D733" t="s">
        <v>520</v>
      </c>
      <c r="E733" t="s">
        <v>211</v>
      </c>
      <c r="F733" t="s">
        <v>276</v>
      </c>
      <c r="G733">
        <v>2050</v>
      </c>
      <c r="H733" t="s">
        <v>211</v>
      </c>
      <c r="I733" t="s">
        <v>211</v>
      </c>
      <c r="J733" t="s">
        <v>211</v>
      </c>
      <c r="K733" t="s">
        <v>211</v>
      </c>
      <c r="L733">
        <v>1.4529673202614399</v>
      </c>
      <c r="M733">
        <v>1.4529673202614399</v>
      </c>
    </row>
    <row r="734" spans="1:13" x14ac:dyDescent="0.2">
      <c r="A734" t="s">
        <v>436</v>
      </c>
      <c r="B734" t="s">
        <v>272</v>
      </c>
      <c r="C734" t="s">
        <v>289</v>
      </c>
      <c r="D734" t="s">
        <v>521</v>
      </c>
      <c r="E734" t="s">
        <v>211</v>
      </c>
      <c r="F734" t="s">
        <v>276</v>
      </c>
      <c r="G734">
        <v>2018</v>
      </c>
      <c r="H734" t="s">
        <v>211</v>
      </c>
      <c r="I734" t="s">
        <v>211</v>
      </c>
      <c r="J734" t="s">
        <v>211</v>
      </c>
      <c r="K734" t="s">
        <v>211</v>
      </c>
      <c r="L734">
        <v>1.3621568627451011</v>
      </c>
      <c r="M734">
        <v>1.3621568627451011</v>
      </c>
    </row>
    <row r="735" spans="1:13" x14ac:dyDescent="0.2">
      <c r="A735" t="s">
        <v>436</v>
      </c>
      <c r="B735" t="s">
        <v>272</v>
      </c>
      <c r="C735" t="s">
        <v>289</v>
      </c>
      <c r="D735" t="s">
        <v>521</v>
      </c>
      <c r="E735" t="s">
        <v>211</v>
      </c>
      <c r="F735" t="s">
        <v>276</v>
      </c>
      <c r="G735">
        <v>2030</v>
      </c>
      <c r="H735" t="s">
        <v>211</v>
      </c>
      <c r="I735" t="s">
        <v>211</v>
      </c>
      <c r="J735" t="s">
        <v>211</v>
      </c>
      <c r="K735" t="s">
        <v>211</v>
      </c>
      <c r="L735">
        <v>1.4075620915032665</v>
      </c>
      <c r="M735">
        <v>1.4075620915032665</v>
      </c>
    </row>
    <row r="736" spans="1:13" x14ac:dyDescent="0.2">
      <c r="A736" t="s">
        <v>436</v>
      </c>
      <c r="B736" t="s">
        <v>272</v>
      </c>
      <c r="C736" t="s">
        <v>289</v>
      </c>
      <c r="D736" t="s">
        <v>521</v>
      </c>
      <c r="E736" t="s">
        <v>211</v>
      </c>
      <c r="F736" t="s">
        <v>276</v>
      </c>
      <c r="G736">
        <v>2040</v>
      </c>
      <c r="H736" t="s">
        <v>211</v>
      </c>
      <c r="I736" t="s">
        <v>211</v>
      </c>
      <c r="J736" t="s">
        <v>211</v>
      </c>
      <c r="K736" t="s">
        <v>211</v>
      </c>
      <c r="L736">
        <v>1.4075620915032665</v>
      </c>
      <c r="M736">
        <v>1.4075620915032665</v>
      </c>
    </row>
    <row r="737" spans="1:13" x14ac:dyDescent="0.2">
      <c r="A737" t="s">
        <v>436</v>
      </c>
      <c r="B737" t="s">
        <v>272</v>
      </c>
      <c r="C737" t="s">
        <v>289</v>
      </c>
      <c r="D737" t="s">
        <v>521</v>
      </c>
      <c r="E737" t="s">
        <v>211</v>
      </c>
      <c r="F737" t="s">
        <v>276</v>
      </c>
      <c r="G737">
        <v>2050</v>
      </c>
      <c r="H737" t="s">
        <v>211</v>
      </c>
      <c r="I737" t="s">
        <v>211</v>
      </c>
      <c r="J737" t="s">
        <v>211</v>
      </c>
      <c r="K737" t="s">
        <v>211</v>
      </c>
      <c r="L737">
        <v>1.4529673202614399</v>
      </c>
      <c r="M737">
        <v>1.4529673202614399</v>
      </c>
    </row>
    <row r="738" spans="1:13" x14ac:dyDescent="0.2">
      <c r="A738" t="s">
        <v>436</v>
      </c>
      <c r="B738" t="s">
        <v>272</v>
      </c>
      <c r="C738" t="s">
        <v>289</v>
      </c>
      <c r="D738" t="s">
        <v>522</v>
      </c>
      <c r="E738" t="s">
        <v>211</v>
      </c>
      <c r="F738" t="s">
        <v>276</v>
      </c>
      <c r="G738">
        <v>2018</v>
      </c>
      <c r="H738" t="s">
        <v>211</v>
      </c>
      <c r="I738" t="s">
        <v>211</v>
      </c>
      <c r="J738" t="s">
        <v>211</v>
      </c>
      <c r="K738" t="s">
        <v>211</v>
      </c>
      <c r="L738">
        <v>1.3621568627451011</v>
      </c>
      <c r="M738">
        <v>1.3621568627451011</v>
      </c>
    </row>
    <row r="739" spans="1:13" x14ac:dyDescent="0.2">
      <c r="A739" t="s">
        <v>436</v>
      </c>
      <c r="B739" t="s">
        <v>272</v>
      </c>
      <c r="C739" t="s">
        <v>289</v>
      </c>
      <c r="D739" t="s">
        <v>522</v>
      </c>
      <c r="E739" t="s">
        <v>211</v>
      </c>
      <c r="F739" t="s">
        <v>276</v>
      </c>
      <c r="G739">
        <v>2030</v>
      </c>
      <c r="H739" t="s">
        <v>211</v>
      </c>
      <c r="I739" t="s">
        <v>211</v>
      </c>
      <c r="J739" t="s">
        <v>211</v>
      </c>
      <c r="K739" t="s">
        <v>211</v>
      </c>
      <c r="L739">
        <v>1.4075620915032665</v>
      </c>
      <c r="M739">
        <v>1.4075620915032665</v>
      </c>
    </row>
    <row r="740" spans="1:13" x14ac:dyDescent="0.2">
      <c r="A740" t="s">
        <v>436</v>
      </c>
      <c r="B740" t="s">
        <v>272</v>
      </c>
      <c r="C740" t="s">
        <v>289</v>
      </c>
      <c r="D740" t="s">
        <v>522</v>
      </c>
      <c r="E740" t="s">
        <v>211</v>
      </c>
      <c r="F740" t="s">
        <v>276</v>
      </c>
      <c r="G740">
        <v>2040</v>
      </c>
      <c r="H740" t="s">
        <v>211</v>
      </c>
      <c r="I740" t="s">
        <v>211</v>
      </c>
      <c r="J740" t="s">
        <v>211</v>
      </c>
      <c r="K740" t="s">
        <v>211</v>
      </c>
      <c r="L740">
        <v>1.4075620915032665</v>
      </c>
      <c r="M740">
        <v>1.4075620915032665</v>
      </c>
    </row>
    <row r="741" spans="1:13" x14ac:dyDescent="0.2">
      <c r="A741" t="s">
        <v>436</v>
      </c>
      <c r="B741" t="s">
        <v>272</v>
      </c>
      <c r="C741" t="s">
        <v>289</v>
      </c>
      <c r="D741" t="s">
        <v>522</v>
      </c>
      <c r="E741" t="s">
        <v>211</v>
      </c>
      <c r="F741" t="s">
        <v>276</v>
      </c>
      <c r="G741">
        <v>2050</v>
      </c>
      <c r="H741" t="s">
        <v>211</v>
      </c>
      <c r="I741" t="s">
        <v>211</v>
      </c>
      <c r="J741" t="s">
        <v>211</v>
      </c>
      <c r="K741" t="s">
        <v>211</v>
      </c>
      <c r="L741">
        <v>1.4529673202614399</v>
      </c>
      <c r="M741">
        <v>1.4529673202614399</v>
      </c>
    </row>
    <row r="742" spans="1:13" x14ac:dyDescent="0.2">
      <c r="A742" t="s">
        <v>436</v>
      </c>
      <c r="B742" t="s">
        <v>272</v>
      </c>
      <c r="C742" t="s">
        <v>289</v>
      </c>
      <c r="D742" t="s">
        <v>523</v>
      </c>
      <c r="E742" t="s">
        <v>211</v>
      </c>
      <c r="F742" t="s">
        <v>276</v>
      </c>
      <c r="G742">
        <v>2018</v>
      </c>
      <c r="H742" t="s">
        <v>211</v>
      </c>
      <c r="I742" t="s">
        <v>211</v>
      </c>
      <c r="J742" t="s">
        <v>211</v>
      </c>
      <c r="K742" t="s">
        <v>211</v>
      </c>
      <c r="L742">
        <v>1.3621568627451011</v>
      </c>
      <c r="M742">
        <v>1.3621568627451011</v>
      </c>
    </row>
    <row r="743" spans="1:13" x14ac:dyDescent="0.2">
      <c r="A743" t="s">
        <v>436</v>
      </c>
      <c r="B743" t="s">
        <v>272</v>
      </c>
      <c r="C743" t="s">
        <v>289</v>
      </c>
      <c r="D743" t="s">
        <v>523</v>
      </c>
      <c r="E743" t="s">
        <v>211</v>
      </c>
      <c r="F743" t="s">
        <v>276</v>
      </c>
      <c r="G743">
        <v>2030</v>
      </c>
      <c r="H743" t="s">
        <v>211</v>
      </c>
      <c r="I743" t="s">
        <v>211</v>
      </c>
      <c r="J743" t="s">
        <v>211</v>
      </c>
      <c r="K743" t="s">
        <v>211</v>
      </c>
      <c r="L743">
        <v>1.4075620915032665</v>
      </c>
      <c r="M743">
        <v>1.4075620915032665</v>
      </c>
    </row>
    <row r="744" spans="1:13" x14ac:dyDescent="0.2">
      <c r="A744" t="s">
        <v>436</v>
      </c>
      <c r="B744" t="s">
        <v>272</v>
      </c>
      <c r="C744" t="s">
        <v>289</v>
      </c>
      <c r="D744" t="s">
        <v>523</v>
      </c>
      <c r="E744" t="s">
        <v>211</v>
      </c>
      <c r="F744" t="s">
        <v>276</v>
      </c>
      <c r="G744">
        <v>2040</v>
      </c>
      <c r="H744" t="s">
        <v>211</v>
      </c>
      <c r="I744" t="s">
        <v>211</v>
      </c>
      <c r="J744" t="s">
        <v>211</v>
      </c>
      <c r="K744" t="s">
        <v>211</v>
      </c>
      <c r="L744">
        <v>1.4075620915032665</v>
      </c>
      <c r="M744">
        <v>1.4075620915032665</v>
      </c>
    </row>
    <row r="745" spans="1:13" x14ac:dyDescent="0.2">
      <c r="A745" t="s">
        <v>436</v>
      </c>
      <c r="B745" t="s">
        <v>272</v>
      </c>
      <c r="C745" t="s">
        <v>289</v>
      </c>
      <c r="D745" t="s">
        <v>523</v>
      </c>
      <c r="E745" t="s">
        <v>211</v>
      </c>
      <c r="F745" t="s">
        <v>276</v>
      </c>
      <c r="G745">
        <v>2050</v>
      </c>
      <c r="H745" t="s">
        <v>211</v>
      </c>
      <c r="I745" t="s">
        <v>211</v>
      </c>
      <c r="J745" t="s">
        <v>211</v>
      </c>
      <c r="K745" t="s">
        <v>211</v>
      </c>
      <c r="L745">
        <v>1.4529673202614399</v>
      </c>
      <c r="M745">
        <v>1.4529673202614399</v>
      </c>
    </row>
    <row r="746" spans="1:13" x14ac:dyDescent="0.2">
      <c r="A746" t="s">
        <v>436</v>
      </c>
      <c r="B746" t="s">
        <v>272</v>
      </c>
      <c r="C746" t="s">
        <v>289</v>
      </c>
      <c r="D746" t="s">
        <v>524</v>
      </c>
      <c r="E746" t="s">
        <v>211</v>
      </c>
      <c r="F746" t="s">
        <v>276</v>
      </c>
      <c r="G746">
        <v>2018</v>
      </c>
      <c r="H746" t="s">
        <v>211</v>
      </c>
      <c r="I746" t="s">
        <v>211</v>
      </c>
      <c r="J746" t="s">
        <v>211</v>
      </c>
      <c r="K746" t="s">
        <v>211</v>
      </c>
      <c r="L746">
        <v>1.3621568627451011</v>
      </c>
      <c r="M746">
        <v>1.3621568627451011</v>
      </c>
    </row>
    <row r="747" spans="1:13" x14ac:dyDescent="0.2">
      <c r="A747" t="s">
        <v>436</v>
      </c>
      <c r="B747" t="s">
        <v>272</v>
      </c>
      <c r="C747" t="s">
        <v>289</v>
      </c>
      <c r="D747" t="s">
        <v>524</v>
      </c>
      <c r="E747" t="s">
        <v>211</v>
      </c>
      <c r="F747" t="s">
        <v>276</v>
      </c>
      <c r="G747">
        <v>2030</v>
      </c>
      <c r="H747" t="s">
        <v>211</v>
      </c>
      <c r="I747" t="s">
        <v>211</v>
      </c>
      <c r="J747" t="s">
        <v>211</v>
      </c>
      <c r="K747" t="s">
        <v>211</v>
      </c>
      <c r="L747">
        <v>1.4075620915032665</v>
      </c>
      <c r="M747">
        <v>1.4075620915032665</v>
      </c>
    </row>
    <row r="748" spans="1:13" x14ac:dyDescent="0.2">
      <c r="A748" t="s">
        <v>436</v>
      </c>
      <c r="B748" t="s">
        <v>272</v>
      </c>
      <c r="C748" t="s">
        <v>289</v>
      </c>
      <c r="D748" t="s">
        <v>524</v>
      </c>
      <c r="E748" t="s">
        <v>211</v>
      </c>
      <c r="F748" t="s">
        <v>276</v>
      </c>
      <c r="G748">
        <v>2040</v>
      </c>
      <c r="H748" t="s">
        <v>211</v>
      </c>
      <c r="I748" t="s">
        <v>211</v>
      </c>
      <c r="J748" t="s">
        <v>211</v>
      </c>
      <c r="K748" t="s">
        <v>211</v>
      </c>
      <c r="L748">
        <v>1.4075620915032665</v>
      </c>
      <c r="M748">
        <v>1.4075620915032665</v>
      </c>
    </row>
    <row r="749" spans="1:13" x14ac:dyDescent="0.2">
      <c r="A749" t="s">
        <v>436</v>
      </c>
      <c r="B749" t="s">
        <v>272</v>
      </c>
      <c r="C749" t="s">
        <v>289</v>
      </c>
      <c r="D749" t="s">
        <v>524</v>
      </c>
      <c r="E749" t="s">
        <v>211</v>
      </c>
      <c r="F749" t="s">
        <v>276</v>
      </c>
      <c r="G749">
        <v>2050</v>
      </c>
      <c r="H749" t="s">
        <v>211</v>
      </c>
      <c r="I749" t="s">
        <v>211</v>
      </c>
      <c r="J749" t="s">
        <v>211</v>
      </c>
      <c r="K749" t="s">
        <v>211</v>
      </c>
      <c r="L749">
        <v>1.4529673202614399</v>
      </c>
      <c r="M749">
        <v>1.4529673202614399</v>
      </c>
    </row>
    <row r="750" spans="1:13" x14ac:dyDescent="0.2">
      <c r="A750" t="s">
        <v>436</v>
      </c>
      <c r="B750" t="s">
        <v>272</v>
      </c>
      <c r="C750" t="s">
        <v>289</v>
      </c>
      <c r="D750" t="s">
        <v>525</v>
      </c>
      <c r="E750" t="s">
        <v>211</v>
      </c>
      <c r="F750" t="s">
        <v>276</v>
      </c>
      <c r="G750">
        <v>2018</v>
      </c>
      <c r="H750" t="s">
        <v>211</v>
      </c>
      <c r="I750" t="s">
        <v>211</v>
      </c>
      <c r="J750" t="s">
        <v>211</v>
      </c>
      <c r="K750" t="s">
        <v>211</v>
      </c>
      <c r="L750">
        <v>1.3621568627451011</v>
      </c>
      <c r="M750">
        <v>1.3621568627451011</v>
      </c>
    </row>
    <row r="751" spans="1:13" x14ac:dyDescent="0.2">
      <c r="A751" t="s">
        <v>436</v>
      </c>
      <c r="B751" t="s">
        <v>272</v>
      </c>
      <c r="C751" t="s">
        <v>289</v>
      </c>
      <c r="D751" t="s">
        <v>525</v>
      </c>
      <c r="E751" t="s">
        <v>211</v>
      </c>
      <c r="F751" t="s">
        <v>276</v>
      </c>
      <c r="G751">
        <v>2030</v>
      </c>
      <c r="H751" t="s">
        <v>211</v>
      </c>
      <c r="I751" t="s">
        <v>211</v>
      </c>
      <c r="J751" t="s">
        <v>211</v>
      </c>
      <c r="K751" t="s">
        <v>211</v>
      </c>
      <c r="L751">
        <v>1.4075620915032665</v>
      </c>
      <c r="M751">
        <v>1.4075620915032665</v>
      </c>
    </row>
    <row r="752" spans="1:13" x14ac:dyDescent="0.2">
      <c r="A752" t="s">
        <v>436</v>
      </c>
      <c r="B752" t="s">
        <v>272</v>
      </c>
      <c r="C752" t="s">
        <v>289</v>
      </c>
      <c r="D752" t="s">
        <v>525</v>
      </c>
      <c r="E752" t="s">
        <v>211</v>
      </c>
      <c r="F752" t="s">
        <v>276</v>
      </c>
      <c r="G752">
        <v>2040</v>
      </c>
      <c r="H752" t="s">
        <v>211</v>
      </c>
      <c r="I752" t="s">
        <v>211</v>
      </c>
      <c r="J752" t="s">
        <v>211</v>
      </c>
      <c r="K752" t="s">
        <v>211</v>
      </c>
      <c r="L752">
        <v>1.4075620915032665</v>
      </c>
      <c r="M752">
        <v>1.4075620915032665</v>
      </c>
    </row>
    <row r="753" spans="1:13" x14ac:dyDescent="0.2">
      <c r="A753" t="s">
        <v>436</v>
      </c>
      <c r="B753" t="s">
        <v>272</v>
      </c>
      <c r="C753" t="s">
        <v>289</v>
      </c>
      <c r="D753" t="s">
        <v>525</v>
      </c>
      <c r="E753" t="s">
        <v>211</v>
      </c>
      <c r="F753" t="s">
        <v>276</v>
      </c>
      <c r="G753">
        <v>2050</v>
      </c>
      <c r="H753" t="s">
        <v>211</v>
      </c>
      <c r="I753" t="s">
        <v>211</v>
      </c>
      <c r="J753" t="s">
        <v>211</v>
      </c>
      <c r="K753" t="s">
        <v>211</v>
      </c>
      <c r="L753">
        <v>1.4529673202614399</v>
      </c>
      <c r="M753">
        <v>1.4529673202614399</v>
      </c>
    </row>
    <row r="754" spans="1:13" x14ac:dyDescent="0.2">
      <c r="A754" t="s">
        <v>436</v>
      </c>
      <c r="B754" t="s">
        <v>272</v>
      </c>
      <c r="C754" t="s">
        <v>289</v>
      </c>
      <c r="D754" t="s">
        <v>216</v>
      </c>
      <c r="E754" t="s">
        <v>211</v>
      </c>
      <c r="F754" t="s">
        <v>276</v>
      </c>
      <c r="G754">
        <v>2018</v>
      </c>
      <c r="H754" t="s">
        <v>211</v>
      </c>
      <c r="I754" t="s">
        <v>211</v>
      </c>
      <c r="J754" t="s">
        <v>211</v>
      </c>
      <c r="K754" t="s">
        <v>211</v>
      </c>
      <c r="L754">
        <v>0.95350980392157159</v>
      </c>
      <c r="M754">
        <v>0.95350980392157159</v>
      </c>
    </row>
    <row r="755" spans="1:13" x14ac:dyDescent="0.2">
      <c r="A755" t="s">
        <v>436</v>
      </c>
      <c r="B755" t="s">
        <v>272</v>
      </c>
      <c r="C755" t="s">
        <v>289</v>
      </c>
      <c r="D755" t="s">
        <v>216</v>
      </c>
      <c r="E755" t="s">
        <v>211</v>
      </c>
      <c r="F755" t="s">
        <v>276</v>
      </c>
      <c r="G755">
        <v>2030</v>
      </c>
      <c r="H755" t="s">
        <v>211</v>
      </c>
      <c r="I755" t="s">
        <v>211</v>
      </c>
      <c r="J755" t="s">
        <v>211</v>
      </c>
      <c r="K755" t="s">
        <v>211</v>
      </c>
      <c r="L755">
        <v>0.98529346405229135</v>
      </c>
      <c r="M755">
        <v>0.98529346405229135</v>
      </c>
    </row>
    <row r="756" spans="1:13" x14ac:dyDescent="0.2">
      <c r="A756" t="s">
        <v>436</v>
      </c>
      <c r="B756" t="s">
        <v>272</v>
      </c>
      <c r="C756" t="s">
        <v>289</v>
      </c>
      <c r="D756" t="s">
        <v>216</v>
      </c>
      <c r="E756" t="s">
        <v>211</v>
      </c>
      <c r="F756" t="s">
        <v>276</v>
      </c>
      <c r="G756">
        <v>2040</v>
      </c>
      <c r="H756" t="s">
        <v>211</v>
      </c>
      <c r="I756" t="s">
        <v>211</v>
      </c>
      <c r="J756" t="s">
        <v>211</v>
      </c>
      <c r="K756" t="s">
        <v>211</v>
      </c>
      <c r="L756">
        <v>0.98529346405229135</v>
      </c>
      <c r="M756">
        <v>0.98529346405229135</v>
      </c>
    </row>
    <row r="757" spans="1:13" x14ac:dyDescent="0.2">
      <c r="A757" t="s">
        <v>436</v>
      </c>
      <c r="B757" t="s">
        <v>272</v>
      </c>
      <c r="C757" t="s">
        <v>289</v>
      </c>
      <c r="D757" t="s">
        <v>216</v>
      </c>
      <c r="E757" t="s">
        <v>211</v>
      </c>
      <c r="F757" t="s">
        <v>276</v>
      </c>
      <c r="G757">
        <v>2050</v>
      </c>
      <c r="H757" t="s">
        <v>211</v>
      </c>
      <c r="I757" t="s">
        <v>211</v>
      </c>
      <c r="J757" t="s">
        <v>211</v>
      </c>
      <c r="K757" t="s">
        <v>211</v>
      </c>
      <c r="L757">
        <v>1.017077124183003</v>
      </c>
      <c r="M757">
        <v>1.017077124183003</v>
      </c>
    </row>
    <row r="758" spans="1:13" x14ac:dyDescent="0.2">
      <c r="A758" t="s">
        <v>436</v>
      </c>
      <c r="B758" t="s">
        <v>272</v>
      </c>
      <c r="C758" t="s">
        <v>550</v>
      </c>
      <c r="D758" t="s">
        <v>539</v>
      </c>
      <c r="E758" t="s">
        <v>211</v>
      </c>
      <c r="F758" t="s">
        <v>276</v>
      </c>
      <c r="G758">
        <v>2018</v>
      </c>
      <c r="H758" t="s">
        <v>211</v>
      </c>
      <c r="I758" t="s">
        <v>211</v>
      </c>
      <c r="J758" t="s">
        <v>211</v>
      </c>
      <c r="K758" t="s">
        <v>211</v>
      </c>
      <c r="L758">
        <v>3.0897837837837798</v>
      </c>
      <c r="M758">
        <v>3.0897837837837798</v>
      </c>
    </row>
    <row r="759" spans="1:13" x14ac:dyDescent="0.2">
      <c r="A759" t="s">
        <v>436</v>
      </c>
      <c r="B759" t="s">
        <v>272</v>
      </c>
      <c r="C759" t="s">
        <v>550</v>
      </c>
      <c r="D759" t="s">
        <v>539</v>
      </c>
      <c r="E759" t="s">
        <v>211</v>
      </c>
      <c r="F759" t="s">
        <v>276</v>
      </c>
      <c r="G759">
        <v>2030</v>
      </c>
      <c r="H759" t="s">
        <v>211</v>
      </c>
      <c r="I759" t="s">
        <v>211</v>
      </c>
      <c r="J759" t="s">
        <v>211</v>
      </c>
      <c r="K759" t="s">
        <v>211</v>
      </c>
      <c r="L759">
        <v>3.398762162162158</v>
      </c>
      <c r="M759">
        <v>3.398762162162158</v>
      </c>
    </row>
    <row r="760" spans="1:13" x14ac:dyDescent="0.2">
      <c r="A760" t="s">
        <v>436</v>
      </c>
      <c r="B760" t="s">
        <v>272</v>
      </c>
      <c r="C760" t="s">
        <v>550</v>
      </c>
      <c r="D760" t="s">
        <v>539</v>
      </c>
      <c r="E760" t="s">
        <v>211</v>
      </c>
      <c r="F760" t="s">
        <v>276</v>
      </c>
      <c r="G760">
        <v>2040</v>
      </c>
      <c r="H760" t="s">
        <v>211</v>
      </c>
      <c r="I760" t="s">
        <v>211</v>
      </c>
      <c r="J760" t="s">
        <v>211</v>
      </c>
      <c r="K760" t="s">
        <v>211</v>
      </c>
      <c r="L760">
        <v>3.8107333333333182</v>
      </c>
      <c r="M760">
        <v>3.8107333333333182</v>
      </c>
    </row>
    <row r="761" spans="1:13" x14ac:dyDescent="0.2">
      <c r="A761" t="s">
        <v>436</v>
      </c>
      <c r="B761" t="s">
        <v>272</v>
      </c>
      <c r="C761" t="s">
        <v>550</v>
      </c>
      <c r="D761" t="s">
        <v>539</v>
      </c>
      <c r="E761" t="s">
        <v>211</v>
      </c>
      <c r="F761" t="s">
        <v>276</v>
      </c>
      <c r="G761">
        <v>2050</v>
      </c>
      <c r="H761" t="s">
        <v>211</v>
      </c>
      <c r="I761" t="s">
        <v>211</v>
      </c>
      <c r="J761" t="s">
        <v>211</v>
      </c>
      <c r="K761" t="s">
        <v>211</v>
      </c>
      <c r="L761">
        <v>4.1197117117116955</v>
      </c>
      <c r="M761">
        <v>4.1197117117116955</v>
      </c>
    </row>
    <row r="762" spans="1:13" x14ac:dyDescent="0.2">
      <c r="A762" t="s">
        <v>436</v>
      </c>
      <c r="B762" t="s">
        <v>272</v>
      </c>
      <c r="C762" t="s">
        <v>550</v>
      </c>
      <c r="D762" t="s">
        <v>245</v>
      </c>
      <c r="E762" t="s">
        <v>211</v>
      </c>
      <c r="F762" t="s">
        <v>276</v>
      </c>
      <c r="G762">
        <v>2018</v>
      </c>
      <c r="H762" t="s">
        <v>211</v>
      </c>
      <c r="I762" t="s">
        <v>211</v>
      </c>
      <c r="J762" t="s">
        <v>211</v>
      </c>
      <c r="K762" t="s">
        <v>211</v>
      </c>
      <c r="L762">
        <v>2.1628486486486458</v>
      </c>
      <c r="M762">
        <v>2.1628486486486458</v>
      </c>
    </row>
    <row r="763" spans="1:13" x14ac:dyDescent="0.2">
      <c r="A763" t="s">
        <v>436</v>
      </c>
      <c r="B763" t="s">
        <v>272</v>
      </c>
      <c r="C763" t="s">
        <v>550</v>
      </c>
      <c r="D763" t="s">
        <v>245</v>
      </c>
      <c r="E763" t="s">
        <v>211</v>
      </c>
      <c r="F763" t="s">
        <v>276</v>
      </c>
      <c r="G763">
        <v>2030</v>
      </c>
      <c r="H763" t="s">
        <v>211</v>
      </c>
      <c r="I763" t="s">
        <v>211</v>
      </c>
      <c r="J763" t="s">
        <v>211</v>
      </c>
      <c r="K763" t="s">
        <v>211</v>
      </c>
      <c r="L763">
        <v>2.3791335135135103</v>
      </c>
      <c r="M763">
        <v>2.3791335135135103</v>
      </c>
    </row>
    <row r="764" spans="1:13" x14ac:dyDescent="0.2">
      <c r="A764" t="s">
        <v>436</v>
      </c>
      <c r="B764" t="s">
        <v>272</v>
      </c>
      <c r="C764" t="s">
        <v>550</v>
      </c>
      <c r="D764" t="s">
        <v>245</v>
      </c>
      <c r="E764" t="s">
        <v>211</v>
      </c>
      <c r="F764" t="s">
        <v>276</v>
      </c>
      <c r="G764">
        <v>2040</v>
      </c>
      <c r="H764" t="s">
        <v>211</v>
      </c>
      <c r="I764" t="s">
        <v>211</v>
      </c>
      <c r="J764" t="s">
        <v>211</v>
      </c>
      <c r="K764" t="s">
        <v>211</v>
      </c>
      <c r="L764">
        <v>2.6675133333333285</v>
      </c>
      <c r="M764">
        <v>2.6675133333333285</v>
      </c>
    </row>
    <row r="765" spans="1:13" x14ac:dyDescent="0.2">
      <c r="A765" t="s">
        <v>436</v>
      </c>
      <c r="B765" t="s">
        <v>272</v>
      </c>
      <c r="C765" t="s">
        <v>550</v>
      </c>
      <c r="D765" t="s">
        <v>245</v>
      </c>
      <c r="E765" t="s">
        <v>211</v>
      </c>
      <c r="F765" t="s">
        <v>276</v>
      </c>
      <c r="G765">
        <v>2050</v>
      </c>
      <c r="H765" t="s">
        <v>211</v>
      </c>
      <c r="I765" t="s">
        <v>211</v>
      </c>
      <c r="J765" t="s">
        <v>211</v>
      </c>
      <c r="K765" t="s">
        <v>211</v>
      </c>
      <c r="L765">
        <v>2.8837981981981935</v>
      </c>
      <c r="M765">
        <v>2.8837981981981935</v>
      </c>
    </row>
    <row r="766" spans="1:13" x14ac:dyDescent="0.2">
      <c r="A766" t="s">
        <v>436</v>
      </c>
      <c r="B766" t="s">
        <v>272</v>
      </c>
      <c r="C766" t="s">
        <v>551</v>
      </c>
      <c r="D766" t="s">
        <v>541</v>
      </c>
      <c r="E766" t="s">
        <v>211</v>
      </c>
      <c r="F766" t="s">
        <v>276</v>
      </c>
      <c r="G766">
        <v>2018</v>
      </c>
      <c r="H766" t="s">
        <v>211</v>
      </c>
      <c r="I766" t="s">
        <v>211</v>
      </c>
      <c r="J766" t="s">
        <v>211</v>
      </c>
      <c r="K766" t="s">
        <v>211</v>
      </c>
      <c r="L766">
        <v>3.0897837837837798</v>
      </c>
      <c r="M766">
        <v>3.0897837837837798</v>
      </c>
    </row>
    <row r="767" spans="1:13" x14ac:dyDescent="0.2">
      <c r="A767" t="s">
        <v>436</v>
      </c>
      <c r="B767" t="s">
        <v>272</v>
      </c>
      <c r="C767" t="s">
        <v>551</v>
      </c>
      <c r="D767" t="s">
        <v>541</v>
      </c>
      <c r="E767" t="s">
        <v>211</v>
      </c>
      <c r="F767" t="s">
        <v>276</v>
      </c>
      <c r="G767">
        <v>2030</v>
      </c>
      <c r="H767" t="s">
        <v>211</v>
      </c>
      <c r="I767" t="s">
        <v>211</v>
      </c>
      <c r="J767" t="s">
        <v>211</v>
      </c>
      <c r="K767" t="s">
        <v>211</v>
      </c>
      <c r="L767">
        <v>3.398762162162158</v>
      </c>
      <c r="M767">
        <v>3.398762162162158</v>
      </c>
    </row>
    <row r="768" spans="1:13" x14ac:dyDescent="0.2">
      <c r="A768" t="s">
        <v>436</v>
      </c>
      <c r="B768" t="s">
        <v>272</v>
      </c>
      <c r="C768" t="s">
        <v>551</v>
      </c>
      <c r="D768" t="s">
        <v>541</v>
      </c>
      <c r="E768" t="s">
        <v>211</v>
      </c>
      <c r="F768" t="s">
        <v>276</v>
      </c>
      <c r="G768">
        <v>2040</v>
      </c>
      <c r="H768" t="s">
        <v>211</v>
      </c>
      <c r="I768" t="s">
        <v>211</v>
      </c>
      <c r="J768" t="s">
        <v>211</v>
      </c>
      <c r="K768" t="s">
        <v>211</v>
      </c>
      <c r="L768">
        <v>3.8107333333333182</v>
      </c>
      <c r="M768">
        <v>3.8107333333333182</v>
      </c>
    </row>
    <row r="769" spans="1:13" x14ac:dyDescent="0.2">
      <c r="A769" t="s">
        <v>436</v>
      </c>
      <c r="B769" t="s">
        <v>272</v>
      </c>
      <c r="C769" t="s">
        <v>551</v>
      </c>
      <c r="D769" t="s">
        <v>541</v>
      </c>
      <c r="E769" t="s">
        <v>211</v>
      </c>
      <c r="F769" t="s">
        <v>276</v>
      </c>
      <c r="G769">
        <v>2050</v>
      </c>
      <c r="H769" t="s">
        <v>211</v>
      </c>
      <c r="I769" t="s">
        <v>211</v>
      </c>
      <c r="J769" t="s">
        <v>211</v>
      </c>
      <c r="K769" t="s">
        <v>211</v>
      </c>
      <c r="L769">
        <v>4.1197117117116955</v>
      </c>
      <c r="M769">
        <v>4.1197117117116955</v>
      </c>
    </row>
    <row r="770" spans="1:13" x14ac:dyDescent="0.2">
      <c r="A770" t="s">
        <v>436</v>
      </c>
      <c r="B770" t="s">
        <v>272</v>
      </c>
      <c r="C770" t="s">
        <v>551</v>
      </c>
      <c r="D770" t="s">
        <v>245</v>
      </c>
      <c r="E770" t="s">
        <v>211</v>
      </c>
      <c r="F770" t="s">
        <v>276</v>
      </c>
      <c r="G770">
        <v>2018</v>
      </c>
      <c r="H770" t="s">
        <v>211</v>
      </c>
      <c r="I770" t="s">
        <v>211</v>
      </c>
      <c r="J770" t="s">
        <v>211</v>
      </c>
      <c r="K770" t="s">
        <v>211</v>
      </c>
      <c r="L770">
        <v>2.1628486486486458</v>
      </c>
      <c r="M770">
        <v>2.1628486486486458</v>
      </c>
    </row>
    <row r="771" spans="1:13" x14ac:dyDescent="0.2">
      <c r="A771" t="s">
        <v>436</v>
      </c>
      <c r="B771" t="s">
        <v>272</v>
      </c>
      <c r="C771" t="s">
        <v>551</v>
      </c>
      <c r="D771" t="s">
        <v>245</v>
      </c>
      <c r="E771" t="s">
        <v>211</v>
      </c>
      <c r="F771" t="s">
        <v>276</v>
      </c>
      <c r="G771">
        <v>2030</v>
      </c>
      <c r="H771" t="s">
        <v>211</v>
      </c>
      <c r="I771" t="s">
        <v>211</v>
      </c>
      <c r="J771" t="s">
        <v>211</v>
      </c>
      <c r="K771" t="s">
        <v>211</v>
      </c>
      <c r="L771">
        <v>2.3791335135135103</v>
      </c>
      <c r="M771">
        <v>2.3791335135135103</v>
      </c>
    </row>
    <row r="772" spans="1:13" x14ac:dyDescent="0.2">
      <c r="A772" t="s">
        <v>436</v>
      </c>
      <c r="B772" t="s">
        <v>272</v>
      </c>
      <c r="C772" t="s">
        <v>551</v>
      </c>
      <c r="D772" t="s">
        <v>245</v>
      </c>
      <c r="E772" t="s">
        <v>211</v>
      </c>
      <c r="F772" t="s">
        <v>276</v>
      </c>
      <c r="G772">
        <v>2040</v>
      </c>
      <c r="H772" t="s">
        <v>211</v>
      </c>
      <c r="I772" t="s">
        <v>211</v>
      </c>
      <c r="J772" t="s">
        <v>211</v>
      </c>
      <c r="K772" t="s">
        <v>211</v>
      </c>
      <c r="L772">
        <v>2.6675133333333285</v>
      </c>
      <c r="M772">
        <v>2.6675133333333285</v>
      </c>
    </row>
    <row r="773" spans="1:13" x14ac:dyDescent="0.2">
      <c r="A773" t="s">
        <v>436</v>
      </c>
      <c r="B773" t="s">
        <v>272</v>
      </c>
      <c r="C773" t="s">
        <v>551</v>
      </c>
      <c r="D773" t="s">
        <v>245</v>
      </c>
      <c r="E773" t="s">
        <v>211</v>
      </c>
      <c r="F773" t="s">
        <v>276</v>
      </c>
      <c r="G773">
        <v>2050</v>
      </c>
      <c r="H773" t="s">
        <v>211</v>
      </c>
      <c r="I773" t="s">
        <v>211</v>
      </c>
      <c r="J773" t="s">
        <v>211</v>
      </c>
      <c r="K773" t="s">
        <v>211</v>
      </c>
      <c r="L773">
        <v>2.8837981981981935</v>
      </c>
      <c r="M773">
        <v>2.8837981981981935</v>
      </c>
    </row>
    <row r="774" spans="1:13" x14ac:dyDescent="0.2">
      <c r="A774" t="s">
        <v>436</v>
      </c>
      <c r="B774" t="s">
        <v>272</v>
      </c>
      <c r="C774" t="s">
        <v>552</v>
      </c>
      <c r="D774" t="s">
        <v>543</v>
      </c>
      <c r="E774" t="s">
        <v>211</v>
      </c>
      <c r="F774" t="s">
        <v>276</v>
      </c>
      <c r="G774">
        <v>2018</v>
      </c>
      <c r="H774" t="s">
        <v>211</v>
      </c>
      <c r="I774" t="s">
        <v>211</v>
      </c>
      <c r="J774" t="s">
        <v>211</v>
      </c>
      <c r="K774" t="s">
        <v>211</v>
      </c>
      <c r="L774">
        <v>3.0897837837837798</v>
      </c>
      <c r="M774">
        <v>3.0897837837837798</v>
      </c>
    </row>
    <row r="775" spans="1:13" x14ac:dyDescent="0.2">
      <c r="A775" t="s">
        <v>436</v>
      </c>
      <c r="B775" t="s">
        <v>272</v>
      </c>
      <c r="C775" t="s">
        <v>552</v>
      </c>
      <c r="D775" t="s">
        <v>543</v>
      </c>
      <c r="E775" t="s">
        <v>211</v>
      </c>
      <c r="F775" t="s">
        <v>276</v>
      </c>
      <c r="G775">
        <v>2030</v>
      </c>
      <c r="H775" t="s">
        <v>211</v>
      </c>
      <c r="I775" t="s">
        <v>211</v>
      </c>
      <c r="J775" t="s">
        <v>211</v>
      </c>
      <c r="K775" t="s">
        <v>211</v>
      </c>
      <c r="L775">
        <v>3.398762162162158</v>
      </c>
      <c r="M775">
        <v>3.398762162162158</v>
      </c>
    </row>
    <row r="776" spans="1:13" x14ac:dyDescent="0.2">
      <c r="A776" t="s">
        <v>436</v>
      </c>
      <c r="B776" t="s">
        <v>272</v>
      </c>
      <c r="C776" t="s">
        <v>552</v>
      </c>
      <c r="D776" t="s">
        <v>543</v>
      </c>
      <c r="E776" t="s">
        <v>211</v>
      </c>
      <c r="F776" t="s">
        <v>276</v>
      </c>
      <c r="G776">
        <v>2040</v>
      </c>
      <c r="H776" t="s">
        <v>211</v>
      </c>
      <c r="I776" t="s">
        <v>211</v>
      </c>
      <c r="J776" t="s">
        <v>211</v>
      </c>
      <c r="K776" t="s">
        <v>211</v>
      </c>
      <c r="L776">
        <v>3.8107333333333182</v>
      </c>
      <c r="M776">
        <v>3.8107333333333182</v>
      </c>
    </row>
    <row r="777" spans="1:13" x14ac:dyDescent="0.2">
      <c r="A777" t="s">
        <v>436</v>
      </c>
      <c r="B777" t="s">
        <v>272</v>
      </c>
      <c r="C777" t="s">
        <v>552</v>
      </c>
      <c r="D777" t="s">
        <v>543</v>
      </c>
      <c r="E777" t="s">
        <v>211</v>
      </c>
      <c r="F777" t="s">
        <v>276</v>
      </c>
      <c r="G777">
        <v>2050</v>
      </c>
      <c r="H777" t="s">
        <v>211</v>
      </c>
      <c r="I777" t="s">
        <v>211</v>
      </c>
      <c r="J777" t="s">
        <v>211</v>
      </c>
      <c r="K777" t="s">
        <v>211</v>
      </c>
      <c r="L777">
        <v>4.1197117117116955</v>
      </c>
      <c r="M777">
        <v>4.1197117117116955</v>
      </c>
    </row>
    <row r="778" spans="1:13" x14ac:dyDescent="0.2">
      <c r="A778" t="s">
        <v>436</v>
      </c>
      <c r="B778" t="s">
        <v>272</v>
      </c>
      <c r="C778" t="s">
        <v>552</v>
      </c>
      <c r="D778" t="s">
        <v>245</v>
      </c>
      <c r="E778" t="s">
        <v>211</v>
      </c>
      <c r="F778" t="s">
        <v>276</v>
      </c>
      <c r="G778">
        <v>2018</v>
      </c>
      <c r="H778" t="s">
        <v>211</v>
      </c>
      <c r="I778" t="s">
        <v>211</v>
      </c>
      <c r="J778" t="s">
        <v>211</v>
      </c>
      <c r="K778" t="s">
        <v>211</v>
      </c>
      <c r="L778">
        <v>2.1628486486486458</v>
      </c>
      <c r="M778">
        <v>2.1628486486486458</v>
      </c>
    </row>
    <row r="779" spans="1:13" x14ac:dyDescent="0.2">
      <c r="A779" t="s">
        <v>436</v>
      </c>
      <c r="B779" t="s">
        <v>272</v>
      </c>
      <c r="C779" t="s">
        <v>552</v>
      </c>
      <c r="D779" t="s">
        <v>245</v>
      </c>
      <c r="E779" t="s">
        <v>211</v>
      </c>
      <c r="F779" t="s">
        <v>276</v>
      </c>
      <c r="G779">
        <v>2030</v>
      </c>
      <c r="H779" t="s">
        <v>211</v>
      </c>
      <c r="I779" t="s">
        <v>211</v>
      </c>
      <c r="J779" t="s">
        <v>211</v>
      </c>
      <c r="K779" t="s">
        <v>211</v>
      </c>
      <c r="L779">
        <v>2.3791335135135103</v>
      </c>
      <c r="M779">
        <v>2.3791335135135103</v>
      </c>
    </row>
    <row r="780" spans="1:13" x14ac:dyDescent="0.2">
      <c r="A780" t="s">
        <v>436</v>
      </c>
      <c r="B780" t="s">
        <v>272</v>
      </c>
      <c r="C780" t="s">
        <v>552</v>
      </c>
      <c r="D780" t="s">
        <v>245</v>
      </c>
      <c r="E780" t="s">
        <v>211</v>
      </c>
      <c r="F780" t="s">
        <v>276</v>
      </c>
      <c r="G780">
        <v>2040</v>
      </c>
      <c r="H780" t="s">
        <v>211</v>
      </c>
      <c r="I780" t="s">
        <v>211</v>
      </c>
      <c r="J780" t="s">
        <v>211</v>
      </c>
      <c r="K780" t="s">
        <v>211</v>
      </c>
      <c r="L780">
        <v>2.6675133333333285</v>
      </c>
      <c r="M780">
        <v>2.6675133333333285</v>
      </c>
    </row>
    <row r="781" spans="1:13" x14ac:dyDescent="0.2">
      <c r="A781" t="s">
        <v>436</v>
      </c>
      <c r="B781" t="s">
        <v>272</v>
      </c>
      <c r="C781" t="s">
        <v>552</v>
      </c>
      <c r="D781" t="s">
        <v>245</v>
      </c>
      <c r="E781" t="s">
        <v>211</v>
      </c>
      <c r="F781" t="s">
        <v>276</v>
      </c>
      <c r="G781">
        <v>2050</v>
      </c>
      <c r="H781" t="s">
        <v>211</v>
      </c>
      <c r="I781" t="s">
        <v>211</v>
      </c>
      <c r="J781" t="s">
        <v>211</v>
      </c>
      <c r="K781" t="s">
        <v>211</v>
      </c>
      <c r="L781">
        <v>2.8837981981981935</v>
      </c>
      <c r="M781">
        <v>2.8837981981981935</v>
      </c>
    </row>
    <row r="782" spans="1:13" x14ac:dyDescent="0.2">
      <c r="A782" t="s">
        <v>436</v>
      </c>
      <c r="B782" t="s">
        <v>272</v>
      </c>
      <c r="C782" t="s">
        <v>553</v>
      </c>
      <c r="D782" t="s">
        <v>545</v>
      </c>
      <c r="E782" t="s">
        <v>211</v>
      </c>
      <c r="F782" t="s">
        <v>276</v>
      </c>
      <c r="G782">
        <v>2018</v>
      </c>
      <c r="H782" t="s">
        <v>211</v>
      </c>
      <c r="I782" t="s">
        <v>211</v>
      </c>
      <c r="J782" t="s">
        <v>211</v>
      </c>
      <c r="K782" t="s">
        <v>211</v>
      </c>
      <c r="L782">
        <v>3.0897837837837798</v>
      </c>
      <c r="M782">
        <v>3.0897837837837798</v>
      </c>
    </row>
    <row r="783" spans="1:13" x14ac:dyDescent="0.2">
      <c r="A783" t="s">
        <v>436</v>
      </c>
      <c r="B783" t="s">
        <v>272</v>
      </c>
      <c r="C783" t="s">
        <v>553</v>
      </c>
      <c r="D783" t="s">
        <v>545</v>
      </c>
      <c r="E783" t="s">
        <v>211</v>
      </c>
      <c r="F783" t="s">
        <v>276</v>
      </c>
      <c r="G783">
        <v>2030</v>
      </c>
      <c r="H783" t="s">
        <v>211</v>
      </c>
      <c r="I783" t="s">
        <v>211</v>
      </c>
      <c r="J783" t="s">
        <v>211</v>
      </c>
      <c r="K783" t="s">
        <v>211</v>
      </c>
      <c r="L783">
        <v>3.398762162162158</v>
      </c>
      <c r="M783">
        <v>3.398762162162158</v>
      </c>
    </row>
    <row r="784" spans="1:13" x14ac:dyDescent="0.2">
      <c r="A784" t="s">
        <v>436</v>
      </c>
      <c r="B784" t="s">
        <v>272</v>
      </c>
      <c r="C784" t="s">
        <v>553</v>
      </c>
      <c r="D784" t="s">
        <v>545</v>
      </c>
      <c r="E784" t="s">
        <v>211</v>
      </c>
      <c r="F784" t="s">
        <v>276</v>
      </c>
      <c r="G784">
        <v>2040</v>
      </c>
      <c r="H784" t="s">
        <v>211</v>
      </c>
      <c r="I784" t="s">
        <v>211</v>
      </c>
      <c r="J784" t="s">
        <v>211</v>
      </c>
      <c r="K784" t="s">
        <v>211</v>
      </c>
      <c r="L784">
        <v>3.8107333333333182</v>
      </c>
      <c r="M784">
        <v>3.8107333333333182</v>
      </c>
    </row>
    <row r="785" spans="1:13" x14ac:dyDescent="0.2">
      <c r="A785" t="s">
        <v>436</v>
      </c>
      <c r="B785" t="s">
        <v>272</v>
      </c>
      <c r="C785" t="s">
        <v>553</v>
      </c>
      <c r="D785" t="s">
        <v>545</v>
      </c>
      <c r="E785" t="s">
        <v>211</v>
      </c>
      <c r="F785" t="s">
        <v>276</v>
      </c>
      <c r="G785">
        <v>2050</v>
      </c>
      <c r="H785" t="s">
        <v>211</v>
      </c>
      <c r="I785" t="s">
        <v>211</v>
      </c>
      <c r="J785" t="s">
        <v>211</v>
      </c>
      <c r="K785" t="s">
        <v>211</v>
      </c>
      <c r="L785">
        <v>4.1197117117116955</v>
      </c>
      <c r="M785">
        <v>4.1197117117116955</v>
      </c>
    </row>
    <row r="786" spans="1:13" x14ac:dyDescent="0.2">
      <c r="A786" t="s">
        <v>436</v>
      </c>
      <c r="B786" t="s">
        <v>272</v>
      </c>
      <c r="C786" t="s">
        <v>553</v>
      </c>
      <c r="D786" t="s">
        <v>245</v>
      </c>
      <c r="E786" t="s">
        <v>211</v>
      </c>
      <c r="F786" t="s">
        <v>276</v>
      </c>
      <c r="G786">
        <v>2018</v>
      </c>
      <c r="H786" t="s">
        <v>211</v>
      </c>
      <c r="I786" t="s">
        <v>211</v>
      </c>
      <c r="J786" t="s">
        <v>211</v>
      </c>
      <c r="K786" t="s">
        <v>211</v>
      </c>
      <c r="L786">
        <v>2.1628486486486458</v>
      </c>
      <c r="M786">
        <v>2.1628486486486458</v>
      </c>
    </row>
    <row r="787" spans="1:13" x14ac:dyDescent="0.2">
      <c r="A787" t="s">
        <v>436</v>
      </c>
      <c r="B787" t="s">
        <v>272</v>
      </c>
      <c r="C787" t="s">
        <v>553</v>
      </c>
      <c r="D787" t="s">
        <v>245</v>
      </c>
      <c r="E787" t="s">
        <v>211</v>
      </c>
      <c r="F787" t="s">
        <v>276</v>
      </c>
      <c r="G787">
        <v>2030</v>
      </c>
      <c r="H787" t="s">
        <v>211</v>
      </c>
      <c r="I787" t="s">
        <v>211</v>
      </c>
      <c r="J787" t="s">
        <v>211</v>
      </c>
      <c r="K787" t="s">
        <v>211</v>
      </c>
      <c r="L787">
        <v>2.3791335135135103</v>
      </c>
      <c r="M787">
        <v>2.3791335135135103</v>
      </c>
    </row>
    <row r="788" spans="1:13" x14ac:dyDescent="0.2">
      <c r="A788" t="s">
        <v>436</v>
      </c>
      <c r="B788" t="s">
        <v>272</v>
      </c>
      <c r="C788" t="s">
        <v>553</v>
      </c>
      <c r="D788" t="s">
        <v>245</v>
      </c>
      <c r="E788" t="s">
        <v>211</v>
      </c>
      <c r="F788" t="s">
        <v>276</v>
      </c>
      <c r="G788">
        <v>2040</v>
      </c>
      <c r="H788" t="s">
        <v>211</v>
      </c>
      <c r="I788" t="s">
        <v>211</v>
      </c>
      <c r="J788" t="s">
        <v>211</v>
      </c>
      <c r="K788" t="s">
        <v>211</v>
      </c>
      <c r="L788">
        <v>2.6675133333333285</v>
      </c>
      <c r="M788">
        <v>2.6675133333333285</v>
      </c>
    </row>
    <row r="789" spans="1:13" x14ac:dyDescent="0.2">
      <c r="A789" t="s">
        <v>436</v>
      </c>
      <c r="B789" t="s">
        <v>272</v>
      </c>
      <c r="C789" t="s">
        <v>553</v>
      </c>
      <c r="D789" t="s">
        <v>245</v>
      </c>
      <c r="E789" t="s">
        <v>211</v>
      </c>
      <c r="F789" t="s">
        <v>276</v>
      </c>
      <c r="G789">
        <v>2050</v>
      </c>
      <c r="H789" t="s">
        <v>211</v>
      </c>
      <c r="I789" t="s">
        <v>211</v>
      </c>
      <c r="J789" t="s">
        <v>211</v>
      </c>
      <c r="K789" t="s">
        <v>211</v>
      </c>
      <c r="L789">
        <v>2.8837981981981935</v>
      </c>
      <c r="M789">
        <v>2.8837981981981935</v>
      </c>
    </row>
    <row r="790" spans="1:13" x14ac:dyDescent="0.2">
      <c r="A790" t="s">
        <v>436</v>
      </c>
      <c r="B790" t="s">
        <v>272</v>
      </c>
      <c r="C790" t="s">
        <v>554</v>
      </c>
      <c r="D790" t="s">
        <v>547</v>
      </c>
      <c r="E790" t="s">
        <v>211</v>
      </c>
      <c r="F790" t="s">
        <v>276</v>
      </c>
      <c r="G790">
        <v>2018</v>
      </c>
      <c r="H790" t="s">
        <v>211</v>
      </c>
      <c r="I790" t="s">
        <v>211</v>
      </c>
      <c r="J790" t="s">
        <v>211</v>
      </c>
      <c r="K790" t="s">
        <v>211</v>
      </c>
      <c r="L790">
        <v>3.0897837837837798</v>
      </c>
      <c r="M790">
        <v>3.0897837837837798</v>
      </c>
    </row>
    <row r="791" spans="1:13" x14ac:dyDescent="0.2">
      <c r="A791" t="s">
        <v>436</v>
      </c>
      <c r="B791" t="s">
        <v>272</v>
      </c>
      <c r="C791" t="s">
        <v>554</v>
      </c>
      <c r="D791" t="s">
        <v>547</v>
      </c>
      <c r="E791" t="s">
        <v>211</v>
      </c>
      <c r="F791" t="s">
        <v>276</v>
      </c>
      <c r="G791">
        <v>2030</v>
      </c>
      <c r="H791" t="s">
        <v>211</v>
      </c>
      <c r="I791" t="s">
        <v>211</v>
      </c>
      <c r="J791" t="s">
        <v>211</v>
      </c>
      <c r="K791" t="s">
        <v>211</v>
      </c>
      <c r="L791">
        <v>3.398762162162158</v>
      </c>
      <c r="M791">
        <v>3.398762162162158</v>
      </c>
    </row>
    <row r="792" spans="1:13" x14ac:dyDescent="0.2">
      <c r="A792" t="s">
        <v>436</v>
      </c>
      <c r="B792" t="s">
        <v>272</v>
      </c>
      <c r="C792" t="s">
        <v>554</v>
      </c>
      <c r="D792" t="s">
        <v>547</v>
      </c>
      <c r="E792" t="s">
        <v>211</v>
      </c>
      <c r="F792" t="s">
        <v>276</v>
      </c>
      <c r="G792">
        <v>2040</v>
      </c>
      <c r="H792" t="s">
        <v>211</v>
      </c>
      <c r="I792" t="s">
        <v>211</v>
      </c>
      <c r="J792" t="s">
        <v>211</v>
      </c>
      <c r="K792" t="s">
        <v>211</v>
      </c>
      <c r="L792">
        <v>3.8107333333333182</v>
      </c>
      <c r="M792">
        <v>3.8107333333333182</v>
      </c>
    </row>
    <row r="793" spans="1:13" x14ac:dyDescent="0.2">
      <c r="A793" t="s">
        <v>436</v>
      </c>
      <c r="B793" t="s">
        <v>272</v>
      </c>
      <c r="C793" t="s">
        <v>554</v>
      </c>
      <c r="D793" t="s">
        <v>547</v>
      </c>
      <c r="E793" t="s">
        <v>211</v>
      </c>
      <c r="F793" t="s">
        <v>276</v>
      </c>
      <c r="G793">
        <v>2050</v>
      </c>
      <c r="H793" t="s">
        <v>211</v>
      </c>
      <c r="I793" t="s">
        <v>211</v>
      </c>
      <c r="J793" t="s">
        <v>211</v>
      </c>
      <c r="K793" t="s">
        <v>211</v>
      </c>
      <c r="L793">
        <v>4.1197117117116955</v>
      </c>
      <c r="M793">
        <v>4.1197117117116955</v>
      </c>
    </row>
    <row r="794" spans="1:13" x14ac:dyDescent="0.2">
      <c r="A794" t="s">
        <v>436</v>
      </c>
      <c r="B794" t="s">
        <v>272</v>
      </c>
      <c r="C794" t="s">
        <v>554</v>
      </c>
      <c r="D794" t="s">
        <v>245</v>
      </c>
      <c r="E794" t="s">
        <v>211</v>
      </c>
      <c r="F794" t="s">
        <v>276</v>
      </c>
      <c r="G794">
        <v>2018</v>
      </c>
      <c r="H794" t="s">
        <v>211</v>
      </c>
      <c r="I794" t="s">
        <v>211</v>
      </c>
      <c r="J794" t="s">
        <v>211</v>
      </c>
      <c r="K794" t="s">
        <v>211</v>
      </c>
      <c r="L794">
        <v>2.1628486486486458</v>
      </c>
      <c r="M794">
        <v>2.1628486486486458</v>
      </c>
    </row>
    <row r="795" spans="1:13" x14ac:dyDescent="0.2">
      <c r="A795" t="s">
        <v>436</v>
      </c>
      <c r="B795" t="s">
        <v>272</v>
      </c>
      <c r="C795" t="s">
        <v>554</v>
      </c>
      <c r="D795" t="s">
        <v>245</v>
      </c>
      <c r="E795" t="s">
        <v>211</v>
      </c>
      <c r="F795" t="s">
        <v>276</v>
      </c>
      <c r="G795">
        <v>2030</v>
      </c>
      <c r="H795" t="s">
        <v>211</v>
      </c>
      <c r="I795" t="s">
        <v>211</v>
      </c>
      <c r="J795" t="s">
        <v>211</v>
      </c>
      <c r="K795" t="s">
        <v>211</v>
      </c>
      <c r="L795">
        <v>2.3791335135135103</v>
      </c>
      <c r="M795">
        <v>2.3791335135135103</v>
      </c>
    </row>
    <row r="796" spans="1:13" x14ac:dyDescent="0.2">
      <c r="A796" t="s">
        <v>436</v>
      </c>
      <c r="B796" t="s">
        <v>272</v>
      </c>
      <c r="C796" t="s">
        <v>554</v>
      </c>
      <c r="D796" t="s">
        <v>245</v>
      </c>
      <c r="E796" t="s">
        <v>211</v>
      </c>
      <c r="F796" t="s">
        <v>276</v>
      </c>
      <c r="G796">
        <v>2040</v>
      </c>
      <c r="H796" t="s">
        <v>211</v>
      </c>
      <c r="I796" t="s">
        <v>211</v>
      </c>
      <c r="J796" t="s">
        <v>211</v>
      </c>
      <c r="K796" t="s">
        <v>211</v>
      </c>
      <c r="L796">
        <v>2.6675133333333285</v>
      </c>
      <c r="M796">
        <v>2.6675133333333285</v>
      </c>
    </row>
    <row r="797" spans="1:13" x14ac:dyDescent="0.2">
      <c r="A797" t="s">
        <v>436</v>
      </c>
      <c r="B797" t="s">
        <v>272</v>
      </c>
      <c r="C797" t="s">
        <v>554</v>
      </c>
      <c r="D797" t="s">
        <v>245</v>
      </c>
      <c r="E797" t="s">
        <v>211</v>
      </c>
      <c r="F797" t="s">
        <v>276</v>
      </c>
      <c r="G797">
        <v>2050</v>
      </c>
      <c r="H797" t="s">
        <v>211</v>
      </c>
      <c r="I797" t="s">
        <v>211</v>
      </c>
      <c r="J797" t="s">
        <v>211</v>
      </c>
      <c r="K797" t="s">
        <v>211</v>
      </c>
      <c r="L797">
        <v>2.8837981981981935</v>
      </c>
      <c r="M797">
        <v>2.8837981981981935</v>
      </c>
    </row>
    <row r="798" spans="1:13" x14ac:dyDescent="0.2">
      <c r="A798" t="s">
        <v>436</v>
      </c>
      <c r="B798" t="s">
        <v>272</v>
      </c>
      <c r="C798" t="s">
        <v>555</v>
      </c>
      <c r="D798" t="s">
        <v>549</v>
      </c>
      <c r="E798" t="s">
        <v>211</v>
      </c>
      <c r="F798" t="s">
        <v>276</v>
      </c>
      <c r="G798">
        <v>2018</v>
      </c>
      <c r="H798" t="s">
        <v>211</v>
      </c>
      <c r="I798" t="s">
        <v>211</v>
      </c>
      <c r="J798" t="s">
        <v>211</v>
      </c>
      <c r="K798" t="s">
        <v>211</v>
      </c>
      <c r="L798">
        <v>3.0897837837837798</v>
      </c>
      <c r="M798">
        <v>3.0897837837837798</v>
      </c>
    </row>
    <row r="799" spans="1:13" x14ac:dyDescent="0.2">
      <c r="A799" t="s">
        <v>436</v>
      </c>
      <c r="B799" t="s">
        <v>272</v>
      </c>
      <c r="C799" t="s">
        <v>555</v>
      </c>
      <c r="D799" t="s">
        <v>549</v>
      </c>
      <c r="E799" t="s">
        <v>211</v>
      </c>
      <c r="F799" t="s">
        <v>276</v>
      </c>
      <c r="G799">
        <v>2030</v>
      </c>
      <c r="H799" t="s">
        <v>211</v>
      </c>
      <c r="I799" t="s">
        <v>211</v>
      </c>
      <c r="J799" t="s">
        <v>211</v>
      </c>
      <c r="K799" t="s">
        <v>211</v>
      </c>
      <c r="L799">
        <v>3.398762162162158</v>
      </c>
      <c r="M799">
        <v>3.398762162162158</v>
      </c>
    </row>
    <row r="800" spans="1:13" x14ac:dyDescent="0.2">
      <c r="A800" t="s">
        <v>436</v>
      </c>
      <c r="B800" t="s">
        <v>272</v>
      </c>
      <c r="C800" t="s">
        <v>555</v>
      </c>
      <c r="D800" t="s">
        <v>549</v>
      </c>
      <c r="E800" t="s">
        <v>211</v>
      </c>
      <c r="F800" t="s">
        <v>276</v>
      </c>
      <c r="G800">
        <v>2040</v>
      </c>
      <c r="H800" t="s">
        <v>211</v>
      </c>
      <c r="I800" t="s">
        <v>211</v>
      </c>
      <c r="J800" t="s">
        <v>211</v>
      </c>
      <c r="K800" t="s">
        <v>211</v>
      </c>
      <c r="L800">
        <v>3.8107333333333182</v>
      </c>
      <c r="M800">
        <v>3.8107333333333182</v>
      </c>
    </row>
    <row r="801" spans="1:13" x14ac:dyDescent="0.2">
      <c r="A801" t="s">
        <v>436</v>
      </c>
      <c r="B801" t="s">
        <v>272</v>
      </c>
      <c r="C801" t="s">
        <v>555</v>
      </c>
      <c r="D801" t="s">
        <v>549</v>
      </c>
      <c r="E801" t="s">
        <v>211</v>
      </c>
      <c r="F801" t="s">
        <v>276</v>
      </c>
      <c r="G801">
        <v>2050</v>
      </c>
      <c r="H801" t="s">
        <v>211</v>
      </c>
      <c r="I801" t="s">
        <v>211</v>
      </c>
      <c r="J801" t="s">
        <v>211</v>
      </c>
      <c r="K801" t="s">
        <v>211</v>
      </c>
      <c r="L801">
        <v>4.1197117117116955</v>
      </c>
      <c r="M801">
        <v>4.1197117117116955</v>
      </c>
    </row>
    <row r="802" spans="1:13" x14ac:dyDescent="0.2">
      <c r="A802" t="s">
        <v>436</v>
      </c>
      <c r="B802" t="s">
        <v>272</v>
      </c>
      <c r="C802" t="s">
        <v>555</v>
      </c>
      <c r="D802" t="s">
        <v>245</v>
      </c>
      <c r="E802" t="s">
        <v>211</v>
      </c>
      <c r="F802" t="s">
        <v>276</v>
      </c>
      <c r="G802">
        <v>2018</v>
      </c>
      <c r="H802" t="s">
        <v>211</v>
      </c>
      <c r="I802" t="s">
        <v>211</v>
      </c>
      <c r="J802" t="s">
        <v>211</v>
      </c>
      <c r="K802" t="s">
        <v>211</v>
      </c>
      <c r="L802">
        <v>2.1628486486486458</v>
      </c>
      <c r="M802">
        <v>2.1628486486486458</v>
      </c>
    </row>
    <row r="803" spans="1:13" x14ac:dyDescent="0.2">
      <c r="A803" t="s">
        <v>436</v>
      </c>
      <c r="B803" t="s">
        <v>272</v>
      </c>
      <c r="C803" t="s">
        <v>555</v>
      </c>
      <c r="D803" t="s">
        <v>245</v>
      </c>
      <c r="E803" t="s">
        <v>211</v>
      </c>
      <c r="F803" t="s">
        <v>276</v>
      </c>
      <c r="G803">
        <v>2030</v>
      </c>
      <c r="H803" t="s">
        <v>211</v>
      </c>
      <c r="I803" t="s">
        <v>211</v>
      </c>
      <c r="J803" t="s">
        <v>211</v>
      </c>
      <c r="K803" t="s">
        <v>211</v>
      </c>
      <c r="L803">
        <v>2.3791335135135103</v>
      </c>
      <c r="M803">
        <v>2.3791335135135103</v>
      </c>
    </row>
    <row r="804" spans="1:13" x14ac:dyDescent="0.2">
      <c r="A804" t="s">
        <v>436</v>
      </c>
      <c r="B804" t="s">
        <v>272</v>
      </c>
      <c r="C804" t="s">
        <v>555</v>
      </c>
      <c r="D804" t="s">
        <v>245</v>
      </c>
      <c r="E804" t="s">
        <v>211</v>
      </c>
      <c r="F804" t="s">
        <v>276</v>
      </c>
      <c r="G804">
        <v>2040</v>
      </c>
      <c r="H804" t="s">
        <v>211</v>
      </c>
      <c r="I804" t="s">
        <v>211</v>
      </c>
      <c r="J804" t="s">
        <v>211</v>
      </c>
      <c r="K804" t="s">
        <v>211</v>
      </c>
      <c r="L804">
        <v>2.6675133333333285</v>
      </c>
      <c r="M804">
        <v>2.6675133333333285</v>
      </c>
    </row>
    <row r="805" spans="1:13" x14ac:dyDescent="0.2">
      <c r="A805" t="s">
        <v>436</v>
      </c>
      <c r="B805" t="s">
        <v>272</v>
      </c>
      <c r="C805" t="s">
        <v>555</v>
      </c>
      <c r="D805" t="s">
        <v>245</v>
      </c>
      <c r="E805" t="s">
        <v>211</v>
      </c>
      <c r="F805" t="s">
        <v>276</v>
      </c>
      <c r="G805">
        <v>2050</v>
      </c>
      <c r="H805" t="s">
        <v>211</v>
      </c>
      <c r="I805" t="s">
        <v>211</v>
      </c>
      <c r="J805" t="s">
        <v>211</v>
      </c>
      <c r="K805" t="s">
        <v>211</v>
      </c>
      <c r="L805">
        <v>2.8837981981981935</v>
      </c>
      <c r="M805">
        <v>2.8837981981981935</v>
      </c>
    </row>
    <row r="806" spans="1:13" x14ac:dyDescent="0.2">
      <c r="A806" t="s">
        <v>436</v>
      </c>
      <c r="B806" t="s">
        <v>272</v>
      </c>
      <c r="C806" t="s">
        <v>556</v>
      </c>
      <c r="D806" t="s">
        <v>539</v>
      </c>
      <c r="E806" t="s">
        <v>211</v>
      </c>
      <c r="F806" t="s">
        <v>276</v>
      </c>
      <c r="G806">
        <v>2018</v>
      </c>
      <c r="H806" t="s">
        <v>211</v>
      </c>
      <c r="I806" t="s">
        <v>211</v>
      </c>
      <c r="J806" t="s">
        <v>211</v>
      </c>
      <c r="K806" t="s">
        <v>211</v>
      </c>
      <c r="L806">
        <v>3.0897837837837798</v>
      </c>
      <c r="M806">
        <v>3.0897837837837798</v>
      </c>
    </row>
    <row r="807" spans="1:13" x14ac:dyDescent="0.2">
      <c r="A807" t="s">
        <v>436</v>
      </c>
      <c r="B807" t="s">
        <v>272</v>
      </c>
      <c r="C807" t="s">
        <v>556</v>
      </c>
      <c r="D807" t="s">
        <v>539</v>
      </c>
      <c r="E807" t="s">
        <v>211</v>
      </c>
      <c r="F807" t="s">
        <v>276</v>
      </c>
      <c r="G807">
        <v>2030</v>
      </c>
      <c r="H807" t="s">
        <v>211</v>
      </c>
      <c r="I807" t="s">
        <v>211</v>
      </c>
      <c r="J807" t="s">
        <v>211</v>
      </c>
      <c r="K807" t="s">
        <v>211</v>
      </c>
      <c r="L807">
        <v>3.4296599999999957</v>
      </c>
      <c r="M807">
        <v>3.4296599999999957</v>
      </c>
    </row>
    <row r="808" spans="1:13" x14ac:dyDescent="0.2">
      <c r="A808" t="s">
        <v>436</v>
      </c>
      <c r="B808" t="s">
        <v>272</v>
      </c>
      <c r="C808" t="s">
        <v>556</v>
      </c>
      <c r="D808" t="s">
        <v>539</v>
      </c>
      <c r="E808" t="s">
        <v>211</v>
      </c>
      <c r="F808" t="s">
        <v>276</v>
      </c>
      <c r="G808">
        <v>2040</v>
      </c>
      <c r="H808" t="s">
        <v>211</v>
      </c>
      <c r="I808" t="s">
        <v>211</v>
      </c>
      <c r="J808" t="s">
        <v>211</v>
      </c>
      <c r="K808" t="s">
        <v>211</v>
      </c>
      <c r="L808">
        <v>3.676842702702698</v>
      </c>
      <c r="M808">
        <v>3.676842702702698</v>
      </c>
    </row>
    <row r="809" spans="1:13" x14ac:dyDescent="0.2">
      <c r="A809" t="s">
        <v>436</v>
      </c>
      <c r="B809" t="s">
        <v>272</v>
      </c>
      <c r="C809" t="s">
        <v>556</v>
      </c>
      <c r="D809" t="s">
        <v>539</v>
      </c>
      <c r="E809" t="s">
        <v>211</v>
      </c>
      <c r="F809" t="s">
        <v>276</v>
      </c>
      <c r="G809">
        <v>2050</v>
      </c>
      <c r="H809" t="s">
        <v>211</v>
      </c>
      <c r="I809" t="s">
        <v>211</v>
      </c>
      <c r="J809" t="s">
        <v>211</v>
      </c>
      <c r="K809" t="s">
        <v>211</v>
      </c>
      <c r="L809">
        <v>3.676842702702698</v>
      </c>
      <c r="M809">
        <v>3.676842702702698</v>
      </c>
    </row>
    <row r="810" spans="1:13" x14ac:dyDescent="0.2">
      <c r="A810" t="s">
        <v>436</v>
      </c>
      <c r="B810" t="s">
        <v>272</v>
      </c>
      <c r="C810" t="s">
        <v>556</v>
      </c>
      <c r="D810" t="s">
        <v>245</v>
      </c>
      <c r="E810" t="s">
        <v>211</v>
      </c>
      <c r="F810" t="s">
        <v>276</v>
      </c>
      <c r="G810">
        <v>2018</v>
      </c>
      <c r="H810" t="s">
        <v>211</v>
      </c>
      <c r="I810" t="s">
        <v>211</v>
      </c>
      <c r="J810" t="s">
        <v>211</v>
      </c>
      <c r="K810" t="s">
        <v>211</v>
      </c>
      <c r="L810">
        <v>2.1628486486486458</v>
      </c>
      <c r="M810">
        <v>2.1628486486486458</v>
      </c>
    </row>
    <row r="811" spans="1:13" x14ac:dyDescent="0.2">
      <c r="A811" t="s">
        <v>436</v>
      </c>
      <c r="B811" t="s">
        <v>272</v>
      </c>
      <c r="C811" t="s">
        <v>556</v>
      </c>
      <c r="D811" t="s">
        <v>245</v>
      </c>
      <c r="E811" t="s">
        <v>211</v>
      </c>
      <c r="F811" t="s">
        <v>276</v>
      </c>
      <c r="G811">
        <v>2030</v>
      </c>
      <c r="H811" t="s">
        <v>211</v>
      </c>
      <c r="I811" t="s">
        <v>211</v>
      </c>
      <c r="J811" t="s">
        <v>211</v>
      </c>
      <c r="K811" t="s">
        <v>211</v>
      </c>
      <c r="L811">
        <v>2.4007619999999972</v>
      </c>
      <c r="M811">
        <v>2.4007619999999972</v>
      </c>
    </row>
    <row r="812" spans="1:13" x14ac:dyDescent="0.2">
      <c r="A812" t="s">
        <v>436</v>
      </c>
      <c r="B812" t="s">
        <v>272</v>
      </c>
      <c r="C812" t="s">
        <v>556</v>
      </c>
      <c r="D812" t="s">
        <v>245</v>
      </c>
      <c r="E812" t="s">
        <v>211</v>
      </c>
      <c r="F812" t="s">
        <v>276</v>
      </c>
      <c r="G812">
        <v>2040</v>
      </c>
      <c r="H812" t="s">
        <v>211</v>
      </c>
      <c r="I812" t="s">
        <v>211</v>
      </c>
      <c r="J812" t="s">
        <v>211</v>
      </c>
      <c r="K812" t="s">
        <v>211</v>
      </c>
      <c r="L812">
        <v>2.5737898918918884</v>
      </c>
      <c r="M812">
        <v>2.5737898918918884</v>
      </c>
    </row>
    <row r="813" spans="1:13" x14ac:dyDescent="0.2">
      <c r="A813" t="s">
        <v>436</v>
      </c>
      <c r="B813" t="s">
        <v>272</v>
      </c>
      <c r="C813" t="s">
        <v>556</v>
      </c>
      <c r="D813" t="s">
        <v>245</v>
      </c>
      <c r="E813" t="s">
        <v>211</v>
      </c>
      <c r="F813" t="s">
        <v>276</v>
      </c>
      <c r="G813">
        <v>2050</v>
      </c>
      <c r="H813" t="s">
        <v>211</v>
      </c>
      <c r="I813" t="s">
        <v>211</v>
      </c>
      <c r="J813" t="s">
        <v>211</v>
      </c>
      <c r="K813" t="s">
        <v>211</v>
      </c>
      <c r="L813">
        <v>2.5737898918918884</v>
      </c>
      <c r="M813">
        <v>2.5737898918918884</v>
      </c>
    </row>
    <row r="814" spans="1:13" x14ac:dyDescent="0.2">
      <c r="A814" t="s">
        <v>436</v>
      </c>
      <c r="B814" t="s">
        <v>272</v>
      </c>
      <c r="C814" t="s">
        <v>557</v>
      </c>
      <c r="D814" t="s">
        <v>541</v>
      </c>
      <c r="E814" t="s">
        <v>211</v>
      </c>
      <c r="F814" t="s">
        <v>276</v>
      </c>
      <c r="G814">
        <v>2018</v>
      </c>
      <c r="H814" t="s">
        <v>211</v>
      </c>
      <c r="I814" t="s">
        <v>211</v>
      </c>
      <c r="J814" t="s">
        <v>211</v>
      </c>
      <c r="K814" t="s">
        <v>211</v>
      </c>
      <c r="L814">
        <v>3.0897837837837798</v>
      </c>
      <c r="M814">
        <v>3.0897837837837798</v>
      </c>
    </row>
    <row r="815" spans="1:13" x14ac:dyDescent="0.2">
      <c r="A815" t="s">
        <v>436</v>
      </c>
      <c r="B815" t="s">
        <v>272</v>
      </c>
      <c r="C815" t="s">
        <v>557</v>
      </c>
      <c r="D815" t="s">
        <v>541</v>
      </c>
      <c r="E815" t="s">
        <v>211</v>
      </c>
      <c r="F815" t="s">
        <v>276</v>
      </c>
      <c r="G815">
        <v>2030</v>
      </c>
      <c r="H815" t="s">
        <v>211</v>
      </c>
      <c r="I815" t="s">
        <v>211</v>
      </c>
      <c r="J815" t="s">
        <v>211</v>
      </c>
      <c r="K815" t="s">
        <v>211</v>
      </c>
      <c r="L815">
        <v>3.4296599999999957</v>
      </c>
      <c r="M815">
        <v>3.4296599999999957</v>
      </c>
    </row>
    <row r="816" spans="1:13" x14ac:dyDescent="0.2">
      <c r="A816" t="s">
        <v>436</v>
      </c>
      <c r="B816" t="s">
        <v>272</v>
      </c>
      <c r="C816" t="s">
        <v>557</v>
      </c>
      <c r="D816" t="s">
        <v>541</v>
      </c>
      <c r="E816" t="s">
        <v>211</v>
      </c>
      <c r="F816" t="s">
        <v>276</v>
      </c>
      <c r="G816">
        <v>2040</v>
      </c>
      <c r="H816" t="s">
        <v>211</v>
      </c>
      <c r="I816" t="s">
        <v>211</v>
      </c>
      <c r="J816" t="s">
        <v>211</v>
      </c>
      <c r="K816" t="s">
        <v>211</v>
      </c>
      <c r="L816">
        <v>3.676842702702698</v>
      </c>
      <c r="M816">
        <v>3.676842702702698</v>
      </c>
    </row>
    <row r="817" spans="1:13" x14ac:dyDescent="0.2">
      <c r="A817" t="s">
        <v>436</v>
      </c>
      <c r="B817" t="s">
        <v>272</v>
      </c>
      <c r="C817" t="s">
        <v>557</v>
      </c>
      <c r="D817" t="s">
        <v>541</v>
      </c>
      <c r="E817" t="s">
        <v>211</v>
      </c>
      <c r="F817" t="s">
        <v>276</v>
      </c>
      <c r="G817">
        <v>2050</v>
      </c>
      <c r="H817" t="s">
        <v>211</v>
      </c>
      <c r="I817" t="s">
        <v>211</v>
      </c>
      <c r="J817" t="s">
        <v>211</v>
      </c>
      <c r="K817" t="s">
        <v>211</v>
      </c>
      <c r="L817">
        <v>3.676842702702698</v>
      </c>
      <c r="M817">
        <v>3.676842702702698</v>
      </c>
    </row>
    <row r="818" spans="1:13" x14ac:dyDescent="0.2">
      <c r="A818" t="s">
        <v>436</v>
      </c>
      <c r="B818" t="s">
        <v>272</v>
      </c>
      <c r="C818" t="s">
        <v>557</v>
      </c>
      <c r="D818" t="s">
        <v>245</v>
      </c>
      <c r="E818" t="s">
        <v>211</v>
      </c>
      <c r="F818" t="s">
        <v>276</v>
      </c>
      <c r="G818">
        <v>2018</v>
      </c>
      <c r="H818" t="s">
        <v>211</v>
      </c>
      <c r="I818" t="s">
        <v>211</v>
      </c>
      <c r="J818" t="s">
        <v>211</v>
      </c>
      <c r="K818" t="s">
        <v>211</v>
      </c>
      <c r="L818">
        <v>2.1628486486486458</v>
      </c>
      <c r="M818">
        <v>2.1628486486486458</v>
      </c>
    </row>
    <row r="819" spans="1:13" x14ac:dyDescent="0.2">
      <c r="A819" t="s">
        <v>436</v>
      </c>
      <c r="B819" t="s">
        <v>272</v>
      </c>
      <c r="C819" t="s">
        <v>557</v>
      </c>
      <c r="D819" t="s">
        <v>245</v>
      </c>
      <c r="E819" t="s">
        <v>211</v>
      </c>
      <c r="F819" t="s">
        <v>276</v>
      </c>
      <c r="G819">
        <v>2030</v>
      </c>
      <c r="H819" t="s">
        <v>211</v>
      </c>
      <c r="I819" t="s">
        <v>211</v>
      </c>
      <c r="J819" t="s">
        <v>211</v>
      </c>
      <c r="K819" t="s">
        <v>211</v>
      </c>
      <c r="L819">
        <v>2.4007619999999972</v>
      </c>
      <c r="M819">
        <v>2.4007619999999972</v>
      </c>
    </row>
    <row r="820" spans="1:13" x14ac:dyDescent="0.2">
      <c r="A820" t="s">
        <v>436</v>
      </c>
      <c r="B820" t="s">
        <v>272</v>
      </c>
      <c r="C820" t="s">
        <v>557</v>
      </c>
      <c r="D820" t="s">
        <v>245</v>
      </c>
      <c r="E820" t="s">
        <v>211</v>
      </c>
      <c r="F820" t="s">
        <v>276</v>
      </c>
      <c r="G820">
        <v>2040</v>
      </c>
      <c r="H820" t="s">
        <v>211</v>
      </c>
      <c r="I820" t="s">
        <v>211</v>
      </c>
      <c r="J820" t="s">
        <v>211</v>
      </c>
      <c r="K820" t="s">
        <v>211</v>
      </c>
      <c r="L820">
        <v>2.5737898918918884</v>
      </c>
      <c r="M820">
        <v>2.5737898918918884</v>
      </c>
    </row>
    <row r="821" spans="1:13" x14ac:dyDescent="0.2">
      <c r="A821" t="s">
        <v>436</v>
      </c>
      <c r="B821" t="s">
        <v>272</v>
      </c>
      <c r="C821" t="s">
        <v>557</v>
      </c>
      <c r="D821" t="s">
        <v>245</v>
      </c>
      <c r="E821" t="s">
        <v>211</v>
      </c>
      <c r="F821" t="s">
        <v>276</v>
      </c>
      <c r="G821">
        <v>2050</v>
      </c>
      <c r="H821" t="s">
        <v>211</v>
      </c>
      <c r="I821" t="s">
        <v>211</v>
      </c>
      <c r="J821" t="s">
        <v>211</v>
      </c>
      <c r="K821" t="s">
        <v>211</v>
      </c>
      <c r="L821">
        <v>2.5737898918918884</v>
      </c>
      <c r="M821">
        <v>2.5737898918918884</v>
      </c>
    </row>
    <row r="822" spans="1:13" x14ac:dyDescent="0.2">
      <c r="A822" t="s">
        <v>436</v>
      </c>
      <c r="B822" t="s">
        <v>272</v>
      </c>
      <c r="C822" t="s">
        <v>558</v>
      </c>
      <c r="D822" t="s">
        <v>543</v>
      </c>
      <c r="E822" t="s">
        <v>211</v>
      </c>
      <c r="F822" t="s">
        <v>276</v>
      </c>
      <c r="G822">
        <v>2018</v>
      </c>
      <c r="H822" t="s">
        <v>211</v>
      </c>
      <c r="I822" t="s">
        <v>211</v>
      </c>
      <c r="J822" t="s">
        <v>211</v>
      </c>
      <c r="K822" t="s">
        <v>211</v>
      </c>
      <c r="L822">
        <v>3.0897837837837798</v>
      </c>
      <c r="M822">
        <v>3.0897837837837798</v>
      </c>
    </row>
    <row r="823" spans="1:13" x14ac:dyDescent="0.2">
      <c r="A823" t="s">
        <v>436</v>
      </c>
      <c r="B823" t="s">
        <v>272</v>
      </c>
      <c r="C823" t="s">
        <v>558</v>
      </c>
      <c r="D823" t="s">
        <v>543</v>
      </c>
      <c r="E823" t="s">
        <v>211</v>
      </c>
      <c r="F823" t="s">
        <v>276</v>
      </c>
      <c r="G823">
        <v>2030</v>
      </c>
      <c r="H823" t="s">
        <v>211</v>
      </c>
      <c r="I823" t="s">
        <v>211</v>
      </c>
      <c r="J823" t="s">
        <v>211</v>
      </c>
      <c r="K823" t="s">
        <v>211</v>
      </c>
      <c r="L823">
        <v>3.4296599999999957</v>
      </c>
      <c r="M823">
        <v>3.4296599999999957</v>
      </c>
    </row>
    <row r="824" spans="1:13" x14ac:dyDescent="0.2">
      <c r="A824" t="s">
        <v>436</v>
      </c>
      <c r="B824" t="s">
        <v>272</v>
      </c>
      <c r="C824" t="s">
        <v>558</v>
      </c>
      <c r="D824" t="s">
        <v>543</v>
      </c>
      <c r="E824" t="s">
        <v>211</v>
      </c>
      <c r="F824" t="s">
        <v>276</v>
      </c>
      <c r="G824">
        <v>2040</v>
      </c>
      <c r="H824" t="s">
        <v>211</v>
      </c>
      <c r="I824" t="s">
        <v>211</v>
      </c>
      <c r="J824" t="s">
        <v>211</v>
      </c>
      <c r="K824" t="s">
        <v>211</v>
      </c>
      <c r="L824">
        <v>3.676842702702698</v>
      </c>
      <c r="M824">
        <v>3.676842702702698</v>
      </c>
    </row>
    <row r="825" spans="1:13" x14ac:dyDescent="0.2">
      <c r="A825" t="s">
        <v>436</v>
      </c>
      <c r="B825" t="s">
        <v>272</v>
      </c>
      <c r="C825" t="s">
        <v>558</v>
      </c>
      <c r="D825" t="s">
        <v>543</v>
      </c>
      <c r="E825" t="s">
        <v>211</v>
      </c>
      <c r="F825" t="s">
        <v>276</v>
      </c>
      <c r="G825">
        <v>2050</v>
      </c>
      <c r="H825" t="s">
        <v>211</v>
      </c>
      <c r="I825" t="s">
        <v>211</v>
      </c>
      <c r="J825" t="s">
        <v>211</v>
      </c>
      <c r="K825" t="s">
        <v>211</v>
      </c>
      <c r="L825">
        <v>3.676842702702698</v>
      </c>
      <c r="M825">
        <v>3.676842702702698</v>
      </c>
    </row>
    <row r="826" spans="1:13" x14ac:dyDescent="0.2">
      <c r="A826" t="s">
        <v>436</v>
      </c>
      <c r="B826" t="s">
        <v>272</v>
      </c>
      <c r="C826" t="s">
        <v>558</v>
      </c>
      <c r="D826" t="s">
        <v>245</v>
      </c>
      <c r="E826" t="s">
        <v>211</v>
      </c>
      <c r="F826" t="s">
        <v>276</v>
      </c>
      <c r="G826">
        <v>2018</v>
      </c>
      <c r="H826" t="s">
        <v>211</v>
      </c>
      <c r="I826" t="s">
        <v>211</v>
      </c>
      <c r="J826" t="s">
        <v>211</v>
      </c>
      <c r="K826" t="s">
        <v>211</v>
      </c>
      <c r="L826">
        <v>2.1628486486486458</v>
      </c>
      <c r="M826">
        <v>2.1628486486486458</v>
      </c>
    </row>
    <row r="827" spans="1:13" x14ac:dyDescent="0.2">
      <c r="A827" t="s">
        <v>436</v>
      </c>
      <c r="B827" t="s">
        <v>272</v>
      </c>
      <c r="C827" t="s">
        <v>558</v>
      </c>
      <c r="D827" t="s">
        <v>245</v>
      </c>
      <c r="E827" t="s">
        <v>211</v>
      </c>
      <c r="F827" t="s">
        <v>276</v>
      </c>
      <c r="G827">
        <v>2030</v>
      </c>
      <c r="H827" t="s">
        <v>211</v>
      </c>
      <c r="I827" t="s">
        <v>211</v>
      </c>
      <c r="J827" t="s">
        <v>211</v>
      </c>
      <c r="K827" t="s">
        <v>211</v>
      </c>
      <c r="L827">
        <v>2.4007619999999972</v>
      </c>
      <c r="M827">
        <v>2.4007619999999972</v>
      </c>
    </row>
    <row r="828" spans="1:13" x14ac:dyDescent="0.2">
      <c r="A828" t="s">
        <v>436</v>
      </c>
      <c r="B828" t="s">
        <v>272</v>
      </c>
      <c r="C828" t="s">
        <v>558</v>
      </c>
      <c r="D828" t="s">
        <v>245</v>
      </c>
      <c r="E828" t="s">
        <v>211</v>
      </c>
      <c r="F828" t="s">
        <v>276</v>
      </c>
      <c r="G828">
        <v>2040</v>
      </c>
      <c r="H828" t="s">
        <v>211</v>
      </c>
      <c r="I828" t="s">
        <v>211</v>
      </c>
      <c r="J828" t="s">
        <v>211</v>
      </c>
      <c r="K828" t="s">
        <v>211</v>
      </c>
      <c r="L828">
        <v>2.5737898918918884</v>
      </c>
      <c r="M828">
        <v>2.5737898918918884</v>
      </c>
    </row>
    <row r="829" spans="1:13" x14ac:dyDescent="0.2">
      <c r="A829" t="s">
        <v>436</v>
      </c>
      <c r="B829" t="s">
        <v>272</v>
      </c>
      <c r="C829" t="s">
        <v>558</v>
      </c>
      <c r="D829" t="s">
        <v>245</v>
      </c>
      <c r="E829" t="s">
        <v>211</v>
      </c>
      <c r="F829" t="s">
        <v>276</v>
      </c>
      <c r="G829">
        <v>2050</v>
      </c>
      <c r="H829" t="s">
        <v>211</v>
      </c>
      <c r="I829" t="s">
        <v>211</v>
      </c>
      <c r="J829" t="s">
        <v>211</v>
      </c>
      <c r="K829" t="s">
        <v>211</v>
      </c>
      <c r="L829">
        <v>2.5737898918918884</v>
      </c>
      <c r="M829">
        <v>2.5737898918918884</v>
      </c>
    </row>
    <row r="830" spans="1:13" x14ac:dyDescent="0.2">
      <c r="A830" t="s">
        <v>436</v>
      </c>
      <c r="B830" t="s">
        <v>272</v>
      </c>
      <c r="C830" t="s">
        <v>559</v>
      </c>
      <c r="D830" t="s">
        <v>545</v>
      </c>
      <c r="E830" t="s">
        <v>211</v>
      </c>
      <c r="F830" t="s">
        <v>276</v>
      </c>
      <c r="G830">
        <v>2018</v>
      </c>
      <c r="H830" t="s">
        <v>211</v>
      </c>
      <c r="I830" t="s">
        <v>211</v>
      </c>
      <c r="J830" t="s">
        <v>211</v>
      </c>
      <c r="K830" t="s">
        <v>211</v>
      </c>
      <c r="L830">
        <v>3.0897837837837798</v>
      </c>
      <c r="M830">
        <v>3.0897837837837798</v>
      </c>
    </row>
    <row r="831" spans="1:13" x14ac:dyDescent="0.2">
      <c r="A831" t="s">
        <v>436</v>
      </c>
      <c r="B831" t="s">
        <v>272</v>
      </c>
      <c r="C831" t="s">
        <v>559</v>
      </c>
      <c r="D831" t="s">
        <v>545</v>
      </c>
      <c r="E831" t="s">
        <v>211</v>
      </c>
      <c r="F831" t="s">
        <v>276</v>
      </c>
      <c r="G831">
        <v>2030</v>
      </c>
      <c r="H831" t="s">
        <v>211</v>
      </c>
      <c r="I831" t="s">
        <v>211</v>
      </c>
      <c r="J831" t="s">
        <v>211</v>
      </c>
      <c r="K831" t="s">
        <v>211</v>
      </c>
      <c r="L831">
        <v>3.4296599999999957</v>
      </c>
      <c r="M831">
        <v>3.4296599999999957</v>
      </c>
    </row>
    <row r="832" spans="1:13" x14ac:dyDescent="0.2">
      <c r="A832" t="s">
        <v>436</v>
      </c>
      <c r="B832" t="s">
        <v>272</v>
      </c>
      <c r="C832" t="s">
        <v>559</v>
      </c>
      <c r="D832" t="s">
        <v>545</v>
      </c>
      <c r="E832" t="s">
        <v>211</v>
      </c>
      <c r="F832" t="s">
        <v>276</v>
      </c>
      <c r="G832">
        <v>2040</v>
      </c>
      <c r="H832" t="s">
        <v>211</v>
      </c>
      <c r="I832" t="s">
        <v>211</v>
      </c>
      <c r="J832" t="s">
        <v>211</v>
      </c>
      <c r="K832" t="s">
        <v>211</v>
      </c>
      <c r="L832">
        <v>3.676842702702698</v>
      </c>
      <c r="M832">
        <v>3.676842702702698</v>
      </c>
    </row>
    <row r="833" spans="1:13" x14ac:dyDescent="0.2">
      <c r="A833" t="s">
        <v>436</v>
      </c>
      <c r="B833" t="s">
        <v>272</v>
      </c>
      <c r="C833" t="s">
        <v>559</v>
      </c>
      <c r="D833" t="s">
        <v>545</v>
      </c>
      <c r="E833" t="s">
        <v>211</v>
      </c>
      <c r="F833" t="s">
        <v>276</v>
      </c>
      <c r="G833">
        <v>2050</v>
      </c>
      <c r="H833" t="s">
        <v>211</v>
      </c>
      <c r="I833" t="s">
        <v>211</v>
      </c>
      <c r="J833" t="s">
        <v>211</v>
      </c>
      <c r="K833" t="s">
        <v>211</v>
      </c>
      <c r="L833">
        <v>3.676842702702698</v>
      </c>
      <c r="M833">
        <v>3.676842702702698</v>
      </c>
    </row>
    <row r="834" spans="1:13" x14ac:dyDescent="0.2">
      <c r="A834" t="s">
        <v>436</v>
      </c>
      <c r="B834" t="s">
        <v>272</v>
      </c>
      <c r="C834" t="s">
        <v>559</v>
      </c>
      <c r="D834" t="s">
        <v>245</v>
      </c>
      <c r="E834" t="s">
        <v>211</v>
      </c>
      <c r="F834" t="s">
        <v>276</v>
      </c>
      <c r="G834">
        <v>2018</v>
      </c>
      <c r="H834" t="s">
        <v>211</v>
      </c>
      <c r="I834" t="s">
        <v>211</v>
      </c>
      <c r="J834" t="s">
        <v>211</v>
      </c>
      <c r="K834" t="s">
        <v>211</v>
      </c>
      <c r="L834">
        <v>2.1628486486486458</v>
      </c>
      <c r="M834">
        <v>2.1628486486486458</v>
      </c>
    </row>
    <row r="835" spans="1:13" x14ac:dyDescent="0.2">
      <c r="A835" t="s">
        <v>436</v>
      </c>
      <c r="B835" t="s">
        <v>272</v>
      </c>
      <c r="C835" t="s">
        <v>559</v>
      </c>
      <c r="D835" t="s">
        <v>245</v>
      </c>
      <c r="E835" t="s">
        <v>211</v>
      </c>
      <c r="F835" t="s">
        <v>276</v>
      </c>
      <c r="G835">
        <v>2030</v>
      </c>
      <c r="H835" t="s">
        <v>211</v>
      </c>
      <c r="I835" t="s">
        <v>211</v>
      </c>
      <c r="J835" t="s">
        <v>211</v>
      </c>
      <c r="K835" t="s">
        <v>211</v>
      </c>
      <c r="L835">
        <v>2.4007619999999972</v>
      </c>
      <c r="M835">
        <v>2.4007619999999972</v>
      </c>
    </row>
    <row r="836" spans="1:13" x14ac:dyDescent="0.2">
      <c r="A836" t="s">
        <v>436</v>
      </c>
      <c r="B836" t="s">
        <v>272</v>
      </c>
      <c r="C836" t="s">
        <v>559</v>
      </c>
      <c r="D836" t="s">
        <v>245</v>
      </c>
      <c r="E836" t="s">
        <v>211</v>
      </c>
      <c r="F836" t="s">
        <v>276</v>
      </c>
      <c r="G836">
        <v>2040</v>
      </c>
      <c r="H836" t="s">
        <v>211</v>
      </c>
      <c r="I836" t="s">
        <v>211</v>
      </c>
      <c r="J836" t="s">
        <v>211</v>
      </c>
      <c r="K836" t="s">
        <v>211</v>
      </c>
      <c r="L836">
        <v>2.5737898918918884</v>
      </c>
      <c r="M836">
        <v>2.5737898918918884</v>
      </c>
    </row>
    <row r="837" spans="1:13" x14ac:dyDescent="0.2">
      <c r="A837" t="s">
        <v>436</v>
      </c>
      <c r="B837" t="s">
        <v>272</v>
      </c>
      <c r="C837" t="s">
        <v>559</v>
      </c>
      <c r="D837" t="s">
        <v>245</v>
      </c>
      <c r="E837" t="s">
        <v>211</v>
      </c>
      <c r="F837" t="s">
        <v>276</v>
      </c>
      <c r="G837">
        <v>2050</v>
      </c>
      <c r="H837" t="s">
        <v>211</v>
      </c>
      <c r="I837" t="s">
        <v>211</v>
      </c>
      <c r="J837" t="s">
        <v>211</v>
      </c>
      <c r="K837" t="s">
        <v>211</v>
      </c>
      <c r="L837">
        <v>2.5737898918918884</v>
      </c>
      <c r="M837">
        <v>2.5737898918918884</v>
      </c>
    </row>
    <row r="838" spans="1:13" x14ac:dyDescent="0.2">
      <c r="A838" t="s">
        <v>436</v>
      </c>
      <c r="B838" t="s">
        <v>272</v>
      </c>
      <c r="C838" t="s">
        <v>560</v>
      </c>
      <c r="D838" t="s">
        <v>547</v>
      </c>
      <c r="E838" t="s">
        <v>211</v>
      </c>
      <c r="F838" t="s">
        <v>276</v>
      </c>
      <c r="G838">
        <v>2018</v>
      </c>
      <c r="H838" t="s">
        <v>211</v>
      </c>
      <c r="I838" t="s">
        <v>211</v>
      </c>
      <c r="J838" t="s">
        <v>211</v>
      </c>
      <c r="K838" t="s">
        <v>211</v>
      </c>
      <c r="L838">
        <v>3.0897837837837798</v>
      </c>
      <c r="M838">
        <v>3.0897837837837798</v>
      </c>
    </row>
    <row r="839" spans="1:13" x14ac:dyDescent="0.2">
      <c r="A839" t="s">
        <v>436</v>
      </c>
      <c r="B839" t="s">
        <v>272</v>
      </c>
      <c r="C839" t="s">
        <v>560</v>
      </c>
      <c r="D839" t="s">
        <v>547</v>
      </c>
      <c r="E839" t="s">
        <v>211</v>
      </c>
      <c r="F839" t="s">
        <v>276</v>
      </c>
      <c r="G839">
        <v>2030</v>
      </c>
      <c r="H839" t="s">
        <v>211</v>
      </c>
      <c r="I839" t="s">
        <v>211</v>
      </c>
      <c r="J839" t="s">
        <v>211</v>
      </c>
      <c r="K839" t="s">
        <v>211</v>
      </c>
      <c r="L839">
        <v>3.4296599999999957</v>
      </c>
      <c r="M839">
        <v>3.4296599999999957</v>
      </c>
    </row>
    <row r="840" spans="1:13" x14ac:dyDescent="0.2">
      <c r="A840" t="s">
        <v>436</v>
      </c>
      <c r="B840" t="s">
        <v>272</v>
      </c>
      <c r="C840" t="s">
        <v>560</v>
      </c>
      <c r="D840" t="s">
        <v>547</v>
      </c>
      <c r="E840" t="s">
        <v>211</v>
      </c>
      <c r="F840" t="s">
        <v>276</v>
      </c>
      <c r="G840">
        <v>2040</v>
      </c>
      <c r="H840" t="s">
        <v>211</v>
      </c>
      <c r="I840" t="s">
        <v>211</v>
      </c>
      <c r="J840" t="s">
        <v>211</v>
      </c>
      <c r="K840" t="s">
        <v>211</v>
      </c>
      <c r="L840">
        <v>3.676842702702698</v>
      </c>
      <c r="M840">
        <v>3.676842702702698</v>
      </c>
    </row>
    <row r="841" spans="1:13" x14ac:dyDescent="0.2">
      <c r="A841" t="s">
        <v>436</v>
      </c>
      <c r="B841" t="s">
        <v>272</v>
      </c>
      <c r="C841" t="s">
        <v>560</v>
      </c>
      <c r="D841" t="s">
        <v>547</v>
      </c>
      <c r="E841" t="s">
        <v>211</v>
      </c>
      <c r="F841" t="s">
        <v>276</v>
      </c>
      <c r="G841">
        <v>2050</v>
      </c>
      <c r="H841" t="s">
        <v>211</v>
      </c>
      <c r="I841" t="s">
        <v>211</v>
      </c>
      <c r="J841" t="s">
        <v>211</v>
      </c>
      <c r="K841" t="s">
        <v>211</v>
      </c>
      <c r="L841">
        <v>3.676842702702698</v>
      </c>
      <c r="M841">
        <v>3.676842702702698</v>
      </c>
    </row>
    <row r="842" spans="1:13" x14ac:dyDescent="0.2">
      <c r="A842" t="s">
        <v>436</v>
      </c>
      <c r="B842" t="s">
        <v>272</v>
      </c>
      <c r="C842" t="s">
        <v>560</v>
      </c>
      <c r="D842" t="s">
        <v>245</v>
      </c>
      <c r="E842" t="s">
        <v>211</v>
      </c>
      <c r="F842" t="s">
        <v>276</v>
      </c>
      <c r="G842">
        <v>2018</v>
      </c>
      <c r="H842" t="s">
        <v>211</v>
      </c>
      <c r="I842" t="s">
        <v>211</v>
      </c>
      <c r="J842" t="s">
        <v>211</v>
      </c>
      <c r="K842" t="s">
        <v>211</v>
      </c>
      <c r="L842">
        <v>2.1628486486486458</v>
      </c>
      <c r="M842">
        <v>2.1628486486486458</v>
      </c>
    </row>
    <row r="843" spans="1:13" x14ac:dyDescent="0.2">
      <c r="A843" t="s">
        <v>436</v>
      </c>
      <c r="B843" t="s">
        <v>272</v>
      </c>
      <c r="C843" t="s">
        <v>560</v>
      </c>
      <c r="D843" t="s">
        <v>245</v>
      </c>
      <c r="E843" t="s">
        <v>211</v>
      </c>
      <c r="F843" t="s">
        <v>276</v>
      </c>
      <c r="G843">
        <v>2030</v>
      </c>
      <c r="H843" t="s">
        <v>211</v>
      </c>
      <c r="I843" t="s">
        <v>211</v>
      </c>
      <c r="J843" t="s">
        <v>211</v>
      </c>
      <c r="K843" t="s">
        <v>211</v>
      </c>
      <c r="L843">
        <v>2.4007619999999972</v>
      </c>
      <c r="M843">
        <v>2.4007619999999972</v>
      </c>
    </row>
    <row r="844" spans="1:13" x14ac:dyDescent="0.2">
      <c r="A844" t="s">
        <v>436</v>
      </c>
      <c r="B844" t="s">
        <v>272</v>
      </c>
      <c r="C844" t="s">
        <v>560</v>
      </c>
      <c r="D844" t="s">
        <v>245</v>
      </c>
      <c r="E844" t="s">
        <v>211</v>
      </c>
      <c r="F844" t="s">
        <v>276</v>
      </c>
      <c r="G844">
        <v>2040</v>
      </c>
      <c r="H844" t="s">
        <v>211</v>
      </c>
      <c r="I844" t="s">
        <v>211</v>
      </c>
      <c r="J844" t="s">
        <v>211</v>
      </c>
      <c r="K844" t="s">
        <v>211</v>
      </c>
      <c r="L844">
        <v>2.5737898918918884</v>
      </c>
      <c r="M844">
        <v>2.5737898918918884</v>
      </c>
    </row>
    <row r="845" spans="1:13" x14ac:dyDescent="0.2">
      <c r="A845" t="s">
        <v>436</v>
      </c>
      <c r="B845" t="s">
        <v>272</v>
      </c>
      <c r="C845" t="s">
        <v>560</v>
      </c>
      <c r="D845" t="s">
        <v>245</v>
      </c>
      <c r="E845" t="s">
        <v>211</v>
      </c>
      <c r="F845" t="s">
        <v>276</v>
      </c>
      <c r="G845">
        <v>2050</v>
      </c>
      <c r="H845" t="s">
        <v>211</v>
      </c>
      <c r="I845" t="s">
        <v>211</v>
      </c>
      <c r="J845" t="s">
        <v>211</v>
      </c>
      <c r="K845" t="s">
        <v>211</v>
      </c>
      <c r="L845">
        <v>2.5737898918918884</v>
      </c>
      <c r="M845">
        <v>2.5737898918918884</v>
      </c>
    </row>
    <row r="846" spans="1:13" x14ac:dyDescent="0.2">
      <c r="A846" t="s">
        <v>436</v>
      </c>
      <c r="B846" t="s">
        <v>272</v>
      </c>
      <c r="C846" t="s">
        <v>561</v>
      </c>
      <c r="D846" t="s">
        <v>549</v>
      </c>
      <c r="E846" t="s">
        <v>211</v>
      </c>
      <c r="F846" t="s">
        <v>276</v>
      </c>
      <c r="G846">
        <v>2018</v>
      </c>
      <c r="H846" t="s">
        <v>211</v>
      </c>
      <c r="I846" t="s">
        <v>211</v>
      </c>
      <c r="J846" t="s">
        <v>211</v>
      </c>
      <c r="K846" t="s">
        <v>211</v>
      </c>
      <c r="L846">
        <v>3.0897837837837798</v>
      </c>
      <c r="M846">
        <v>3.0897837837837798</v>
      </c>
    </row>
    <row r="847" spans="1:13" x14ac:dyDescent="0.2">
      <c r="A847" t="s">
        <v>436</v>
      </c>
      <c r="B847" t="s">
        <v>272</v>
      </c>
      <c r="C847" t="s">
        <v>561</v>
      </c>
      <c r="D847" t="s">
        <v>549</v>
      </c>
      <c r="E847" t="s">
        <v>211</v>
      </c>
      <c r="F847" t="s">
        <v>276</v>
      </c>
      <c r="G847">
        <v>2030</v>
      </c>
      <c r="H847" t="s">
        <v>211</v>
      </c>
      <c r="I847" t="s">
        <v>211</v>
      </c>
      <c r="J847" t="s">
        <v>211</v>
      </c>
      <c r="K847" t="s">
        <v>211</v>
      </c>
      <c r="L847">
        <v>3.4296599999999957</v>
      </c>
      <c r="M847">
        <v>3.4296599999999957</v>
      </c>
    </row>
    <row r="848" spans="1:13" x14ac:dyDescent="0.2">
      <c r="A848" t="s">
        <v>436</v>
      </c>
      <c r="B848" t="s">
        <v>272</v>
      </c>
      <c r="C848" t="s">
        <v>561</v>
      </c>
      <c r="D848" t="s">
        <v>549</v>
      </c>
      <c r="E848" t="s">
        <v>211</v>
      </c>
      <c r="F848" t="s">
        <v>276</v>
      </c>
      <c r="G848">
        <v>2040</v>
      </c>
      <c r="H848" t="s">
        <v>211</v>
      </c>
      <c r="I848" t="s">
        <v>211</v>
      </c>
      <c r="J848" t="s">
        <v>211</v>
      </c>
      <c r="K848" t="s">
        <v>211</v>
      </c>
      <c r="L848">
        <v>3.676842702702698</v>
      </c>
      <c r="M848">
        <v>3.676842702702698</v>
      </c>
    </row>
    <row r="849" spans="1:13" x14ac:dyDescent="0.2">
      <c r="A849" t="s">
        <v>436</v>
      </c>
      <c r="B849" t="s">
        <v>272</v>
      </c>
      <c r="C849" t="s">
        <v>561</v>
      </c>
      <c r="D849" t="s">
        <v>549</v>
      </c>
      <c r="E849" t="s">
        <v>211</v>
      </c>
      <c r="F849" t="s">
        <v>276</v>
      </c>
      <c r="G849">
        <v>2050</v>
      </c>
      <c r="H849" t="s">
        <v>211</v>
      </c>
      <c r="I849" t="s">
        <v>211</v>
      </c>
      <c r="J849" t="s">
        <v>211</v>
      </c>
      <c r="K849" t="s">
        <v>211</v>
      </c>
      <c r="L849">
        <v>3.676842702702698</v>
      </c>
      <c r="M849">
        <v>3.676842702702698</v>
      </c>
    </row>
    <row r="850" spans="1:13" x14ac:dyDescent="0.2">
      <c r="A850" t="s">
        <v>436</v>
      </c>
      <c r="B850" t="s">
        <v>272</v>
      </c>
      <c r="C850" t="s">
        <v>561</v>
      </c>
      <c r="D850" t="s">
        <v>245</v>
      </c>
      <c r="E850" t="s">
        <v>211</v>
      </c>
      <c r="F850" t="s">
        <v>276</v>
      </c>
      <c r="G850">
        <v>2018</v>
      </c>
      <c r="H850" t="s">
        <v>211</v>
      </c>
      <c r="I850" t="s">
        <v>211</v>
      </c>
      <c r="J850" t="s">
        <v>211</v>
      </c>
      <c r="K850" t="s">
        <v>211</v>
      </c>
      <c r="L850">
        <v>2.1628486486486458</v>
      </c>
      <c r="M850">
        <v>2.1628486486486458</v>
      </c>
    </row>
    <row r="851" spans="1:13" x14ac:dyDescent="0.2">
      <c r="A851" t="s">
        <v>436</v>
      </c>
      <c r="B851" t="s">
        <v>272</v>
      </c>
      <c r="C851" t="s">
        <v>561</v>
      </c>
      <c r="D851" t="s">
        <v>245</v>
      </c>
      <c r="E851" t="s">
        <v>211</v>
      </c>
      <c r="F851" t="s">
        <v>276</v>
      </c>
      <c r="G851">
        <v>2030</v>
      </c>
      <c r="H851" t="s">
        <v>211</v>
      </c>
      <c r="I851" t="s">
        <v>211</v>
      </c>
      <c r="J851" t="s">
        <v>211</v>
      </c>
      <c r="K851" t="s">
        <v>211</v>
      </c>
      <c r="L851">
        <v>2.4007619999999972</v>
      </c>
      <c r="M851">
        <v>2.4007619999999972</v>
      </c>
    </row>
    <row r="852" spans="1:13" x14ac:dyDescent="0.2">
      <c r="A852" t="s">
        <v>436</v>
      </c>
      <c r="B852" t="s">
        <v>272</v>
      </c>
      <c r="C852" t="s">
        <v>561</v>
      </c>
      <c r="D852" t="s">
        <v>245</v>
      </c>
      <c r="E852" t="s">
        <v>211</v>
      </c>
      <c r="F852" t="s">
        <v>276</v>
      </c>
      <c r="G852">
        <v>2040</v>
      </c>
      <c r="H852" t="s">
        <v>211</v>
      </c>
      <c r="I852" t="s">
        <v>211</v>
      </c>
      <c r="J852" t="s">
        <v>211</v>
      </c>
      <c r="K852" t="s">
        <v>211</v>
      </c>
      <c r="L852">
        <v>2.5737898918918884</v>
      </c>
      <c r="M852">
        <v>2.5737898918918884</v>
      </c>
    </row>
    <row r="853" spans="1:13" x14ac:dyDescent="0.2">
      <c r="A853" t="s">
        <v>436</v>
      </c>
      <c r="B853" t="s">
        <v>272</v>
      </c>
      <c r="C853" t="s">
        <v>561</v>
      </c>
      <c r="D853" t="s">
        <v>245</v>
      </c>
      <c r="E853" t="s">
        <v>211</v>
      </c>
      <c r="F853" t="s">
        <v>276</v>
      </c>
      <c r="G853">
        <v>2050</v>
      </c>
      <c r="H853" t="s">
        <v>211</v>
      </c>
      <c r="I853" t="s">
        <v>211</v>
      </c>
      <c r="J853" t="s">
        <v>211</v>
      </c>
      <c r="K853" t="s">
        <v>211</v>
      </c>
      <c r="L853">
        <v>2.5737898918918884</v>
      </c>
      <c r="M853">
        <v>2.5737898918918884</v>
      </c>
    </row>
    <row r="854" spans="1:13" x14ac:dyDescent="0.2">
      <c r="A854" t="s">
        <v>436</v>
      </c>
      <c r="B854" t="s">
        <v>272</v>
      </c>
      <c r="C854" t="s">
        <v>290</v>
      </c>
      <c r="D854" t="s">
        <v>539</v>
      </c>
      <c r="E854" t="s">
        <v>211</v>
      </c>
      <c r="F854" t="s">
        <v>276</v>
      </c>
      <c r="G854">
        <v>2018</v>
      </c>
      <c r="H854" t="s">
        <v>211</v>
      </c>
      <c r="I854" t="s">
        <v>211</v>
      </c>
      <c r="J854" t="s">
        <v>211</v>
      </c>
      <c r="K854" t="s">
        <v>211</v>
      </c>
      <c r="L854">
        <v>2.8830972222222209</v>
      </c>
      <c r="M854">
        <v>2.8830972222222209</v>
      </c>
    </row>
    <row r="855" spans="1:13" x14ac:dyDescent="0.2">
      <c r="A855" t="s">
        <v>436</v>
      </c>
      <c r="B855" t="s">
        <v>272</v>
      </c>
      <c r="C855" t="s">
        <v>290</v>
      </c>
      <c r="D855" t="s">
        <v>539</v>
      </c>
      <c r="E855" t="s">
        <v>211</v>
      </c>
      <c r="F855" t="s">
        <v>276</v>
      </c>
      <c r="G855">
        <v>2030</v>
      </c>
      <c r="H855" t="s">
        <v>211</v>
      </c>
      <c r="I855" t="s">
        <v>211</v>
      </c>
      <c r="J855" t="s">
        <v>211</v>
      </c>
      <c r="K855" t="s">
        <v>211</v>
      </c>
      <c r="L855">
        <v>3.1974665032679725</v>
      </c>
      <c r="M855">
        <v>3.1974665032679725</v>
      </c>
    </row>
    <row r="856" spans="1:13" x14ac:dyDescent="0.2">
      <c r="A856" t="s">
        <v>436</v>
      </c>
      <c r="B856" t="s">
        <v>272</v>
      </c>
      <c r="C856" t="s">
        <v>290</v>
      </c>
      <c r="D856" t="s">
        <v>539</v>
      </c>
      <c r="E856" t="s">
        <v>211</v>
      </c>
      <c r="F856" t="s">
        <v>276</v>
      </c>
      <c r="G856">
        <v>2040</v>
      </c>
      <c r="H856" t="s">
        <v>211</v>
      </c>
      <c r="I856" t="s">
        <v>211</v>
      </c>
      <c r="J856" t="s">
        <v>211</v>
      </c>
      <c r="K856" t="s">
        <v>211</v>
      </c>
      <c r="L856">
        <v>3.4332434640522864</v>
      </c>
      <c r="M856">
        <v>3.4332434640522864</v>
      </c>
    </row>
    <row r="857" spans="1:13" x14ac:dyDescent="0.2">
      <c r="A857" t="s">
        <v>436</v>
      </c>
      <c r="B857" t="s">
        <v>272</v>
      </c>
      <c r="C857" t="s">
        <v>290</v>
      </c>
      <c r="D857" t="s">
        <v>539</v>
      </c>
      <c r="E857" t="s">
        <v>211</v>
      </c>
      <c r="F857" t="s">
        <v>276</v>
      </c>
      <c r="G857">
        <v>2050</v>
      </c>
      <c r="H857" t="s">
        <v>211</v>
      </c>
      <c r="I857" t="s">
        <v>211</v>
      </c>
      <c r="J857" t="s">
        <v>211</v>
      </c>
      <c r="K857" t="s">
        <v>211</v>
      </c>
      <c r="L857">
        <v>3.4332434640522864</v>
      </c>
      <c r="M857">
        <v>3.4332434640522864</v>
      </c>
    </row>
    <row r="858" spans="1:13" x14ac:dyDescent="0.2">
      <c r="A858" t="s">
        <v>436</v>
      </c>
      <c r="B858" t="s">
        <v>272</v>
      </c>
      <c r="C858" t="s">
        <v>290</v>
      </c>
      <c r="D858" t="s">
        <v>541</v>
      </c>
      <c r="E858" t="s">
        <v>211</v>
      </c>
      <c r="F858" t="s">
        <v>276</v>
      </c>
      <c r="G858">
        <v>2018</v>
      </c>
      <c r="H858" t="s">
        <v>211</v>
      </c>
      <c r="I858" t="s">
        <v>211</v>
      </c>
      <c r="J858" t="s">
        <v>211</v>
      </c>
      <c r="K858" t="s">
        <v>211</v>
      </c>
      <c r="L858">
        <v>2.8830972222222209</v>
      </c>
      <c r="M858">
        <v>2.8830972222222209</v>
      </c>
    </row>
    <row r="859" spans="1:13" x14ac:dyDescent="0.2">
      <c r="A859" t="s">
        <v>436</v>
      </c>
      <c r="B859" t="s">
        <v>272</v>
      </c>
      <c r="C859" t="s">
        <v>290</v>
      </c>
      <c r="D859" t="s">
        <v>541</v>
      </c>
      <c r="E859" t="s">
        <v>211</v>
      </c>
      <c r="F859" t="s">
        <v>276</v>
      </c>
      <c r="G859">
        <v>2030</v>
      </c>
      <c r="H859" t="s">
        <v>211</v>
      </c>
      <c r="I859" t="s">
        <v>211</v>
      </c>
      <c r="J859" t="s">
        <v>211</v>
      </c>
      <c r="K859" t="s">
        <v>211</v>
      </c>
      <c r="L859">
        <v>3.1974665032679725</v>
      </c>
      <c r="M859">
        <v>3.1974665032679725</v>
      </c>
    </row>
    <row r="860" spans="1:13" x14ac:dyDescent="0.2">
      <c r="A860" t="s">
        <v>436</v>
      </c>
      <c r="B860" t="s">
        <v>272</v>
      </c>
      <c r="C860" t="s">
        <v>290</v>
      </c>
      <c r="D860" t="s">
        <v>541</v>
      </c>
      <c r="E860" t="s">
        <v>211</v>
      </c>
      <c r="F860" t="s">
        <v>276</v>
      </c>
      <c r="G860">
        <v>2040</v>
      </c>
      <c r="H860" t="s">
        <v>211</v>
      </c>
      <c r="I860" t="s">
        <v>211</v>
      </c>
      <c r="J860" t="s">
        <v>211</v>
      </c>
      <c r="K860" t="s">
        <v>211</v>
      </c>
      <c r="L860">
        <v>3.4332434640522864</v>
      </c>
      <c r="M860">
        <v>3.4332434640522864</v>
      </c>
    </row>
    <row r="861" spans="1:13" x14ac:dyDescent="0.2">
      <c r="A861" t="s">
        <v>436</v>
      </c>
      <c r="B861" t="s">
        <v>272</v>
      </c>
      <c r="C861" t="s">
        <v>290</v>
      </c>
      <c r="D861" t="s">
        <v>541</v>
      </c>
      <c r="E861" t="s">
        <v>211</v>
      </c>
      <c r="F861" t="s">
        <v>276</v>
      </c>
      <c r="G861">
        <v>2050</v>
      </c>
      <c r="H861" t="s">
        <v>211</v>
      </c>
      <c r="I861" t="s">
        <v>211</v>
      </c>
      <c r="J861" t="s">
        <v>211</v>
      </c>
      <c r="K861" t="s">
        <v>211</v>
      </c>
      <c r="L861">
        <v>3.4332434640522864</v>
      </c>
      <c r="M861">
        <v>3.4332434640522864</v>
      </c>
    </row>
    <row r="862" spans="1:13" x14ac:dyDescent="0.2">
      <c r="A862" t="s">
        <v>436</v>
      </c>
      <c r="B862" t="s">
        <v>272</v>
      </c>
      <c r="C862" t="s">
        <v>290</v>
      </c>
      <c r="D862" t="s">
        <v>543</v>
      </c>
      <c r="E862" t="s">
        <v>211</v>
      </c>
      <c r="F862" t="s">
        <v>276</v>
      </c>
      <c r="G862">
        <v>2018</v>
      </c>
      <c r="H862" t="s">
        <v>211</v>
      </c>
      <c r="I862" t="s">
        <v>211</v>
      </c>
      <c r="J862" t="s">
        <v>211</v>
      </c>
      <c r="K862" t="s">
        <v>211</v>
      </c>
      <c r="L862">
        <v>2.8830972222222209</v>
      </c>
      <c r="M862">
        <v>2.8830972222222209</v>
      </c>
    </row>
    <row r="863" spans="1:13" x14ac:dyDescent="0.2">
      <c r="A863" t="s">
        <v>436</v>
      </c>
      <c r="B863" t="s">
        <v>272</v>
      </c>
      <c r="C863" t="s">
        <v>290</v>
      </c>
      <c r="D863" t="s">
        <v>543</v>
      </c>
      <c r="E863" t="s">
        <v>211</v>
      </c>
      <c r="F863" t="s">
        <v>276</v>
      </c>
      <c r="G863">
        <v>2030</v>
      </c>
      <c r="H863" t="s">
        <v>211</v>
      </c>
      <c r="I863" t="s">
        <v>211</v>
      </c>
      <c r="J863" t="s">
        <v>211</v>
      </c>
      <c r="K863" t="s">
        <v>211</v>
      </c>
      <c r="L863">
        <v>3.1974665032679725</v>
      </c>
      <c r="M863">
        <v>3.1974665032679725</v>
      </c>
    </row>
    <row r="864" spans="1:13" x14ac:dyDescent="0.2">
      <c r="A864" t="s">
        <v>436</v>
      </c>
      <c r="B864" t="s">
        <v>272</v>
      </c>
      <c r="C864" t="s">
        <v>290</v>
      </c>
      <c r="D864" t="s">
        <v>543</v>
      </c>
      <c r="E864" t="s">
        <v>211</v>
      </c>
      <c r="F864" t="s">
        <v>276</v>
      </c>
      <c r="G864">
        <v>2040</v>
      </c>
      <c r="H864" t="s">
        <v>211</v>
      </c>
      <c r="I864" t="s">
        <v>211</v>
      </c>
      <c r="J864" t="s">
        <v>211</v>
      </c>
      <c r="K864" t="s">
        <v>211</v>
      </c>
      <c r="L864">
        <v>3.4332434640522864</v>
      </c>
      <c r="M864">
        <v>3.4332434640522864</v>
      </c>
    </row>
    <row r="865" spans="1:13" x14ac:dyDescent="0.2">
      <c r="A865" t="s">
        <v>436</v>
      </c>
      <c r="B865" t="s">
        <v>272</v>
      </c>
      <c r="C865" t="s">
        <v>290</v>
      </c>
      <c r="D865" t="s">
        <v>543</v>
      </c>
      <c r="E865" t="s">
        <v>211</v>
      </c>
      <c r="F865" t="s">
        <v>276</v>
      </c>
      <c r="G865">
        <v>2050</v>
      </c>
      <c r="H865" t="s">
        <v>211</v>
      </c>
      <c r="I865" t="s">
        <v>211</v>
      </c>
      <c r="J865" t="s">
        <v>211</v>
      </c>
      <c r="K865" t="s">
        <v>211</v>
      </c>
      <c r="L865">
        <v>3.4332434640522864</v>
      </c>
      <c r="M865">
        <v>3.4332434640522864</v>
      </c>
    </row>
    <row r="866" spans="1:13" x14ac:dyDescent="0.2">
      <c r="A866" t="s">
        <v>436</v>
      </c>
      <c r="B866" t="s">
        <v>272</v>
      </c>
      <c r="C866" t="s">
        <v>290</v>
      </c>
      <c r="D866" t="s">
        <v>545</v>
      </c>
      <c r="E866" t="s">
        <v>211</v>
      </c>
      <c r="F866" t="s">
        <v>276</v>
      </c>
      <c r="G866">
        <v>2018</v>
      </c>
      <c r="H866" t="s">
        <v>211</v>
      </c>
      <c r="I866" t="s">
        <v>211</v>
      </c>
      <c r="J866" t="s">
        <v>211</v>
      </c>
      <c r="K866" t="s">
        <v>211</v>
      </c>
      <c r="L866">
        <v>2.8830972222222209</v>
      </c>
      <c r="M866">
        <v>2.8830972222222209</v>
      </c>
    </row>
    <row r="867" spans="1:13" x14ac:dyDescent="0.2">
      <c r="A867" t="s">
        <v>436</v>
      </c>
      <c r="B867" t="s">
        <v>272</v>
      </c>
      <c r="C867" t="s">
        <v>290</v>
      </c>
      <c r="D867" t="s">
        <v>545</v>
      </c>
      <c r="E867" t="s">
        <v>211</v>
      </c>
      <c r="F867" t="s">
        <v>276</v>
      </c>
      <c r="G867">
        <v>2030</v>
      </c>
      <c r="H867" t="s">
        <v>211</v>
      </c>
      <c r="I867" t="s">
        <v>211</v>
      </c>
      <c r="J867" t="s">
        <v>211</v>
      </c>
      <c r="K867" t="s">
        <v>211</v>
      </c>
      <c r="L867">
        <v>3.1974665032679725</v>
      </c>
      <c r="M867">
        <v>3.1974665032679725</v>
      </c>
    </row>
    <row r="868" spans="1:13" x14ac:dyDescent="0.2">
      <c r="A868" t="s">
        <v>436</v>
      </c>
      <c r="B868" t="s">
        <v>272</v>
      </c>
      <c r="C868" t="s">
        <v>290</v>
      </c>
      <c r="D868" t="s">
        <v>545</v>
      </c>
      <c r="E868" t="s">
        <v>211</v>
      </c>
      <c r="F868" t="s">
        <v>276</v>
      </c>
      <c r="G868">
        <v>2040</v>
      </c>
      <c r="H868" t="s">
        <v>211</v>
      </c>
      <c r="I868" t="s">
        <v>211</v>
      </c>
      <c r="J868" t="s">
        <v>211</v>
      </c>
      <c r="K868" t="s">
        <v>211</v>
      </c>
      <c r="L868">
        <v>3.4332434640522864</v>
      </c>
      <c r="M868">
        <v>3.4332434640522864</v>
      </c>
    </row>
    <row r="869" spans="1:13" x14ac:dyDescent="0.2">
      <c r="A869" t="s">
        <v>436</v>
      </c>
      <c r="B869" t="s">
        <v>272</v>
      </c>
      <c r="C869" t="s">
        <v>290</v>
      </c>
      <c r="D869" t="s">
        <v>545</v>
      </c>
      <c r="E869" t="s">
        <v>211</v>
      </c>
      <c r="F869" t="s">
        <v>276</v>
      </c>
      <c r="G869">
        <v>2050</v>
      </c>
      <c r="H869" t="s">
        <v>211</v>
      </c>
      <c r="I869" t="s">
        <v>211</v>
      </c>
      <c r="J869" t="s">
        <v>211</v>
      </c>
      <c r="K869" t="s">
        <v>211</v>
      </c>
      <c r="L869">
        <v>3.4332434640522864</v>
      </c>
      <c r="M869">
        <v>3.4332434640522864</v>
      </c>
    </row>
    <row r="870" spans="1:13" x14ac:dyDescent="0.2">
      <c r="A870" t="s">
        <v>436</v>
      </c>
      <c r="B870" t="s">
        <v>272</v>
      </c>
      <c r="C870" t="s">
        <v>290</v>
      </c>
      <c r="D870" t="s">
        <v>547</v>
      </c>
      <c r="E870" t="s">
        <v>211</v>
      </c>
      <c r="F870" t="s">
        <v>276</v>
      </c>
      <c r="G870">
        <v>2018</v>
      </c>
      <c r="H870" t="s">
        <v>211</v>
      </c>
      <c r="I870" t="s">
        <v>211</v>
      </c>
      <c r="J870" t="s">
        <v>211</v>
      </c>
      <c r="K870" t="s">
        <v>211</v>
      </c>
      <c r="L870">
        <v>2.8830972222222209</v>
      </c>
      <c r="M870">
        <v>2.8830972222222209</v>
      </c>
    </row>
    <row r="871" spans="1:13" x14ac:dyDescent="0.2">
      <c r="A871" t="s">
        <v>436</v>
      </c>
      <c r="B871" t="s">
        <v>272</v>
      </c>
      <c r="C871" t="s">
        <v>290</v>
      </c>
      <c r="D871" t="s">
        <v>547</v>
      </c>
      <c r="E871" t="s">
        <v>211</v>
      </c>
      <c r="F871" t="s">
        <v>276</v>
      </c>
      <c r="G871">
        <v>2030</v>
      </c>
      <c r="H871" t="s">
        <v>211</v>
      </c>
      <c r="I871" t="s">
        <v>211</v>
      </c>
      <c r="J871" t="s">
        <v>211</v>
      </c>
      <c r="K871" t="s">
        <v>211</v>
      </c>
      <c r="L871">
        <v>3.1974665032679725</v>
      </c>
      <c r="M871">
        <v>3.1974665032679725</v>
      </c>
    </row>
    <row r="872" spans="1:13" x14ac:dyDescent="0.2">
      <c r="A872" t="s">
        <v>436</v>
      </c>
      <c r="B872" t="s">
        <v>272</v>
      </c>
      <c r="C872" t="s">
        <v>290</v>
      </c>
      <c r="D872" t="s">
        <v>547</v>
      </c>
      <c r="E872" t="s">
        <v>211</v>
      </c>
      <c r="F872" t="s">
        <v>276</v>
      </c>
      <c r="G872">
        <v>2040</v>
      </c>
      <c r="H872" t="s">
        <v>211</v>
      </c>
      <c r="I872" t="s">
        <v>211</v>
      </c>
      <c r="J872" t="s">
        <v>211</v>
      </c>
      <c r="K872" t="s">
        <v>211</v>
      </c>
      <c r="L872">
        <v>3.4332434640522864</v>
      </c>
      <c r="M872">
        <v>3.4332434640522864</v>
      </c>
    </row>
    <row r="873" spans="1:13" x14ac:dyDescent="0.2">
      <c r="A873" t="s">
        <v>436</v>
      </c>
      <c r="B873" t="s">
        <v>272</v>
      </c>
      <c r="C873" t="s">
        <v>290</v>
      </c>
      <c r="D873" t="s">
        <v>547</v>
      </c>
      <c r="E873" t="s">
        <v>211</v>
      </c>
      <c r="F873" t="s">
        <v>276</v>
      </c>
      <c r="G873">
        <v>2050</v>
      </c>
      <c r="H873" t="s">
        <v>211</v>
      </c>
      <c r="I873" t="s">
        <v>211</v>
      </c>
      <c r="J873" t="s">
        <v>211</v>
      </c>
      <c r="K873" t="s">
        <v>211</v>
      </c>
      <c r="L873">
        <v>3.4332434640522864</v>
      </c>
      <c r="M873">
        <v>3.4332434640522864</v>
      </c>
    </row>
    <row r="874" spans="1:13" x14ac:dyDescent="0.2">
      <c r="A874" t="s">
        <v>436</v>
      </c>
      <c r="B874" t="s">
        <v>272</v>
      </c>
      <c r="C874" t="s">
        <v>290</v>
      </c>
      <c r="D874" t="s">
        <v>549</v>
      </c>
      <c r="E874" t="s">
        <v>211</v>
      </c>
      <c r="F874" t="s">
        <v>276</v>
      </c>
      <c r="G874">
        <v>2018</v>
      </c>
      <c r="H874" t="s">
        <v>211</v>
      </c>
      <c r="I874" t="s">
        <v>211</v>
      </c>
      <c r="J874" t="s">
        <v>211</v>
      </c>
      <c r="K874" t="s">
        <v>211</v>
      </c>
      <c r="L874">
        <v>2.8830972222222209</v>
      </c>
      <c r="M874">
        <v>2.8830972222222209</v>
      </c>
    </row>
    <row r="875" spans="1:13" x14ac:dyDescent="0.2">
      <c r="A875" t="s">
        <v>436</v>
      </c>
      <c r="B875" t="s">
        <v>272</v>
      </c>
      <c r="C875" t="s">
        <v>290</v>
      </c>
      <c r="D875" t="s">
        <v>549</v>
      </c>
      <c r="E875" t="s">
        <v>211</v>
      </c>
      <c r="F875" t="s">
        <v>276</v>
      </c>
      <c r="G875">
        <v>2030</v>
      </c>
      <c r="H875" t="s">
        <v>211</v>
      </c>
      <c r="I875" t="s">
        <v>211</v>
      </c>
      <c r="J875" t="s">
        <v>211</v>
      </c>
      <c r="K875" t="s">
        <v>211</v>
      </c>
      <c r="L875">
        <v>3.1974665032679725</v>
      </c>
      <c r="M875">
        <v>3.1974665032679725</v>
      </c>
    </row>
    <row r="876" spans="1:13" x14ac:dyDescent="0.2">
      <c r="A876" t="s">
        <v>436</v>
      </c>
      <c r="B876" t="s">
        <v>272</v>
      </c>
      <c r="C876" t="s">
        <v>290</v>
      </c>
      <c r="D876" t="s">
        <v>549</v>
      </c>
      <c r="E876" t="s">
        <v>211</v>
      </c>
      <c r="F876" t="s">
        <v>276</v>
      </c>
      <c r="G876">
        <v>2040</v>
      </c>
      <c r="H876" t="s">
        <v>211</v>
      </c>
      <c r="I876" t="s">
        <v>211</v>
      </c>
      <c r="J876" t="s">
        <v>211</v>
      </c>
      <c r="K876" t="s">
        <v>211</v>
      </c>
      <c r="L876">
        <v>3.4332434640522864</v>
      </c>
      <c r="M876">
        <v>3.4332434640522864</v>
      </c>
    </row>
    <row r="877" spans="1:13" x14ac:dyDescent="0.2">
      <c r="A877" t="s">
        <v>436</v>
      </c>
      <c r="B877" t="s">
        <v>272</v>
      </c>
      <c r="C877" t="s">
        <v>290</v>
      </c>
      <c r="D877" t="s">
        <v>549</v>
      </c>
      <c r="E877" t="s">
        <v>211</v>
      </c>
      <c r="F877" t="s">
        <v>276</v>
      </c>
      <c r="G877">
        <v>2050</v>
      </c>
      <c r="H877" t="s">
        <v>211</v>
      </c>
      <c r="I877" t="s">
        <v>211</v>
      </c>
      <c r="J877" t="s">
        <v>211</v>
      </c>
      <c r="K877" t="s">
        <v>211</v>
      </c>
      <c r="L877">
        <v>3.4332434640522864</v>
      </c>
      <c r="M877">
        <v>3.4332434640522864</v>
      </c>
    </row>
    <row r="878" spans="1:13" x14ac:dyDescent="0.2">
      <c r="A878" t="s">
        <v>436</v>
      </c>
      <c r="B878" t="s">
        <v>272</v>
      </c>
      <c r="C878" t="s">
        <v>290</v>
      </c>
      <c r="D878" t="s">
        <v>245</v>
      </c>
      <c r="E878" t="s">
        <v>211</v>
      </c>
      <c r="F878" t="s">
        <v>276</v>
      </c>
      <c r="G878">
        <v>2018</v>
      </c>
      <c r="H878" t="s">
        <v>211</v>
      </c>
      <c r="I878" t="s">
        <v>211</v>
      </c>
      <c r="J878" t="s">
        <v>211</v>
      </c>
      <c r="K878" t="s">
        <v>211</v>
      </c>
      <c r="L878">
        <v>2.0181680555555546</v>
      </c>
      <c r="M878">
        <v>2.0181680555555546</v>
      </c>
    </row>
    <row r="879" spans="1:13" x14ac:dyDescent="0.2">
      <c r="A879" t="s">
        <v>436</v>
      </c>
      <c r="B879" t="s">
        <v>272</v>
      </c>
      <c r="C879" t="s">
        <v>290</v>
      </c>
      <c r="D879" t="s">
        <v>245</v>
      </c>
      <c r="E879" t="s">
        <v>211</v>
      </c>
      <c r="F879" t="s">
        <v>276</v>
      </c>
      <c r="G879">
        <v>2030</v>
      </c>
      <c r="H879" t="s">
        <v>211</v>
      </c>
      <c r="I879" t="s">
        <v>211</v>
      </c>
      <c r="J879" t="s">
        <v>211</v>
      </c>
      <c r="K879" t="s">
        <v>211</v>
      </c>
      <c r="L879">
        <v>2.2382265522875806</v>
      </c>
      <c r="M879">
        <v>2.2382265522875806</v>
      </c>
    </row>
    <row r="880" spans="1:13" x14ac:dyDescent="0.2">
      <c r="A880" t="s">
        <v>436</v>
      </c>
      <c r="B880" t="s">
        <v>272</v>
      </c>
      <c r="C880" t="s">
        <v>290</v>
      </c>
      <c r="D880" t="s">
        <v>245</v>
      </c>
      <c r="E880" t="s">
        <v>211</v>
      </c>
      <c r="F880" t="s">
        <v>276</v>
      </c>
      <c r="G880">
        <v>2040</v>
      </c>
      <c r="H880" t="s">
        <v>211</v>
      </c>
      <c r="I880" t="s">
        <v>211</v>
      </c>
      <c r="J880" t="s">
        <v>211</v>
      </c>
      <c r="K880" t="s">
        <v>211</v>
      </c>
      <c r="L880">
        <v>2.4032704248366001</v>
      </c>
      <c r="M880">
        <v>2.4032704248366001</v>
      </c>
    </row>
    <row r="881" spans="1:13" x14ac:dyDescent="0.2">
      <c r="A881" t="s">
        <v>436</v>
      </c>
      <c r="B881" t="s">
        <v>272</v>
      </c>
      <c r="C881" t="s">
        <v>290</v>
      </c>
      <c r="D881" t="s">
        <v>245</v>
      </c>
      <c r="E881" t="s">
        <v>211</v>
      </c>
      <c r="F881" t="s">
        <v>276</v>
      </c>
      <c r="G881">
        <v>2050</v>
      </c>
      <c r="H881" t="s">
        <v>211</v>
      </c>
      <c r="I881" t="s">
        <v>211</v>
      </c>
      <c r="J881" t="s">
        <v>211</v>
      </c>
      <c r="K881" t="s">
        <v>211</v>
      </c>
      <c r="L881">
        <v>2.4032704248366001</v>
      </c>
      <c r="M881">
        <v>2.4032704248366001</v>
      </c>
    </row>
    <row r="882" spans="1:13" x14ac:dyDescent="0.2">
      <c r="A882" t="s">
        <v>436</v>
      </c>
      <c r="B882" t="s">
        <v>272</v>
      </c>
      <c r="C882" t="s">
        <v>291</v>
      </c>
      <c r="D882" t="s">
        <v>539</v>
      </c>
      <c r="E882" t="s">
        <v>211</v>
      </c>
      <c r="F882" t="s">
        <v>276</v>
      </c>
      <c r="G882">
        <v>2018</v>
      </c>
      <c r="H882" t="s">
        <v>211</v>
      </c>
      <c r="I882" t="s">
        <v>211</v>
      </c>
      <c r="J882" t="s">
        <v>211</v>
      </c>
      <c r="K882" t="s">
        <v>211</v>
      </c>
      <c r="L882">
        <v>1.3788126361655795</v>
      </c>
      <c r="M882">
        <v>1.3788126361655795</v>
      </c>
    </row>
    <row r="883" spans="1:13" x14ac:dyDescent="0.2">
      <c r="A883" t="s">
        <v>436</v>
      </c>
      <c r="B883" t="s">
        <v>272</v>
      </c>
      <c r="C883" t="s">
        <v>291</v>
      </c>
      <c r="D883" t="s">
        <v>539</v>
      </c>
      <c r="E883" t="s">
        <v>211</v>
      </c>
      <c r="F883" t="s">
        <v>276</v>
      </c>
      <c r="G883">
        <v>2030</v>
      </c>
      <c r="H883" t="s">
        <v>211</v>
      </c>
      <c r="I883" t="s">
        <v>211</v>
      </c>
      <c r="J883" t="s">
        <v>211</v>
      </c>
      <c r="K883" t="s">
        <v>211</v>
      </c>
      <c r="L883">
        <v>1.4809469055111721</v>
      </c>
      <c r="M883">
        <v>1.4809469055111721</v>
      </c>
    </row>
    <row r="884" spans="1:13" x14ac:dyDescent="0.2">
      <c r="A884" t="s">
        <v>436</v>
      </c>
      <c r="B884" t="s">
        <v>272</v>
      </c>
      <c r="C884" t="s">
        <v>291</v>
      </c>
      <c r="D884" t="s">
        <v>539</v>
      </c>
      <c r="E884" t="s">
        <v>211</v>
      </c>
      <c r="F884" t="s">
        <v>276</v>
      </c>
      <c r="G884">
        <v>2040</v>
      </c>
      <c r="H884" t="s">
        <v>211</v>
      </c>
      <c r="I884" t="s">
        <v>211</v>
      </c>
      <c r="J884" t="s">
        <v>211</v>
      </c>
      <c r="K884" t="s">
        <v>211</v>
      </c>
      <c r="L884">
        <v>1.7362825788751743</v>
      </c>
      <c r="M884">
        <v>1.7362825788751743</v>
      </c>
    </row>
    <row r="885" spans="1:13" x14ac:dyDescent="0.2">
      <c r="A885" t="s">
        <v>436</v>
      </c>
      <c r="B885" t="s">
        <v>272</v>
      </c>
      <c r="C885" t="s">
        <v>291</v>
      </c>
      <c r="D885" t="s">
        <v>539</v>
      </c>
      <c r="E885" t="s">
        <v>211</v>
      </c>
      <c r="F885" t="s">
        <v>276</v>
      </c>
      <c r="G885">
        <v>2050</v>
      </c>
      <c r="H885" t="s">
        <v>211</v>
      </c>
      <c r="I885" t="s">
        <v>211</v>
      </c>
      <c r="J885" t="s">
        <v>211</v>
      </c>
      <c r="K885" t="s">
        <v>211</v>
      </c>
      <c r="L885">
        <v>1.7362825788751743</v>
      </c>
      <c r="M885">
        <v>1.7362825788751743</v>
      </c>
    </row>
    <row r="886" spans="1:13" x14ac:dyDescent="0.2">
      <c r="A886" t="s">
        <v>436</v>
      </c>
      <c r="B886" t="s">
        <v>272</v>
      </c>
      <c r="C886" t="s">
        <v>291</v>
      </c>
      <c r="D886" t="s">
        <v>541</v>
      </c>
      <c r="E886" t="s">
        <v>211</v>
      </c>
      <c r="F886" t="s">
        <v>276</v>
      </c>
      <c r="G886">
        <v>2018</v>
      </c>
      <c r="H886" t="s">
        <v>211</v>
      </c>
      <c r="I886" t="s">
        <v>211</v>
      </c>
      <c r="J886" t="s">
        <v>211</v>
      </c>
      <c r="K886" t="s">
        <v>211</v>
      </c>
      <c r="L886">
        <v>1.3788126361655795</v>
      </c>
      <c r="M886">
        <v>1.3788126361655795</v>
      </c>
    </row>
    <row r="887" spans="1:13" x14ac:dyDescent="0.2">
      <c r="A887" t="s">
        <v>436</v>
      </c>
      <c r="B887" t="s">
        <v>272</v>
      </c>
      <c r="C887" t="s">
        <v>291</v>
      </c>
      <c r="D887" t="s">
        <v>541</v>
      </c>
      <c r="E887" t="s">
        <v>211</v>
      </c>
      <c r="F887" t="s">
        <v>276</v>
      </c>
      <c r="G887">
        <v>2030</v>
      </c>
      <c r="H887" t="s">
        <v>211</v>
      </c>
      <c r="I887" t="s">
        <v>211</v>
      </c>
      <c r="J887" t="s">
        <v>211</v>
      </c>
      <c r="K887" t="s">
        <v>211</v>
      </c>
      <c r="L887">
        <v>1.4809469055111721</v>
      </c>
      <c r="M887">
        <v>1.4809469055111721</v>
      </c>
    </row>
    <row r="888" spans="1:13" x14ac:dyDescent="0.2">
      <c r="A888" t="s">
        <v>436</v>
      </c>
      <c r="B888" t="s">
        <v>272</v>
      </c>
      <c r="C888" t="s">
        <v>291</v>
      </c>
      <c r="D888" t="s">
        <v>541</v>
      </c>
      <c r="E888" t="s">
        <v>211</v>
      </c>
      <c r="F888" t="s">
        <v>276</v>
      </c>
      <c r="G888">
        <v>2040</v>
      </c>
      <c r="H888" t="s">
        <v>211</v>
      </c>
      <c r="I888" t="s">
        <v>211</v>
      </c>
      <c r="J888" t="s">
        <v>211</v>
      </c>
      <c r="K888" t="s">
        <v>211</v>
      </c>
      <c r="L888">
        <v>1.7362825788751743</v>
      </c>
      <c r="M888">
        <v>1.7362825788751743</v>
      </c>
    </row>
    <row r="889" spans="1:13" x14ac:dyDescent="0.2">
      <c r="A889" t="s">
        <v>436</v>
      </c>
      <c r="B889" t="s">
        <v>272</v>
      </c>
      <c r="C889" t="s">
        <v>291</v>
      </c>
      <c r="D889" t="s">
        <v>541</v>
      </c>
      <c r="E889" t="s">
        <v>211</v>
      </c>
      <c r="F889" t="s">
        <v>276</v>
      </c>
      <c r="G889">
        <v>2050</v>
      </c>
      <c r="H889" t="s">
        <v>211</v>
      </c>
      <c r="I889" t="s">
        <v>211</v>
      </c>
      <c r="J889" t="s">
        <v>211</v>
      </c>
      <c r="K889" t="s">
        <v>211</v>
      </c>
      <c r="L889">
        <v>1.7362825788751743</v>
      </c>
      <c r="M889">
        <v>1.7362825788751743</v>
      </c>
    </row>
    <row r="890" spans="1:13" x14ac:dyDescent="0.2">
      <c r="A890" t="s">
        <v>436</v>
      </c>
      <c r="B890" t="s">
        <v>272</v>
      </c>
      <c r="C890" t="s">
        <v>291</v>
      </c>
      <c r="D890" t="s">
        <v>543</v>
      </c>
      <c r="E890" t="s">
        <v>211</v>
      </c>
      <c r="F890" t="s">
        <v>276</v>
      </c>
      <c r="G890">
        <v>2018</v>
      </c>
      <c r="H890" t="s">
        <v>211</v>
      </c>
      <c r="I890" t="s">
        <v>211</v>
      </c>
      <c r="J890" t="s">
        <v>211</v>
      </c>
      <c r="K890" t="s">
        <v>211</v>
      </c>
      <c r="L890">
        <v>1.3788126361655795</v>
      </c>
      <c r="M890">
        <v>1.3788126361655795</v>
      </c>
    </row>
    <row r="891" spans="1:13" x14ac:dyDescent="0.2">
      <c r="A891" t="s">
        <v>436</v>
      </c>
      <c r="B891" t="s">
        <v>272</v>
      </c>
      <c r="C891" t="s">
        <v>291</v>
      </c>
      <c r="D891" t="s">
        <v>543</v>
      </c>
      <c r="E891" t="s">
        <v>211</v>
      </c>
      <c r="F891" t="s">
        <v>276</v>
      </c>
      <c r="G891">
        <v>2030</v>
      </c>
      <c r="H891" t="s">
        <v>211</v>
      </c>
      <c r="I891" t="s">
        <v>211</v>
      </c>
      <c r="J891" t="s">
        <v>211</v>
      </c>
      <c r="K891" t="s">
        <v>211</v>
      </c>
      <c r="L891">
        <v>1.4809469055111721</v>
      </c>
      <c r="M891">
        <v>1.4809469055111721</v>
      </c>
    </row>
    <row r="892" spans="1:13" x14ac:dyDescent="0.2">
      <c r="A892" t="s">
        <v>436</v>
      </c>
      <c r="B892" t="s">
        <v>272</v>
      </c>
      <c r="C892" t="s">
        <v>291</v>
      </c>
      <c r="D892" t="s">
        <v>543</v>
      </c>
      <c r="E892" t="s">
        <v>211</v>
      </c>
      <c r="F892" t="s">
        <v>276</v>
      </c>
      <c r="G892">
        <v>2040</v>
      </c>
      <c r="H892" t="s">
        <v>211</v>
      </c>
      <c r="I892" t="s">
        <v>211</v>
      </c>
      <c r="J892" t="s">
        <v>211</v>
      </c>
      <c r="K892" t="s">
        <v>211</v>
      </c>
      <c r="L892">
        <v>1.7362825788751743</v>
      </c>
      <c r="M892">
        <v>1.7362825788751743</v>
      </c>
    </row>
    <row r="893" spans="1:13" x14ac:dyDescent="0.2">
      <c r="A893" t="s">
        <v>436</v>
      </c>
      <c r="B893" t="s">
        <v>272</v>
      </c>
      <c r="C893" t="s">
        <v>291</v>
      </c>
      <c r="D893" t="s">
        <v>543</v>
      </c>
      <c r="E893" t="s">
        <v>211</v>
      </c>
      <c r="F893" t="s">
        <v>276</v>
      </c>
      <c r="G893">
        <v>2050</v>
      </c>
      <c r="H893" t="s">
        <v>211</v>
      </c>
      <c r="I893" t="s">
        <v>211</v>
      </c>
      <c r="J893" t="s">
        <v>211</v>
      </c>
      <c r="K893" t="s">
        <v>211</v>
      </c>
      <c r="L893">
        <v>1.7362825788751743</v>
      </c>
      <c r="M893">
        <v>1.7362825788751743</v>
      </c>
    </row>
    <row r="894" spans="1:13" x14ac:dyDescent="0.2">
      <c r="A894" t="s">
        <v>436</v>
      </c>
      <c r="B894" t="s">
        <v>272</v>
      </c>
      <c r="C894" t="s">
        <v>291</v>
      </c>
      <c r="D894" t="s">
        <v>545</v>
      </c>
      <c r="E894" t="s">
        <v>211</v>
      </c>
      <c r="F894" t="s">
        <v>276</v>
      </c>
      <c r="G894">
        <v>2018</v>
      </c>
      <c r="H894" t="s">
        <v>211</v>
      </c>
      <c r="I894" t="s">
        <v>211</v>
      </c>
      <c r="J894" t="s">
        <v>211</v>
      </c>
      <c r="K894" t="s">
        <v>211</v>
      </c>
      <c r="L894">
        <v>1.3788126361655795</v>
      </c>
      <c r="M894">
        <v>1.3788126361655795</v>
      </c>
    </row>
    <row r="895" spans="1:13" x14ac:dyDescent="0.2">
      <c r="A895" t="s">
        <v>436</v>
      </c>
      <c r="B895" t="s">
        <v>272</v>
      </c>
      <c r="C895" t="s">
        <v>291</v>
      </c>
      <c r="D895" t="s">
        <v>545</v>
      </c>
      <c r="E895" t="s">
        <v>211</v>
      </c>
      <c r="F895" t="s">
        <v>276</v>
      </c>
      <c r="G895">
        <v>2030</v>
      </c>
      <c r="H895" t="s">
        <v>211</v>
      </c>
      <c r="I895" t="s">
        <v>211</v>
      </c>
      <c r="J895" t="s">
        <v>211</v>
      </c>
      <c r="K895" t="s">
        <v>211</v>
      </c>
      <c r="L895">
        <v>1.4809469055111721</v>
      </c>
      <c r="M895">
        <v>1.4809469055111721</v>
      </c>
    </row>
    <row r="896" spans="1:13" x14ac:dyDescent="0.2">
      <c r="A896" t="s">
        <v>436</v>
      </c>
      <c r="B896" t="s">
        <v>272</v>
      </c>
      <c r="C896" t="s">
        <v>291</v>
      </c>
      <c r="D896" t="s">
        <v>545</v>
      </c>
      <c r="E896" t="s">
        <v>211</v>
      </c>
      <c r="F896" t="s">
        <v>276</v>
      </c>
      <c r="G896">
        <v>2040</v>
      </c>
      <c r="H896" t="s">
        <v>211</v>
      </c>
      <c r="I896" t="s">
        <v>211</v>
      </c>
      <c r="J896" t="s">
        <v>211</v>
      </c>
      <c r="K896" t="s">
        <v>211</v>
      </c>
      <c r="L896">
        <v>1.7362825788751743</v>
      </c>
      <c r="M896">
        <v>1.7362825788751743</v>
      </c>
    </row>
    <row r="897" spans="1:13" x14ac:dyDescent="0.2">
      <c r="A897" t="s">
        <v>436</v>
      </c>
      <c r="B897" t="s">
        <v>272</v>
      </c>
      <c r="C897" t="s">
        <v>291</v>
      </c>
      <c r="D897" t="s">
        <v>545</v>
      </c>
      <c r="E897" t="s">
        <v>211</v>
      </c>
      <c r="F897" t="s">
        <v>276</v>
      </c>
      <c r="G897">
        <v>2050</v>
      </c>
      <c r="H897" t="s">
        <v>211</v>
      </c>
      <c r="I897" t="s">
        <v>211</v>
      </c>
      <c r="J897" t="s">
        <v>211</v>
      </c>
      <c r="K897" t="s">
        <v>211</v>
      </c>
      <c r="L897">
        <v>1.7362825788751743</v>
      </c>
      <c r="M897">
        <v>1.7362825788751743</v>
      </c>
    </row>
    <row r="898" spans="1:13" x14ac:dyDescent="0.2">
      <c r="A898" t="s">
        <v>436</v>
      </c>
      <c r="B898" t="s">
        <v>272</v>
      </c>
      <c r="C898" t="s">
        <v>291</v>
      </c>
      <c r="D898" t="s">
        <v>547</v>
      </c>
      <c r="E898" t="s">
        <v>211</v>
      </c>
      <c r="F898" t="s">
        <v>276</v>
      </c>
      <c r="G898">
        <v>2018</v>
      </c>
      <c r="H898" t="s">
        <v>211</v>
      </c>
      <c r="I898" t="s">
        <v>211</v>
      </c>
      <c r="J898" t="s">
        <v>211</v>
      </c>
      <c r="K898" t="s">
        <v>211</v>
      </c>
      <c r="L898">
        <v>1.3788126361655795</v>
      </c>
      <c r="M898">
        <v>1.3788126361655795</v>
      </c>
    </row>
    <row r="899" spans="1:13" x14ac:dyDescent="0.2">
      <c r="A899" t="s">
        <v>436</v>
      </c>
      <c r="B899" t="s">
        <v>272</v>
      </c>
      <c r="C899" t="s">
        <v>291</v>
      </c>
      <c r="D899" t="s">
        <v>547</v>
      </c>
      <c r="E899" t="s">
        <v>211</v>
      </c>
      <c r="F899" t="s">
        <v>276</v>
      </c>
      <c r="G899">
        <v>2030</v>
      </c>
      <c r="H899" t="s">
        <v>211</v>
      </c>
      <c r="I899" t="s">
        <v>211</v>
      </c>
      <c r="J899" t="s">
        <v>211</v>
      </c>
      <c r="K899" t="s">
        <v>211</v>
      </c>
      <c r="L899">
        <v>1.4809469055111721</v>
      </c>
      <c r="M899">
        <v>1.4809469055111721</v>
      </c>
    </row>
    <row r="900" spans="1:13" x14ac:dyDescent="0.2">
      <c r="A900" t="s">
        <v>436</v>
      </c>
      <c r="B900" t="s">
        <v>272</v>
      </c>
      <c r="C900" t="s">
        <v>291</v>
      </c>
      <c r="D900" t="s">
        <v>547</v>
      </c>
      <c r="E900" t="s">
        <v>211</v>
      </c>
      <c r="F900" t="s">
        <v>276</v>
      </c>
      <c r="G900">
        <v>2040</v>
      </c>
      <c r="H900" t="s">
        <v>211</v>
      </c>
      <c r="I900" t="s">
        <v>211</v>
      </c>
      <c r="J900" t="s">
        <v>211</v>
      </c>
      <c r="K900" t="s">
        <v>211</v>
      </c>
      <c r="L900">
        <v>1.7362825788751743</v>
      </c>
      <c r="M900">
        <v>1.7362825788751743</v>
      </c>
    </row>
    <row r="901" spans="1:13" x14ac:dyDescent="0.2">
      <c r="A901" t="s">
        <v>436</v>
      </c>
      <c r="B901" t="s">
        <v>272</v>
      </c>
      <c r="C901" t="s">
        <v>291</v>
      </c>
      <c r="D901" t="s">
        <v>547</v>
      </c>
      <c r="E901" t="s">
        <v>211</v>
      </c>
      <c r="F901" t="s">
        <v>276</v>
      </c>
      <c r="G901">
        <v>2050</v>
      </c>
      <c r="H901" t="s">
        <v>211</v>
      </c>
      <c r="I901" t="s">
        <v>211</v>
      </c>
      <c r="J901" t="s">
        <v>211</v>
      </c>
      <c r="K901" t="s">
        <v>211</v>
      </c>
      <c r="L901">
        <v>1.7362825788751743</v>
      </c>
      <c r="M901">
        <v>1.7362825788751743</v>
      </c>
    </row>
    <row r="902" spans="1:13" x14ac:dyDescent="0.2">
      <c r="A902" t="s">
        <v>436</v>
      </c>
      <c r="B902" t="s">
        <v>272</v>
      </c>
      <c r="C902" t="s">
        <v>291</v>
      </c>
      <c r="D902" t="s">
        <v>549</v>
      </c>
      <c r="E902" t="s">
        <v>211</v>
      </c>
      <c r="F902" t="s">
        <v>276</v>
      </c>
      <c r="G902">
        <v>2018</v>
      </c>
      <c r="H902" t="s">
        <v>211</v>
      </c>
      <c r="I902" t="s">
        <v>211</v>
      </c>
      <c r="J902" t="s">
        <v>211</v>
      </c>
      <c r="K902" t="s">
        <v>211</v>
      </c>
      <c r="L902">
        <v>1.3788126361655795</v>
      </c>
      <c r="M902">
        <v>1.3788126361655795</v>
      </c>
    </row>
    <row r="903" spans="1:13" x14ac:dyDescent="0.2">
      <c r="A903" t="s">
        <v>436</v>
      </c>
      <c r="B903" t="s">
        <v>272</v>
      </c>
      <c r="C903" t="s">
        <v>291</v>
      </c>
      <c r="D903" t="s">
        <v>549</v>
      </c>
      <c r="E903" t="s">
        <v>211</v>
      </c>
      <c r="F903" t="s">
        <v>276</v>
      </c>
      <c r="G903">
        <v>2030</v>
      </c>
      <c r="H903" t="s">
        <v>211</v>
      </c>
      <c r="I903" t="s">
        <v>211</v>
      </c>
      <c r="J903" t="s">
        <v>211</v>
      </c>
      <c r="K903" t="s">
        <v>211</v>
      </c>
      <c r="L903">
        <v>1.4809469055111721</v>
      </c>
      <c r="M903">
        <v>1.4809469055111721</v>
      </c>
    </row>
    <row r="904" spans="1:13" x14ac:dyDescent="0.2">
      <c r="A904" t="s">
        <v>436</v>
      </c>
      <c r="B904" t="s">
        <v>272</v>
      </c>
      <c r="C904" t="s">
        <v>291</v>
      </c>
      <c r="D904" t="s">
        <v>549</v>
      </c>
      <c r="E904" t="s">
        <v>211</v>
      </c>
      <c r="F904" t="s">
        <v>276</v>
      </c>
      <c r="G904">
        <v>2040</v>
      </c>
      <c r="H904" t="s">
        <v>211</v>
      </c>
      <c r="I904" t="s">
        <v>211</v>
      </c>
      <c r="J904" t="s">
        <v>211</v>
      </c>
      <c r="K904" t="s">
        <v>211</v>
      </c>
      <c r="L904">
        <v>1.7362825788751743</v>
      </c>
      <c r="M904">
        <v>1.7362825788751743</v>
      </c>
    </row>
    <row r="905" spans="1:13" x14ac:dyDescent="0.2">
      <c r="A905" t="s">
        <v>436</v>
      </c>
      <c r="B905" t="s">
        <v>272</v>
      </c>
      <c r="C905" t="s">
        <v>291</v>
      </c>
      <c r="D905" t="s">
        <v>549</v>
      </c>
      <c r="E905" t="s">
        <v>211</v>
      </c>
      <c r="F905" t="s">
        <v>276</v>
      </c>
      <c r="G905">
        <v>2050</v>
      </c>
      <c r="H905" t="s">
        <v>211</v>
      </c>
      <c r="I905" t="s">
        <v>211</v>
      </c>
      <c r="J905" t="s">
        <v>211</v>
      </c>
      <c r="K905" t="s">
        <v>211</v>
      </c>
      <c r="L905">
        <v>1.7362825788751743</v>
      </c>
      <c r="M905">
        <v>1.7362825788751743</v>
      </c>
    </row>
    <row r="906" spans="1:13" x14ac:dyDescent="0.2">
      <c r="A906" t="s">
        <v>436</v>
      </c>
      <c r="B906" t="s">
        <v>272</v>
      </c>
      <c r="C906" t="s">
        <v>291</v>
      </c>
      <c r="D906" t="s">
        <v>245</v>
      </c>
      <c r="E906" t="s">
        <v>211</v>
      </c>
      <c r="F906" t="s">
        <v>276</v>
      </c>
      <c r="G906">
        <v>2018</v>
      </c>
      <c r="H906" t="s">
        <v>211</v>
      </c>
      <c r="I906" t="s">
        <v>211</v>
      </c>
      <c r="J906" t="s">
        <v>211</v>
      </c>
      <c r="K906" t="s">
        <v>211</v>
      </c>
      <c r="L906">
        <v>0.96516884531590652</v>
      </c>
      <c r="M906">
        <v>0.96516884531590652</v>
      </c>
    </row>
    <row r="907" spans="1:13" x14ac:dyDescent="0.2">
      <c r="A907" t="s">
        <v>436</v>
      </c>
      <c r="B907" t="s">
        <v>272</v>
      </c>
      <c r="C907" t="s">
        <v>291</v>
      </c>
      <c r="D907" t="s">
        <v>245</v>
      </c>
      <c r="E907" t="s">
        <v>211</v>
      </c>
      <c r="F907" t="s">
        <v>276</v>
      </c>
      <c r="G907">
        <v>2030</v>
      </c>
      <c r="H907" t="s">
        <v>211</v>
      </c>
      <c r="I907" t="s">
        <v>211</v>
      </c>
      <c r="J907" t="s">
        <v>211</v>
      </c>
      <c r="K907" t="s">
        <v>211</v>
      </c>
      <c r="L907">
        <v>1.0366628338578254</v>
      </c>
      <c r="M907">
        <v>1.0366628338578254</v>
      </c>
    </row>
    <row r="908" spans="1:13" x14ac:dyDescent="0.2">
      <c r="A908" t="s">
        <v>436</v>
      </c>
      <c r="B908" t="s">
        <v>272</v>
      </c>
      <c r="C908" t="s">
        <v>291</v>
      </c>
      <c r="D908" t="s">
        <v>245</v>
      </c>
      <c r="E908" t="s">
        <v>211</v>
      </c>
      <c r="F908" t="s">
        <v>276</v>
      </c>
      <c r="G908">
        <v>2040</v>
      </c>
      <c r="H908" t="s">
        <v>211</v>
      </c>
      <c r="I908" t="s">
        <v>211</v>
      </c>
      <c r="J908" t="s">
        <v>211</v>
      </c>
      <c r="K908" t="s">
        <v>211</v>
      </c>
      <c r="L908">
        <v>1.2153978052126231</v>
      </c>
      <c r="M908">
        <v>1.2153978052126231</v>
      </c>
    </row>
    <row r="909" spans="1:13" x14ac:dyDescent="0.2">
      <c r="A909" t="s">
        <v>436</v>
      </c>
      <c r="B909" t="s">
        <v>272</v>
      </c>
      <c r="C909" t="s">
        <v>291</v>
      </c>
      <c r="D909" t="s">
        <v>245</v>
      </c>
      <c r="E909" t="s">
        <v>211</v>
      </c>
      <c r="F909" t="s">
        <v>276</v>
      </c>
      <c r="G909">
        <v>2050</v>
      </c>
      <c r="H909" t="s">
        <v>211</v>
      </c>
      <c r="I909" t="s">
        <v>211</v>
      </c>
      <c r="J909" t="s">
        <v>211</v>
      </c>
      <c r="K909" t="s">
        <v>211</v>
      </c>
      <c r="L909">
        <v>1.2153978052126231</v>
      </c>
      <c r="M909">
        <v>1.2153978052126231</v>
      </c>
    </row>
    <row r="910" spans="1:13" x14ac:dyDescent="0.2">
      <c r="A910" t="s">
        <v>436</v>
      </c>
      <c r="B910" t="s">
        <v>272</v>
      </c>
      <c r="C910" t="s">
        <v>292</v>
      </c>
      <c r="D910" t="s">
        <v>539</v>
      </c>
      <c r="E910" t="s">
        <v>211</v>
      </c>
      <c r="F910" t="s">
        <v>276</v>
      </c>
      <c r="G910">
        <v>2018</v>
      </c>
      <c r="H910" t="s">
        <v>211</v>
      </c>
      <c r="I910" t="s">
        <v>211</v>
      </c>
      <c r="J910" t="s">
        <v>211</v>
      </c>
      <c r="K910" t="s">
        <v>211</v>
      </c>
      <c r="L910">
        <v>1.3788126361655795</v>
      </c>
      <c r="M910">
        <v>1.3788126361655795</v>
      </c>
    </row>
    <row r="911" spans="1:13" x14ac:dyDescent="0.2">
      <c r="A911" t="s">
        <v>436</v>
      </c>
      <c r="B911" t="s">
        <v>272</v>
      </c>
      <c r="C911" t="s">
        <v>292</v>
      </c>
      <c r="D911" t="s">
        <v>539</v>
      </c>
      <c r="E911" t="s">
        <v>211</v>
      </c>
      <c r="F911" t="s">
        <v>276</v>
      </c>
      <c r="G911">
        <v>2030</v>
      </c>
      <c r="H911" t="s">
        <v>211</v>
      </c>
      <c r="I911" t="s">
        <v>211</v>
      </c>
      <c r="J911" t="s">
        <v>211</v>
      </c>
      <c r="K911" t="s">
        <v>211</v>
      </c>
      <c r="L911">
        <v>1.4247730573710942</v>
      </c>
      <c r="M911">
        <v>1.4247730573710942</v>
      </c>
    </row>
    <row r="912" spans="1:13" x14ac:dyDescent="0.2">
      <c r="A912" t="s">
        <v>436</v>
      </c>
      <c r="B912" t="s">
        <v>272</v>
      </c>
      <c r="C912" t="s">
        <v>292</v>
      </c>
      <c r="D912" t="s">
        <v>539</v>
      </c>
      <c r="E912" t="s">
        <v>211</v>
      </c>
      <c r="F912" t="s">
        <v>276</v>
      </c>
      <c r="G912">
        <v>2040</v>
      </c>
      <c r="H912" t="s">
        <v>211</v>
      </c>
      <c r="I912" t="s">
        <v>211</v>
      </c>
      <c r="J912" t="s">
        <v>211</v>
      </c>
      <c r="K912" t="s">
        <v>211</v>
      </c>
      <c r="L912">
        <v>1.4247730573710942</v>
      </c>
      <c r="M912">
        <v>1.4247730573710942</v>
      </c>
    </row>
    <row r="913" spans="1:13" x14ac:dyDescent="0.2">
      <c r="A913" t="s">
        <v>436</v>
      </c>
      <c r="B913" t="s">
        <v>272</v>
      </c>
      <c r="C913" t="s">
        <v>292</v>
      </c>
      <c r="D913" t="s">
        <v>539</v>
      </c>
      <c r="E913" t="s">
        <v>211</v>
      </c>
      <c r="F913" t="s">
        <v>276</v>
      </c>
      <c r="G913">
        <v>2050</v>
      </c>
      <c r="H913" t="s">
        <v>211</v>
      </c>
      <c r="I913" t="s">
        <v>211</v>
      </c>
      <c r="J913" t="s">
        <v>211</v>
      </c>
      <c r="K913" t="s">
        <v>211</v>
      </c>
      <c r="L913">
        <v>1.4707334785766168</v>
      </c>
      <c r="M913">
        <v>1.4707334785766168</v>
      </c>
    </row>
    <row r="914" spans="1:13" x14ac:dyDescent="0.2">
      <c r="A914" t="s">
        <v>436</v>
      </c>
      <c r="B914" t="s">
        <v>272</v>
      </c>
      <c r="C914" t="s">
        <v>292</v>
      </c>
      <c r="D914" t="s">
        <v>541</v>
      </c>
      <c r="E914" t="s">
        <v>211</v>
      </c>
      <c r="F914" t="s">
        <v>276</v>
      </c>
      <c r="G914">
        <v>2018</v>
      </c>
      <c r="H914" t="s">
        <v>211</v>
      </c>
      <c r="I914" t="s">
        <v>211</v>
      </c>
      <c r="J914" t="s">
        <v>211</v>
      </c>
      <c r="K914" t="s">
        <v>211</v>
      </c>
      <c r="L914">
        <v>1.3788126361655795</v>
      </c>
      <c r="M914">
        <v>1.3788126361655795</v>
      </c>
    </row>
    <row r="915" spans="1:13" x14ac:dyDescent="0.2">
      <c r="A915" t="s">
        <v>436</v>
      </c>
      <c r="B915" t="s">
        <v>272</v>
      </c>
      <c r="C915" t="s">
        <v>292</v>
      </c>
      <c r="D915" t="s">
        <v>541</v>
      </c>
      <c r="E915" t="s">
        <v>211</v>
      </c>
      <c r="F915" t="s">
        <v>276</v>
      </c>
      <c r="G915">
        <v>2030</v>
      </c>
      <c r="H915" t="s">
        <v>211</v>
      </c>
      <c r="I915" t="s">
        <v>211</v>
      </c>
      <c r="J915" t="s">
        <v>211</v>
      </c>
      <c r="K915" t="s">
        <v>211</v>
      </c>
      <c r="L915">
        <v>1.4247730573710942</v>
      </c>
      <c r="M915">
        <v>1.4247730573710942</v>
      </c>
    </row>
    <row r="916" spans="1:13" x14ac:dyDescent="0.2">
      <c r="A916" t="s">
        <v>436</v>
      </c>
      <c r="B916" t="s">
        <v>272</v>
      </c>
      <c r="C916" t="s">
        <v>292</v>
      </c>
      <c r="D916" t="s">
        <v>541</v>
      </c>
      <c r="E916" t="s">
        <v>211</v>
      </c>
      <c r="F916" t="s">
        <v>276</v>
      </c>
      <c r="G916">
        <v>2040</v>
      </c>
      <c r="H916" t="s">
        <v>211</v>
      </c>
      <c r="I916" t="s">
        <v>211</v>
      </c>
      <c r="J916" t="s">
        <v>211</v>
      </c>
      <c r="K916" t="s">
        <v>211</v>
      </c>
      <c r="L916">
        <v>1.4247730573710942</v>
      </c>
      <c r="M916">
        <v>1.4247730573710942</v>
      </c>
    </row>
    <row r="917" spans="1:13" x14ac:dyDescent="0.2">
      <c r="A917" t="s">
        <v>436</v>
      </c>
      <c r="B917" t="s">
        <v>272</v>
      </c>
      <c r="C917" t="s">
        <v>292</v>
      </c>
      <c r="D917" t="s">
        <v>541</v>
      </c>
      <c r="E917" t="s">
        <v>211</v>
      </c>
      <c r="F917" t="s">
        <v>276</v>
      </c>
      <c r="G917">
        <v>2050</v>
      </c>
      <c r="H917" t="s">
        <v>211</v>
      </c>
      <c r="I917" t="s">
        <v>211</v>
      </c>
      <c r="J917" t="s">
        <v>211</v>
      </c>
      <c r="K917" t="s">
        <v>211</v>
      </c>
      <c r="L917">
        <v>1.4707334785766168</v>
      </c>
      <c r="M917">
        <v>1.4707334785766168</v>
      </c>
    </row>
    <row r="918" spans="1:13" x14ac:dyDescent="0.2">
      <c r="A918" t="s">
        <v>436</v>
      </c>
      <c r="B918" t="s">
        <v>272</v>
      </c>
      <c r="C918" t="s">
        <v>292</v>
      </c>
      <c r="D918" t="s">
        <v>543</v>
      </c>
      <c r="E918" t="s">
        <v>211</v>
      </c>
      <c r="F918" t="s">
        <v>276</v>
      </c>
      <c r="G918">
        <v>2018</v>
      </c>
      <c r="H918" t="s">
        <v>211</v>
      </c>
      <c r="I918" t="s">
        <v>211</v>
      </c>
      <c r="J918" t="s">
        <v>211</v>
      </c>
      <c r="K918" t="s">
        <v>211</v>
      </c>
      <c r="L918">
        <v>1.3788126361655795</v>
      </c>
      <c r="M918">
        <v>1.3788126361655795</v>
      </c>
    </row>
    <row r="919" spans="1:13" x14ac:dyDescent="0.2">
      <c r="A919" t="s">
        <v>436</v>
      </c>
      <c r="B919" t="s">
        <v>272</v>
      </c>
      <c r="C919" t="s">
        <v>292</v>
      </c>
      <c r="D919" t="s">
        <v>543</v>
      </c>
      <c r="E919" t="s">
        <v>211</v>
      </c>
      <c r="F919" t="s">
        <v>276</v>
      </c>
      <c r="G919">
        <v>2030</v>
      </c>
      <c r="H919" t="s">
        <v>211</v>
      </c>
      <c r="I919" t="s">
        <v>211</v>
      </c>
      <c r="J919" t="s">
        <v>211</v>
      </c>
      <c r="K919" t="s">
        <v>211</v>
      </c>
      <c r="L919">
        <v>1.4247730573710942</v>
      </c>
      <c r="M919">
        <v>1.4247730573710942</v>
      </c>
    </row>
    <row r="920" spans="1:13" x14ac:dyDescent="0.2">
      <c r="A920" t="s">
        <v>436</v>
      </c>
      <c r="B920" t="s">
        <v>272</v>
      </c>
      <c r="C920" t="s">
        <v>292</v>
      </c>
      <c r="D920" t="s">
        <v>543</v>
      </c>
      <c r="E920" t="s">
        <v>211</v>
      </c>
      <c r="F920" t="s">
        <v>276</v>
      </c>
      <c r="G920">
        <v>2040</v>
      </c>
      <c r="H920" t="s">
        <v>211</v>
      </c>
      <c r="I920" t="s">
        <v>211</v>
      </c>
      <c r="J920" t="s">
        <v>211</v>
      </c>
      <c r="K920" t="s">
        <v>211</v>
      </c>
      <c r="L920">
        <v>1.4247730573710942</v>
      </c>
      <c r="M920">
        <v>1.4247730573710942</v>
      </c>
    </row>
    <row r="921" spans="1:13" x14ac:dyDescent="0.2">
      <c r="A921" t="s">
        <v>436</v>
      </c>
      <c r="B921" t="s">
        <v>272</v>
      </c>
      <c r="C921" t="s">
        <v>292</v>
      </c>
      <c r="D921" t="s">
        <v>543</v>
      </c>
      <c r="E921" t="s">
        <v>211</v>
      </c>
      <c r="F921" t="s">
        <v>276</v>
      </c>
      <c r="G921">
        <v>2050</v>
      </c>
      <c r="H921" t="s">
        <v>211</v>
      </c>
      <c r="I921" t="s">
        <v>211</v>
      </c>
      <c r="J921" t="s">
        <v>211</v>
      </c>
      <c r="K921" t="s">
        <v>211</v>
      </c>
      <c r="L921">
        <v>1.4707334785766168</v>
      </c>
      <c r="M921">
        <v>1.4707334785766168</v>
      </c>
    </row>
    <row r="922" spans="1:13" x14ac:dyDescent="0.2">
      <c r="A922" t="s">
        <v>436</v>
      </c>
      <c r="B922" t="s">
        <v>272</v>
      </c>
      <c r="C922" t="s">
        <v>292</v>
      </c>
      <c r="D922" t="s">
        <v>545</v>
      </c>
      <c r="E922" t="s">
        <v>211</v>
      </c>
      <c r="F922" t="s">
        <v>276</v>
      </c>
      <c r="G922">
        <v>2018</v>
      </c>
      <c r="H922" t="s">
        <v>211</v>
      </c>
      <c r="I922" t="s">
        <v>211</v>
      </c>
      <c r="J922" t="s">
        <v>211</v>
      </c>
      <c r="K922" t="s">
        <v>211</v>
      </c>
      <c r="L922">
        <v>1.3788126361655795</v>
      </c>
      <c r="M922">
        <v>1.3788126361655795</v>
      </c>
    </row>
    <row r="923" spans="1:13" x14ac:dyDescent="0.2">
      <c r="A923" t="s">
        <v>436</v>
      </c>
      <c r="B923" t="s">
        <v>272</v>
      </c>
      <c r="C923" t="s">
        <v>292</v>
      </c>
      <c r="D923" t="s">
        <v>545</v>
      </c>
      <c r="E923" t="s">
        <v>211</v>
      </c>
      <c r="F923" t="s">
        <v>276</v>
      </c>
      <c r="G923">
        <v>2030</v>
      </c>
      <c r="H923" t="s">
        <v>211</v>
      </c>
      <c r="I923" t="s">
        <v>211</v>
      </c>
      <c r="J923" t="s">
        <v>211</v>
      </c>
      <c r="K923" t="s">
        <v>211</v>
      </c>
      <c r="L923">
        <v>1.4247730573710942</v>
      </c>
      <c r="M923">
        <v>1.4247730573710942</v>
      </c>
    </row>
    <row r="924" spans="1:13" x14ac:dyDescent="0.2">
      <c r="A924" t="s">
        <v>436</v>
      </c>
      <c r="B924" t="s">
        <v>272</v>
      </c>
      <c r="C924" t="s">
        <v>292</v>
      </c>
      <c r="D924" t="s">
        <v>545</v>
      </c>
      <c r="E924" t="s">
        <v>211</v>
      </c>
      <c r="F924" t="s">
        <v>276</v>
      </c>
      <c r="G924">
        <v>2040</v>
      </c>
      <c r="H924" t="s">
        <v>211</v>
      </c>
      <c r="I924" t="s">
        <v>211</v>
      </c>
      <c r="J924" t="s">
        <v>211</v>
      </c>
      <c r="K924" t="s">
        <v>211</v>
      </c>
      <c r="L924">
        <v>1.4247730573710942</v>
      </c>
      <c r="M924">
        <v>1.4247730573710942</v>
      </c>
    </row>
    <row r="925" spans="1:13" x14ac:dyDescent="0.2">
      <c r="A925" t="s">
        <v>436</v>
      </c>
      <c r="B925" t="s">
        <v>272</v>
      </c>
      <c r="C925" t="s">
        <v>292</v>
      </c>
      <c r="D925" t="s">
        <v>545</v>
      </c>
      <c r="E925" t="s">
        <v>211</v>
      </c>
      <c r="F925" t="s">
        <v>276</v>
      </c>
      <c r="G925">
        <v>2050</v>
      </c>
      <c r="H925" t="s">
        <v>211</v>
      </c>
      <c r="I925" t="s">
        <v>211</v>
      </c>
      <c r="J925" t="s">
        <v>211</v>
      </c>
      <c r="K925" t="s">
        <v>211</v>
      </c>
      <c r="L925">
        <v>1.4707334785766168</v>
      </c>
      <c r="M925">
        <v>1.4707334785766168</v>
      </c>
    </row>
    <row r="926" spans="1:13" x14ac:dyDescent="0.2">
      <c r="A926" t="s">
        <v>436</v>
      </c>
      <c r="B926" t="s">
        <v>272</v>
      </c>
      <c r="C926" t="s">
        <v>292</v>
      </c>
      <c r="D926" t="s">
        <v>547</v>
      </c>
      <c r="E926" t="s">
        <v>211</v>
      </c>
      <c r="F926" t="s">
        <v>276</v>
      </c>
      <c r="G926">
        <v>2018</v>
      </c>
      <c r="H926" t="s">
        <v>211</v>
      </c>
      <c r="I926" t="s">
        <v>211</v>
      </c>
      <c r="J926" t="s">
        <v>211</v>
      </c>
      <c r="K926" t="s">
        <v>211</v>
      </c>
      <c r="L926">
        <v>1.3788126361655795</v>
      </c>
      <c r="M926">
        <v>1.3788126361655795</v>
      </c>
    </row>
    <row r="927" spans="1:13" x14ac:dyDescent="0.2">
      <c r="A927" t="s">
        <v>436</v>
      </c>
      <c r="B927" t="s">
        <v>272</v>
      </c>
      <c r="C927" t="s">
        <v>292</v>
      </c>
      <c r="D927" t="s">
        <v>547</v>
      </c>
      <c r="E927" t="s">
        <v>211</v>
      </c>
      <c r="F927" t="s">
        <v>276</v>
      </c>
      <c r="G927">
        <v>2030</v>
      </c>
      <c r="H927" t="s">
        <v>211</v>
      </c>
      <c r="I927" t="s">
        <v>211</v>
      </c>
      <c r="J927" t="s">
        <v>211</v>
      </c>
      <c r="K927" t="s">
        <v>211</v>
      </c>
      <c r="L927">
        <v>1.4247730573710942</v>
      </c>
      <c r="M927">
        <v>1.4247730573710942</v>
      </c>
    </row>
    <row r="928" spans="1:13" x14ac:dyDescent="0.2">
      <c r="A928" t="s">
        <v>436</v>
      </c>
      <c r="B928" t="s">
        <v>272</v>
      </c>
      <c r="C928" t="s">
        <v>292</v>
      </c>
      <c r="D928" t="s">
        <v>547</v>
      </c>
      <c r="E928" t="s">
        <v>211</v>
      </c>
      <c r="F928" t="s">
        <v>276</v>
      </c>
      <c r="G928">
        <v>2040</v>
      </c>
      <c r="H928" t="s">
        <v>211</v>
      </c>
      <c r="I928" t="s">
        <v>211</v>
      </c>
      <c r="J928" t="s">
        <v>211</v>
      </c>
      <c r="K928" t="s">
        <v>211</v>
      </c>
      <c r="L928">
        <v>1.4247730573710942</v>
      </c>
      <c r="M928">
        <v>1.4247730573710942</v>
      </c>
    </row>
    <row r="929" spans="1:13" x14ac:dyDescent="0.2">
      <c r="A929" t="s">
        <v>436</v>
      </c>
      <c r="B929" t="s">
        <v>272</v>
      </c>
      <c r="C929" t="s">
        <v>292</v>
      </c>
      <c r="D929" t="s">
        <v>547</v>
      </c>
      <c r="E929" t="s">
        <v>211</v>
      </c>
      <c r="F929" t="s">
        <v>276</v>
      </c>
      <c r="G929">
        <v>2050</v>
      </c>
      <c r="H929" t="s">
        <v>211</v>
      </c>
      <c r="I929" t="s">
        <v>211</v>
      </c>
      <c r="J929" t="s">
        <v>211</v>
      </c>
      <c r="K929" t="s">
        <v>211</v>
      </c>
      <c r="L929">
        <v>1.4707334785766168</v>
      </c>
      <c r="M929">
        <v>1.4707334785766168</v>
      </c>
    </row>
    <row r="930" spans="1:13" x14ac:dyDescent="0.2">
      <c r="A930" t="s">
        <v>436</v>
      </c>
      <c r="B930" t="s">
        <v>272</v>
      </c>
      <c r="C930" t="s">
        <v>292</v>
      </c>
      <c r="D930" t="s">
        <v>549</v>
      </c>
      <c r="E930" t="s">
        <v>211</v>
      </c>
      <c r="F930" t="s">
        <v>276</v>
      </c>
      <c r="G930">
        <v>2018</v>
      </c>
      <c r="H930" t="s">
        <v>211</v>
      </c>
      <c r="I930" t="s">
        <v>211</v>
      </c>
      <c r="J930" t="s">
        <v>211</v>
      </c>
      <c r="K930" t="s">
        <v>211</v>
      </c>
      <c r="L930">
        <v>1.3788126361655795</v>
      </c>
      <c r="M930">
        <v>1.3788126361655795</v>
      </c>
    </row>
    <row r="931" spans="1:13" x14ac:dyDescent="0.2">
      <c r="A931" t="s">
        <v>436</v>
      </c>
      <c r="B931" t="s">
        <v>272</v>
      </c>
      <c r="C931" t="s">
        <v>292</v>
      </c>
      <c r="D931" t="s">
        <v>549</v>
      </c>
      <c r="E931" t="s">
        <v>211</v>
      </c>
      <c r="F931" t="s">
        <v>276</v>
      </c>
      <c r="G931">
        <v>2030</v>
      </c>
      <c r="H931" t="s">
        <v>211</v>
      </c>
      <c r="I931" t="s">
        <v>211</v>
      </c>
      <c r="J931" t="s">
        <v>211</v>
      </c>
      <c r="K931" t="s">
        <v>211</v>
      </c>
      <c r="L931">
        <v>1.4247730573710942</v>
      </c>
      <c r="M931">
        <v>1.4247730573710942</v>
      </c>
    </row>
    <row r="932" spans="1:13" x14ac:dyDescent="0.2">
      <c r="A932" t="s">
        <v>436</v>
      </c>
      <c r="B932" t="s">
        <v>272</v>
      </c>
      <c r="C932" t="s">
        <v>292</v>
      </c>
      <c r="D932" t="s">
        <v>549</v>
      </c>
      <c r="E932" t="s">
        <v>211</v>
      </c>
      <c r="F932" t="s">
        <v>276</v>
      </c>
      <c r="G932">
        <v>2040</v>
      </c>
      <c r="H932" t="s">
        <v>211</v>
      </c>
      <c r="I932" t="s">
        <v>211</v>
      </c>
      <c r="J932" t="s">
        <v>211</v>
      </c>
      <c r="K932" t="s">
        <v>211</v>
      </c>
      <c r="L932">
        <v>1.4247730573710942</v>
      </c>
      <c r="M932">
        <v>1.4247730573710942</v>
      </c>
    </row>
    <row r="933" spans="1:13" x14ac:dyDescent="0.2">
      <c r="A933" t="s">
        <v>436</v>
      </c>
      <c r="B933" t="s">
        <v>272</v>
      </c>
      <c r="C933" t="s">
        <v>292</v>
      </c>
      <c r="D933" t="s">
        <v>549</v>
      </c>
      <c r="E933" t="s">
        <v>211</v>
      </c>
      <c r="F933" t="s">
        <v>276</v>
      </c>
      <c r="G933">
        <v>2050</v>
      </c>
      <c r="H933" t="s">
        <v>211</v>
      </c>
      <c r="I933" t="s">
        <v>211</v>
      </c>
      <c r="J933" t="s">
        <v>211</v>
      </c>
      <c r="K933" t="s">
        <v>211</v>
      </c>
      <c r="L933">
        <v>1.4707334785766168</v>
      </c>
      <c r="M933">
        <v>1.4707334785766168</v>
      </c>
    </row>
    <row r="934" spans="1:13" x14ac:dyDescent="0.2">
      <c r="A934" t="s">
        <v>436</v>
      </c>
      <c r="B934" t="s">
        <v>272</v>
      </c>
      <c r="C934" t="s">
        <v>292</v>
      </c>
      <c r="D934" t="s">
        <v>245</v>
      </c>
      <c r="E934" t="s">
        <v>211</v>
      </c>
      <c r="F934" t="s">
        <v>276</v>
      </c>
      <c r="G934">
        <v>2018</v>
      </c>
      <c r="H934" t="s">
        <v>211</v>
      </c>
      <c r="I934" t="s">
        <v>211</v>
      </c>
      <c r="J934" t="s">
        <v>211</v>
      </c>
      <c r="K934" t="s">
        <v>211</v>
      </c>
      <c r="L934">
        <v>0.96516884531590652</v>
      </c>
      <c r="M934">
        <v>0.96516884531590652</v>
      </c>
    </row>
    <row r="935" spans="1:13" x14ac:dyDescent="0.2">
      <c r="A935" t="s">
        <v>436</v>
      </c>
      <c r="B935" t="s">
        <v>272</v>
      </c>
      <c r="C935" t="s">
        <v>292</v>
      </c>
      <c r="D935" t="s">
        <v>245</v>
      </c>
      <c r="E935" t="s">
        <v>211</v>
      </c>
      <c r="F935" t="s">
        <v>276</v>
      </c>
      <c r="G935">
        <v>2030</v>
      </c>
      <c r="H935" t="s">
        <v>211</v>
      </c>
      <c r="I935" t="s">
        <v>211</v>
      </c>
      <c r="J935" t="s">
        <v>211</v>
      </c>
      <c r="K935" t="s">
        <v>211</v>
      </c>
      <c r="L935">
        <v>0.99734114015977071</v>
      </c>
      <c r="M935">
        <v>0.99734114015977071</v>
      </c>
    </row>
    <row r="936" spans="1:13" x14ac:dyDescent="0.2">
      <c r="A936" t="s">
        <v>436</v>
      </c>
      <c r="B936" t="s">
        <v>272</v>
      </c>
      <c r="C936" t="s">
        <v>292</v>
      </c>
      <c r="D936" t="s">
        <v>245</v>
      </c>
      <c r="E936" t="s">
        <v>211</v>
      </c>
      <c r="F936" t="s">
        <v>276</v>
      </c>
      <c r="G936">
        <v>2040</v>
      </c>
      <c r="H936" t="s">
        <v>211</v>
      </c>
      <c r="I936" t="s">
        <v>211</v>
      </c>
      <c r="J936" t="s">
        <v>211</v>
      </c>
      <c r="K936" t="s">
        <v>211</v>
      </c>
      <c r="L936">
        <v>0.99734114015977071</v>
      </c>
      <c r="M936">
        <v>0.99734114015977071</v>
      </c>
    </row>
    <row r="937" spans="1:13" x14ac:dyDescent="0.2">
      <c r="A937" t="s">
        <v>436</v>
      </c>
      <c r="B937" t="s">
        <v>272</v>
      </c>
      <c r="C937" t="s">
        <v>292</v>
      </c>
      <c r="D937" t="s">
        <v>245</v>
      </c>
      <c r="E937" t="s">
        <v>211</v>
      </c>
      <c r="F937" t="s">
        <v>276</v>
      </c>
      <c r="G937">
        <v>2050</v>
      </c>
      <c r="H937" t="s">
        <v>211</v>
      </c>
      <c r="I937" t="s">
        <v>211</v>
      </c>
      <c r="J937" t="s">
        <v>211</v>
      </c>
      <c r="K937" t="s">
        <v>211</v>
      </c>
      <c r="L937">
        <v>1.029513435003627</v>
      </c>
      <c r="M93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">
      <c r="A2" t="s">
        <v>210</v>
      </c>
      <c r="B2" t="s">
        <v>14</v>
      </c>
      <c r="C2" t="s">
        <v>257</v>
      </c>
      <c r="D2" t="s">
        <v>211</v>
      </c>
      <c r="E2" t="s">
        <v>214</v>
      </c>
      <c r="F2" t="s">
        <v>211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1.21865123037202E-2</v>
      </c>
      <c r="M2">
        <v>1.21865123037202E-2</v>
      </c>
    </row>
    <row r="3" spans="1:13" x14ac:dyDescent="0.2">
      <c r="A3" t="s">
        <v>210</v>
      </c>
      <c r="B3" t="s">
        <v>14</v>
      </c>
      <c r="C3" t="s">
        <v>258</v>
      </c>
      <c r="D3" t="s">
        <v>211</v>
      </c>
      <c r="E3" t="s">
        <v>214</v>
      </c>
      <c r="F3" t="s">
        <v>211</v>
      </c>
      <c r="G3">
        <v>2018</v>
      </c>
      <c r="H3" t="s">
        <v>211</v>
      </c>
      <c r="I3" t="s">
        <v>211</v>
      </c>
      <c r="J3" t="s">
        <v>211</v>
      </c>
      <c r="K3" t="s">
        <v>211</v>
      </c>
      <c r="L3">
        <v>1.04455975746106E-2</v>
      </c>
      <c r="M3">
        <v>1.04455975746106E-2</v>
      </c>
    </row>
    <row r="4" spans="1:13" x14ac:dyDescent="0.2">
      <c r="A4" t="s">
        <v>210</v>
      </c>
      <c r="B4" t="s">
        <v>14</v>
      </c>
      <c r="C4" t="s">
        <v>259</v>
      </c>
      <c r="D4" t="s">
        <v>211</v>
      </c>
      <c r="E4" t="s">
        <v>214</v>
      </c>
      <c r="F4" t="s">
        <v>211</v>
      </c>
      <c r="G4">
        <v>2018</v>
      </c>
      <c r="H4" t="s">
        <v>211</v>
      </c>
      <c r="I4" t="s">
        <v>211</v>
      </c>
      <c r="J4" t="s">
        <v>211</v>
      </c>
      <c r="K4" t="s">
        <v>211</v>
      </c>
      <c r="L4">
        <v>1.0445583301088201E-2</v>
      </c>
      <c r="M4">
        <v>1.0445583301088201E-2</v>
      </c>
    </row>
    <row r="5" spans="1:13" x14ac:dyDescent="0.2">
      <c r="A5" t="s">
        <v>210</v>
      </c>
      <c r="B5" t="s">
        <v>14</v>
      </c>
      <c r="C5" t="s">
        <v>49</v>
      </c>
      <c r="D5" t="s">
        <v>211</v>
      </c>
      <c r="E5" t="s">
        <v>214</v>
      </c>
      <c r="F5" t="s">
        <v>211</v>
      </c>
      <c r="G5">
        <v>2018</v>
      </c>
      <c r="H5" t="s">
        <v>211</v>
      </c>
      <c r="I5" t="s">
        <v>211</v>
      </c>
      <c r="J5" t="s">
        <v>211</v>
      </c>
      <c r="K5" t="s">
        <v>211</v>
      </c>
      <c r="L5">
        <v>9.6640000122913006E-3</v>
      </c>
      <c r="M5">
        <v>9.6640000122913006E-3</v>
      </c>
    </row>
    <row r="6" spans="1:13" x14ac:dyDescent="0.2">
      <c r="A6" t="s">
        <v>210</v>
      </c>
      <c r="B6" t="s">
        <v>14</v>
      </c>
      <c r="C6" t="s">
        <v>48</v>
      </c>
      <c r="D6" t="s">
        <v>211</v>
      </c>
      <c r="E6" t="s">
        <v>214</v>
      </c>
      <c r="F6" t="s">
        <v>211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0.40654789002485697</v>
      </c>
      <c r="M6">
        <v>0.40654789002485697</v>
      </c>
    </row>
    <row r="7" spans="1:13" x14ac:dyDescent="0.2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>
        <v>2018</v>
      </c>
      <c r="H7" t="s">
        <v>211</v>
      </c>
      <c r="I7" t="s">
        <v>211</v>
      </c>
      <c r="J7" t="s">
        <v>211</v>
      </c>
      <c r="K7" t="s">
        <v>211</v>
      </c>
      <c r="L7">
        <v>1.3931119040235E-2</v>
      </c>
      <c r="M7">
        <v>1.3931119040235E-2</v>
      </c>
    </row>
    <row r="8" spans="1:13" x14ac:dyDescent="0.2">
      <c r="A8" t="s">
        <v>210</v>
      </c>
      <c r="B8" t="s">
        <v>14</v>
      </c>
      <c r="C8" t="s">
        <v>53</v>
      </c>
      <c r="D8" t="s">
        <v>211</v>
      </c>
      <c r="E8" t="s">
        <v>214</v>
      </c>
      <c r="F8" t="s">
        <v>211</v>
      </c>
      <c r="G8">
        <v>2018</v>
      </c>
      <c r="H8" t="s">
        <v>211</v>
      </c>
      <c r="I8" t="s">
        <v>211</v>
      </c>
      <c r="J8" t="s">
        <v>211</v>
      </c>
      <c r="K8" t="s">
        <v>211</v>
      </c>
      <c r="L8">
        <v>0.18130269923092601</v>
      </c>
      <c r="M8">
        <v>0.18130269923092601</v>
      </c>
    </row>
    <row r="9" spans="1:13" x14ac:dyDescent="0.2">
      <c r="A9" t="s">
        <v>210</v>
      </c>
      <c r="B9" t="s">
        <v>14</v>
      </c>
      <c r="C9" t="s">
        <v>50</v>
      </c>
      <c r="D9" t="s">
        <v>211</v>
      </c>
      <c r="E9" t="s">
        <v>214</v>
      </c>
      <c r="F9" t="s">
        <v>211</v>
      </c>
      <c r="G9">
        <v>2018</v>
      </c>
      <c r="H9" t="s">
        <v>211</v>
      </c>
      <c r="I9" t="s">
        <v>211</v>
      </c>
      <c r="J9" t="s">
        <v>211</v>
      </c>
      <c r="K9" t="s">
        <v>211</v>
      </c>
      <c r="L9">
        <v>2.0797704474084602E-5</v>
      </c>
      <c r="M9">
        <v>2.0797704474084602E-5</v>
      </c>
    </row>
    <row r="10" spans="1:13" x14ac:dyDescent="0.2">
      <c r="A10" t="s">
        <v>210</v>
      </c>
      <c r="B10" t="s">
        <v>14</v>
      </c>
      <c r="C10" t="s">
        <v>468</v>
      </c>
      <c r="D10" t="s">
        <v>211</v>
      </c>
      <c r="E10" t="s">
        <v>214</v>
      </c>
      <c r="F10" t="s">
        <v>211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2.5618485673577399E-2</v>
      </c>
      <c r="M10">
        <v>2.5618485673577399E-2</v>
      </c>
    </row>
    <row r="11" spans="1:13" x14ac:dyDescent="0.2">
      <c r="A11" t="s">
        <v>210</v>
      </c>
      <c r="B11" t="s">
        <v>14</v>
      </c>
      <c r="C11" t="s">
        <v>58</v>
      </c>
      <c r="D11" t="s">
        <v>211</v>
      </c>
      <c r="E11" t="s">
        <v>214</v>
      </c>
      <c r="F11" t="s">
        <v>211</v>
      </c>
      <c r="G11">
        <v>2018</v>
      </c>
      <c r="H11" t="s">
        <v>211</v>
      </c>
      <c r="I11" t="s">
        <v>211</v>
      </c>
      <c r="J11" t="s">
        <v>211</v>
      </c>
      <c r="K11" t="s">
        <v>211</v>
      </c>
      <c r="L11">
        <v>2.4002855672672599E-3</v>
      </c>
      <c r="M11">
        <v>2.4002855672672599E-3</v>
      </c>
    </row>
    <row r="12" spans="1:13" x14ac:dyDescent="0.2">
      <c r="A12" t="s">
        <v>210</v>
      </c>
      <c r="B12" t="s">
        <v>14</v>
      </c>
      <c r="C12" t="s">
        <v>54</v>
      </c>
      <c r="D12" t="s">
        <v>211</v>
      </c>
      <c r="E12" t="s">
        <v>214</v>
      </c>
      <c r="F12" t="s">
        <v>211</v>
      </c>
      <c r="G12">
        <v>2018</v>
      </c>
      <c r="H12" t="s">
        <v>211</v>
      </c>
      <c r="I12" t="s">
        <v>211</v>
      </c>
      <c r="J12" t="s">
        <v>211</v>
      </c>
      <c r="K12" t="s">
        <v>211</v>
      </c>
      <c r="L12">
        <v>7.5994529972598895E-2</v>
      </c>
      <c r="M12">
        <v>7.5994529972598895E-2</v>
      </c>
    </row>
    <row r="13" spans="1:13" x14ac:dyDescent="0.2">
      <c r="A13" t="s">
        <v>210</v>
      </c>
      <c r="B13" t="s">
        <v>14</v>
      </c>
      <c r="C13" t="s">
        <v>51</v>
      </c>
      <c r="D13" t="s">
        <v>211</v>
      </c>
      <c r="E13" t="s">
        <v>214</v>
      </c>
      <c r="F13" t="s">
        <v>211</v>
      </c>
      <c r="G13">
        <v>2018</v>
      </c>
      <c r="H13" t="s">
        <v>211</v>
      </c>
      <c r="I13" t="s">
        <v>211</v>
      </c>
      <c r="J13" t="s">
        <v>211</v>
      </c>
      <c r="K13" t="s">
        <v>211</v>
      </c>
      <c r="L13">
        <v>4.7559865677763699E-2</v>
      </c>
      <c r="M13">
        <v>4.7559865677763699E-2</v>
      </c>
    </row>
    <row r="14" spans="1:13" x14ac:dyDescent="0.2">
      <c r="A14" t="s">
        <v>210</v>
      </c>
      <c r="B14" t="s">
        <v>14</v>
      </c>
      <c r="C14" t="s">
        <v>55</v>
      </c>
      <c r="D14" t="s">
        <v>211</v>
      </c>
      <c r="E14" t="s">
        <v>214</v>
      </c>
      <c r="F14" t="s">
        <v>211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0.161743747694956</v>
      </c>
      <c r="M14">
        <v>0.161743747694956</v>
      </c>
    </row>
    <row r="15" spans="1:13" x14ac:dyDescent="0.2">
      <c r="A15" t="s">
        <v>210</v>
      </c>
      <c r="B15" t="s">
        <v>14</v>
      </c>
      <c r="C15" t="s">
        <v>56</v>
      </c>
      <c r="D15" t="s">
        <v>211</v>
      </c>
      <c r="E15" t="s">
        <v>214</v>
      </c>
      <c r="F15" t="s">
        <v>211</v>
      </c>
      <c r="G15">
        <v>2018</v>
      </c>
      <c r="H15" t="s">
        <v>211</v>
      </c>
      <c r="I15" t="s">
        <v>211</v>
      </c>
      <c r="J15" t="s">
        <v>211</v>
      </c>
      <c r="K15" t="s">
        <v>211</v>
      </c>
      <c r="L15">
        <v>0.14274595375996399</v>
      </c>
      <c r="M15">
        <v>0.14274595375996399</v>
      </c>
    </row>
    <row r="16" spans="1:13" x14ac:dyDescent="0.2">
      <c r="A16" t="s">
        <v>210</v>
      </c>
      <c r="B16" t="s">
        <v>14</v>
      </c>
      <c r="C16" t="s">
        <v>57</v>
      </c>
      <c r="D16" t="s">
        <v>211</v>
      </c>
      <c r="E16" t="s">
        <v>214</v>
      </c>
      <c r="F16" t="s">
        <v>211</v>
      </c>
      <c r="G16">
        <v>2018</v>
      </c>
      <c r="H16" t="s">
        <v>211</v>
      </c>
      <c r="I16" t="s">
        <v>211</v>
      </c>
      <c r="J16" t="s">
        <v>211</v>
      </c>
      <c r="K16" t="s">
        <v>211</v>
      </c>
      <c r="L16">
        <v>3.6221240391349503E-2</v>
      </c>
      <c r="M16">
        <v>3.6221240391349503E-2</v>
      </c>
    </row>
    <row r="17" spans="1:13" x14ac:dyDescent="0.2">
      <c r="A17" t="s">
        <v>210</v>
      </c>
      <c r="B17" t="s">
        <v>14</v>
      </c>
      <c r="C17" t="s">
        <v>72</v>
      </c>
      <c r="D17" t="s">
        <v>211</v>
      </c>
      <c r="E17" t="s">
        <v>214</v>
      </c>
      <c r="F17" t="s">
        <v>211</v>
      </c>
      <c r="G17">
        <v>2018</v>
      </c>
      <c r="H17" t="s">
        <v>211</v>
      </c>
      <c r="I17" t="s">
        <v>211</v>
      </c>
      <c r="J17" t="s">
        <v>211</v>
      </c>
      <c r="K17" t="s">
        <v>211</v>
      </c>
      <c r="L17">
        <v>2.53147717385124E-2</v>
      </c>
      <c r="M17">
        <v>2.53147717385124E-2</v>
      </c>
    </row>
    <row r="18" spans="1:13" x14ac:dyDescent="0.2">
      <c r="A18" t="s">
        <v>210</v>
      </c>
      <c r="B18" t="s">
        <v>14</v>
      </c>
      <c r="C18" t="s">
        <v>71</v>
      </c>
      <c r="D18" t="s">
        <v>211</v>
      </c>
      <c r="E18" t="s">
        <v>214</v>
      </c>
      <c r="F18" t="s">
        <v>211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0.30984484845142601</v>
      </c>
      <c r="M18">
        <v>0.30984484845142601</v>
      </c>
    </row>
    <row r="19" spans="1:13" x14ac:dyDescent="0.2">
      <c r="A19" t="s">
        <v>210</v>
      </c>
      <c r="B19" t="s">
        <v>14</v>
      </c>
      <c r="C19" t="s">
        <v>75</v>
      </c>
      <c r="D19" t="s">
        <v>211</v>
      </c>
      <c r="E19" t="s">
        <v>214</v>
      </c>
      <c r="F19" t="s">
        <v>211</v>
      </c>
      <c r="G19">
        <v>2018</v>
      </c>
      <c r="H19" t="s">
        <v>211</v>
      </c>
      <c r="I19" t="s">
        <v>211</v>
      </c>
      <c r="J19" t="s">
        <v>211</v>
      </c>
      <c r="K19" t="s">
        <v>211</v>
      </c>
      <c r="L19">
        <v>3.5156391297092499E-2</v>
      </c>
      <c r="M19">
        <v>3.5156391297092499E-2</v>
      </c>
    </row>
    <row r="20" spans="1:13" x14ac:dyDescent="0.2">
      <c r="A20" t="s">
        <v>210</v>
      </c>
      <c r="B20" t="s">
        <v>14</v>
      </c>
      <c r="C20" t="s">
        <v>76</v>
      </c>
      <c r="D20" t="s">
        <v>211</v>
      </c>
      <c r="E20" t="s">
        <v>214</v>
      </c>
      <c r="F20" t="s">
        <v>211</v>
      </c>
      <c r="G20">
        <v>2018</v>
      </c>
      <c r="H20" t="s">
        <v>211</v>
      </c>
      <c r="I20" t="s">
        <v>211</v>
      </c>
      <c r="J20" t="s">
        <v>211</v>
      </c>
      <c r="K20" t="s">
        <v>211</v>
      </c>
      <c r="L20">
        <v>0.11404303534564</v>
      </c>
      <c r="M20">
        <v>0.11404303534564</v>
      </c>
    </row>
    <row r="21" spans="1:13" x14ac:dyDescent="0.2">
      <c r="A21" t="s">
        <v>210</v>
      </c>
      <c r="B21" t="s">
        <v>14</v>
      </c>
      <c r="C21" t="s">
        <v>73</v>
      </c>
      <c r="D21" t="s">
        <v>211</v>
      </c>
      <c r="E21" t="s">
        <v>214</v>
      </c>
      <c r="F21" t="s">
        <v>211</v>
      </c>
      <c r="G21">
        <v>2018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x14ac:dyDescent="0.2">
      <c r="A22" t="s">
        <v>210</v>
      </c>
      <c r="B22" t="s">
        <v>14</v>
      </c>
      <c r="C22" t="s">
        <v>469</v>
      </c>
      <c r="D22" t="s">
        <v>211</v>
      </c>
      <c r="E22" t="s">
        <v>214</v>
      </c>
      <c r="F22" t="s">
        <v>211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3.5964557684536103E-2</v>
      </c>
      <c r="M22">
        <v>3.5964557684536103E-2</v>
      </c>
    </row>
    <row r="23" spans="1:13" x14ac:dyDescent="0.2">
      <c r="A23" t="s">
        <v>210</v>
      </c>
      <c r="B23" t="s">
        <v>14</v>
      </c>
      <c r="C23" t="s">
        <v>81</v>
      </c>
      <c r="D23" t="s">
        <v>211</v>
      </c>
      <c r="E23" t="s">
        <v>214</v>
      </c>
      <c r="F23" t="s">
        <v>211</v>
      </c>
      <c r="G23">
        <v>2018</v>
      </c>
      <c r="H23" t="s">
        <v>211</v>
      </c>
      <c r="I23" t="s">
        <v>211</v>
      </c>
      <c r="J23" t="s">
        <v>211</v>
      </c>
      <c r="K23" t="s">
        <v>211</v>
      </c>
      <c r="L23">
        <v>2.3481233276961201E-2</v>
      </c>
      <c r="M23">
        <v>2.3481233276961201E-2</v>
      </c>
    </row>
    <row r="24" spans="1:13" x14ac:dyDescent="0.2">
      <c r="A24" t="s">
        <v>210</v>
      </c>
      <c r="B24" t="s">
        <v>14</v>
      </c>
      <c r="C24" t="s">
        <v>77</v>
      </c>
      <c r="D24" t="s">
        <v>211</v>
      </c>
      <c r="E24" t="s">
        <v>214</v>
      </c>
      <c r="F24" t="s">
        <v>211</v>
      </c>
      <c r="G24">
        <v>2018</v>
      </c>
      <c r="H24" t="s">
        <v>211</v>
      </c>
      <c r="I24" t="s">
        <v>211</v>
      </c>
      <c r="J24" t="s">
        <v>211</v>
      </c>
      <c r="K24" t="s">
        <v>211</v>
      </c>
      <c r="L24">
        <v>4.3705701165065197E-2</v>
      </c>
      <c r="M24">
        <v>4.3705701165065197E-2</v>
      </c>
    </row>
    <row r="25" spans="1:13" x14ac:dyDescent="0.2">
      <c r="A25" t="s">
        <v>210</v>
      </c>
      <c r="B25" t="s">
        <v>14</v>
      </c>
      <c r="C25" t="s">
        <v>74</v>
      </c>
      <c r="D25" t="s">
        <v>211</v>
      </c>
      <c r="E25" t="s">
        <v>214</v>
      </c>
      <c r="F25" t="s">
        <v>211</v>
      </c>
      <c r="G25">
        <v>2018</v>
      </c>
      <c r="H25" t="s">
        <v>211</v>
      </c>
      <c r="I25" t="s">
        <v>211</v>
      </c>
      <c r="J25" t="s">
        <v>211</v>
      </c>
      <c r="K25" t="s">
        <v>211</v>
      </c>
      <c r="L25">
        <v>4.8109166237074001E-2</v>
      </c>
      <c r="M25">
        <v>4.8109166237074001E-2</v>
      </c>
    </row>
    <row r="26" spans="1:13" x14ac:dyDescent="0.2">
      <c r="A26" t="s">
        <v>210</v>
      </c>
      <c r="B26" t="s">
        <v>14</v>
      </c>
      <c r="C26" t="s">
        <v>78</v>
      </c>
      <c r="D26" t="s">
        <v>211</v>
      </c>
      <c r="E26" t="s">
        <v>214</v>
      </c>
      <c r="F26" t="s">
        <v>211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7.27790788417393E-2</v>
      </c>
      <c r="M26">
        <v>7.27790788417393E-2</v>
      </c>
    </row>
    <row r="27" spans="1:13" x14ac:dyDescent="0.2">
      <c r="A27" t="s">
        <v>210</v>
      </c>
      <c r="B27" t="s">
        <v>14</v>
      </c>
      <c r="C27" t="s">
        <v>79</v>
      </c>
      <c r="D27" t="s">
        <v>211</v>
      </c>
      <c r="E27" t="s">
        <v>214</v>
      </c>
      <c r="F27" t="s">
        <v>211</v>
      </c>
      <c r="G27">
        <v>2018</v>
      </c>
      <c r="H27" t="s">
        <v>211</v>
      </c>
      <c r="I27" t="s">
        <v>211</v>
      </c>
      <c r="J27" t="s">
        <v>211</v>
      </c>
      <c r="K27" t="s">
        <v>211</v>
      </c>
      <c r="L27">
        <v>7.2438724233275797E-2</v>
      </c>
      <c r="M27">
        <v>7.2438724233275797E-2</v>
      </c>
    </row>
    <row r="28" spans="1:13" x14ac:dyDescent="0.2">
      <c r="A28" t="s">
        <v>210</v>
      </c>
      <c r="B28" t="s">
        <v>14</v>
      </c>
      <c r="C28" t="s">
        <v>80</v>
      </c>
      <c r="D28" t="s">
        <v>211</v>
      </c>
      <c r="E28" t="s">
        <v>214</v>
      </c>
      <c r="F28" t="s">
        <v>211</v>
      </c>
      <c r="G28">
        <v>2018</v>
      </c>
      <c r="H28" t="s">
        <v>211</v>
      </c>
      <c r="I28" t="s">
        <v>211</v>
      </c>
      <c r="J28" t="s">
        <v>211</v>
      </c>
      <c r="K28" t="s">
        <v>211</v>
      </c>
      <c r="L28">
        <v>0.11656908094434699</v>
      </c>
      <c r="M28">
        <v>0.11656908094434699</v>
      </c>
    </row>
    <row r="29" spans="1:13" x14ac:dyDescent="0.2">
      <c r="A29" t="s">
        <v>210</v>
      </c>
      <c r="B29" t="s">
        <v>14</v>
      </c>
      <c r="C29" t="s">
        <v>95</v>
      </c>
      <c r="D29" t="s">
        <v>211</v>
      </c>
      <c r="E29" t="s">
        <v>214</v>
      </c>
      <c r="F29" t="s">
        <v>211</v>
      </c>
      <c r="G29">
        <v>2018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x14ac:dyDescent="0.2">
      <c r="A30" t="s">
        <v>210</v>
      </c>
      <c r="B30" t="s">
        <v>14</v>
      </c>
      <c r="C30" t="s">
        <v>94</v>
      </c>
      <c r="D30" t="s">
        <v>211</v>
      </c>
      <c r="E30" t="s">
        <v>214</v>
      </c>
      <c r="F30" t="s">
        <v>211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0.46414376338591401</v>
      </c>
      <c r="M30">
        <v>0.46414376338591401</v>
      </c>
    </row>
    <row r="31" spans="1:13" x14ac:dyDescent="0.2">
      <c r="A31" t="s">
        <v>210</v>
      </c>
      <c r="B31" t="s">
        <v>14</v>
      </c>
      <c r="C31" t="s">
        <v>98</v>
      </c>
      <c r="D31" t="s">
        <v>211</v>
      </c>
      <c r="E31" t="s">
        <v>214</v>
      </c>
      <c r="F31" t="s">
        <v>211</v>
      </c>
      <c r="G31">
        <v>2018</v>
      </c>
      <c r="H31" t="s">
        <v>211</v>
      </c>
      <c r="I31" t="s">
        <v>211</v>
      </c>
      <c r="J31" t="s">
        <v>211</v>
      </c>
      <c r="K31" t="s">
        <v>211</v>
      </c>
      <c r="L31">
        <v>4.3843217634644903E-2</v>
      </c>
      <c r="M31">
        <v>4.3843217634644903E-2</v>
      </c>
    </row>
    <row r="32" spans="1:13" x14ac:dyDescent="0.2">
      <c r="A32" t="s">
        <v>210</v>
      </c>
      <c r="B32" t="s">
        <v>14</v>
      </c>
      <c r="C32" t="s">
        <v>99</v>
      </c>
      <c r="D32" t="s">
        <v>211</v>
      </c>
      <c r="E32" t="s">
        <v>214</v>
      </c>
      <c r="F32" t="s">
        <v>211</v>
      </c>
      <c r="G32">
        <v>2018</v>
      </c>
      <c r="H32" t="s">
        <v>211</v>
      </c>
      <c r="I32" t="s">
        <v>211</v>
      </c>
      <c r="J32" t="s">
        <v>211</v>
      </c>
      <c r="K32" t="s">
        <v>211</v>
      </c>
      <c r="L32">
        <v>0.138319067250922</v>
      </c>
      <c r="M32">
        <v>0.138319067250922</v>
      </c>
    </row>
    <row r="33" spans="1:13" x14ac:dyDescent="0.2">
      <c r="A33" t="s">
        <v>210</v>
      </c>
      <c r="B33" t="s">
        <v>14</v>
      </c>
      <c r="C33" t="s">
        <v>96</v>
      </c>
      <c r="D33" t="s">
        <v>211</v>
      </c>
      <c r="E33" t="s">
        <v>214</v>
      </c>
      <c r="F33" t="s">
        <v>211</v>
      </c>
      <c r="G33">
        <v>2018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x14ac:dyDescent="0.2">
      <c r="A34" t="s">
        <v>210</v>
      </c>
      <c r="B34" t="s">
        <v>14</v>
      </c>
      <c r="C34" t="s">
        <v>470</v>
      </c>
      <c r="D34" t="s">
        <v>211</v>
      </c>
      <c r="E34" t="s">
        <v>214</v>
      </c>
      <c r="F34" t="s">
        <v>211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3.96720040920054E-2</v>
      </c>
      <c r="M34">
        <v>3.96720040920054E-2</v>
      </c>
    </row>
    <row r="35" spans="1:13" x14ac:dyDescent="0.2">
      <c r="A35" t="s">
        <v>210</v>
      </c>
      <c r="B35" t="s">
        <v>14</v>
      </c>
      <c r="C35" t="s">
        <v>104</v>
      </c>
      <c r="D35" t="s">
        <v>211</v>
      </c>
      <c r="E35" t="s">
        <v>214</v>
      </c>
      <c r="F35" t="s">
        <v>211</v>
      </c>
      <c r="G35">
        <v>2018</v>
      </c>
      <c r="H35" t="s">
        <v>211</v>
      </c>
      <c r="I35" t="s">
        <v>211</v>
      </c>
      <c r="J35" t="s">
        <v>211</v>
      </c>
      <c r="K35" t="s">
        <v>211</v>
      </c>
      <c r="L35">
        <v>0.203493994761373</v>
      </c>
      <c r="M35">
        <v>0.203493994761373</v>
      </c>
    </row>
    <row r="36" spans="1:13" x14ac:dyDescent="0.2">
      <c r="A36" t="s">
        <v>210</v>
      </c>
      <c r="B36" t="s">
        <v>14</v>
      </c>
      <c r="C36" t="s">
        <v>100</v>
      </c>
      <c r="D36" t="s">
        <v>211</v>
      </c>
      <c r="E36" t="s">
        <v>214</v>
      </c>
      <c r="F36" t="s">
        <v>211</v>
      </c>
      <c r="G36">
        <v>2018</v>
      </c>
      <c r="H36" t="s">
        <v>211</v>
      </c>
      <c r="I36" t="s">
        <v>211</v>
      </c>
      <c r="J36" t="s">
        <v>211</v>
      </c>
      <c r="K36" t="s">
        <v>211</v>
      </c>
      <c r="L36">
        <v>4.8157354051402902E-2</v>
      </c>
      <c r="M36">
        <v>4.8157354051402902E-2</v>
      </c>
    </row>
    <row r="37" spans="1:13" x14ac:dyDescent="0.2">
      <c r="A37" t="s">
        <v>210</v>
      </c>
      <c r="B37" t="s">
        <v>14</v>
      </c>
      <c r="C37" t="s">
        <v>97</v>
      </c>
      <c r="D37" t="s">
        <v>211</v>
      </c>
      <c r="E37" t="s">
        <v>214</v>
      </c>
      <c r="F37" t="s">
        <v>211</v>
      </c>
      <c r="G37">
        <v>2018</v>
      </c>
      <c r="H37" t="s">
        <v>211</v>
      </c>
      <c r="I37" t="s">
        <v>211</v>
      </c>
      <c r="J37" t="s">
        <v>211</v>
      </c>
      <c r="K37" t="s">
        <v>211</v>
      </c>
      <c r="L37">
        <v>6.97946718860816E-2</v>
      </c>
      <c r="M37">
        <v>6.97946718860816E-2</v>
      </c>
    </row>
    <row r="38" spans="1:13" x14ac:dyDescent="0.2">
      <c r="A38" t="s">
        <v>210</v>
      </c>
      <c r="B38" t="s">
        <v>14</v>
      </c>
      <c r="C38" t="s">
        <v>101</v>
      </c>
      <c r="D38" t="s">
        <v>211</v>
      </c>
      <c r="E38" t="s">
        <v>214</v>
      </c>
      <c r="F38" t="s">
        <v>211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0.101539467044872</v>
      </c>
      <c r="M38">
        <v>0.101539467044872</v>
      </c>
    </row>
    <row r="39" spans="1:13" x14ac:dyDescent="0.2">
      <c r="A39" t="s">
        <v>210</v>
      </c>
      <c r="B39" t="s">
        <v>14</v>
      </c>
      <c r="C39" t="s">
        <v>102</v>
      </c>
      <c r="D39" t="s">
        <v>211</v>
      </c>
      <c r="E39" t="s">
        <v>214</v>
      </c>
      <c r="F39" t="s">
        <v>211</v>
      </c>
      <c r="G39">
        <v>2018</v>
      </c>
      <c r="H39" t="s">
        <v>211</v>
      </c>
      <c r="I39" t="s">
        <v>211</v>
      </c>
      <c r="J39" t="s">
        <v>211</v>
      </c>
      <c r="K39" t="s">
        <v>211</v>
      </c>
      <c r="L39">
        <v>0.13495608652757701</v>
      </c>
      <c r="M39">
        <v>0.13495608652757701</v>
      </c>
    </row>
    <row r="40" spans="1:13" x14ac:dyDescent="0.2">
      <c r="A40" t="s">
        <v>210</v>
      </c>
      <c r="B40" t="s">
        <v>14</v>
      </c>
      <c r="C40" t="s">
        <v>103</v>
      </c>
      <c r="D40" t="s">
        <v>211</v>
      </c>
      <c r="E40" t="s">
        <v>214</v>
      </c>
      <c r="F40" t="s">
        <v>211</v>
      </c>
      <c r="G40">
        <v>2018</v>
      </c>
      <c r="H40" t="s">
        <v>211</v>
      </c>
      <c r="I40" t="s">
        <v>211</v>
      </c>
      <c r="J40" t="s">
        <v>211</v>
      </c>
      <c r="K40" t="s">
        <v>211</v>
      </c>
      <c r="L40">
        <v>9.4687203541950801E-2</v>
      </c>
      <c r="M40">
        <v>9.4687203541950801E-2</v>
      </c>
    </row>
    <row r="41" spans="1:13" x14ac:dyDescent="0.2">
      <c r="A41" t="s">
        <v>210</v>
      </c>
      <c r="B41" t="s">
        <v>14</v>
      </c>
      <c r="C41" t="s">
        <v>61</v>
      </c>
      <c r="D41" t="s">
        <v>211</v>
      </c>
      <c r="E41" t="s">
        <v>214</v>
      </c>
      <c r="F41" t="s">
        <v>211</v>
      </c>
      <c r="G41">
        <v>2018</v>
      </c>
      <c r="H41" t="s">
        <v>211</v>
      </c>
      <c r="I41" t="s">
        <v>211</v>
      </c>
      <c r="J41" t="s">
        <v>211</v>
      </c>
      <c r="K41" t="s">
        <v>211</v>
      </c>
      <c r="L41">
        <v>7.5051369863013695E-2</v>
      </c>
      <c r="M41">
        <v>7.5051369863013695E-2</v>
      </c>
    </row>
    <row r="42" spans="1:13" x14ac:dyDescent="0.2">
      <c r="A42" t="s">
        <v>210</v>
      </c>
      <c r="B42" t="s">
        <v>14</v>
      </c>
      <c r="C42" t="s">
        <v>60</v>
      </c>
      <c r="D42" t="s">
        <v>211</v>
      </c>
      <c r="E42" t="s">
        <v>214</v>
      </c>
      <c r="F42" t="s">
        <v>211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0.42342871317737102</v>
      </c>
      <c r="M42">
        <v>0.42342871317737102</v>
      </c>
    </row>
    <row r="43" spans="1:13" x14ac:dyDescent="0.2">
      <c r="A43" t="s">
        <v>210</v>
      </c>
      <c r="B43" t="s">
        <v>14</v>
      </c>
      <c r="C43" t="s">
        <v>64</v>
      </c>
      <c r="D43" t="s">
        <v>211</v>
      </c>
      <c r="E43" t="s">
        <v>214</v>
      </c>
      <c r="F43" t="s">
        <v>211</v>
      </c>
      <c r="G43">
        <v>2018</v>
      </c>
      <c r="H43" t="s">
        <v>211</v>
      </c>
      <c r="I43" t="s">
        <v>211</v>
      </c>
      <c r="J43" t="s">
        <v>211</v>
      </c>
      <c r="K43" t="s">
        <v>211</v>
      </c>
      <c r="L43">
        <v>5.3377456313566302E-2</v>
      </c>
      <c r="M43">
        <v>5.3377456313566302E-2</v>
      </c>
    </row>
    <row r="44" spans="1:13" x14ac:dyDescent="0.2">
      <c r="A44" t="s">
        <v>210</v>
      </c>
      <c r="B44" t="s">
        <v>14</v>
      </c>
      <c r="C44" t="s">
        <v>65</v>
      </c>
      <c r="D44" t="s">
        <v>211</v>
      </c>
      <c r="E44" t="s">
        <v>214</v>
      </c>
      <c r="F44" t="s">
        <v>211</v>
      </c>
      <c r="G44">
        <v>2018</v>
      </c>
      <c r="H44" t="s">
        <v>211</v>
      </c>
      <c r="I44" t="s">
        <v>211</v>
      </c>
      <c r="J44" t="s">
        <v>211</v>
      </c>
      <c r="K44" t="s">
        <v>211</v>
      </c>
      <c r="L44">
        <v>1.4717633763921301</v>
      </c>
      <c r="M44">
        <v>1.4717633763921301</v>
      </c>
    </row>
    <row r="45" spans="1:13" x14ac:dyDescent="0.2">
      <c r="A45" t="s">
        <v>210</v>
      </c>
      <c r="B45" t="s">
        <v>14</v>
      </c>
      <c r="C45" t="s">
        <v>62</v>
      </c>
      <c r="D45" t="s">
        <v>211</v>
      </c>
      <c r="E45" t="s">
        <v>214</v>
      </c>
      <c r="F45" t="s">
        <v>211</v>
      </c>
      <c r="G45">
        <v>2018</v>
      </c>
      <c r="H45" t="s">
        <v>211</v>
      </c>
      <c r="I45" t="s">
        <v>211</v>
      </c>
      <c r="J45" t="s">
        <v>211</v>
      </c>
      <c r="K45" t="s">
        <v>211</v>
      </c>
      <c r="L45">
        <v>9.0422374429223698E-2</v>
      </c>
      <c r="M45">
        <v>9.0422374429223698E-2</v>
      </c>
    </row>
    <row r="46" spans="1:13" x14ac:dyDescent="0.2">
      <c r="A46" t="s">
        <v>210</v>
      </c>
      <c r="B46" t="s">
        <v>14</v>
      </c>
      <c r="C46" t="s">
        <v>471</v>
      </c>
      <c r="D46" t="s">
        <v>211</v>
      </c>
      <c r="E46" t="s">
        <v>214</v>
      </c>
      <c r="F46" t="s">
        <v>211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6.0645497051149098E-2</v>
      </c>
      <c r="M46">
        <v>6.0645497051149098E-2</v>
      </c>
    </row>
    <row r="47" spans="1:13" x14ac:dyDescent="0.2">
      <c r="A47" t="s">
        <v>210</v>
      </c>
      <c r="B47" t="s">
        <v>14</v>
      </c>
      <c r="C47" t="s">
        <v>70</v>
      </c>
      <c r="D47" t="s">
        <v>211</v>
      </c>
      <c r="E47" t="s">
        <v>214</v>
      </c>
      <c r="F47" t="s">
        <v>211</v>
      </c>
      <c r="G47">
        <v>2018</v>
      </c>
      <c r="H47" t="s">
        <v>211</v>
      </c>
      <c r="I47" t="s">
        <v>211</v>
      </c>
      <c r="J47" t="s">
        <v>211</v>
      </c>
      <c r="K47" t="s">
        <v>211</v>
      </c>
      <c r="L47">
        <v>3.2373195740855901E-3</v>
      </c>
      <c r="M47">
        <v>3.2373195740855901E-3</v>
      </c>
    </row>
    <row r="48" spans="1:13" x14ac:dyDescent="0.2">
      <c r="A48" t="s">
        <v>210</v>
      </c>
      <c r="B48" t="s">
        <v>14</v>
      </c>
      <c r="C48" t="s">
        <v>66</v>
      </c>
      <c r="D48" t="s">
        <v>211</v>
      </c>
      <c r="E48" t="s">
        <v>214</v>
      </c>
      <c r="F48" t="s">
        <v>211</v>
      </c>
      <c r="G48">
        <v>2018</v>
      </c>
      <c r="H48" t="s">
        <v>211</v>
      </c>
      <c r="I48" t="s">
        <v>211</v>
      </c>
      <c r="J48" t="s">
        <v>211</v>
      </c>
      <c r="K48" t="s">
        <v>211</v>
      </c>
      <c r="L48">
        <v>0.11252568167857099</v>
      </c>
      <c r="M48">
        <v>0.11252568167857099</v>
      </c>
    </row>
    <row r="49" spans="1:13" x14ac:dyDescent="0.2">
      <c r="A49" t="s">
        <v>210</v>
      </c>
      <c r="B49" t="s">
        <v>14</v>
      </c>
      <c r="C49" t="s">
        <v>63</v>
      </c>
      <c r="D49" t="s">
        <v>211</v>
      </c>
      <c r="E49" t="s">
        <v>214</v>
      </c>
      <c r="F49" t="s">
        <v>211</v>
      </c>
      <c r="G49">
        <v>2018</v>
      </c>
      <c r="H49" t="s">
        <v>211</v>
      </c>
      <c r="I49" t="s">
        <v>211</v>
      </c>
      <c r="J49" t="s">
        <v>211</v>
      </c>
      <c r="K49" t="s">
        <v>211</v>
      </c>
      <c r="L49">
        <v>0.12792665468435199</v>
      </c>
      <c r="M49">
        <v>0.12792665468435199</v>
      </c>
    </row>
    <row r="50" spans="1:13" x14ac:dyDescent="0.2">
      <c r="A50" t="s">
        <v>210</v>
      </c>
      <c r="B50" t="s">
        <v>14</v>
      </c>
      <c r="C50" t="s">
        <v>67</v>
      </c>
      <c r="D50" t="s">
        <v>211</v>
      </c>
      <c r="E50" t="s">
        <v>214</v>
      </c>
      <c r="F50" t="s">
        <v>211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9.0627195293291204E-2</v>
      </c>
      <c r="M50">
        <v>9.0627195293291204E-2</v>
      </c>
    </row>
    <row r="51" spans="1:13" x14ac:dyDescent="0.2">
      <c r="A51" t="s">
        <v>210</v>
      </c>
      <c r="B51" t="s">
        <v>14</v>
      </c>
      <c r="C51" t="s">
        <v>68</v>
      </c>
      <c r="D51" t="s">
        <v>211</v>
      </c>
      <c r="E51" t="s">
        <v>214</v>
      </c>
      <c r="F51" t="s">
        <v>211</v>
      </c>
      <c r="G51">
        <v>2018</v>
      </c>
      <c r="H51" t="s">
        <v>211</v>
      </c>
      <c r="I51" t="s">
        <v>211</v>
      </c>
      <c r="J51" t="s">
        <v>211</v>
      </c>
      <c r="K51" t="s">
        <v>211</v>
      </c>
      <c r="L51">
        <v>8.67381932124731E-2</v>
      </c>
      <c r="M51">
        <v>8.67381932124731E-2</v>
      </c>
    </row>
    <row r="52" spans="1:13" x14ac:dyDescent="0.2">
      <c r="A52" t="s">
        <v>210</v>
      </c>
      <c r="B52" t="s">
        <v>14</v>
      </c>
      <c r="C52" t="s">
        <v>130</v>
      </c>
      <c r="D52" t="s">
        <v>211</v>
      </c>
      <c r="E52" t="s">
        <v>214</v>
      </c>
      <c r="F52" t="s">
        <v>211</v>
      </c>
      <c r="G52">
        <v>2018</v>
      </c>
      <c r="H52" t="s">
        <v>211</v>
      </c>
      <c r="I52" t="s">
        <v>211</v>
      </c>
      <c r="J52" t="s">
        <v>211</v>
      </c>
      <c r="K52" t="s">
        <v>211</v>
      </c>
      <c r="L52">
        <v>0.13976565562716001</v>
      </c>
      <c r="M52">
        <v>0.13976565562716001</v>
      </c>
    </row>
    <row r="53" spans="1:13" x14ac:dyDescent="0.2">
      <c r="A53" t="s">
        <v>210</v>
      </c>
      <c r="B53" t="s">
        <v>14</v>
      </c>
      <c r="C53" t="s">
        <v>69</v>
      </c>
      <c r="D53" t="s">
        <v>211</v>
      </c>
      <c r="E53" t="s">
        <v>214</v>
      </c>
      <c r="F53" t="s">
        <v>211</v>
      </c>
      <c r="G53">
        <v>2018</v>
      </c>
      <c r="H53" t="s">
        <v>211</v>
      </c>
      <c r="I53" t="s">
        <v>211</v>
      </c>
      <c r="J53" t="s">
        <v>211</v>
      </c>
      <c r="K53" t="s">
        <v>211</v>
      </c>
      <c r="L53">
        <v>9.9394310243560199E-2</v>
      </c>
      <c r="M53">
        <v>9.9394310243560199E-2</v>
      </c>
    </row>
    <row r="54" spans="1:13" x14ac:dyDescent="0.2">
      <c r="A54" t="s">
        <v>210</v>
      </c>
      <c r="B54" t="s">
        <v>14</v>
      </c>
      <c r="C54" t="s">
        <v>84</v>
      </c>
      <c r="D54" t="s">
        <v>211</v>
      </c>
      <c r="E54" t="s">
        <v>214</v>
      </c>
      <c r="F54" t="s">
        <v>211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8.8919330289193299E-2</v>
      </c>
      <c r="M54">
        <v>8.8919330289193299E-2</v>
      </c>
    </row>
    <row r="55" spans="1:13" x14ac:dyDescent="0.2">
      <c r="A55" t="s">
        <v>210</v>
      </c>
      <c r="B55" t="s">
        <v>14</v>
      </c>
      <c r="C55" t="s">
        <v>83</v>
      </c>
      <c r="D55" t="s">
        <v>211</v>
      </c>
      <c r="E55" t="s">
        <v>214</v>
      </c>
      <c r="F55" t="s">
        <v>211</v>
      </c>
      <c r="G55">
        <v>2018</v>
      </c>
      <c r="H55" t="s">
        <v>211</v>
      </c>
      <c r="I55" t="s">
        <v>211</v>
      </c>
      <c r="J55" t="s">
        <v>211</v>
      </c>
      <c r="K55" t="s">
        <v>211</v>
      </c>
      <c r="L55">
        <v>0.10081773520747001</v>
      </c>
      <c r="M55">
        <v>0.10081773520747001</v>
      </c>
    </row>
    <row r="56" spans="1:13" x14ac:dyDescent="0.2">
      <c r="A56" t="s">
        <v>210</v>
      </c>
      <c r="B56" t="s">
        <v>14</v>
      </c>
      <c r="C56" t="s">
        <v>87</v>
      </c>
      <c r="D56" t="s">
        <v>211</v>
      </c>
      <c r="E56" t="s">
        <v>214</v>
      </c>
      <c r="F56" t="s">
        <v>211</v>
      </c>
      <c r="G56">
        <v>2018</v>
      </c>
      <c r="H56" t="s">
        <v>211</v>
      </c>
      <c r="I56" t="s">
        <v>211</v>
      </c>
      <c r="J56" t="s">
        <v>211</v>
      </c>
      <c r="K56" t="s">
        <v>211</v>
      </c>
      <c r="L56">
        <v>6.2077936363827101E-2</v>
      </c>
      <c r="M56">
        <v>6.2077936363827101E-2</v>
      </c>
    </row>
    <row r="57" spans="1:13" x14ac:dyDescent="0.2">
      <c r="A57" t="s">
        <v>210</v>
      </c>
      <c r="B57" t="s">
        <v>14</v>
      </c>
      <c r="C57" t="s">
        <v>88</v>
      </c>
      <c r="D57" t="s">
        <v>211</v>
      </c>
      <c r="E57" t="s">
        <v>214</v>
      </c>
      <c r="F57" t="s">
        <v>211</v>
      </c>
      <c r="G57">
        <v>2018</v>
      </c>
      <c r="H57" t="s">
        <v>211</v>
      </c>
      <c r="I57" t="s">
        <v>211</v>
      </c>
      <c r="J57" t="s">
        <v>211</v>
      </c>
      <c r="K57" t="s">
        <v>211</v>
      </c>
      <c r="L57">
        <v>0.66299984214582297</v>
      </c>
      <c r="M57">
        <v>0.66299984214582297</v>
      </c>
    </row>
    <row r="58" spans="1:13" x14ac:dyDescent="0.2">
      <c r="A58" t="s">
        <v>210</v>
      </c>
      <c r="B58" t="s">
        <v>14</v>
      </c>
      <c r="C58" t="s">
        <v>85</v>
      </c>
      <c r="D58" t="s">
        <v>211</v>
      </c>
      <c r="E58" t="s">
        <v>214</v>
      </c>
      <c r="F58" t="s">
        <v>211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6.7212328767123297E-2</v>
      </c>
      <c r="M58">
        <v>6.7212328767123297E-2</v>
      </c>
    </row>
    <row r="59" spans="1:13" x14ac:dyDescent="0.2">
      <c r="A59" t="s">
        <v>210</v>
      </c>
      <c r="B59" t="s">
        <v>14</v>
      </c>
      <c r="C59" t="s">
        <v>467</v>
      </c>
      <c r="D59" t="s">
        <v>211</v>
      </c>
      <c r="E59" t="s">
        <v>214</v>
      </c>
      <c r="F59" t="s">
        <v>211</v>
      </c>
      <c r="G59">
        <v>2018</v>
      </c>
      <c r="H59" t="s">
        <v>211</v>
      </c>
      <c r="I59" t="s">
        <v>211</v>
      </c>
      <c r="J59" t="s">
        <v>211</v>
      </c>
      <c r="K59" t="s">
        <v>211</v>
      </c>
      <c r="L59">
        <v>4.9806776874505597E-2</v>
      </c>
      <c r="M59">
        <v>4.9806776874505597E-2</v>
      </c>
    </row>
    <row r="60" spans="1:13" x14ac:dyDescent="0.2">
      <c r="A60" t="s">
        <v>210</v>
      </c>
      <c r="B60" t="s">
        <v>14</v>
      </c>
      <c r="C60" t="s">
        <v>93</v>
      </c>
      <c r="D60" t="s">
        <v>211</v>
      </c>
      <c r="E60" t="s">
        <v>214</v>
      </c>
      <c r="F60" t="s">
        <v>211</v>
      </c>
      <c r="G60">
        <v>2018</v>
      </c>
      <c r="H60" t="s">
        <v>211</v>
      </c>
      <c r="I60" t="s">
        <v>211</v>
      </c>
      <c r="J60" t="s">
        <v>211</v>
      </c>
      <c r="K60" t="s">
        <v>211</v>
      </c>
      <c r="L60">
        <v>4.8794584261943399E-3</v>
      </c>
      <c r="M60">
        <v>4.8794584261943399E-3</v>
      </c>
    </row>
    <row r="61" spans="1:13" x14ac:dyDescent="0.2">
      <c r="A61" t="s">
        <v>210</v>
      </c>
      <c r="B61" t="s">
        <v>14</v>
      </c>
      <c r="C61" t="s">
        <v>89</v>
      </c>
      <c r="D61" t="s">
        <v>211</v>
      </c>
      <c r="E61" t="s">
        <v>214</v>
      </c>
      <c r="F61" t="s">
        <v>211</v>
      </c>
      <c r="G61">
        <v>2018</v>
      </c>
      <c r="H61" t="s">
        <v>211</v>
      </c>
      <c r="I61" t="s">
        <v>211</v>
      </c>
      <c r="J61" t="s">
        <v>211</v>
      </c>
      <c r="K61" t="s">
        <v>211</v>
      </c>
      <c r="L61">
        <v>6.9903120588175702E-2</v>
      </c>
      <c r="M61">
        <v>6.9903120588175702E-2</v>
      </c>
    </row>
    <row r="62" spans="1:13" x14ac:dyDescent="0.2">
      <c r="A62" t="s">
        <v>210</v>
      </c>
      <c r="B62" t="s">
        <v>14</v>
      </c>
      <c r="C62" t="s">
        <v>86</v>
      </c>
      <c r="D62" t="s">
        <v>211</v>
      </c>
      <c r="E62" t="s">
        <v>214</v>
      </c>
      <c r="F62" t="s">
        <v>211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9.73639647341112E-2</v>
      </c>
      <c r="M62">
        <v>9.73639647341112E-2</v>
      </c>
    </row>
    <row r="63" spans="1:13" x14ac:dyDescent="0.2">
      <c r="A63" t="s">
        <v>210</v>
      </c>
      <c r="B63" t="s">
        <v>14</v>
      </c>
      <c r="C63" t="s">
        <v>90</v>
      </c>
      <c r="D63" t="s">
        <v>211</v>
      </c>
      <c r="E63" t="s">
        <v>214</v>
      </c>
      <c r="F63" t="s">
        <v>211</v>
      </c>
      <c r="G63">
        <v>2018</v>
      </c>
      <c r="H63" t="s">
        <v>211</v>
      </c>
      <c r="I63" t="s">
        <v>211</v>
      </c>
      <c r="J63" t="s">
        <v>211</v>
      </c>
      <c r="K63" t="s">
        <v>211</v>
      </c>
      <c r="L63">
        <v>6.8944308925102102E-2</v>
      </c>
      <c r="M63">
        <v>6.8944308925102102E-2</v>
      </c>
    </row>
    <row r="64" spans="1:13" x14ac:dyDescent="0.2">
      <c r="A64" t="s">
        <v>210</v>
      </c>
      <c r="B64" t="s">
        <v>14</v>
      </c>
      <c r="C64" t="s">
        <v>91</v>
      </c>
      <c r="D64" t="s">
        <v>211</v>
      </c>
      <c r="E64" t="s">
        <v>214</v>
      </c>
      <c r="F64" t="s">
        <v>211</v>
      </c>
      <c r="G64">
        <v>2018</v>
      </c>
      <c r="H64" t="s">
        <v>211</v>
      </c>
      <c r="I64" t="s">
        <v>211</v>
      </c>
      <c r="J64" t="s">
        <v>211</v>
      </c>
      <c r="K64" t="s">
        <v>211</v>
      </c>
      <c r="L64">
        <v>5.7147241043066198E-2</v>
      </c>
      <c r="M64">
        <v>5.7147241043066198E-2</v>
      </c>
    </row>
    <row r="65" spans="1:13" x14ac:dyDescent="0.2">
      <c r="A65" t="s">
        <v>210</v>
      </c>
      <c r="B65" t="s">
        <v>14</v>
      </c>
      <c r="C65" t="s">
        <v>212</v>
      </c>
      <c r="D65" t="s">
        <v>211</v>
      </c>
      <c r="E65" t="s">
        <v>214</v>
      </c>
      <c r="F65" t="s">
        <v>211</v>
      </c>
      <c r="G65">
        <v>2018</v>
      </c>
      <c r="H65" t="s">
        <v>211</v>
      </c>
      <c r="I65" t="s">
        <v>211</v>
      </c>
      <c r="J65" t="s">
        <v>211</v>
      </c>
      <c r="K65" t="s">
        <v>211</v>
      </c>
      <c r="L65">
        <v>0.21413130493478699</v>
      </c>
      <c r="M65">
        <v>0.21413130493478699</v>
      </c>
    </row>
    <row r="66" spans="1:13" x14ac:dyDescent="0.2">
      <c r="A66" t="s">
        <v>210</v>
      </c>
      <c r="B66" t="s">
        <v>14</v>
      </c>
      <c r="C66" t="s">
        <v>92</v>
      </c>
      <c r="D66" t="s">
        <v>211</v>
      </c>
      <c r="E66" t="s">
        <v>214</v>
      </c>
      <c r="F66" t="s">
        <v>211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6.6620869969995597E-2</v>
      </c>
      <c r="M66">
        <v>6.6620869969995597E-2</v>
      </c>
    </row>
    <row r="67" spans="1:13" x14ac:dyDescent="0.2">
      <c r="A67" t="s">
        <v>210</v>
      </c>
      <c r="B67" t="s">
        <v>14</v>
      </c>
      <c r="C67" t="s">
        <v>107</v>
      </c>
      <c r="D67" t="s">
        <v>211</v>
      </c>
      <c r="E67" t="s">
        <v>214</v>
      </c>
      <c r="F67" t="s">
        <v>211</v>
      </c>
      <c r="G67">
        <v>2018</v>
      </c>
      <c r="H67" t="s">
        <v>211</v>
      </c>
      <c r="I67" t="s">
        <v>211</v>
      </c>
      <c r="J67" t="s">
        <v>211</v>
      </c>
      <c r="K67" t="s">
        <v>211</v>
      </c>
      <c r="L67">
        <v>4.2328767123287703E-2</v>
      </c>
      <c r="M67">
        <v>4.2328767123287703E-2</v>
      </c>
    </row>
    <row r="68" spans="1:13" x14ac:dyDescent="0.2">
      <c r="A68" t="s">
        <v>210</v>
      </c>
      <c r="B68" t="s">
        <v>14</v>
      </c>
      <c r="C68" t="s">
        <v>106</v>
      </c>
      <c r="D68" t="s">
        <v>211</v>
      </c>
      <c r="E68" t="s">
        <v>214</v>
      </c>
      <c r="F68" t="s">
        <v>211</v>
      </c>
      <c r="G68">
        <v>2018</v>
      </c>
      <c r="H68" t="s">
        <v>211</v>
      </c>
      <c r="I68" t="s">
        <v>211</v>
      </c>
      <c r="J68" t="s">
        <v>211</v>
      </c>
      <c r="K68" t="s">
        <v>211</v>
      </c>
      <c r="L68">
        <v>7.0651721487066402E-2</v>
      </c>
      <c r="M68">
        <v>7.0651721487066402E-2</v>
      </c>
    </row>
    <row r="69" spans="1:13" x14ac:dyDescent="0.2">
      <c r="A69" t="s">
        <v>210</v>
      </c>
      <c r="B69" t="s">
        <v>14</v>
      </c>
      <c r="C69" t="s">
        <v>110</v>
      </c>
      <c r="D69" t="s">
        <v>211</v>
      </c>
      <c r="E69" t="s">
        <v>214</v>
      </c>
      <c r="F69" t="s">
        <v>211</v>
      </c>
      <c r="G69">
        <v>2018</v>
      </c>
      <c r="H69" t="s">
        <v>211</v>
      </c>
      <c r="I69" t="s">
        <v>211</v>
      </c>
      <c r="J69" t="s">
        <v>211</v>
      </c>
      <c r="K69" t="s">
        <v>211</v>
      </c>
      <c r="L69">
        <v>4.4735473424353099E-2</v>
      </c>
      <c r="M69">
        <v>4.4735473424353099E-2</v>
      </c>
    </row>
    <row r="70" spans="1:13" x14ac:dyDescent="0.2">
      <c r="A70" t="s">
        <v>210</v>
      </c>
      <c r="B70" t="s">
        <v>14</v>
      </c>
      <c r="C70" t="s">
        <v>111</v>
      </c>
      <c r="D70" t="s">
        <v>211</v>
      </c>
      <c r="E70" t="s">
        <v>214</v>
      </c>
      <c r="F70" t="s">
        <v>211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0.458133885220118</v>
      </c>
      <c r="M70">
        <v>0.458133885220118</v>
      </c>
    </row>
    <row r="71" spans="1:13" x14ac:dyDescent="0.2">
      <c r="A71" t="s">
        <v>210</v>
      </c>
      <c r="B71" t="s">
        <v>14</v>
      </c>
      <c r="C71" t="s">
        <v>108</v>
      </c>
      <c r="D71" t="s">
        <v>211</v>
      </c>
      <c r="E71" t="s">
        <v>214</v>
      </c>
      <c r="F71" t="s">
        <v>211</v>
      </c>
      <c r="G71">
        <v>2018</v>
      </c>
      <c r="H71" t="s">
        <v>211</v>
      </c>
      <c r="I71" t="s">
        <v>211</v>
      </c>
      <c r="J71" t="s">
        <v>211</v>
      </c>
      <c r="K71" t="s">
        <v>211</v>
      </c>
      <c r="L71">
        <v>4.7947345890410997E-2</v>
      </c>
      <c r="M71">
        <v>4.7947345890410997E-2</v>
      </c>
    </row>
    <row r="72" spans="1:13" x14ac:dyDescent="0.2">
      <c r="A72" t="s">
        <v>210</v>
      </c>
      <c r="B72" t="s">
        <v>14</v>
      </c>
      <c r="C72" t="s">
        <v>466</v>
      </c>
      <c r="D72" t="s">
        <v>211</v>
      </c>
      <c r="E72" t="s">
        <v>214</v>
      </c>
      <c r="F72" t="s">
        <v>211</v>
      </c>
      <c r="G72">
        <v>2018</v>
      </c>
      <c r="H72" t="s">
        <v>211</v>
      </c>
      <c r="I72" t="s">
        <v>211</v>
      </c>
      <c r="J72" t="s">
        <v>211</v>
      </c>
      <c r="K72" t="s">
        <v>211</v>
      </c>
      <c r="L72">
        <v>4.2554933846820402E-2</v>
      </c>
      <c r="M72">
        <v>4.2554933846820402E-2</v>
      </c>
    </row>
    <row r="73" spans="1:13" x14ac:dyDescent="0.2">
      <c r="A73" t="s">
        <v>210</v>
      </c>
      <c r="B73" t="s">
        <v>14</v>
      </c>
      <c r="C73" t="s">
        <v>116</v>
      </c>
      <c r="D73" t="s">
        <v>211</v>
      </c>
      <c r="E73" t="s">
        <v>214</v>
      </c>
      <c r="F73" t="s">
        <v>211</v>
      </c>
      <c r="G73">
        <v>2018</v>
      </c>
      <c r="H73" t="s">
        <v>211</v>
      </c>
      <c r="I73" t="s">
        <v>211</v>
      </c>
      <c r="J73" t="s">
        <v>211</v>
      </c>
      <c r="K73" t="s">
        <v>211</v>
      </c>
      <c r="L73">
        <v>5.1032329364559198E-3</v>
      </c>
      <c r="M73">
        <v>5.1032329364559198E-3</v>
      </c>
    </row>
    <row r="74" spans="1:13" x14ac:dyDescent="0.2">
      <c r="A74" t="s">
        <v>210</v>
      </c>
      <c r="B74" t="s">
        <v>14</v>
      </c>
      <c r="C74" t="s">
        <v>112</v>
      </c>
      <c r="D74" t="s">
        <v>211</v>
      </c>
      <c r="E74" t="s">
        <v>214</v>
      </c>
      <c r="F74" t="s">
        <v>211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5.37114750791833E-2</v>
      </c>
      <c r="M74">
        <v>5.37114750791833E-2</v>
      </c>
    </row>
    <row r="75" spans="1:13" x14ac:dyDescent="0.2">
      <c r="A75" t="s">
        <v>210</v>
      </c>
      <c r="B75" t="s">
        <v>14</v>
      </c>
      <c r="C75" t="s">
        <v>109</v>
      </c>
      <c r="D75" t="s">
        <v>211</v>
      </c>
      <c r="E75" t="s">
        <v>214</v>
      </c>
      <c r="F75" t="s">
        <v>211</v>
      </c>
      <c r="G75">
        <v>2018</v>
      </c>
      <c r="H75" t="s">
        <v>211</v>
      </c>
      <c r="I75" t="s">
        <v>211</v>
      </c>
      <c r="J75" t="s">
        <v>211</v>
      </c>
      <c r="K75" t="s">
        <v>211</v>
      </c>
      <c r="L75">
        <v>6.7402586104361395E-2</v>
      </c>
      <c r="M75">
        <v>6.7402586104361395E-2</v>
      </c>
    </row>
    <row r="76" spans="1:13" x14ac:dyDescent="0.2">
      <c r="A76" t="s">
        <v>210</v>
      </c>
      <c r="B76" t="s">
        <v>14</v>
      </c>
      <c r="C76" t="s">
        <v>113</v>
      </c>
      <c r="D76" t="s">
        <v>211</v>
      </c>
      <c r="E76" t="s">
        <v>214</v>
      </c>
      <c r="F76" t="s">
        <v>211</v>
      </c>
      <c r="G76">
        <v>2018</v>
      </c>
      <c r="H76" t="s">
        <v>211</v>
      </c>
      <c r="I76" t="s">
        <v>211</v>
      </c>
      <c r="J76" t="s">
        <v>211</v>
      </c>
      <c r="K76" t="s">
        <v>211</v>
      </c>
      <c r="L76">
        <v>2.3589745043839899E-2</v>
      </c>
      <c r="M76">
        <v>2.3589745043839899E-2</v>
      </c>
    </row>
    <row r="77" spans="1:13" x14ac:dyDescent="0.2">
      <c r="A77" t="s">
        <v>210</v>
      </c>
      <c r="B77" t="s">
        <v>14</v>
      </c>
      <c r="C77" t="s">
        <v>114</v>
      </c>
      <c r="D77" t="s">
        <v>211</v>
      </c>
      <c r="E77" t="s">
        <v>214</v>
      </c>
      <c r="F77" t="s">
        <v>211</v>
      </c>
      <c r="G77">
        <v>2018</v>
      </c>
      <c r="H77" t="s">
        <v>211</v>
      </c>
      <c r="I77" t="s">
        <v>211</v>
      </c>
      <c r="J77" t="s">
        <v>211</v>
      </c>
      <c r="K77" t="s">
        <v>211</v>
      </c>
      <c r="L77">
        <v>4.3752307505030202E-2</v>
      </c>
      <c r="M77">
        <v>4.3752307505030202E-2</v>
      </c>
    </row>
    <row r="78" spans="1:13" x14ac:dyDescent="0.2">
      <c r="A78" t="s">
        <v>210</v>
      </c>
      <c r="B78" t="s">
        <v>14</v>
      </c>
      <c r="C78" t="s">
        <v>213</v>
      </c>
      <c r="D78" t="s">
        <v>211</v>
      </c>
      <c r="E78" t="s">
        <v>214</v>
      </c>
      <c r="F78" t="s">
        <v>211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0.14341496381045399</v>
      </c>
      <c r="M78">
        <v>0.14341496381045399</v>
      </c>
    </row>
    <row r="79" spans="1:13" x14ac:dyDescent="0.2">
      <c r="A79" t="s">
        <v>210</v>
      </c>
      <c r="B79" t="s">
        <v>14</v>
      </c>
      <c r="C79" t="s">
        <v>115</v>
      </c>
      <c r="D79" t="s">
        <v>211</v>
      </c>
      <c r="E79" t="s">
        <v>214</v>
      </c>
      <c r="F79" t="s">
        <v>211</v>
      </c>
      <c r="G79">
        <v>2018</v>
      </c>
      <c r="H79" t="s">
        <v>211</v>
      </c>
      <c r="I79" t="s">
        <v>211</v>
      </c>
      <c r="J79" t="s">
        <v>211</v>
      </c>
      <c r="K79" t="s">
        <v>211</v>
      </c>
      <c r="L79">
        <v>5.6573502855343599E-2</v>
      </c>
      <c r="M79">
        <v>5.6573502855343599E-2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">
      <c r="A2" t="s">
        <v>210</v>
      </c>
      <c r="B2" t="s">
        <v>5</v>
      </c>
      <c r="C2" t="s">
        <v>257</v>
      </c>
      <c r="D2" t="s">
        <v>211</v>
      </c>
      <c r="E2" t="s">
        <v>211</v>
      </c>
      <c r="F2" t="s">
        <v>211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1316.8778883048001</v>
      </c>
      <c r="M2">
        <v>1316.8778883048001</v>
      </c>
    </row>
    <row r="3" spans="1:13" x14ac:dyDescent="0.2">
      <c r="A3" t="s">
        <v>210</v>
      </c>
      <c r="B3" t="s">
        <v>5</v>
      </c>
      <c r="C3" t="s">
        <v>258</v>
      </c>
      <c r="D3" t="s">
        <v>211</v>
      </c>
      <c r="E3" t="s">
        <v>211</v>
      </c>
      <c r="F3" t="s">
        <v>211</v>
      </c>
      <c r="G3">
        <v>2018</v>
      </c>
      <c r="H3" t="s">
        <v>211</v>
      </c>
      <c r="I3" t="s">
        <v>211</v>
      </c>
      <c r="J3" t="s">
        <v>211</v>
      </c>
      <c r="K3" t="s">
        <v>211</v>
      </c>
      <c r="L3">
        <v>395.12063110549502</v>
      </c>
      <c r="M3">
        <v>395.12063110549502</v>
      </c>
    </row>
    <row r="4" spans="1:13" x14ac:dyDescent="0.2">
      <c r="A4" t="s">
        <v>210</v>
      </c>
      <c r="B4" t="s">
        <v>5</v>
      </c>
      <c r="C4" t="s">
        <v>259</v>
      </c>
      <c r="D4" t="s">
        <v>211</v>
      </c>
      <c r="E4" t="s">
        <v>211</v>
      </c>
      <c r="F4" t="s">
        <v>211</v>
      </c>
      <c r="G4">
        <v>2018</v>
      </c>
      <c r="H4" t="s">
        <v>211</v>
      </c>
      <c r="I4" t="s">
        <v>211</v>
      </c>
      <c r="J4" t="s">
        <v>211</v>
      </c>
      <c r="K4" t="s">
        <v>211</v>
      </c>
      <c r="L4">
        <v>23.292449443233298</v>
      </c>
      <c r="M4">
        <v>23.292449443233298</v>
      </c>
    </row>
    <row r="5" spans="1:13" x14ac:dyDescent="0.2">
      <c r="A5" t="s">
        <v>210</v>
      </c>
      <c r="B5" t="s">
        <v>5</v>
      </c>
      <c r="C5" t="s">
        <v>49</v>
      </c>
      <c r="D5" t="s">
        <v>211</v>
      </c>
      <c r="E5" t="s">
        <v>211</v>
      </c>
      <c r="F5" t="s">
        <v>211</v>
      </c>
      <c r="G5">
        <v>2018</v>
      </c>
      <c r="H5" t="s">
        <v>211</v>
      </c>
      <c r="I5" t="s">
        <v>211</v>
      </c>
      <c r="J5" t="s">
        <v>211</v>
      </c>
      <c r="K5" t="s">
        <v>211</v>
      </c>
      <c r="L5">
        <v>4.7142322843407797E-3</v>
      </c>
      <c r="M5">
        <v>4.7142322843407797E-3</v>
      </c>
    </row>
    <row r="6" spans="1:13" x14ac:dyDescent="0.2">
      <c r="A6" t="s">
        <v>210</v>
      </c>
      <c r="B6" t="s">
        <v>5</v>
      </c>
      <c r="C6" t="s">
        <v>48</v>
      </c>
      <c r="D6" t="s">
        <v>211</v>
      </c>
      <c r="E6" t="s">
        <v>211</v>
      </c>
      <c r="F6" t="s">
        <v>211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0.45728053158105603</v>
      </c>
      <c r="M6">
        <v>0.45728053158105603</v>
      </c>
    </row>
    <row r="7" spans="1:13" x14ac:dyDescent="0.2">
      <c r="A7" t="s">
        <v>210</v>
      </c>
      <c r="B7" t="s">
        <v>5</v>
      </c>
      <c r="C7" t="s">
        <v>52</v>
      </c>
      <c r="D7" t="s">
        <v>211</v>
      </c>
      <c r="E7" t="s">
        <v>211</v>
      </c>
      <c r="F7" t="s">
        <v>211</v>
      </c>
      <c r="G7">
        <v>2018</v>
      </c>
      <c r="H7" t="s">
        <v>211</v>
      </c>
      <c r="I7" t="s">
        <v>211</v>
      </c>
      <c r="J7" t="s">
        <v>211</v>
      </c>
      <c r="K7" t="s">
        <v>211</v>
      </c>
      <c r="L7">
        <v>68.762860658712398</v>
      </c>
      <c r="M7">
        <v>68.762860658712398</v>
      </c>
    </row>
    <row r="8" spans="1:13" x14ac:dyDescent="0.2">
      <c r="A8" t="s">
        <v>210</v>
      </c>
      <c r="B8" t="s">
        <v>5</v>
      </c>
      <c r="C8" t="s">
        <v>53</v>
      </c>
      <c r="D8" t="s">
        <v>211</v>
      </c>
      <c r="E8" t="s">
        <v>211</v>
      </c>
      <c r="F8" t="s">
        <v>211</v>
      </c>
      <c r="G8">
        <v>2018</v>
      </c>
      <c r="H8" t="s">
        <v>211</v>
      </c>
      <c r="I8" t="s">
        <v>211</v>
      </c>
      <c r="J8" t="s">
        <v>211</v>
      </c>
      <c r="K8" t="s">
        <v>211</v>
      </c>
      <c r="L8">
        <v>32.3589932511588</v>
      </c>
      <c r="M8">
        <v>32.3589932511588</v>
      </c>
    </row>
    <row r="9" spans="1:13" x14ac:dyDescent="0.2">
      <c r="A9" t="s">
        <v>210</v>
      </c>
      <c r="B9" t="s">
        <v>5</v>
      </c>
      <c r="C9" t="s">
        <v>50</v>
      </c>
      <c r="D9" t="s">
        <v>211</v>
      </c>
      <c r="E9" t="s">
        <v>211</v>
      </c>
      <c r="F9" t="s">
        <v>211</v>
      </c>
      <c r="G9">
        <v>2018</v>
      </c>
      <c r="H9" t="s">
        <v>211</v>
      </c>
      <c r="I9" t="s">
        <v>211</v>
      </c>
      <c r="J9" t="s">
        <v>211</v>
      </c>
      <c r="K9" t="s">
        <v>211</v>
      </c>
      <c r="L9">
        <v>1.5714107614469299E-3</v>
      </c>
      <c r="M9">
        <v>1.5714107614469299E-3</v>
      </c>
    </row>
    <row r="10" spans="1:13" x14ac:dyDescent="0.2">
      <c r="A10" t="s">
        <v>210</v>
      </c>
      <c r="B10" t="s">
        <v>5</v>
      </c>
      <c r="C10" t="s">
        <v>468</v>
      </c>
      <c r="D10" t="s">
        <v>211</v>
      </c>
      <c r="E10" t="s">
        <v>211</v>
      </c>
      <c r="F10" t="s">
        <v>211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86.294021964858004</v>
      </c>
      <c r="M10">
        <v>86.294021964858004</v>
      </c>
    </row>
    <row r="11" spans="1:13" x14ac:dyDescent="0.2">
      <c r="A11" t="s">
        <v>210</v>
      </c>
      <c r="B11" t="s">
        <v>5</v>
      </c>
      <c r="C11" t="s">
        <v>58</v>
      </c>
      <c r="D11" t="s">
        <v>211</v>
      </c>
      <c r="E11" t="s">
        <v>211</v>
      </c>
      <c r="F11" t="s">
        <v>211</v>
      </c>
      <c r="G11">
        <v>2018</v>
      </c>
      <c r="H11" t="s">
        <v>211</v>
      </c>
      <c r="I11" t="s">
        <v>211</v>
      </c>
      <c r="J11" t="s">
        <v>211</v>
      </c>
      <c r="K11" t="s">
        <v>211</v>
      </c>
      <c r="L11">
        <v>13.7765581456052</v>
      </c>
      <c r="M11">
        <v>13.7765581456052</v>
      </c>
    </row>
    <row r="12" spans="1:13" x14ac:dyDescent="0.2">
      <c r="A12" t="s">
        <v>210</v>
      </c>
      <c r="B12" t="s">
        <v>5</v>
      </c>
      <c r="C12" t="s">
        <v>54</v>
      </c>
      <c r="D12" t="s">
        <v>211</v>
      </c>
      <c r="E12" t="s">
        <v>211</v>
      </c>
      <c r="F12" t="s">
        <v>211</v>
      </c>
      <c r="G12">
        <v>2018</v>
      </c>
      <c r="H12" t="s">
        <v>211</v>
      </c>
      <c r="I12" t="s">
        <v>211</v>
      </c>
      <c r="J12" t="s">
        <v>211</v>
      </c>
      <c r="K12" t="s">
        <v>211</v>
      </c>
      <c r="L12">
        <v>6.16464441715629</v>
      </c>
      <c r="M12">
        <v>6.16464441715629</v>
      </c>
    </row>
    <row r="13" spans="1:13" x14ac:dyDescent="0.2">
      <c r="A13" t="s">
        <v>210</v>
      </c>
      <c r="B13" t="s">
        <v>5</v>
      </c>
      <c r="C13" t="s">
        <v>51</v>
      </c>
      <c r="D13" t="s">
        <v>211</v>
      </c>
      <c r="E13" t="s">
        <v>211</v>
      </c>
      <c r="F13" t="s">
        <v>211</v>
      </c>
      <c r="G13">
        <v>2018</v>
      </c>
      <c r="H13" t="s">
        <v>211</v>
      </c>
      <c r="I13" t="s">
        <v>211</v>
      </c>
      <c r="J13" t="s">
        <v>211</v>
      </c>
      <c r="K13" t="s">
        <v>211</v>
      </c>
      <c r="L13">
        <v>2.99510891131784</v>
      </c>
      <c r="M13">
        <v>2.99510891131784</v>
      </c>
    </row>
    <row r="14" spans="1:13" x14ac:dyDescent="0.2">
      <c r="A14" t="s">
        <v>210</v>
      </c>
      <c r="B14" t="s">
        <v>5</v>
      </c>
      <c r="C14" t="s">
        <v>55</v>
      </c>
      <c r="D14" t="s">
        <v>211</v>
      </c>
      <c r="E14" t="s">
        <v>211</v>
      </c>
      <c r="F14" t="s">
        <v>211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2.1999750660257E-2</v>
      </c>
      <c r="M14">
        <v>2.1999750660257E-2</v>
      </c>
    </row>
    <row r="15" spans="1:13" x14ac:dyDescent="0.2">
      <c r="A15" t="s">
        <v>210</v>
      </c>
      <c r="B15" t="s">
        <v>5</v>
      </c>
      <c r="C15" t="s">
        <v>56</v>
      </c>
      <c r="D15" t="s">
        <v>211</v>
      </c>
      <c r="E15" t="s">
        <v>211</v>
      </c>
      <c r="F15" t="s">
        <v>211</v>
      </c>
      <c r="G15">
        <v>2018</v>
      </c>
      <c r="H15" t="s">
        <v>211</v>
      </c>
      <c r="I15" t="s">
        <v>211</v>
      </c>
      <c r="J15" t="s">
        <v>211</v>
      </c>
      <c r="K15" t="s">
        <v>211</v>
      </c>
      <c r="L15">
        <v>0.688277913513754</v>
      </c>
      <c r="M15">
        <v>0.688277913513754</v>
      </c>
    </row>
    <row r="16" spans="1:13" x14ac:dyDescent="0.2">
      <c r="A16" t="s">
        <v>210</v>
      </c>
      <c r="B16" t="s">
        <v>5</v>
      </c>
      <c r="C16" t="s">
        <v>57</v>
      </c>
      <c r="D16" t="s">
        <v>211</v>
      </c>
      <c r="E16" t="s">
        <v>211</v>
      </c>
      <c r="F16" t="s">
        <v>211</v>
      </c>
      <c r="G16">
        <v>2018</v>
      </c>
      <c r="H16" t="s">
        <v>211</v>
      </c>
      <c r="I16" t="s">
        <v>211</v>
      </c>
      <c r="J16" t="s">
        <v>211</v>
      </c>
      <c r="K16" t="s">
        <v>211</v>
      </c>
      <c r="L16">
        <v>0.29385381239057501</v>
      </c>
      <c r="M16">
        <v>0.29385381239057501</v>
      </c>
    </row>
    <row r="17" spans="1:13" x14ac:dyDescent="0.2">
      <c r="A17" t="s">
        <v>210</v>
      </c>
      <c r="B17" t="s">
        <v>5</v>
      </c>
      <c r="C17" t="s">
        <v>72</v>
      </c>
      <c r="D17" t="s">
        <v>211</v>
      </c>
      <c r="E17" t="s">
        <v>211</v>
      </c>
      <c r="F17" t="s">
        <v>211</v>
      </c>
      <c r="G17">
        <v>2018</v>
      </c>
      <c r="H17" t="s">
        <v>211</v>
      </c>
      <c r="I17" t="s">
        <v>211</v>
      </c>
      <c r="J17" t="s">
        <v>211</v>
      </c>
      <c r="K17" t="s">
        <v>211</v>
      </c>
      <c r="L17">
        <v>1.89915706763384E-3</v>
      </c>
      <c r="M17">
        <v>1.89915706763384E-3</v>
      </c>
    </row>
    <row r="18" spans="1:13" x14ac:dyDescent="0.2">
      <c r="A18" t="s">
        <v>210</v>
      </c>
      <c r="B18" t="s">
        <v>5</v>
      </c>
      <c r="C18" t="s">
        <v>71</v>
      </c>
      <c r="D18" t="s">
        <v>211</v>
      </c>
      <c r="E18" t="s">
        <v>211</v>
      </c>
      <c r="F18" t="s">
        <v>211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13.054805682914999</v>
      </c>
      <c r="M18">
        <v>13.054805682914999</v>
      </c>
    </row>
    <row r="19" spans="1:13" x14ac:dyDescent="0.2">
      <c r="A19" t="s">
        <v>210</v>
      </c>
      <c r="B19" t="s">
        <v>5</v>
      </c>
      <c r="C19" t="s">
        <v>75</v>
      </c>
      <c r="D19" t="s">
        <v>211</v>
      </c>
      <c r="E19" t="s">
        <v>211</v>
      </c>
      <c r="F19" t="s">
        <v>211</v>
      </c>
      <c r="G19">
        <v>2018</v>
      </c>
      <c r="H19" t="s">
        <v>211</v>
      </c>
      <c r="I19" t="s">
        <v>211</v>
      </c>
      <c r="J19" t="s">
        <v>211</v>
      </c>
      <c r="K19" t="s">
        <v>211</v>
      </c>
      <c r="L19">
        <v>42.892272456803497</v>
      </c>
      <c r="M19">
        <v>42.892272456803497</v>
      </c>
    </row>
    <row r="20" spans="1:13" x14ac:dyDescent="0.2">
      <c r="A20" t="s">
        <v>210</v>
      </c>
      <c r="B20" t="s">
        <v>5</v>
      </c>
      <c r="C20" t="s">
        <v>76</v>
      </c>
      <c r="D20" t="s">
        <v>211</v>
      </c>
      <c r="E20" t="s">
        <v>211</v>
      </c>
      <c r="F20" t="s">
        <v>211</v>
      </c>
      <c r="G20">
        <v>2018</v>
      </c>
      <c r="H20" t="s">
        <v>211</v>
      </c>
      <c r="I20" t="s">
        <v>211</v>
      </c>
      <c r="J20" t="s">
        <v>211</v>
      </c>
      <c r="K20" t="s">
        <v>211</v>
      </c>
      <c r="L20">
        <v>23.0958390152019</v>
      </c>
      <c r="M20">
        <v>23.0958390152019</v>
      </c>
    </row>
    <row r="21" spans="1:13" x14ac:dyDescent="0.2">
      <c r="A21" t="s">
        <v>210</v>
      </c>
      <c r="B21" t="s">
        <v>5</v>
      </c>
      <c r="C21" t="s">
        <v>73</v>
      </c>
      <c r="D21" t="s">
        <v>211</v>
      </c>
      <c r="E21" t="s">
        <v>211</v>
      </c>
      <c r="F21" t="s">
        <v>211</v>
      </c>
      <c r="G21">
        <v>2018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x14ac:dyDescent="0.2">
      <c r="A22" t="s">
        <v>210</v>
      </c>
      <c r="B22" t="s">
        <v>5</v>
      </c>
      <c r="C22" t="s">
        <v>469</v>
      </c>
      <c r="D22" t="s">
        <v>211</v>
      </c>
      <c r="E22" t="s">
        <v>211</v>
      </c>
      <c r="F22" t="s">
        <v>211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428.020624960909</v>
      </c>
      <c r="M22">
        <v>428.020624960909</v>
      </c>
    </row>
    <row r="23" spans="1:13" x14ac:dyDescent="0.2">
      <c r="A23" t="s">
        <v>210</v>
      </c>
      <c r="B23" t="s">
        <v>5</v>
      </c>
      <c r="C23" t="s">
        <v>81</v>
      </c>
      <c r="D23" t="s">
        <v>211</v>
      </c>
      <c r="E23" t="s">
        <v>211</v>
      </c>
      <c r="F23" t="s">
        <v>211</v>
      </c>
      <c r="G23">
        <v>2018</v>
      </c>
      <c r="H23" t="s">
        <v>211</v>
      </c>
      <c r="I23" t="s">
        <v>211</v>
      </c>
      <c r="J23" t="s">
        <v>211</v>
      </c>
      <c r="K23" t="s">
        <v>211</v>
      </c>
      <c r="L23">
        <v>1.9314427377836101</v>
      </c>
      <c r="M23">
        <v>1.9314427377836101</v>
      </c>
    </row>
    <row r="24" spans="1:13" x14ac:dyDescent="0.2">
      <c r="A24" t="s">
        <v>210</v>
      </c>
      <c r="B24" t="s">
        <v>5</v>
      </c>
      <c r="C24" t="s">
        <v>77</v>
      </c>
      <c r="D24" t="s">
        <v>211</v>
      </c>
      <c r="E24" t="s">
        <v>211</v>
      </c>
      <c r="F24" t="s">
        <v>211</v>
      </c>
      <c r="G24">
        <v>2018</v>
      </c>
      <c r="H24" t="s">
        <v>211</v>
      </c>
      <c r="I24" t="s">
        <v>211</v>
      </c>
      <c r="J24" t="s">
        <v>211</v>
      </c>
      <c r="K24" t="s">
        <v>211</v>
      </c>
      <c r="L24">
        <v>236.09750917703599</v>
      </c>
      <c r="M24">
        <v>236.09750917703599</v>
      </c>
    </row>
    <row r="25" spans="1:13" x14ac:dyDescent="0.2">
      <c r="A25" t="s">
        <v>210</v>
      </c>
      <c r="B25" t="s">
        <v>5</v>
      </c>
      <c r="C25" t="s">
        <v>74</v>
      </c>
      <c r="D25" t="s">
        <v>211</v>
      </c>
      <c r="E25" t="s">
        <v>211</v>
      </c>
      <c r="F25" t="s">
        <v>211</v>
      </c>
      <c r="G25">
        <v>2018</v>
      </c>
      <c r="H25" t="s">
        <v>211</v>
      </c>
      <c r="I25" t="s">
        <v>211</v>
      </c>
      <c r="J25" t="s">
        <v>211</v>
      </c>
      <c r="K25" t="s">
        <v>211</v>
      </c>
      <c r="L25">
        <v>8.7987946943475794</v>
      </c>
      <c r="M25">
        <v>8.7987946943475794</v>
      </c>
    </row>
    <row r="26" spans="1:13" x14ac:dyDescent="0.2">
      <c r="A26" t="s">
        <v>210</v>
      </c>
      <c r="B26" t="s">
        <v>5</v>
      </c>
      <c r="C26" t="s">
        <v>78</v>
      </c>
      <c r="D26" t="s">
        <v>211</v>
      </c>
      <c r="E26" t="s">
        <v>211</v>
      </c>
      <c r="F26" t="s">
        <v>211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1.1755782248653499</v>
      </c>
      <c r="M26">
        <v>1.1755782248653499</v>
      </c>
    </row>
    <row r="27" spans="1:13" x14ac:dyDescent="0.2">
      <c r="A27" t="s">
        <v>210</v>
      </c>
      <c r="B27" t="s">
        <v>5</v>
      </c>
      <c r="C27" t="s">
        <v>79</v>
      </c>
      <c r="D27" t="s">
        <v>211</v>
      </c>
      <c r="E27" t="s">
        <v>211</v>
      </c>
      <c r="F27" t="s">
        <v>211</v>
      </c>
      <c r="G27">
        <v>2018</v>
      </c>
      <c r="H27" t="s">
        <v>211</v>
      </c>
      <c r="I27" t="s">
        <v>211</v>
      </c>
      <c r="J27" t="s">
        <v>211</v>
      </c>
      <c r="K27" t="s">
        <v>211</v>
      </c>
      <c r="L27">
        <v>32.078662029403198</v>
      </c>
      <c r="M27">
        <v>32.078662029403198</v>
      </c>
    </row>
    <row r="28" spans="1:13" x14ac:dyDescent="0.2">
      <c r="A28" t="s">
        <v>210</v>
      </c>
      <c r="B28" t="s">
        <v>5</v>
      </c>
      <c r="C28" t="s">
        <v>80</v>
      </c>
      <c r="D28" t="s">
        <v>211</v>
      </c>
      <c r="E28" t="s">
        <v>211</v>
      </c>
      <c r="F28" t="s">
        <v>211</v>
      </c>
      <c r="G28">
        <v>2018</v>
      </c>
      <c r="H28" t="s">
        <v>211</v>
      </c>
      <c r="I28" t="s">
        <v>211</v>
      </c>
      <c r="J28" t="s">
        <v>211</v>
      </c>
      <c r="K28" t="s">
        <v>211</v>
      </c>
      <c r="L28">
        <v>0.91729286366714402</v>
      </c>
      <c r="M28">
        <v>0.91729286366714402</v>
      </c>
    </row>
    <row r="29" spans="1:13" x14ac:dyDescent="0.2">
      <c r="A29" t="s">
        <v>210</v>
      </c>
      <c r="B29" t="s">
        <v>5</v>
      </c>
      <c r="C29" t="s">
        <v>95</v>
      </c>
      <c r="D29" t="s">
        <v>211</v>
      </c>
      <c r="E29" t="s">
        <v>211</v>
      </c>
      <c r="F29" t="s">
        <v>211</v>
      </c>
      <c r="G29">
        <v>2018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x14ac:dyDescent="0.2">
      <c r="A30" t="s">
        <v>210</v>
      </c>
      <c r="B30" t="s">
        <v>5</v>
      </c>
      <c r="C30" t="s">
        <v>94</v>
      </c>
      <c r="D30" t="s">
        <v>211</v>
      </c>
      <c r="E30" t="s">
        <v>211</v>
      </c>
      <c r="F30" t="s">
        <v>211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4.4183462763581201</v>
      </c>
      <c r="M30">
        <v>4.4183462763581201</v>
      </c>
    </row>
    <row r="31" spans="1:13" x14ac:dyDescent="0.2">
      <c r="A31" t="s">
        <v>210</v>
      </c>
      <c r="B31" t="s">
        <v>5</v>
      </c>
      <c r="C31" t="s">
        <v>98</v>
      </c>
      <c r="D31" t="s">
        <v>211</v>
      </c>
      <c r="E31" t="s">
        <v>211</v>
      </c>
      <c r="F31" t="s">
        <v>211</v>
      </c>
      <c r="G31">
        <v>2018</v>
      </c>
      <c r="H31" t="s">
        <v>211</v>
      </c>
      <c r="I31" t="s">
        <v>211</v>
      </c>
      <c r="J31" t="s">
        <v>211</v>
      </c>
      <c r="K31" t="s">
        <v>211</v>
      </c>
      <c r="L31">
        <v>34.699946476990597</v>
      </c>
      <c r="M31">
        <v>34.699946476990597</v>
      </c>
    </row>
    <row r="32" spans="1:13" x14ac:dyDescent="0.2">
      <c r="A32" t="s">
        <v>210</v>
      </c>
      <c r="B32" t="s">
        <v>5</v>
      </c>
      <c r="C32" t="s">
        <v>99</v>
      </c>
      <c r="D32" t="s">
        <v>211</v>
      </c>
      <c r="E32" t="s">
        <v>211</v>
      </c>
      <c r="F32" t="s">
        <v>211</v>
      </c>
      <c r="G32">
        <v>2018</v>
      </c>
      <c r="H32" t="s">
        <v>211</v>
      </c>
      <c r="I32" t="s">
        <v>211</v>
      </c>
      <c r="J32" t="s">
        <v>211</v>
      </c>
      <c r="K32" t="s">
        <v>211</v>
      </c>
      <c r="L32">
        <v>14.871405632996</v>
      </c>
      <c r="M32">
        <v>14.871405632996</v>
      </c>
    </row>
    <row r="33" spans="1:13" x14ac:dyDescent="0.2">
      <c r="A33" t="s">
        <v>210</v>
      </c>
      <c r="B33" t="s">
        <v>5</v>
      </c>
      <c r="C33" t="s">
        <v>96</v>
      </c>
      <c r="D33" t="s">
        <v>211</v>
      </c>
      <c r="E33" t="s">
        <v>211</v>
      </c>
      <c r="F33" t="s">
        <v>211</v>
      </c>
      <c r="G33">
        <v>2018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x14ac:dyDescent="0.2">
      <c r="A34" t="s">
        <v>210</v>
      </c>
      <c r="B34" t="s">
        <v>5</v>
      </c>
      <c r="C34" t="s">
        <v>470</v>
      </c>
      <c r="D34" t="s">
        <v>211</v>
      </c>
      <c r="E34" t="s">
        <v>211</v>
      </c>
      <c r="F34" t="s">
        <v>211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115.378395458678</v>
      </c>
      <c r="M34">
        <v>115.378395458678</v>
      </c>
    </row>
    <row r="35" spans="1:13" x14ac:dyDescent="0.2">
      <c r="A35" t="s">
        <v>210</v>
      </c>
      <c r="B35" t="s">
        <v>5</v>
      </c>
      <c r="C35" t="s">
        <v>104</v>
      </c>
      <c r="D35" t="s">
        <v>211</v>
      </c>
      <c r="E35" t="s">
        <v>211</v>
      </c>
      <c r="F35" t="s">
        <v>211</v>
      </c>
      <c r="G35">
        <v>2018</v>
      </c>
      <c r="H35" t="s">
        <v>211</v>
      </c>
      <c r="I35" t="s">
        <v>211</v>
      </c>
      <c r="J35" t="s">
        <v>211</v>
      </c>
      <c r="K35" t="s">
        <v>211</v>
      </c>
      <c r="L35">
        <v>0.52632338088278496</v>
      </c>
      <c r="M35">
        <v>0.52632338088278496</v>
      </c>
    </row>
    <row r="36" spans="1:13" x14ac:dyDescent="0.2">
      <c r="A36" t="s">
        <v>210</v>
      </c>
      <c r="B36" t="s">
        <v>5</v>
      </c>
      <c r="C36" t="s">
        <v>100</v>
      </c>
      <c r="D36" t="s">
        <v>211</v>
      </c>
      <c r="E36" t="s">
        <v>211</v>
      </c>
      <c r="F36" t="s">
        <v>211</v>
      </c>
      <c r="G36">
        <v>2018</v>
      </c>
      <c r="H36" t="s">
        <v>211</v>
      </c>
      <c r="I36" t="s">
        <v>211</v>
      </c>
      <c r="J36" t="s">
        <v>211</v>
      </c>
      <c r="K36" t="s">
        <v>211</v>
      </c>
      <c r="L36">
        <v>511.276072435652</v>
      </c>
      <c r="M36">
        <v>511.276072435652</v>
      </c>
    </row>
    <row r="37" spans="1:13" x14ac:dyDescent="0.2">
      <c r="A37" t="s">
        <v>210</v>
      </c>
      <c r="B37" t="s">
        <v>5</v>
      </c>
      <c r="C37" t="s">
        <v>97</v>
      </c>
      <c r="D37" t="s">
        <v>211</v>
      </c>
      <c r="E37" t="s">
        <v>211</v>
      </c>
      <c r="F37" t="s">
        <v>211</v>
      </c>
      <c r="G37">
        <v>2018</v>
      </c>
      <c r="H37" t="s">
        <v>211</v>
      </c>
      <c r="I37" t="s">
        <v>211</v>
      </c>
      <c r="J37" t="s">
        <v>211</v>
      </c>
      <c r="K37" t="s">
        <v>211</v>
      </c>
      <c r="L37">
        <v>16.221840623418899</v>
      </c>
      <c r="M37">
        <v>16.221840623418899</v>
      </c>
    </row>
    <row r="38" spans="1:13" x14ac:dyDescent="0.2">
      <c r="A38" t="s">
        <v>210</v>
      </c>
      <c r="B38" t="s">
        <v>5</v>
      </c>
      <c r="C38" t="s">
        <v>101</v>
      </c>
      <c r="D38" t="s">
        <v>211</v>
      </c>
      <c r="E38" t="s">
        <v>211</v>
      </c>
      <c r="F38" t="s">
        <v>211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2.1357648771612001</v>
      </c>
      <c r="M38">
        <v>2.1357648771612001</v>
      </c>
    </row>
    <row r="39" spans="1:13" x14ac:dyDescent="0.2">
      <c r="A39" t="s">
        <v>210</v>
      </c>
      <c r="B39" t="s">
        <v>5</v>
      </c>
      <c r="C39" t="s">
        <v>102</v>
      </c>
      <c r="D39" t="s">
        <v>211</v>
      </c>
      <c r="E39" t="s">
        <v>211</v>
      </c>
      <c r="F39" t="s">
        <v>211</v>
      </c>
      <c r="G39">
        <v>2018</v>
      </c>
      <c r="H39" t="s">
        <v>211</v>
      </c>
      <c r="I39" t="s">
        <v>211</v>
      </c>
      <c r="J39" t="s">
        <v>211</v>
      </c>
      <c r="K39" t="s">
        <v>211</v>
      </c>
      <c r="L39">
        <v>32.230381771427403</v>
      </c>
      <c r="M39">
        <v>32.230381771427403</v>
      </c>
    </row>
    <row r="40" spans="1:13" x14ac:dyDescent="0.2">
      <c r="A40" t="s">
        <v>210</v>
      </c>
      <c r="B40" t="s">
        <v>5</v>
      </c>
      <c r="C40" t="s">
        <v>103</v>
      </c>
      <c r="D40" t="s">
        <v>211</v>
      </c>
      <c r="E40" t="s">
        <v>211</v>
      </c>
      <c r="F40" t="s">
        <v>211</v>
      </c>
      <c r="G40">
        <v>2018</v>
      </c>
      <c r="H40" t="s">
        <v>211</v>
      </c>
      <c r="I40" t="s">
        <v>211</v>
      </c>
      <c r="J40" t="s">
        <v>211</v>
      </c>
      <c r="K40" t="s">
        <v>211</v>
      </c>
      <c r="L40">
        <v>3.6482520664348801</v>
      </c>
      <c r="M40">
        <v>3.6482520664348801</v>
      </c>
    </row>
    <row r="41" spans="1:13" x14ac:dyDescent="0.2">
      <c r="A41" t="s">
        <v>210</v>
      </c>
      <c r="B41" t="s">
        <v>5</v>
      </c>
      <c r="C41" t="s">
        <v>61</v>
      </c>
      <c r="D41" t="s">
        <v>211</v>
      </c>
      <c r="E41" t="s">
        <v>211</v>
      </c>
      <c r="F41" t="s">
        <v>211</v>
      </c>
      <c r="G41">
        <v>2018</v>
      </c>
      <c r="H41" t="s">
        <v>211</v>
      </c>
      <c r="I41" t="s">
        <v>211</v>
      </c>
      <c r="J41" t="s">
        <v>211</v>
      </c>
      <c r="K41" t="s">
        <v>211</v>
      </c>
      <c r="L41">
        <v>6.3155349662338397E-3</v>
      </c>
      <c r="M41">
        <v>6.3155349662338397E-3</v>
      </c>
    </row>
    <row r="42" spans="1:13" x14ac:dyDescent="0.2">
      <c r="A42" t="s">
        <v>210</v>
      </c>
      <c r="B42" t="s">
        <v>5</v>
      </c>
      <c r="C42" t="s">
        <v>60</v>
      </c>
      <c r="D42" t="s">
        <v>211</v>
      </c>
      <c r="E42" t="s">
        <v>211</v>
      </c>
      <c r="F42" t="s">
        <v>211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7.4753378518186406E-2</v>
      </c>
      <c r="M42">
        <v>7.4753378518186406E-2</v>
      </c>
    </row>
    <row r="43" spans="1:13" x14ac:dyDescent="0.2">
      <c r="A43" t="s">
        <v>210</v>
      </c>
      <c r="B43" t="s">
        <v>5</v>
      </c>
      <c r="C43" t="s">
        <v>64</v>
      </c>
      <c r="D43" t="s">
        <v>211</v>
      </c>
      <c r="E43" t="s">
        <v>211</v>
      </c>
      <c r="F43" t="s">
        <v>211</v>
      </c>
      <c r="G43">
        <v>2018</v>
      </c>
      <c r="H43" t="s">
        <v>211</v>
      </c>
      <c r="I43" t="s">
        <v>211</v>
      </c>
      <c r="J43" t="s">
        <v>211</v>
      </c>
      <c r="K43" t="s">
        <v>211</v>
      </c>
      <c r="L43">
        <v>68.770090313236906</v>
      </c>
      <c r="M43">
        <v>68.770090313236906</v>
      </c>
    </row>
    <row r="44" spans="1:13" x14ac:dyDescent="0.2">
      <c r="A44" t="s">
        <v>210</v>
      </c>
      <c r="B44" t="s">
        <v>5</v>
      </c>
      <c r="C44" t="s">
        <v>65</v>
      </c>
      <c r="D44" t="s">
        <v>211</v>
      </c>
      <c r="E44" t="s">
        <v>211</v>
      </c>
      <c r="F44" t="s">
        <v>211</v>
      </c>
      <c r="G44">
        <v>2018</v>
      </c>
      <c r="H44" t="s">
        <v>211</v>
      </c>
      <c r="I44" t="s">
        <v>211</v>
      </c>
      <c r="J44" t="s">
        <v>211</v>
      </c>
      <c r="K44" t="s">
        <v>211</v>
      </c>
      <c r="L44">
        <v>32.202195528498102</v>
      </c>
      <c r="M44">
        <v>32.202195528498102</v>
      </c>
    </row>
    <row r="45" spans="1:13" x14ac:dyDescent="0.2">
      <c r="A45" t="s">
        <v>210</v>
      </c>
      <c r="B45" t="s">
        <v>5</v>
      </c>
      <c r="C45" t="s">
        <v>62</v>
      </c>
      <c r="D45" t="s">
        <v>211</v>
      </c>
      <c r="E45" t="s">
        <v>211</v>
      </c>
      <c r="F45" t="s">
        <v>211</v>
      </c>
      <c r="G45">
        <v>2018</v>
      </c>
      <c r="H45" t="s">
        <v>211</v>
      </c>
      <c r="I45" t="s">
        <v>211</v>
      </c>
      <c r="J45" t="s">
        <v>211</v>
      </c>
      <c r="K45" t="s">
        <v>211</v>
      </c>
      <c r="L45">
        <v>4.7366512246753796E-3</v>
      </c>
      <c r="M45">
        <v>4.7366512246753796E-3</v>
      </c>
    </row>
    <row r="46" spans="1:13" x14ac:dyDescent="0.2">
      <c r="A46" t="s">
        <v>210</v>
      </c>
      <c r="B46" t="s">
        <v>5</v>
      </c>
      <c r="C46" t="s">
        <v>471</v>
      </c>
      <c r="D46" t="s">
        <v>211</v>
      </c>
      <c r="E46" t="s">
        <v>211</v>
      </c>
      <c r="F46" t="s">
        <v>211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85.744985195480297</v>
      </c>
      <c r="M46">
        <v>85.744985195480297</v>
      </c>
    </row>
    <row r="47" spans="1:13" x14ac:dyDescent="0.2">
      <c r="A47" t="s">
        <v>210</v>
      </c>
      <c r="B47" t="s">
        <v>5</v>
      </c>
      <c r="C47" t="s">
        <v>70</v>
      </c>
      <c r="D47" t="s">
        <v>211</v>
      </c>
      <c r="E47" t="s">
        <v>211</v>
      </c>
      <c r="F47" t="s">
        <v>211</v>
      </c>
      <c r="G47">
        <v>2018</v>
      </c>
      <c r="H47" t="s">
        <v>211</v>
      </c>
      <c r="I47" t="s">
        <v>211</v>
      </c>
      <c r="J47" t="s">
        <v>211</v>
      </c>
      <c r="K47" t="s">
        <v>211</v>
      </c>
      <c r="L47">
        <v>13.5394739265287</v>
      </c>
      <c r="M47">
        <v>13.5394739265287</v>
      </c>
    </row>
    <row r="48" spans="1:13" x14ac:dyDescent="0.2">
      <c r="A48" t="s">
        <v>210</v>
      </c>
      <c r="B48" t="s">
        <v>5</v>
      </c>
      <c r="C48" t="s">
        <v>66</v>
      </c>
      <c r="D48" t="s">
        <v>211</v>
      </c>
      <c r="E48" t="s">
        <v>211</v>
      </c>
      <c r="F48" t="s">
        <v>211</v>
      </c>
      <c r="G48">
        <v>2018</v>
      </c>
      <c r="H48" t="s">
        <v>211</v>
      </c>
      <c r="I48" t="s">
        <v>211</v>
      </c>
      <c r="J48" t="s">
        <v>211</v>
      </c>
      <c r="K48" t="s">
        <v>211</v>
      </c>
      <c r="L48">
        <v>5.7066316846572196</v>
      </c>
      <c r="M48">
        <v>5.7066316846572196</v>
      </c>
    </row>
    <row r="49" spans="1:13" x14ac:dyDescent="0.2">
      <c r="A49" t="s">
        <v>210</v>
      </c>
      <c r="B49" t="s">
        <v>5</v>
      </c>
      <c r="C49" t="s">
        <v>63</v>
      </c>
      <c r="D49" t="s">
        <v>211</v>
      </c>
      <c r="E49" t="s">
        <v>211</v>
      </c>
      <c r="F49" t="s">
        <v>211</v>
      </c>
      <c r="G49">
        <v>2018</v>
      </c>
      <c r="H49" t="s">
        <v>211</v>
      </c>
      <c r="I49" t="s">
        <v>211</v>
      </c>
      <c r="J49" t="s">
        <v>211</v>
      </c>
      <c r="K49" t="s">
        <v>211</v>
      </c>
      <c r="L49">
        <v>2.7367513667857502</v>
      </c>
      <c r="M49">
        <v>2.7367513667857502</v>
      </c>
    </row>
    <row r="50" spans="1:13" x14ac:dyDescent="0.2">
      <c r="A50" t="s">
        <v>210</v>
      </c>
      <c r="B50" t="s">
        <v>5</v>
      </c>
      <c r="C50" t="s">
        <v>67</v>
      </c>
      <c r="D50" t="s">
        <v>211</v>
      </c>
      <c r="E50" t="s">
        <v>211</v>
      </c>
      <c r="F50" t="s">
        <v>211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2.0525488640259999E-2</v>
      </c>
      <c r="M50">
        <v>2.0525488640259999E-2</v>
      </c>
    </row>
    <row r="51" spans="1:13" x14ac:dyDescent="0.2">
      <c r="A51" t="s">
        <v>210</v>
      </c>
      <c r="B51" t="s">
        <v>5</v>
      </c>
      <c r="C51" t="s">
        <v>68</v>
      </c>
      <c r="D51" t="s">
        <v>211</v>
      </c>
      <c r="E51" t="s">
        <v>211</v>
      </c>
      <c r="F51" t="s">
        <v>211</v>
      </c>
      <c r="G51">
        <v>2018</v>
      </c>
      <c r="H51" t="s">
        <v>211</v>
      </c>
      <c r="I51" t="s">
        <v>211</v>
      </c>
      <c r="J51" t="s">
        <v>211</v>
      </c>
      <c r="K51" t="s">
        <v>211</v>
      </c>
      <c r="L51">
        <v>0.61576465920779999</v>
      </c>
      <c r="M51">
        <v>0.61576465920779999</v>
      </c>
    </row>
    <row r="52" spans="1:13" x14ac:dyDescent="0.2">
      <c r="A52" t="s">
        <v>210</v>
      </c>
      <c r="B52" t="s">
        <v>5</v>
      </c>
      <c r="C52" t="s">
        <v>130</v>
      </c>
      <c r="D52" t="s">
        <v>211</v>
      </c>
      <c r="E52" t="s">
        <v>211</v>
      </c>
      <c r="F52" t="s">
        <v>211</v>
      </c>
      <c r="G52">
        <v>2018</v>
      </c>
      <c r="H52" t="s">
        <v>211</v>
      </c>
      <c r="I52" t="s">
        <v>211</v>
      </c>
      <c r="J52" t="s">
        <v>211</v>
      </c>
      <c r="K52" t="s">
        <v>211</v>
      </c>
      <c r="L52">
        <v>2.1181988500000002</v>
      </c>
      <c r="M52">
        <v>2.1181988500000002</v>
      </c>
    </row>
    <row r="53" spans="1:13" x14ac:dyDescent="0.2">
      <c r="A53" t="s">
        <v>210</v>
      </c>
      <c r="B53" t="s">
        <v>5</v>
      </c>
      <c r="C53" t="s">
        <v>69</v>
      </c>
      <c r="D53" t="s">
        <v>211</v>
      </c>
      <c r="E53" t="s">
        <v>211</v>
      </c>
      <c r="F53" t="s">
        <v>211</v>
      </c>
      <c r="G53">
        <v>2018</v>
      </c>
      <c r="H53" t="s">
        <v>211</v>
      </c>
      <c r="I53" t="s">
        <v>211</v>
      </c>
      <c r="J53" t="s">
        <v>211</v>
      </c>
      <c r="K53" t="s">
        <v>211</v>
      </c>
      <c r="L53">
        <v>0.279462422255848</v>
      </c>
      <c r="M53">
        <v>0.279462422255848</v>
      </c>
    </row>
    <row r="54" spans="1:13" x14ac:dyDescent="0.2">
      <c r="A54" t="s">
        <v>210</v>
      </c>
      <c r="B54" t="s">
        <v>5</v>
      </c>
      <c r="C54" t="s">
        <v>84</v>
      </c>
      <c r="D54" t="s">
        <v>211</v>
      </c>
      <c r="E54" t="s">
        <v>211</v>
      </c>
      <c r="F54" t="s">
        <v>211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5.7320189960577399E-3</v>
      </c>
      <c r="M54">
        <v>5.7320189960577399E-3</v>
      </c>
    </row>
    <row r="55" spans="1:13" x14ac:dyDescent="0.2">
      <c r="A55" t="s">
        <v>210</v>
      </c>
      <c r="B55" t="s">
        <v>5</v>
      </c>
      <c r="C55" t="s">
        <v>83</v>
      </c>
      <c r="D55" t="s">
        <v>211</v>
      </c>
      <c r="E55" t="s">
        <v>211</v>
      </c>
      <c r="F55" t="s">
        <v>211</v>
      </c>
      <c r="G55">
        <v>2018</v>
      </c>
      <c r="H55" t="s">
        <v>211</v>
      </c>
      <c r="I55" t="s">
        <v>211</v>
      </c>
      <c r="J55" t="s">
        <v>211</v>
      </c>
      <c r="K55" t="s">
        <v>211</v>
      </c>
      <c r="L55">
        <v>11.037537565348799</v>
      </c>
      <c r="M55">
        <v>11.037537565348799</v>
      </c>
    </row>
    <row r="56" spans="1:13" x14ac:dyDescent="0.2">
      <c r="A56" t="s">
        <v>210</v>
      </c>
      <c r="B56" t="s">
        <v>5</v>
      </c>
      <c r="C56" t="s">
        <v>87</v>
      </c>
      <c r="D56" t="s">
        <v>211</v>
      </c>
      <c r="E56" t="s">
        <v>211</v>
      </c>
      <c r="F56" t="s">
        <v>211</v>
      </c>
      <c r="G56">
        <v>2018</v>
      </c>
      <c r="H56" t="s">
        <v>211</v>
      </c>
      <c r="I56" t="s">
        <v>211</v>
      </c>
      <c r="J56" t="s">
        <v>211</v>
      </c>
      <c r="K56" t="s">
        <v>211</v>
      </c>
      <c r="L56">
        <v>41.646519004297097</v>
      </c>
      <c r="M56">
        <v>41.646519004297097</v>
      </c>
    </row>
    <row r="57" spans="1:13" x14ac:dyDescent="0.2">
      <c r="A57" t="s">
        <v>210</v>
      </c>
      <c r="B57" t="s">
        <v>5</v>
      </c>
      <c r="C57" t="s">
        <v>88</v>
      </c>
      <c r="D57" t="s">
        <v>211</v>
      </c>
      <c r="E57" t="s">
        <v>211</v>
      </c>
      <c r="F57" t="s">
        <v>211</v>
      </c>
      <c r="G57">
        <v>2018</v>
      </c>
      <c r="H57" t="s">
        <v>211</v>
      </c>
      <c r="I57" t="s">
        <v>211</v>
      </c>
      <c r="J57" t="s">
        <v>211</v>
      </c>
      <c r="K57" t="s">
        <v>211</v>
      </c>
      <c r="L57">
        <v>21.9054455818743</v>
      </c>
      <c r="M57">
        <v>21.9054455818743</v>
      </c>
    </row>
    <row r="58" spans="1:13" x14ac:dyDescent="0.2">
      <c r="A58" t="s">
        <v>210</v>
      </c>
      <c r="B58" t="s">
        <v>5</v>
      </c>
      <c r="C58" t="s">
        <v>85</v>
      </c>
      <c r="D58" t="s">
        <v>211</v>
      </c>
      <c r="E58" t="s">
        <v>211</v>
      </c>
      <c r="F58" t="s">
        <v>211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1.91067299868591E-3</v>
      </c>
      <c r="M58">
        <v>1.91067299868591E-3</v>
      </c>
    </row>
    <row r="59" spans="1:13" x14ac:dyDescent="0.2">
      <c r="A59" t="s">
        <v>210</v>
      </c>
      <c r="B59" t="s">
        <v>5</v>
      </c>
      <c r="C59" t="s">
        <v>467</v>
      </c>
      <c r="D59" t="s">
        <v>211</v>
      </c>
      <c r="E59" t="s">
        <v>211</v>
      </c>
      <c r="F59" t="s">
        <v>211</v>
      </c>
      <c r="G59">
        <v>2018</v>
      </c>
      <c r="H59" t="s">
        <v>211</v>
      </c>
      <c r="I59" t="s">
        <v>211</v>
      </c>
      <c r="J59" t="s">
        <v>211</v>
      </c>
      <c r="K59" t="s">
        <v>211</v>
      </c>
      <c r="L59">
        <v>427.92727914862797</v>
      </c>
      <c r="M59">
        <v>427.92727914862797</v>
      </c>
    </row>
    <row r="60" spans="1:13" x14ac:dyDescent="0.2">
      <c r="A60" t="s">
        <v>210</v>
      </c>
      <c r="B60" t="s">
        <v>5</v>
      </c>
      <c r="C60" t="s">
        <v>93</v>
      </c>
      <c r="D60" t="s">
        <v>211</v>
      </c>
      <c r="E60" t="s">
        <v>211</v>
      </c>
      <c r="F60" t="s">
        <v>211</v>
      </c>
      <c r="G60">
        <v>2018</v>
      </c>
      <c r="H60" t="s">
        <v>211</v>
      </c>
      <c r="I60" t="s">
        <v>211</v>
      </c>
      <c r="J60" t="s">
        <v>211</v>
      </c>
      <c r="K60" t="s">
        <v>211</v>
      </c>
      <c r="L60">
        <v>1.94315443966357</v>
      </c>
      <c r="M60">
        <v>1.94315443966357</v>
      </c>
    </row>
    <row r="61" spans="1:13" x14ac:dyDescent="0.2">
      <c r="A61" t="s">
        <v>210</v>
      </c>
      <c r="B61" t="s">
        <v>5</v>
      </c>
      <c r="C61" t="s">
        <v>89</v>
      </c>
      <c r="D61" t="s">
        <v>211</v>
      </c>
      <c r="E61" t="s">
        <v>211</v>
      </c>
      <c r="F61" t="s">
        <v>211</v>
      </c>
      <c r="G61">
        <v>2018</v>
      </c>
      <c r="H61" t="s">
        <v>211</v>
      </c>
      <c r="I61" t="s">
        <v>211</v>
      </c>
      <c r="J61" t="s">
        <v>211</v>
      </c>
      <c r="K61" t="s">
        <v>211</v>
      </c>
      <c r="L61">
        <v>234.987519741325</v>
      </c>
      <c r="M61">
        <v>234.987519741325</v>
      </c>
    </row>
    <row r="62" spans="1:13" x14ac:dyDescent="0.2">
      <c r="A62" t="s">
        <v>210</v>
      </c>
      <c r="B62" t="s">
        <v>5</v>
      </c>
      <c r="C62" t="s">
        <v>86</v>
      </c>
      <c r="D62" t="s">
        <v>211</v>
      </c>
      <c r="E62" t="s">
        <v>211</v>
      </c>
      <c r="F62" t="s">
        <v>211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7.8352496195512202</v>
      </c>
      <c r="M62">
        <v>7.8352496195512202</v>
      </c>
    </row>
    <row r="63" spans="1:13" x14ac:dyDescent="0.2">
      <c r="A63" t="s">
        <v>210</v>
      </c>
      <c r="B63" t="s">
        <v>5</v>
      </c>
      <c r="C63" t="s">
        <v>90</v>
      </c>
      <c r="D63" t="s">
        <v>211</v>
      </c>
      <c r="E63" t="s">
        <v>211</v>
      </c>
      <c r="F63" t="s">
        <v>211</v>
      </c>
      <c r="G63">
        <v>2018</v>
      </c>
      <c r="H63" t="s">
        <v>211</v>
      </c>
      <c r="I63" t="s">
        <v>211</v>
      </c>
      <c r="J63" t="s">
        <v>211</v>
      </c>
      <c r="K63" t="s">
        <v>211</v>
      </c>
      <c r="L63">
        <v>1.22283071915898</v>
      </c>
      <c r="M63">
        <v>1.22283071915898</v>
      </c>
    </row>
    <row r="64" spans="1:13" x14ac:dyDescent="0.2">
      <c r="A64" t="s">
        <v>210</v>
      </c>
      <c r="B64" t="s">
        <v>5</v>
      </c>
      <c r="C64" t="s">
        <v>91</v>
      </c>
      <c r="D64" t="s">
        <v>211</v>
      </c>
      <c r="E64" t="s">
        <v>211</v>
      </c>
      <c r="F64" t="s">
        <v>211</v>
      </c>
      <c r="G64">
        <v>2018</v>
      </c>
      <c r="H64" t="s">
        <v>211</v>
      </c>
      <c r="I64" t="s">
        <v>211</v>
      </c>
      <c r="J64" t="s">
        <v>211</v>
      </c>
      <c r="K64" t="s">
        <v>211</v>
      </c>
      <c r="L64">
        <v>30.744218873795301</v>
      </c>
      <c r="M64">
        <v>30.744218873795301</v>
      </c>
    </row>
    <row r="65" spans="1:13" x14ac:dyDescent="0.2">
      <c r="A65" t="s">
        <v>210</v>
      </c>
      <c r="B65" t="s">
        <v>5</v>
      </c>
      <c r="C65" t="s">
        <v>212</v>
      </c>
      <c r="D65" t="s">
        <v>211</v>
      </c>
      <c r="E65" t="s">
        <v>211</v>
      </c>
      <c r="F65" t="s">
        <v>211</v>
      </c>
      <c r="G65">
        <v>2018</v>
      </c>
      <c r="H65" t="s">
        <v>211</v>
      </c>
      <c r="I65" t="s">
        <v>211</v>
      </c>
      <c r="J65" t="s">
        <v>211</v>
      </c>
      <c r="K65" t="s">
        <v>211</v>
      </c>
      <c r="L65">
        <v>7.8806472100000002</v>
      </c>
      <c r="M65">
        <v>7.8806472100000002</v>
      </c>
    </row>
    <row r="66" spans="1:13" x14ac:dyDescent="0.2">
      <c r="A66" t="s">
        <v>210</v>
      </c>
      <c r="B66" t="s">
        <v>5</v>
      </c>
      <c r="C66" t="s">
        <v>92</v>
      </c>
      <c r="D66" t="s">
        <v>211</v>
      </c>
      <c r="E66" t="s">
        <v>211</v>
      </c>
      <c r="F66" t="s">
        <v>211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0.92667640436266796</v>
      </c>
      <c r="M66">
        <v>0.92667640436266796</v>
      </c>
    </row>
    <row r="67" spans="1:13" x14ac:dyDescent="0.2">
      <c r="A67" t="s">
        <v>210</v>
      </c>
      <c r="B67" t="s">
        <v>5</v>
      </c>
      <c r="C67" t="s">
        <v>107</v>
      </c>
      <c r="D67" t="s">
        <v>211</v>
      </c>
      <c r="E67" t="s">
        <v>211</v>
      </c>
      <c r="F67" t="s">
        <v>211</v>
      </c>
      <c r="G67">
        <v>2018</v>
      </c>
      <c r="H67" t="s">
        <v>211</v>
      </c>
      <c r="I67" t="s">
        <v>211</v>
      </c>
      <c r="J67" t="s">
        <v>211</v>
      </c>
      <c r="K67" t="s">
        <v>211</v>
      </c>
      <c r="L67">
        <v>5.5963832277457501E-3</v>
      </c>
      <c r="M67">
        <v>5.5963832277457501E-3</v>
      </c>
    </row>
    <row r="68" spans="1:13" x14ac:dyDescent="0.2">
      <c r="A68" t="s">
        <v>210</v>
      </c>
      <c r="B68" t="s">
        <v>5</v>
      </c>
      <c r="C68" t="s">
        <v>106</v>
      </c>
      <c r="D68" t="s">
        <v>211</v>
      </c>
      <c r="E68" t="s">
        <v>211</v>
      </c>
      <c r="F68" t="s">
        <v>211</v>
      </c>
      <c r="G68">
        <v>2018</v>
      </c>
      <c r="H68" t="s">
        <v>211</v>
      </c>
      <c r="I68" t="s">
        <v>211</v>
      </c>
      <c r="J68" t="s">
        <v>211</v>
      </c>
      <c r="K68" t="s">
        <v>211</v>
      </c>
      <c r="L68">
        <v>3.1439081877668702</v>
      </c>
      <c r="M68">
        <v>3.1439081877668702</v>
      </c>
    </row>
    <row r="69" spans="1:13" x14ac:dyDescent="0.2">
      <c r="A69" t="s">
        <v>210</v>
      </c>
      <c r="B69" t="s">
        <v>5</v>
      </c>
      <c r="C69" t="s">
        <v>110</v>
      </c>
      <c r="D69" t="s">
        <v>211</v>
      </c>
      <c r="E69" t="s">
        <v>211</v>
      </c>
      <c r="F69" t="s">
        <v>211</v>
      </c>
      <c r="G69">
        <v>2018</v>
      </c>
      <c r="H69" t="s">
        <v>211</v>
      </c>
      <c r="I69" t="s">
        <v>211</v>
      </c>
      <c r="J69" t="s">
        <v>211</v>
      </c>
      <c r="K69" t="s">
        <v>211</v>
      </c>
      <c r="L69">
        <v>33.861896086540497</v>
      </c>
      <c r="M69">
        <v>33.861896086540497</v>
      </c>
    </row>
    <row r="70" spans="1:13" x14ac:dyDescent="0.2">
      <c r="A70" t="s">
        <v>210</v>
      </c>
      <c r="B70" t="s">
        <v>5</v>
      </c>
      <c r="C70" t="s">
        <v>111</v>
      </c>
      <c r="D70" t="s">
        <v>211</v>
      </c>
      <c r="E70" t="s">
        <v>211</v>
      </c>
      <c r="F70" t="s">
        <v>211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13.9119091562725</v>
      </c>
      <c r="M70">
        <v>13.9119091562725</v>
      </c>
    </row>
    <row r="71" spans="1:13" x14ac:dyDescent="0.2">
      <c r="A71" t="s">
        <v>210</v>
      </c>
      <c r="B71" t="s">
        <v>5</v>
      </c>
      <c r="C71" t="s">
        <v>108</v>
      </c>
      <c r="D71" t="s">
        <v>211</v>
      </c>
      <c r="E71" t="s">
        <v>211</v>
      </c>
      <c r="F71" t="s">
        <v>211</v>
      </c>
      <c r="G71">
        <v>2018</v>
      </c>
      <c r="H71" t="s">
        <v>211</v>
      </c>
      <c r="I71" t="s">
        <v>211</v>
      </c>
      <c r="J71" t="s">
        <v>211</v>
      </c>
      <c r="K71" t="s">
        <v>211</v>
      </c>
      <c r="L71">
        <v>5.5963832277457501E-3</v>
      </c>
      <c r="M71">
        <v>5.5963832277457501E-3</v>
      </c>
    </row>
    <row r="72" spans="1:13" x14ac:dyDescent="0.2">
      <c r="A72" t="s">
        <v>210</v>
      </c>
      <c r="B72" t="s">
        <v>5</v>
      </c>
      <c r="C72" t="s">
        <v>466</v>
      </c>
      <c r="D72" t="s">
        <v>211</v>
      </c>
      <c r="E72" t="s">
        <v>211</v>
      </c>
      <c r="F72" t="s">
        <v>211</v>
      </c>
      <c r="G72">
        <v>2018</v>
      </c>
      <c r="H72" t="s">
        <v>211</v>
      </c>
      <c r="I72" t="s">
        <v>211</v>
      </c>
      <c r="J72" t="s">
        <v>211</v>
      </c>
      <c r="K72" t="s">
        <v>211</v>
      </c>
      <c r="L72">
        <v>115.186298598851</v>
      </c>
      <c r="M72">
        <v>115.186298598851</v>
      </c>
    </row>
    <row r="73" spans="1:13" x14ac:dyDescent="0.2">
      <c r="A73" t="s">
        <v>210</v>
      </c>
      <c r="B73" t="s">
        <v>5</v>
      </c>
      <c r="C73" t="s">
        <v>116</v>
      </c>
      <c r="D73" t="s">
        <v>211</v>
      </c>
      <c r="E73" t="s">
        <v>211</v>
      </c>
      <c r="F73" t="s">
        <v>211</v>
      </c>
      <c r="G73">
        <v>2018</v>
      </c>
      <c r="H73" t="s">
        <v>211</v>
      </c>
      <c r="I73" t="s">
        <v>211</v>
      </c>
      <c r="J73" t="s">
        <v>211</v>
      </c>
      <c r="K73" t="s">
        <v>211</v>
      </c>
      <c r="L73">
        <v>0.53165640663584601</v>
      </c>
      <c r="M73">
        <v>0.53165640663584601</v>
      </c>
    </row>
    <row r="74" spans="1:13" x14ac:dyDescent="0.2">
      <c r="A74" t="s">
        <v>210</v>
      </c>
      <c r="B74" t="s">
        <v>5</v>
      </c>
      <c r="C74" t="s">
        <v>112</v>
      </c>
      <c r="D74" t="s">
        <v>211</v>
      </c>
      <c r="E74" t="s">
        <v>211</v>
      </c>
      <c r="F74" t="s">
        <v>211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511.46899314714102</v>
      </c>
      <c r="M74">
        <v>511.46899314714102</v>
      </c>
    </row>
    <row r="75" spans="1:13" x14ac:dyDescent="0.2">
      <c r="A75" t="s">
        <v>210</v>
      </c>
      <c r="B75" t="s">
        <v>5</v>
      </c>
      <c r="C75" t="s">
        <v>109</v>
      </c>
      <c r="D75" t="s">
        <v>211</v>
      </c>
      <c r="E75" t="s">
        <v>211</v>
      </c>
      <c r="F75" t="s">
        <v>211</v>
      </c>
      <c r="G75">
        <v>2018</v>
      </c>
      <c r="H75" t="s">
        <v>211</v>
      </c>
      <c r="I75" t="s">
        <v>211</v>
      </c>
      <c r="J75" t="s">
        <v>211</v>
      </c>
      <c r="K75" t="s">
        <v>211</v>
      </c>
      <c r="L75">
        <v>15.276867025519699</v>
      </c>
      <c r="M75">
        <v>15.276867025519699</v>
      </c>
    </row>
    <row r="76" spans="1:13" x14ac:dyDescent="0.2">
      <c r="A76" t="s">
        <v>210</v>
      </c>
      <c r="B76" t="s">
        <v>5</v>
      </c>
      <c r="C76" t="s">
        <v>113</v>
      </c>
      <c r="D76" t="s">
        <v>211</v>
      </c>
      <c r="E76" t="s">
        <v>211</v>
      </c>
      <c r="F76" t="s">
        <v>211</v>
      </c>
      <c r="G76">
        <v>2018</v>
      </c>
      <c r="H76" t="s">
        <v>211</v>
      </c>
      <c r="I76" t="s">
        <v>211</v>
      </c>
      <c r="J76" t="s">
        <v>211</v>
      </c>
      <c r="K76" t="s">
        <v>211</v>
      </c>
      <c r="L76">
        <v>2.21616775818732</v>
      </c>
      <c r="M76">
        <v>2.21616775818732</v>
      </c>
    </row>
    <row r="77" spans="1:13" x14ac:dyDescent="0.2">
      <c r="A77" t="s">
        <v>210</v>
      </c>
      <c r="B77" t="s">
        <v>5</v>
      </c>
      <c r="C77" t="s">
        <v>114</v>
      </c>
      <c r="D77" t="s">
        <v>211</v>
      </c>
      <c r="E77" t="s">
        <v>211</v>
      </c>
      <c r="F77" t="s">
        <v>211</v>
      </c>
      <c r="G77">
        <v>2018</v>
      </c>
      <c r="H77" t="s">
        <v>211</v>
      </c>
      <c r="I77" t="s">
        <v>211</v>
      </c>
      <c r="J77" t="s">
        <v>211</v>
      </c>
      <c r="K77" t="s">
        <v>211</v>
      </c>
      <c r="L77">
        <v>28.8760782689418</v>
      </c>
      <c r="M77">
        <v>28.8760782689418</v>
      </c>
    </row>
    <row r="78" spans="1:13" x14ac:dyDescent="0.2">
      <c r="A78" t="s">
        <v>210</v>
      </c>
      <c r="B78" t="s">
        <v>5</v>
      </c>
      <c r="C78" t="s">
        <v>213</v>
      </c>
      <c r="D78" t="s">
        <v>211</v>
      </c>
      <c r="E78" t="s">
        <v>211</v>
      </c>
      <c r="F78" t="s">
        <v>211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7.3540672899999997</v>
      </c>
      <c r="M78">
        <v>7.3540672899999997</v>
      </c>
    </row>
    <row r="79" spans="1:13" x14ac:dyDescent="0.2">
      <c r="A79" t="s">
        <v>210</v>
      </c>
      <c r="B79" t="s">
        <v>5</v>
      </c>
      <c r="C79" t="s">
        <v>115</v>
      </c>
      <c r="D79" t="s">
        <v>211</v>
      </c>
      <c r="E79" t="s">
        <v>211</v>
      </c>
      <c r="F79" t="s">
        <v>211</v>
      </c>
      <c r="G79">
        <v>2018</v>
      </c>
      <c r="H79" t="s">
        <v>211</v>
      </c>
      <c r="I79" t="s">
        <v>211</v>
      </c>
      <c r="J79" t="s">
        <v>211</v>
      </c>
      <c r="K79" t="s">
        <v>211</v>
      </c>
      <c r="L79">
        <v>3.56769430768792</v>
      </c>
      <c r="M79">
        <v>3.56769430768792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/>
  </sheetViews>
  <sheetFormatPr defaultColWidth="9.140625" defaultRowHeight="15" x14ac:dyDescent="0.2"/>
  <cols>
    <col min="1" max="1" width="16.140625" style="13" customWidth="1"/>
    <col min="2" max="2" width="27.140625" style="13" customWidth="1"/>
    <col min="3" max="3" width="9.85546875" style="13" customWidth="1"/>
    <col min="4" max="5" width="6.28515625" style="13" customWidth="1"/>
    <col min="6" max="6" width="7.42578125" style="13" customWidth="1"/>
    <col min="7" max="7" width="19" style="13" customWidth="1"/>
    <col min="8" max="8" width="56.85546875" style="13" customWidth="1"/>
    <col min="9" max="9" width="87.28515625" style="13" bestFit="1" customWidth="1"/>
    <col min="10" max="10" width="6.7109375" style="13" customWidth="1"/>
    <col min="11" max="13" width="5.85546875" style="13" customWidth="1"/>
    <col min="14" max="14" width="27.5703125" style="13" customWidth="1"/>
    <col min="15" max="15" width="70.42578125" style="13" customWidth="1"/>
    <col min="16" max="16" width="99.28515625" style="13" bestFit="1" customWidth="1"/>
    <col min="17" max="16384" width="9.140625" style="13"/>
  </cols>
  <sheetData>
    <row r="1" spans="1:13" ht="21" x14ac:dyDescent="0.2">
      <c r="A1" s="1" t="s">
        <v>47</v>
      </c>
    </row>
    <row r="2" spans="1:13" ht="21" x14ac:dyDescent="0.2">
      <c r="A2" s="1"/>
    </row>
    <row r="3" spans="1:13" x14ac:dyDescent="0.2">
      <c r="A3" s="2" t="s">
        <v>16</v>
      </c>
      <c r="B3" s="13" t="s">
        <v>22</v>
      </c>
    </row>
    <row r="4" spans="1:13" x14ac:dyDescent="0.2">
      <c r="A4" s="2" t="s">
        <v>17</v>
      </c>
      <c r="B4" s="3" t="s">
        <v>46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51.75" customHeight="1" x14ac:dyDescent="0.2">
      <c r="A5" s="2" t="s">
        <v>18</v>
      </c>
    </row>
    <row r="6" spans="1:13" x14ac:dyDescent="0.2">
      <c r="A6" s="2" t="s">
        <v>19</v>
      </c>
      <c r="B6" s="14">
        <v>43437</v>
      </c>
    </row>
    <row r="7" spans="1:13" x14ac:dyDescent="0.2">
      <c r="A7" s="2" t="s">
        <v>20</v>
      </c>
      <c r="B7" s="14" t="s">
        <v>23</v>
      </c>
    </row>
    <row r="8" spans="1:13" x14ac:dyDescent="0.2">
      <c r="A8" s="4" t="s">
        <v>21</v>
      </c>
      <c r="B8" s="15" t="s">
        <v>24</v>
      </c>
      <c r="C8" s="15"/>
      <c r="D8" s="15"/>
      <c r="E8" s="15"/>
      <c r="F8" s="15"/>
      <c r="G8" s="15"/>
      <c r="H8" s="15"/>
      <c r="I8" s="15"/>
    </row>
    <row r="11" spans="1:13" ht="18.75" x14ac:dyDescent="0.2">
      <c r="A11" s="10" t="s">
        <v>42</v>
      </c>
      <c r="B11" s="11"/>
    </row>
    <row r="12" spans="1:13" x14ac:dyDescent="0.2">
      <c r="A12" s="12"/>
      <c r="B12" s="16" t="s">
        <v>40</v>
      </c>
    </row>
    <row r="13" spans="1:13" x14ac:dyDescent="0.2">
      <c r="A13" s="9"/>
      <c r="B13" s="17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172"/>
  <sheetViews>
    <sheetView tabSelected="1" zoomScaleNormal="100" workbookViewId="0">
      <selection activeCell="E172" sqref="E172"/>
    </sheetView>
  </sheetViews>
  <sheetFormatPr defaultRowHeight="15" x14ac:dyDescent="0.2"/>
  <cols>
    <col min="1" max="1" width="9.140625" style="3"/>
    <col min="2" max="2" width="29.5703125" style="3" customWidth="1"/>
    <col min="3" max="3" width="14.7109375" style="3" customWidth="1"/>
    <col min="4" max="4" width="12.85546875" style="3" customWidth="1"/>
    <col min="5" max="5" width="72" style="3" customWidth="1"/>
    <col min="6" max="18" width="9.140625" style="3"/>
    <col min="19" max="19" width="9" style="3" bestFit="1" customWidth="1"/>
    <col min="20" max="20" width="10" style="3" bestFit="1" customWidth="1"/>
    <col min="21" max="16384" width="9.140625" style="3"/>
  </cols>
  <sheetData>
    <row r="1" spans="2:20" ht="21" x14ac:dyDescent="0.2">
      <c r="B1" s="82" t="s">
        <v>301</v>
      </c>
    </row>
    <row r="3" spans="2:20" x14ac:dyDescent="0.2">
      <c r="B3" s="18" t="s">
        <v>293</v>
      </c>
      <c r="M3" s="132" t="s">
        <v>578</v>
      </c>
      <c r="N3"/>
      <c r="O3"/>
      <c r="P3"/>
      <c r="Q3"/>
      <c r="R3"/>
      <c r="S3"/>
      <c r="T3"/>
    </row>
    <row r="4" spans="2:20" ht="15.75" thickBot="1" x14ac:dyDescent="0.25">
      <c r="B4" s="8" t="s">
        <v>294</v>
      </c>
      <c r="C4" s="8" t="s">
        <v>1</v>
      </c>
      <c r="D4" s="8" t="s">
        <v>295</v>
      </c>
      <c r="E4" s="8" t="s">
        <v>296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33" t="s">
        <v>579</v>
      </c>
      <c r="N4" s="133" t="s">
        <v>0</v>
      </c>
      <c r="O4" s="133" t="s">
        <v>1</v>
      </c>
      <c r="P4" s="133" t="s">
        <v>2</v>
      </c>
      <c r="Q4" s="134" t="s">
        <v>208</v>
      </c>
      <c r="R4" s="134" t="s">
        <v>209</v>
      </c>
      <c r="S4" s="135" t="s">
        <v>6</v>
      </c>
      <c r="T4" s="135" t="s">
        <v>295</v>
      </c>
    </row>
    <row r="5" spans="2:20" customFormat="1" x14ac:dyDescent="0.2">
      <c r="B5" s="83" t="s">
        <v>300</v>
      </c>
      <c r="Q5" t="s">
        <v>580</v>
      </c>
      <c r="R5" t="str">
        <f>Q5</f>
        <v>OUT</v>
      </c>
      <c r="S5" t="s">
        <v>299</v>
      </c>
      <c r="T5" t="s">
        <v>377</v>
      </c>
    </row>
    <row r="6" spans="2:20" x14ac:dyDescent="0.2">
      <c r="B6" s="3" t="s">
        <v>281</v>
      </c>
      <c r="C6" s="3" t="s">
        <v>302</v>
      </c>
      <c r="D6" s="3" t="s">
        <v>299</v>
      </c>
      <c r="E6" s="3" t="s">
        <v>581</v>
      </c>
      <c r="F6" s="84">
        <f>MAX(0,1-(1/AVERAGEIFS(COP!$L$2:$L$1000,COP!$C$2:$C$1000,'Ambient Heat'!$B6,COP!$G$2:$G$1000,'Ambient Heat'!F$4,COP!$D$2:$D$1000,"RSDSH_Apt*")))</f>
        <v>0.67428790394686389</v>
      </c>
      <c r="G6" s="84">
        <f>MAX(0,1-(1/AVERAGEIFS(COP!$L$2:$L$1000,COP!$C$2:$C$1000,'Ambient Heat'!$B6,COP!$G$2:$G$1000,'Ambient Heat'!G$4,COP!$D$2:$D$1000,"RSDSH_Apt*")))</f>
        <v>0.69464490995018591</v>
      </c>
      <c r="H6" s="84">
        <f>MAX(0,1-(1/AVERAGEIFS(COP!$L$2:$L$1000,COP!$C$2:$C$1000,'Ambient Heat'!$B6,COP!$G$2:$G$1000,'Ambient Heat'!H$4,COP!$D$2:$D$1000,"RSDSH_Apt*")))</f>
        <v>0.73590911130826742</v>
      </c>
      <c r="I6" s="84">
        <f>MAX(0,1-(1/AVERAGEIFS(COP!$L$2:$L$1000,COP!$C$2:$C$1000,'Ambient Heat'!$B6,COP!$G$2:$G$1000,'Ambient Heat'!I$4,COP!$D$2:$D$1000,"RSDSH_Apt*")))</f>
        <v>0.75571592796014742</v>
      </c>
      <c r="J6" s="3">
        <v>5</v>
      </c>
      <c r="Q6" t="s">
        <v>580</v>
      </c>
      <c r="R6" t="str">
        <f>Q6</f>
        <v>OUT</v>
      </c>
      <c r="S6" t="s">
        <v>299</v>
      </c>
      <c r="T6" t="s">
        <v>577</v>
      </c>
    </row>
    <row r="7" spans="2:20" x14ac:dyDescent="0.2">
      <c r="B7" s="3" t="s">
        <v>274</v>
      </c>
      <c r="C7" s="3" t="s">
        <v>302</v>
      </c>
      <c r="D7" s="3" t="s">
        <v>299</v>
      </c>
      <c r="E7" s="3" t="s">
        <v>581</v>
      </c>
      <c r="F7" s="84">
        <f>MAX(0,1-(1/AVERAGEIFS(COP!$L$2:$L$1000,COP!$C$2:$C$1000,'Ambient Heat'!$B7,COP!$G$2:$G$1000,'Ambient Heat'!F$4,COP!$D$2:$D$1000,"RSDSH_Apt*")))</f>
        <v>0.67428790394686389</v>
      </c>
      <c r="G7" s="84">
        <f>MAX(0,1-(1/AVERAGEIFS(COP!$L$2:$L$1000,COP!$C$2:$C$1000,'Ambient Heat'!$B7,COP!$G$2:$G$1000,'Ambient Heat'!G$4,COP!$D$2:$D$1000,"RSDSH_Apt*")))</f>
        <v>0.69464490995018591</v>
      </c>
      <c r="H7" s="84">
        <f>MAX(0,1-(1/AVERAGEIFS(COP!$L$2:$L$1000,COP!$C$2:$C$1000,'Ambient Heat'!$B7,COP!$G$2:$G$1000,'Ambient Heat'!H$4,COP!$D$2:$D$1000,"RSDSH_Apt*")))</f>
        <v>0.73590911130826742</v>
      </c>
      <c r="I7" s="84">
        <f>MAX(0,1-(1/AVERAGEIFS(COP!$L$2:$L$1000,COP!$C$2:$C$1000,'Ambient Heat'!$B7,COP!$G$2:$G$1000,'Ambient Heat'!I$4,COP!$D$2:$D$1000,"RSDSH_Apt*")))</f>
        <v>0.75571592796014742</v>
      </c>
      <c r="J7" s="3">
        <v>5</v>
      </c>
    </row>
    <row r="8" spans="2:20" ht="15.75" thickBot="1" x14ac:dyDescent="0.25">
      <c r="B8" s="46" t="s">
        <v>274</v>
      </c>
      <c r="C8" s="46" t="s">
        <v>302</v>
      </c>
      <c r="D8" s="46" t="s">
        <v>577</v>
      </c>
      <c r="E8" s="46" t="s">
        <v>275</v>
      </c>
      <c r="F8" s="129">
        <f>MAX(0,1-(1/AVERAGEIFS(COP!$L$2:$L$1000,COP!$C$2:$C$1000,'Ambient Heat'!$B8,COP!$G$2:$G$1000,'Ambient Heat'!F$4,COP!$D$2:$D$1000,"RSDSC*")))</f>
        <v>0.63809767105207105</v>
      </c>
      <c r="G8" s="129">
        <f>MAX(0,1-(1/AVERAGEIFS(COP!$L$2:$L$1000,COP!$C$2:$C$1000,'Ambient Heat'!$B8,COP!$G$2:$G$1000,'Ambient Heat'!G$4,COP!$D$2:$D$1000,"RSDSC*")))</f>
        <v>0.66071656661131661</v>
      </c>
      <c r="H8" s="129">
        <f>MAX(0,1-(1/AVERAGEIFS(COP!$L$2:$L$1000,COP!$C$2:$C$1000,'Ambient Heat'!$B8,COP!$G$2:$G$1000,'Ambient Heat'!H$4,COP!$D$2:$D$1000,"RSDSC*")))</f>
        <v>0.70656567923140901</v>
      </c>
      <c r="I8" s="129">
        <f>MAX(0,1-(1/AVERAGEIFS(COP!$L$2:$L$1000,COP!$C$2:$C$1000,'Ambient Heat'!$B8,COP!$G$2:$G$1000,'Ambient Heat'!I$4,COP!$D$2:$D$1000,"RSDSC*")))</f>
        <v>0.7285732532890532</v>
      </c>
      <c r="J8" s="46">
        <v>5</v>
      </c>
    </row>
    <row r="9" spans="2:20" x14ac:dyDescent="0.2">
      <c r="B9" s="3" t="s">
        <v>472</v>
      </c>
      <c r="C9" s="3" t="s">
        <v>302</v>
      </c>
      <c r="D9" s="3" t="s">
        <v>299</v>
      </c>
      <c r="E9" s="3" t="s">
        <v>478</v>
      </c>
      <c r="F9" s="84">
        <f>MAX(0,1-(1/AVERAGEIFS(COP!$L$2:$L$1000,COP!$C$2:$C$1000,'Ambient Heat'!$B9,COP!$G$2:$G$1000,'Ambient Heat'!F$4,COP!$D$2:$D$1000,"RSDSH_Apt*")))</f>
        <v>0.67428790394686389</v>
      </c>
      <c r="G9" s="84">
        <f>MAX(0,1-(1/AVERAGEIFS(COP!$L$2:$L$1000,COP!$C$2:$C$1000,'Ambient Heat'!$B9,COP!$G$2:$G$1000,'Ambient Heat'!G$4,COP!$D$2:$D$1000,"RSDSH_Apt*")))</f>
        <v>0.70389809449714913</v>
      </c>
      <c r="H9" s="84">
        <f>MAX(0,1-(1/AVERAGEIFS(COP!$L$2:$L$1000,COP!$C$2:$C$1000,'Ambient Heat'!$B9,COP!$G$2:$G$1000,'Ambient Heat'!H$4,COP!$D$2:$D$1000,"RSDSH_Apt*")))</f>
        <v>0.73590911130826742</v>
      </c>
      <c r="I9" s="84">
        <f>MAX(0,1-(1/AVERAGEIFS(COP!$L$2:$L$1000,COP!$C$2:$C$1000,'Ambient Heat'!$B9,COP!$G$2:$G$1000,'Ambient Heat'!I$4,COP!$D$2:$D$1000,"RSDSH_Apt*")))</f>
        <v>0.7557159279601473</v>
      </c>
      <c r="J9" s="3">
        <v>5</v>
      </c>
    </row>
    <row r="10" spans="2:20" x14ac:dyDescent="0.2">
      <c r="B10" s="3" t="s">
        <v>473</v>
      </c>
      <c r="C10" s="3" t="s">
        <v>302</v>
      </c>
      <c r="D10" s="3" t="s">
        <v>299</v>
      </c>
      <c r="E10" s="3" t="s">
        <v>480</v>
      </c>
      <c r="F10" s="84">
        <f>MAX(0,1-(1/AVERAGEIFS(COP!$L$2:$L$1000,COP!$C$2:$C$1000,'Ambient Heat'!$B10,COP!$G$2:$G$1000,'Ambient Heat'!F$4,COP!$D$2:$D$1000,"RSDSH_Apt*")))</f>
        <v>0.65766458988828602</v>
      </c>
      <c r="G10" s="84">
        <f>MAX(0,1-(1/AVERAGEIFS(COP!$L$2:$L$1000,COP!$C$2:$C$1000,'Ambient Heat'!$B10,COP!$G$2:$G$1000,'Ambient Heat'!G$4,COP!$D$2:$D$1000,"RSDSH_Apt*")))</f>
        <v>0.68878599080753411</v>
      </c>
      <c r="H10" s="84">
        <f>MAX(0,1-(1/AVERAGEIFS(COP!$L$2:$L$1000,COP!$C$2:$C$1000,'Ambient Heat'!$B10,COP!$G$2:$G$1000,'Ambient Heat'!H$4,COP!$D$2:$D$1000,"RSDSH_Apt*")))</f>
        <v>0.72243074855806877</v>
      </c>
      <c r="I10" s="84">
        <f>MAX(0,1-(1/AVERAGEIFS(COP!$L$2:$L$1000,COP!$C$2:$C$1000,'Ambient Heat'!$B10,COP!$G$2:$G$1000,'Ambient Heat'!I$4,COP!$D$2:$D$1000,"RSDSH_Apt*")))</f>
        <v>0.74324844241621491</v>
      </c>
      <c r="J10" s="3">
        <v>5</v>
      </c>
    </row>
    <row r="11" spans="2:20" x14ac:dyDescent="0.2">
      <c r="B11" s="3" t="s">
        <v>474</v>
      </c>
      <c r="C11" s="3" t="s">
        <v>302</v>
      </c>
      <c r="D11" s="3" t="s">
        <v>299</v>
      </c>
      <c r="E11" s="3" t="s">
        <v>481</v>
      </c>
      <c r="F11" s="84">
        <f>MAX(0,1-(1/AVERAGEIFS(COP!$L$2:$L$1000,COP!$C$2:$C$1000,'Ambient Heat'!$B11,COP!$G$2:$G$1000,'Ambient Heat'!F$4,COP!$D$2:$D$1000,"RSDSH_Apt*")))</f>
        <v>0.63925321630514764</v>
      </c>
      <c r="G11" s="84">
        <f>MAX(0,1-(1/AVERAGEIFS(COP!$L$2:$L$1000,COP!$C$2:$C$1000,'Ambient Heat'!$B11,COP!$G$2:$G$1000,'Ambient Heat'!G$4,COP!$D$2:$D$1000,"RSDSH_Apt*")))</f>
        <v>0.67204837845922505</v>
      </c>
      <c r="H11" s="84">
        <f>MAX(0,1-(1/AVERAGEIFS(COP!$L$2:$L$1000,COP!$C$2:$C$1000,'Ambient Heat'!$B11,COP!$G$2:$G$1000,'Ambient Heat'!H$4,COP!$D$2:$D$1000,"RSDSH_Apt*")))</f>
        <v>0.70750260781498575</v>
      </c>
      <c r="I11" s="84">
        <f>MAX(0,1-(1/AVERAGEIFS(COP!$L$2:$L$1000,COP!$C$2:$C$1000,'Ambient Heat'!$B11,COP!$G$2:$G$1000,'Ambient Heat'!I$4,COP!$D$2:$D$1000,"RSDSH_Apt*")))</f>
        <v>0.72943991222885995</v>
      </c>
      <c r="J11" s="3">
        <v>5</v>
      </c>
    </row>
    <row r="12" spans="2:20" x14ac:dyDescent="0.2">
      <c r="B12" s="3" t="s">
        <v>475</v>
      </c>
      <c r="C12" s="3" t="s">
        <v>302</v>
      </c>
      <c r="D12" s="3" t="s">
        <v>299</v>
      </c>
      <c r="E12" s="3" t="s">
        <v>482</v>
      </c>
      <c r="F12" s="84">
        <f>MAX(0,1-(1/AVERAGEIFS(COP!$L$2:$L$1000,COP!$C$2:$C$1000,'Ambient Heat'!$B12,COP!$G$2:$G$1000,'Ambient Heat'!F$4,COP!$D$2:$D$1000,"RSDSH_Apt*")))</f>
        <v>0.61809109864192147</v>
      </c>
      <c r="G12" s="84">
        <f>MAX(0,1-(1/AVERAGEIFS(COP!$L$2:$L$1000,COP!$C$2:$C$1000,'Ambient Heat'!$B12,COP!$G$2:$G$1000,'Ambient Heat'!G$4,COP!$D$2:$D$1000,"RSDSH_Apt*")))</f>
        <v>0.65281008967447396</v>
      </c>
      <c r="H12" s="84">
        <f>MAX(0,1-(1/AVERAGEIFS(COP!$L$2:$L$1000,COP!$C$2:$C$1000,'Ambient Heat'!$B12,COP!$G$2:$G$1000,'Ambient Heat'!H$4,COP!$D$2:$D$1000,"RSDSH_Apt*")))</f>
        <v>0.69034413403398986</v>
      </c>
      <c r="I12" s="84">
        <f>MAX(0,1-(1/AVERAGEIFS(COP!$L$2:$L$1000,COP!$C$2:$C$1000,'Ambient Heat'!$B12,COP!$G$2:$G$1000,'Ambient Heat'!I$4,COP!$D$2:$D$1000,"RSDSH_Apt*")))</f>
        <v>0.71356832398144177</v>
      </c>
      <c r="J12" s="3">
        <v>5</v>
      </c>
    </row>
    <row r="13" spans="2:20" x14ac:dyDescent="0.2">
      <c r="B13" s="3" t="s">
        <v>476</v>
      </c>
      <c r="C13" s="3" t="s">
        <v>302</v>
      </c>
      <c r="D13" s="3" t="s">
        <v>299</v>
      </c>
      <c r="E13" s="3" t="s">
        <v>483</v>
      </c>
      <c r="F13" s="84">
        <f>MAX(0,1-(1/AVERAGEIFS(COP!$L$2:$L$1000,COP!$C$2:$C$1000,'Ambient Heat'!$B13,COP!$G$2:$G$1000,'Ambient Heat'!F$4,COP!$D$2:$D$1000,"RSDSH_Apt*")))</f>
        <v>0.58203418887979053</v>
      </c>
      <c r="G13" s="84">
        <f>MAX(0,1-(1/AVERAGEIFS(COP!$L$2:$L$1000,COP!$C$2:$C$1000,'Ambient Heat'!$B13,COP!$G$2:$G$1000,'Ambient Heat'!G$4,COP!$D$2:$D$1000,"RSDSH_Apt*")))</f>
        <v>0.62003108079980973</v>
      </c>
      <c r="H13" s="84">
        <f>MAX(0,1-(1/AVERAGEIFS(COP!$L$2:$L$1000,COP!$C$2:$C$1000,'Ambient Heat'!$B13,COP!$G$2:$G$1000,'Ambient Heat'!H$4,COP!$D$2:$D$1000,"RSDSH_Apt*")))</f>
        <v>0.66110880179442488</v>
      </c>
      <c r="I13" s="84">
        <f>MAX(0,1-(1/AVERAGEIFS(COP!$L$2:$L$1000,COP!$C$2:$C$1000,'Ambient Heat'!$B13,COP!$G$2:$G$1000,'Ambient Heat'!I$4,COP!$D$2:$D$1000,"RSDSH_Apt*")))</f>
        <v>0.68652564165984331</v>
      </c>
      <c r="J13" s="3">
        <v>5</v>
      </c>
    </row>
    <row r="14" spans="2:20" ht="15.75" thickBot="1" x14ac:dyDescent="0.25">
      <c r="B14" s="46" t="s">
        <v>477</v>
      </c>
      <c r="C14" s="46" t="s">
        <v>302</v>
      </c>
      <c r="D14" s="46" t="s">
        <v>299</v>
      </c>
      <c r="E14" s="46" t="s">
        <v>479</v>
      </c>
      <c r="F14" s="129">
        <f>MAX(0,1-(1/AVERAGEIFS(COP!$L$2:$L$1000,COP!$C$2:$C$1000,'Ambient Heat'!$B14,COP!$G$2:$G$1000,'Ambient Heat'!F$4,COP!$D$2:$D$1000,"RSDSH_Apt*")))</f>
        <v>0.53845902984810956</v>
      </c>
      <c r="G14" s="129">
        <f>MAX(0,1-(1/AVERAGEIFS(COP!$L$2:$L$1000,COP!$C$2:$C$1000,'Ambient Heat'!$B14,COP!$G$2:$G$1000,'Ambient Heat'!G$4,COP!$D$2:$D$1000,"RSDSH_Apt*")))</f>
        <v>0.58041729986191748</v>
      </c>
      <c r="H14" s="129">
        <f>MAX(0,1-(1/AVERAGEIFS(COP!$L$2:$L$1000,COP!$C$2:$C$1000,'Ambient Heat'!$B14,COP!$G$2:$G$1000,'Ambient Heat'!H$4,COP!$D$2:$D$1000,"RSDSH_Apt*")))</f>
        <v>0.62577759176873715</v>
      </c>
      <c r="I14" s="129">
        <f>MAX(0,1-(1/AVERAGEIFS(COP!$L$2:$L$1000,COP!$C$2:$C$1000,'Ambient Heat'!$B14,COP!$G$2:$G$1000,'Ambient Heat'!I$4,COP!$D$2:$D$1000,"RSDSH_Apt*")))</f>
        <v>0.653844272386082</v>
      </c>
      <c r="J14" s="46">
        <v>5</v>
      </c>
    </row>
    <row r="15" spans="2:20" x14ac:dyDescent="0.2">
      <c r="B15" s="3" t="s">
        <v>484</v>
      </c>
      <c r="C15" s="3" t="s">
        <v>302</v>
      </c>
      <c r="D15" s="3" t="s">
        <v>299</v>
      </c>
      <c r="E15" s="3" t="s">
        <v>478</v>
      </c>
      <c r="F15" s="84">
        <f>MAX(0,1-(1/AVERAGEIFS(COP!$L$2:$L$1000,COP!$C$2:$C$1000,'Ambient Heat'!$B15,COP!$G$2:$G$1000,'Ambient Heat'!F$4,COP!$D$2:$D$1000,"RSDSH_Apt*")))</f>
        <v>0.67428790394686389</v>
      </c>
      <c r="G15" s="84">
        <f>MAX(0,1-(1/AVERAGEIFS(COP!$L$2:$L$1000,COP!$C$2:$C$1000,'Ambient Heat'!$B15,COP!$G$2:$G$1000,'Ambient Heat'!G$4,COP!$D$2:$D$1000,"RSDSH_Apt*")))</f>
        <v>0.70389809449714913</v>
      </c>
      <c r="H15" s="84">
        <f>MAX(0,1-(1/AVERAGEIFS(COP!$L$2:$L$1000,COP!$C$2:$C$1000,'Ambient Heat'!$B15,COP!$G$2:$G$1000,'Ambient Heat'!H$4,COP!$D$2:$D$1000,"RSDSH_Apt*")))</f>
        <v>0.73590911130826742</v>
      </c>
      <c r="I15" s="84">
        <f>MAX(0,1-(1/AVERAGEIFS(COP!$L$2:$L$1000,COP!$C$2:$C$1000,'Ambient Heat'!$B15,COP!$G$2:$G$1000,'Ambient Heat'!I$4,COP!$D$2:$D$1000,"RSDSH_Apt*")))</f>
        <v>0.7557159279601473</v>
      </c>
      <c r="J15" s="128">
        <v>5</v>
      </c>
    </row>
    <row r="16" spans="2:20" x14ac:dyDescent="0.2">
      <c r="B16" s="3" t="s">
        <v>485</v>
      </c>
      <c r="C16" s="3" t="s">
        <v>302</v>
      </c>
      <c r="D16" s="3" t="s">
        <v>299</v>
      </c>
      <c r="E16" s="3" t="s">
        <v>480</v>
      </c>
      <c r="F16" s="84">
        <f>MAX(0,1-(1/AVERAGEIFS(COP!$L$2:$L$1000,COP!$C$2:$C$1000,'Ambient Heat'!$B16,COP!$G$2:$G$1000,'Ambient Heat'!F$4,COP!$D$2:$D$1000,"RSDSH_Apt*")))</f>
        <v>0.67428790394686389</v>
      </c>
      <c r="G16" s="84">
        <f>MAX(0,1-(1/AVERAGEIFS(COP!$L$2:$L$1000,COP!$C$2:$C$1000,'Ambient Heat'!$B16,COP!$G$2:$G$1000,'Ambient Heat'!G$4,COP!$D$2:$D$1000,"RSDSH_Apt*")))</f>
        <v>0.70389809449714913</v>
      </c>
      <c r="H16" s="84">
        <f>MAX(0,1-(1/AVERAGEIFS(COP!$L$2:$L$1000,COP!$C$2:$C$1000,'Ambient Heat'!$B16,COP!$G$2:$G$1000,'Ambient Heat'!H$4,COP!$D$2:$D$1000,"RSDSH_Apt*")))</f>
        <v>0.73590911130826742</v>
      </c>
      <c r="I16" s="84">
        <f>MAX(0,1-(1/AVERAGEIFS(COP!$L$2:$L$1000,COP!$C$2:$C$1000,'Ambient Heat'!$B16,COP!$G$2:$G$1000,'Ambient Heat'!I$4,COP!$D$2:$D$1000,"RSDSH_Apt*")))</f>
        <v>0.7557159279601473</v>
      </c>
      <c r="J16" s="3">
        <v>5</v>
      </c>
    </row>
    <row r="17" spans="2:10" x14ac:dyDescent="0.2">
      <c r="B17" s="3" t="s">
        <v>486</v>
      </c>
      <c r="C17" s="3" t="s">
        <v>302</v>
      </c>
      <c r="D17" s="3" t="s">
        <v>299</v>
      </c>
      <c r="E17" s="3" t="s">
        <v>481</v>
      </c>
      <c r="F17" s="84">
        <f>MAX(0,1-(1/AVERAGEIFS(COP!$L$2:$L$1000,COP!$C$2:$C$1000,'Ambient Heat'!$B17,COP!$G$2:$G$1000,'Ambient Heat'!F$4,COP!$D$2:$D$1000,"RSDSH_Apt*")))</f>
        <v>0.67428790394686389</v>
      </c>
      <c r="G17" s="84">
        <f>MAX(0,1-(1/AVERAGEIFS(COP!$L$2:$L$1000,COP!$C$2:$C$1000,'Ambient Heat'!$B17,COP!$G$2:$G$1000,'Ambient Heat'!G$4,COP!$D$2:$D$1000,"RSDSH_Apt*")))</f>
        <v>0.70389809449714913</v>
      </c>
      <c r="H17" s="84">
        <f>MAX(0,1-(1/AVERAGEIFS(COP!$L$2:$L$1000,COP!$C$2:$C$1000,'Ambient Heat'!$B17,COP!$G$2:$G$1000,'Ambient Heat'!H$4,COP!$D$2:$D$1000,"RSDSH_Apt*")))</f>
        <v>0.73590911130826742</v>
      </c>
      <c r="I17" s="84">
        <f>MAX(0,1-(1/AVERAGEIFS(COP!$L$2:$L$1000,COP!$C$2:$C$1000,'Ambient Heat'!$B17,COP!$G$2:$G$1000,'Ambient Heat'!I$4,COP!$D$2:$D$1000,"RSDSH_Apt*")))</f>
        <v>0.7557159279601473</v>
      </c>
      <c r="J17" s="3">
        <v>5</v>
      </c>
    </row>
    <row r="18" spans="2:10" x14ac:dyDescent="0.2">
      <c r="B18" s="3" t="s">
        <v>487</v>
      </c>
      <c r="C18" s="3" t="s">
        <v>302</v>
      </c>
      <c r="D18" s="3" t="s">
        <v>299</v>
      </c>
      <c r="E18" s="3" t="s">
        <v>482</v>
      </c>
      <c r="F18" s="84">
        <f>MAX(0,1-(1/AVERAGEIFS(COP!$L$2:$L$1000,COP!$C$2:$C$1000,'Ambient Heat'!$B18,COP!$G$2:$G$1000,'Ambient Heat'!F$4,COP!$D$2:$D$1000,"RSDSH_Apt*")))</f>
        <v>0.61809109864192147</v>
      </c>
      <c r="G18" s="84">
        <f>MAX(0,1-(1/AVERAGEIFS(COP!$L$2:$L$1000,COP!$C$2:$C$1000,'Ambient Heat'!$B18,COP!$G$2:$G$1000,'Ambient Heat'!G$4,COP!$D$2:$D$1000,"RSDSH_Apt*")))</f>
        <v>0.65281008967447396</v>
      </c>
      <c r="H18" s="84">
        <f>MAX(0,1-(1/AVERAGEIFS(COP!$L$2:$L$1000,COP!$C$2:$C$1000,'Ambient Heat'!$B18,COP!$G$2:$G$1000,'Ambient Heat'!H$4,COP!$D$2:$D$1000,"RSDSH_Apt*")))</f>
        <v>0.69034413403398986</v>
      </c>
      <c r="I18" s="84">
        <f>MAX(0,1-(1/AVERAGEIFS(COP!$L$2:$L$1000,COP!$C$2:$C$1000,'Ambient Heat'!$B18,COP!$G$2:$G$1000,'Ambient Heat'!I$4,COP!$D$2:$D$1000,"RSDSH_Apt*")))</f>
        <v>0.71356832398144177</v>
      </c>
      <c r="J18" s="3">
        <v>5</v>
      </c>
    </row>
    <row r="19" spans="2:10" x14ac:dyDescent="0.2">
      <c r="B19" s="3" t="s">
        <v>488</v>
      </c>
      <c r="C19" s="3" t="s">
        <v>302</v>
      </c>
      <c r="D19" s="3" t="s">
        <v>299</v>
      </c>
      <c r="E19" s="3" t="s">
        <v>483</v>
      </c>
      <c r="F19" s="84">
        <f>MAX(0,1-(1/AVERAGEIFS(COP!$L$2:$L$1000,COP!$C$2:$C$1000,'Ambient Heat'!$B19,COP!$G$2:$G$1000,'Ambient Heat'!F$4,COP!$D$2:$D$1000,"RSDSH_Apt*")))</f>
        <v>0.58203418887979053</v>
      </c>
      <c r="G19" s="84">
        <f>MAX(0,1-(1/AVERAGEIFS(COP!$L$2:$L$1000,COP!$C$2:$C$1000,'Ambient Heat'!$B19,COP!$G$2:$G$1000,'Ambient Heat'!G$4,COP!$D$2:$D$1000,"RSDSH_Apt*")))</f>
        <v>0.62003108079980973</v>
      </c>
      <c r="H19" s="84">
        <f>MAX(0,1-(1/AVERAGEIFS(COP!$L$2:$L$1000,COP!$C$2:$C$1000,'Ambient Heat'!$B19,COP!$G$2:$G$1000,'Ambient Heat'!H$4,COP!$D$2:$D$1000,"RSDSH_Apt*")))</f>
        <v>0.66110880179442488</v>
      </c>
      <c r="I19" s="84">
        <f>MAX(0,1-(1/AVERAGEIFS(COP!$L$2:$L$1000,COP!$C$2:$C$1000,'Ambient Heat'!$B19,COP!$G$2:$G$1000,'Ambient Heat'!I$4,COP!$D$2:$D$1000,"RSDSH_Apt*")))</f>
        <v>0.68652564165984331</v>
      </c>
      <c r="J19" s="3">
        <v>5</v>
      </c>
    </row>
    <row r="20" spans="2:10" ht="15.75" thickBot="1" x14ac:dyDescent="0.25">
      <c r="B20" s="46" t="s">
        <v>489</v>
      </c>
      <c r="C20" s="46" t="s">
        <v>302</v>
      </c>
      <c r="D20" s="46" t="s">
        <v>299</v>
      </c>
      <c r="E20" s="46" t="s">
        <v>479</v>
      </c>
      <c r="F20" s="129">
        <f>MAX(0,1-(1/AVERAGEIFS(COP!$L$2:$L$1000,COP!$C$2:$C$1000,'Ambient Heat'!$B20,COP!$G$2:$G$1000,'Ambient Heat'!F$4,COP!$D$2:$D$1000,"RSDSH_Apt*")))</f>
        <v>0.53845902984810956</v>
      </c>
      <c r="G20" s="129">
        <f>MAX(0,1-(1/AVERAGEIFS(COP!$L$2:$L$1000,COP!$C$2:$C$1000,'Ambient Heat'!$B20,COP!$G$2:$G$1000,'Ambient Heat'!G$4,COP!$D$2:$D$1000,"RSDSH_Apt*")))</f>
        <v>0.58041729986191748</v>
      </c>
      <c r="H20" s="129">
        <f>MAX(0,1-(1/AVERAGEIFS(COP!$L$2:$L$1000,COP!$C$2:$C$1000,'Ambient Heat'!$B20,COP!$G$2:$G$1000,'Ambient Heat'!H$4,COP!$D$2:$D$1000,"RSDSH_Apt*")))</f>
        <v>0.62577759176873715</v>
      </c>
      <c r="I20" s="129">
        <f>MAX(0,1-(1/AVERAGEIFS(COP!$L$2:$L$1000,COP!$C$2:$C$1000,'Ambient Heat'!$B20,COP!$G$2:$G$1000,'Ambient Heat'!I$4,COP!$D$2:$D$1000,"RSDSH_Apt*")))</f>
        <v>0.653844272386082</v>
      </c>
      <c r="J20" s="46">
        <v>5</v>
      </c>
    </row>
    <row r="21" spans="2:10" x14ac:dyDescent="0.2">
      <c r="B21" s="3" t="s">
        <v>484</v>
      </c>
      <c r="C21" s="126" t="s">
        <v>302</v>
      </c>
      <c r="D21" s="126" t="s">
        <v>377</v>
      </c>
      <c r="E21" s="3" t="s">
        <v>139</v>
      </c>
      <c r="F21" s="127">
        <f>MAX(0,1-(1/AVERAGEIFS(COP!$L$2:$L$1000,COP!$C$2:$C$1000,'Ambient Heat'!$B21,COP!$G$2:$G$1000,'Ambient Heat'!F$4,COP!$D$2:$D$1000,"RSDWH*")))</f>
        <v>0.53469700563837708</v>
      </c>
      <c r="G21" s="127">
        <f>MAX(0,1-(1/AVERAGEIFS(COP!$L$2:$L$1000,COP!$C$2:$C$1000,'Ambient Heat'!$B21,COP!$G$2:$G$1000,'Ambient Heat'!G$4,COP!$D$2:$D$1000,"RSDWH*")))</f>
        <v>0.57699727785307009</v>
      </c>
      <c r="H21" s="127">
        <f>MAX(0,1-(1/AVERAGEIFS(COP!$L$2:$L$1000,COP!$C$2:$C$1000,'Ambient Heat'!$B21,COP!$G$2:$G$1000,'Ambient Heat'!H$4,COP!$D$2:$D$1000,"RSDWH*")))</f>
        <v>0.6227273018689542</v>
      </c>
      <c r="I21" s="127">
        <f>MAX(0,1-(1/AVERAGEIFS(COP!$L$2:$L$1000,COP!$C$2:$C$1000,'Ambient Heat'!$B21,COP!$G$2:$G$1000,'Ambient Heat'!I$4,COP!$D$2:$D$1000,"RSDWH*")))</f>
        <v>0.65102275422878275</v>
      </c>
      <c r="J21" s="3">
        <v>5</v>
      </c>
    </row>
    <row r="22" spans="2:10" x14ac:dyDescent="0.2">
      <c r="B22" s="3" t="s">
        <v>485</v>
      </c>
      <c r="C22" s="126" t="s">
        <v>302</v>
      </c>
      <c r="D22" s="126" t="s">
        <v>377</v>
      </c>
      <c r="E22" s="3" t="s">
        <v>139</v>
      </c>
      <c r="F22" s="127">
        <f>MAX(0,1-(1/AVERAGEIFS(COP!$L$2:$L$1000,COP!$C$2:$C$1000,'Ambient Heat'!$B22,COP!$G$2:$G$1000,'Ambient Heat'!F$4,COP!$D$2:$D$1000,"RSDWH*")))</f>
        <v>0.53469700563837708</v>
      </c>
      <c r="G22" s="127">
        <f>MAX(0,1-(1/AVERAGEIFS(COP!$L$2:$L$1000,COP!$C$2:$C$1000,'Ambient Heat'!$B22,COP!$G$2:$G$1000,'Ambient Heat'!G$4,COP!$D$2:$D$1000,"RSDWH*")))</f>
        <v>0.57699727785307009</v>
      </c>
      <c r="H22" s="127">
        <f>MAX(0,1-(1/AVERAGEIFS(COP!$L$2:$L$1000,COP!$C$2:$C$1000,'Ambient Heat'!$B22,COP!$G$2:$G$1000,'Ambient Heat'!H$4,COP!$D$2:$D$1000,"RSDWH*")))</f>
        <v>0.6227273018689542</v>
      </c>
      <c r="I22" s="127">
        <f>MAX(0,1-(1/AVERAGEIFS(COP!$L$2:$L$1000,COP!$C$2:$C$1000,'Ambient Heat'!$B22,COP!$G$2:$G$1000,'Ambient Heat'!I$4,COP!$D$2:$D$1000,"RSDWH*")))</f>
        <v>0.65102275422878275</v>
      </c>
      <c r="J22" s="3">
        <v>5</v>
      </c>
    </row>
    <row r="23" spans="2:10" x14ac:dyDescent="0.2">
      <c r="B23" s="3" t="s">
        <v>486</v>
      </c>
      <c r="C23" s="126" t="s">
        <v>302</v>
      </c>
      <c r="D23" s="126" t="s">
        <v>377</v>
      </c>
      <c r="E23" s="3" t="s">
        <v>139</v>
      </c>
      <c r="F23" s="127">
        <f>MAX(0,1-(1/AVERAGEIFS(COP!$L$2:$L$1000,COP!$C$2:$C$1000,'Ambient Heat'!$B23,COP!$G$2:$G$1000,'Ambient Heat'!F$4,COP!$D$2:$D$1000,"RSDWH*")))</f>
        <v>0.53469700563837708</v>
      </c>
      <c r="G23" s="127">
        <f>MAX(0,1-(1/AVERAGEIFS(COP!$L$2:$L$1000,COP!$C$2:$C$1000,'Ambient Heat'!$B23,COP!$G$2:$G$1000,'Ambient Heat'!G$4,COP!$D$2:$D$1000,"RSDWH*")))</f>
        <v>0.57699727785307009</v>
      </c>
      <c r="H23" s="127">
        <f>MAX(0,1-(1/AVERAGEIFS(COP!$L$2:$L$1000,COP!$C$2:$C$1000,'Ambient Heat'!$B23,COP!$G$2:$G$1000,'Ambient Heat'!H$4,COP!$D$2:$D$1000,"RSDWH*")))</f>
        <v>0.6227273018689542</v>
      </c>
      <c r="I23" s="127">
        <f>MAX(0,1-(1/AVERAGEIFS(COP!$L$2:$L$1000,COP!$C$2:$C$1000,'Ambient Heat'!$B23,COP!$G$2:$G$1000,'Ambient Heat'!I$4,COP!$D$2:$D$1000,"RSDWH*")))</f>
        <v>0.65102275422878275</v>
      </c>
      <c r="J23" s="3">
        <v>5</v>
      </c>
    </row>
    <row r="24" spans="2:10" x14ac:dyDescent="0.2">
      <c r="B24" s="3" t="s">
        <v>487</v>
      </c>
      <c r="C24" s="126" t="s">
        <v>302</v>
      </c>
      <c r="D24" s="126" t="s">
        <v>377</v>
      </c>
      <c r="E24" s="3" t="s">
        <v>139</v>
      </c>
      <c r="F24" s="127">
        <f>MAX(0,1-(1/AVERAGEIFS(COP!$L$2:$L$1000,COP!$C$2:$C$1000,'Ambient Heat'!$B24,COP!$G$2:$G$1000,'Ambient Heat'!F$4,COP!$D$2:$D$1000,"RSDWH*")))</f>
        <v>0.45441585520274497</v>
      </c>
      <c r="G24" s="127">
        <f>MAX(0,1-(1/AVERAGEIFS(COP!$L$2:$L$1000,COP!$C$2:$C$1000,'Ambient Heat'!$B24,COP!$G$2:$G$1000,'Ambient Heat'!G$4,COP!$D$2:$D$1000,"RSDWH*")))</f>
        <v>0.50401441382067746</v>
      </c>
      <c r="H24" s="127">
        <f>MAX(0,1-(1/AVERAGEIFS(COP!$L$2:$L$1000,COP!$C$2:$C$1000,'Ambient Heat'!$B24,COP!$G$2:$G$1000,'Ambient Heat'!H$4,COP!$D$2:$D$1000,"RSDWH*")))</f>
        <v>0.55763447719141468</v>
      </c>
      <c r="I24" s="127">
        <f>MAX(0,1-(1/AVERAGEIFS(COP!$L$2:$L$1000,COP!$C$2:$C$1000,'Ambient Heat'!$B24,COP!$G$2:$G$1000,'Ambient Heat'!I$4,COP!$D$2:$D$1000,"RSDWH*")))</f>
        <v>0.59081189140205881</v>
      </c>
      <c r="J24" s="3">
        <v>5</v>
      </c>
    </row>
    <row r="25" spans="2:10" x14ac:dyDescent="0.2">
      <c r="B25" s="3" t="s">
        <v>488</v>
      </c>
      <c r="C25" s="126" t="s">
        <v>302</v>
      </c>
      <c r="D25" s="126" t="s">
        <v>377</v>
      </c>
      <c r="E25" s="3" t="s">
        <v>139</v>
      </c>
      <c r="F25" s="127">
        <f>MAX(0,1-(1/AVERAGEIFS(COP!$L$2:$L$1000,COP!$C$2:$C$1000,'Ambient Heat'!$B25,COP!$G$2:$G$1000,'Ambient Heat'!F$4,COP!$D$2:$D$1000,"RSDWH*")))</f>
        <v>0.40290598411398626</v>
      </c>
      <c r="G25" s="127">
        <f>MAX(0,1-(1/AVERAGEIFS(COP!$L$2:$L$1000,COP!$C$2:$C$1000,'Ambient Heat'!$B25,COP!$G$2:$G$1000,'Ambient Heat'!G$4,COP!$D$2:$D$1000,"RSDWH*")))</f>
        <v>0.45718725828544249</v>
      </c>
      <c r="H25" s="127">
        <f>MAX(0,1-(1/AVERAGEIFS(COP!$L$2:$L$1000,COP!$C$2:$C$1000,'Ambient Heat'!$B25,COP!$G$2:$G$1000,'Ambient Heat'!H$4,COP!$D$2:$D$1000,"RSDWH*")))</f>
        <v>0.51586971684917859</v>
      </c>
      <c r="I25" s="127">
        <f>MAX(0,1-(1/AVERAGEIFS(COP!$L$2:$L$1000,COP!$C$2:$C$1000,'Ambient Heat'!$B25,COP!$G$2:$G$1000,'Ambient Heat'!I$4,COP!$D$2:$D$1000,"RSDWH*")))</f>
        <v>0.55217948808548978</v>
      </c>
      <c r="J25" s="3">
        <v>5</v>
      </c>
    </row>
    <row r="26" spans="2:10" ht="15.75" thickBot="1" x14ac:dyDescent="0.25">
      <c r="B26" s="46" t="s">
        <v>489</v>
      </c>
      <c r="C26" s="130" t="s">
        <v>302</v>
      </c>
      <c r="D26" s="130" t="s">
        <v>377</v>
      </c>
      <c r="E26" s="46" t="s">
        <v>139</v>
      </c>
      <c r="F26" s="131">
        <f>MAX(0,1-(1/AVERAGEIFS(COP!$L$2:$L$1000,COP!$C$2:$C$1000,'Ambient Heat'!$B26,COP!$G$2:$G$1000,'Ambient Heat'!F$4,COP!$D$2:$D$1000,"RSDWH*")))</f>
        <v>0.34065575692587047</v>
      </c>
      <c r="G26" s="131">
        <f>MAX(0,1-(1/AVERAGEIFS(COP!$L$2:$L$1000,COP!$C$2:$C$1000,'Ambient Heat'!$B26,COP!$G$2:$G$1000,'Ambient Heat'!G$4,COP!$D$2:$D$1000,"RSDWH*")))</f>
        <v>0.40059614265988186</v>
      </c>
      <c r="H26" s="131">
        <f>MAX(0,1-(1/AVERAGEIFS(COP!$L$2:$L$1000,COP!$C$2:$C$1000,'Ambient Heat'!$B26,COP!$G$2:$G$1000,'Ambient Heat'!H$4,COP!$D$2:$D$1000,"RSDWH*")))</f>
        <v>0.46539655966962445</v>
      </c>
      <c r="I26" s="131">
        <f>MAX(0,1-(1/AVERAGEIFS(COP!$L$2:$L$1000,COP!$C$2:$C$1000,'Ambient Heat'!$B26,COP!$G$2:$G$1000,'Ambient Heat'!I$4,COP!$D$2:$D$1000,"RSDWH*")))</f>
        <v>0.5054918176944031</v>
      </c>
      <c r="J26" s="46">
        <v>5</v>
      </c>
    </row>
    <row r="27" spans="2:10" x14ac:dyDescent="0.2">
      <c r="B27" s="3" t="s">
        <v>490</v>
      </c>
      <c r="C27" s="3" t="s">
        <v>302</v>
      </c>
      <c r="D27" s="3" t="s">
        <v>299</v>
      </c>
      <c r="E27" s="3" t="s">
        <v>478</v>
      </c>
      <c r="F27" s="84">
        <f>MAX(0,1-(1/AVERAGEIFS(COP!$L$2:$L$1000,COP!$C$2:$C$1000,'Ambient Heat'!$B27,COP!$G$2:$G$1000,'Ambient Heat'!F$4,COP!$D$2:$D$1000,"RSDSH_Apt*")))</f>
        <v>0.70389809449714913</v>
      </c>
      <c r="G27" s="84">
        <f>MAX(0,1-(1/AVERAGEIFS(COP!$L$2:$L$1000,COP!$C$2:$C$1000,'Ambient Heat'!$B27,COP!$G$2:$G$1000,'Ambient Heat'!G$4,COP!$D$2:$D$1000,"RSDSH_Apt*")))</f>
        <v>0.72081820338302705</v>
      </c>
      <c r="H27" s="84">
        <f>MAX(0,1-(1/AVERAGEIFS(COP!$L$2:$L$1000,COP!$C$2:$C$1000,'Ambient Heat'!$B27,COP!$G$2:$G$1000,'Ambient Heat'!H$4,COP!$D$2:$D$1000,"RSDSH_Apt*")))</f>
        <v>0.7557159279601473</v>
      </c>
      <c r="I27" s="84">
        <f>MAX(0,1-(1/AVERAGEIFS(COP!$L$2:$L$1000,COP!$C$2:$C$1000,'Ambient Heat'!$B27,COP!$G$2:$G$1000,'Ambient Heat'!I$4,COP!$D$2:$D$1000,"RSDSH_Apt*")))</f>
        <v>0.78285860263124263</v>
      </c>
      <c r="J27" s="3">
        <v>5</v>
      </c>
    </row>
    <row r="28" spans="2:10" x14ac:dyDescent="0.2">
      <c r="B28" s="3" t="s">
        <v>491</v>
      </c>
      <c r="C28" s="3" t="s">
        <v>302</v>
      </c>
      <c r="D28" s="3" t="s">
        <v>299</v>
      </c>
      <c r="E28" s="3" t="s">
        <v>480</v>
      </c>
      <c r="F28" s="84">
        <f>MAX(0,1-(1/AVERAGEIFS(COP!$L$2:$L$1000,COP!$C$2:$C$1000,'Ambient Heat'!$B28,COP!$G$2:$G$1000,'Ambient Heat'!F$4,COP!$D$2:$D$1000,"RSDSH_Apt*")))</f>
        <v>0.70389809449714913</v>
      </c>
      <c r="G28" s="84">
        <f>MAX(0,1-(1/AVERAGEIFS(COP!$L$2:$L$1000,COP!$C$2:$C$1000,'Ambient Heat'!$B28,COP!$G$2:$G$1000,'Ambient Heat'!G$4,COP!$D$2:$D$1000,"RSDSH_Apt*")))</f>
        <v>0.72081820338302705</v>
      </c>
      <c r="H28" s="84">
        <f>MAX(0,1-(1/AVERAGEIFS(COP!$L$2:$L$1000,COP!$C$2:$C$1000,'Ambient Heat'!$B28,COP!$G$2:$G$1000,'Ambient Heat'!H$4,COP!$D$2:$D$1000,"RSDSH_Apt*")))</f>
        <v>0.7557159279601473</v>
      </c>
      <c r="I28" s="84">
        <f>MAX(0,1-(1/AVERAGEIFS(COP!$L$2:$L$1000,COP!$C$2:$C$1000,'Ambient Heat'!$B28,COP!$G$2:$G$1000,'Ambient Heat'!I$4,COP!$D$2:$D$1000,"RSDSH_Apt*")))</f>
        <v>0.78285860263124263</v>
      </c>
      <c r="J28" s="3">
        <v>5</v>
      </c>
    </row>
    <row r="29" spans="2:10" x14ac:dyDescent="0.2">
      <c r="B29" s="3" t="s">
        <v>492</v>
      </c>
      <c r="C29" s="3" t="s">
        <v>302</v>
      </c>
      <c r="D29" s="3" t="s">
        <v>299</v>
      </c>
      <c r="E29" s="3" t="s">
        <v>481</v>
      </c>
      <c r="F29" s="84">
        <f>MAX(0,1-(1/AVERAGEIFS(COP!$L$2:$L$1000,COP!$C$2:$C$1000,'Ambient Heat'!$B29,COP!$G$2:$G$1000,'Ambient Heat'!F$4,COP!$D$2:$D$1000,"RSDSH_Apt*")))</f>
        <v>0.70389809449714913</v>
      </c>
      <c r="G29" s="84">
        <f>MAX(0,1-(1/AVERAGEIFS(COP!$L$2:$L$1000,COP!$C$2:$C$1000,'Ambient Heat'!$B29,COP!$G$2:$G$1000,'Ambient Heat'!G$4,COP!$D$2:$D$1000,"RSDSH_Apt*")))</f>
        <v>0.72081820338302705</v>
      </c>
      <c r="H29" s="84">
        <f>MAX(0,1-(1/AVERAGEIFS(COP!$L$2:$L$1000,COP!$C$2:$C$1000,'Ambient Heat'!$B29,COP!$G$2:$G$1000,'Ambient Heat'!H$4,COP!$D$2:$D$1000,"RSDSH_Apt*")))</f>
        <v>0.7557159279601473</v>
      </c>
      <c r="I29" s="84">
        <f>MAX(0,1-(1/AVERAGEIFS(COP!$L$2:$L$1000,COP!$C$2:$C$1000,'Ambient Heat'!$B29,COP!$G$2:$G$1000,'Ambient Heat'!I$4,COP!$D$2:$D$1000,"RSDSH_Apt*")))</f>
        <v>0.78285860263124263</v>
      </c>
      <c r="J29" s="3">
        <v>5</v>
      </c>
    </row>
    <row r="30" spans="2:10" x14ac:dyDescent="0.2">
      <c r="B30" s="3" t="s">
        <v>493</v>
      </c>
      <c r="C30" s="3" t="s">
        <v>302</v>
      </c>
      <c r="D30" s="3" t="s">
        <v>299</v>
      </c>
      <c r="E30" s="3" t="s">
        <v>482</v>
      </c>
      <c r="F30" s="84">
        <f>MAX(0,1-(1/AVERAGEIFS(COP!$L$2:$L$1000,COP!$C$2:$C$1000,'Ambient Heat'!$B30,COP!$G$2:$G$1000,'Ambient Heat'!F$4,COP!$D$2:$D$1000,"RSDSH_Apt*")))</f>
        <v>0.61809109864192147</v>
      </c>
      <c r="G30" s="84">
        <f>MAX(0,1-(1/AVERAGEIFS(COP!$L$2:$L$1000,COP!$C$2:$C$1000,'Ambient Heat'!$B30,COP!$G$2:$G$1000,'Ambient Heat'!G$4,COP!$D$2:$D$1000,"RSDSH_Apt*")))</f>
        <v>0.65281008967447396</v>
      </c>
      <c r="H30" s="84">
        <f>MAX(0,1-(1/AVERAGEIFS(COP!$L$2:$L$1000,COP!$C$2:$C$1000,'Ambient Heat'!$B30,COP!$G$2:$G$1000,'Ambient Heat'!H$4,COP!$D$2:$D$1000,"RSDSH_Apt*")))</f>
        <v>0.69034413403398986</v>
      </c>
      <c r="I30" s="84">
        <f>MAX(0,1-(1/AVERAGEIFS(COP!$L$2:$L$1000,COP!$C$2:$C$1000,'Ambient Heat'!$B30,COP!$G$2:$G$1000,'Ambient Heat'!I$4,COP!$D$2:$D$1000,"RSDSH_Apt*")))</f>
        <v>0.71356832398144177</v>
      </c>
      <c r="J30" s="3">
        <v>5</v>
      </c>
    </row>
    <row r="31" spans="2:10" x14ac:dyDescent="0.2">
      <c r="B31" s="3" t="s">
        <v>494</v>
      </c>
      <c r="C31" s="3" t="s">
        <v>302</v>
      </c>
      <c r="D31" s="3" t="s">
        <v>299</v>
      </c>
      <c r="E31" s="3" t="s">
        <v>483</v>
      </c>
      <c r="F31" s="84">
        <f>MAX(0,1-(1/AVERAGEIFS(COP!$L$2:$L$1000,COP!$C$2:$C$1000,'Ambient Heat'!$B31,COP!$G$2:$G$1000,'Ambient Heat'!F$4,COP!$D$2:$D$1000,"RSDSH_Apt*")))</f>
        <v>0.58203418887979053</v>
      </c>
      <c r="G31" s="84">
        <f>MAX(0,1-(1/AVERAGEIFS(COP!$L$2:$L$1000,COP!$C$2:$C$1000,'Ambient Heat'!$B31,COP!$G$2:$G$1000,'Ambient Heat'!G$4,COP!$D$2:$D$1000,"RSDSH_Apt*")))</f>
        <v>0.62003108079980973</v>
      </c>
      <c r="H31" s="84">
        <f>MAX(0,1-(1/AVERAGEIFS(COP!$L$2:$L$1000,COP!$C$2:$C$1000,'Ambient Heat'!$B31,COP!$G$2:$G$1000,'Ambient Heat'!H$4,COP!$D$2:$D$1000,"RSDSH_Apt*")))</f>
        <v>0.66110880179442488</v>
      </c>
      <c r="I31" s="84">
        <f>MAX(0,1-(1/AVERAGEIFS(COP!$L$2:$L$1000,COP!$C$2:$C$1000,'Ambient Heat'!$B31,COP!$G$2:$G$1000,'Ambient Heat'!I$4,COP!$D$2:$D$1000,"RSDSH_Apt*")))</f>
        <v>0.68652564165984331</v>
      </c>
      <c r="J31" s="3">
        <v>5</v>
      </c>
    </row>
    <row r="32" spans="2:10" ht="15.75" thickBot="1" x14ac:dyDescent="0.25">
      <c r="B32" s="46" t="s">
        <v>495</v>
      </c>
      <c r="C32" s="46" t="s">
        <v>302</v>
      </c>
      <c r="D32" s="46" t="s">
        <v>299</v>
      </c>
      <c r="E32" s="46" t="s">
        <v>479</v>
      </c>
      <c r="F32" s="129">
        <f>MAX(0,1-(1/AVERAGEIFS(COP!$L$2:$L$1000,COP!$C$2:$C$1000,'Ambient Heat'!$B32,COP!$G$2:$G$1000,'Ambient Heat'!F$4,COP!$D$2:$D$1000,"RSDSH_Apt*")))</f>
        <v>0.53845902984810956</v>
      </c>
      <c r="G32" s="129">
        <f>MAX(0,1-(1/AVERAGEIFS(COP!$L$2:$L$1000,COP!$C$2:$C$1000,'Ambient Heat'!$B32,COP!$G$2:$G$1000,'Ambient Heat'!G$4,COP!$D$2:$D$1000,"RSDSH_Apt*")))</f>
        <v>0.58041729986191748</v>
      </c>
      <c r="H32" s="129">
        <f>MAX(0,1-(1/AVERAGEIFS(COP!$L$2:$L$1000,COP!$C$2:$C$1000,'Ambient Heat'!$B32,COP!$G$2:$G$1000,'Ambient Heat'!H$4,COP!$D$2:$D$1000,"RSDSH_Apt*")))</f>
        <v>0.62577759176873715</v>
      </c>
      <c r="I32" s="129">
        <f>MAX(0,1-(1/AVERAGEIFS(COP!$L$2:$L$1000,COP!$C$2:$C$1000,'Ambient Heat'!$B32,COP!$G$2:$G$1000,'Ambient Heat'!I$4,COP!$D$2:$D$1000,"RSDSH_Apt*")))</f>
        <v>0.653844272386082</v>
      </c>
      <c r="J32" s="46">
        <v>5</v>
      </c>
    </row>
    <row r="33" spans="2:10" x14ac:dyDescent="0.2">
      <c r="B33" s="3" t="s">
        <v>496</v>
      </c>
      <c r="C33" s="3" t="s">
        <v>302</v>
      </c>
      <c r="D33" s="3" t="s">
        <v>299</v>
      </c>
      <c r="E33" s="3" t="s">
        <v>478</v>
      </c>
      <c r="F33" s="84">
        <f>MAX(0,1-(1/AVERAGEIFS(COP!$L$2:$L$1000,COP!$C$2:$C$1000,'Ambient Heat'!$B33,COP!$G$2:$G$1000,'Ambient Heat'!F$4,COP!$D$2:$D$1000,"RSDSH_Apt*")))</f>
        <v>0.70389809449714913</v>
      </c>
      <c r="G33" s="84">
        <f>MAX(0,1-(1/AVERAGEIFS(COP!$L$2:$L$1000,COP!$C$2:$C$1000,'Ambient Heat'!$B33,COP!$G$2:$G$1000,'Ambient Heat'!G$4,COP!$D$2:$D$1000,"RSDSH_Apt*")))</f>
        <v>0.72081820338302705</v>
      </c>
      <c r="H33" s="84">
        <f>MAX(0,1-(1/AVERAGEIFS(COP!$L$2:$L$1000,COP!$C$2:$C$1000,'Ambient Heat'!$B33,COP!$G$2:$G$1000,'Ambient Heat'!H$4,COP!$D$2:$D$1000,"RSDSH_Apt*")))</f>
        <v>0.7557159279601473</v>
      </c>
      <c r="I33" s="84">
        <f>MAX(0,1-(1/AVERAGEIFS(COP!$L$2:$L$1000,COP!$C$2:$C$1000,'Ambient Heat'!$B33,COP!$G$2:$G$1000,'Ambient Heat'!I$4,COP!$D$2:$D$1000,"RSDSH_Apt*")))</f>
        <v>0.78285860263124263</v>
      </c>
      <c r="J33" s="3">
        <v>5</v>
      </c>
    </row>
    <row r="34" spans="2:10" x14ac:dyDescent="0.2">
      <c r="B34" s="3" t="s">
        <v>497</v>
      </c>
      <c r="C34" s="3" t="s">
        <v>302</v>
      </c>
      <c r="D34" s="3" t="s">
        <v>299</v>
      </c>
      <c r="E34" s="3" t="s">
        <v>480</v>
      </c>
      <c r="F34" s="84">
        <f>MAX(0,1-(1/AVERAGEIFS(COP!$L$2:$L$1000,COP!$C$2:$C$1000,'Ambient Heat'!$B34,COP!$G$2:$G$1000,'Ambient Heat'!F$4,COP!$D$2:$D$1000,"RSDSH_Apt*")))</f>
        <v>0.70389809449714913</v>
      </c>
      <c r="G34" s="84">
        <f>MAX(0,1-(1/AVERAGEIFS(COP!$L$2:$L$1000,COP!$C$2:$C$1000,'Ambient Heat'!$B34,COP!$G$2:$G$1000,'Ambient Heat'!G$4,COP!$D$2:$D$1000,"RSDSH_Apt*")))</f>
        <v>0.72081820338302705</v>
      </c>
      <c r="H34" s="84">
        <f>MAX(0,1-(1/AVERAGEIFS(COP!$L$2:$L$1000,COP!$C$2:$C$1000,'Ambient Heat'!$B34,COP!$G$2:$G$1000,'Ambient Heat'!H$4,COP!$D$2:$D$1000,"RSDSH_Apt*")))</f>
        <v>0.7557159279601473</v>
      </c>
      <c r="I34" s="84">
        <f>MAX(0,1-(1/AVERAGEIFS(COP!$L$2:$L$1000,COP!$C$2:$C$1000,'Ambient Heat'!$B34,COP!$G$2:$G$1000,'Ambient Heat'!I$4,COP!$D$2:$D$1000,"RSDSH_Apt*")))</f>
        <v>0.78285860263124263</v>
      </c>
      <c r="J34" s="3">
        <v>5</v>
      </c>
    </row>
    <row r="35" spans="2:10" x14ac:dyDescent="0.2">
      <c r="B35" s="3" t="s">
        <v>498</v>
      </c>
      <c r="C35" s="3" t="s">
        <v>302</v>
      </c>
      <c r="D35" s="3" t="s">
        <v>299</v>
      </c>
      <c r="E35" s="3" t="s">
        <v>481</v>
      </c>
      <c r="F35" s="84">
        <f>MAX(0,1-(1/AVERAGEIFS(COP!$L$2:$L$1000,COP!$C$2:$C$1000,'Ambient Heat'!$B35,COP!$G$2:$G$1000,'Ambient Heat'!F$4,COP!$D$2:$D$1000,"RSDSH_Apt*")))</f>
        <v>0.70389809449714913</v>
      </c>
      <c r="G35" s="84">
        <f>MAX(0,1-(1/AVERAGEIFS(COP!$L$2:$L$1000,COP!$C$2:$C$1000,'Ambient Heat'!$B35,COP!$G$2:$G$1000,'Ambient Heat'!G$4,COP!$D$2:$D$1000,"RSDSH_Apt*")))</f>
        <v>0.72081820338302705</v>
      </c>
      <c r="H35" s="84">
        <f>MAX(0,1-(1/AVERAGEIFS(COP!$L$2:$L$1000,COP!$C$2:$C$1000,'Ambient Heat'!$B35,COP!$G$2:$G$1000,'Ambient Heat'!H$4,COP!$D$2:$D$1000,"RSDSH_Apt*")))</f>
        <v>0.7557159279601473</v>
      </c>
      <c r="I35" s="84">
        <f>MAX(0,1-(1/AVERAGEIFS(COP!$L$2:$L$1000,COP!$C$2:$C$1000,'Ambient Heat'!$B35,COP!$G$2:$G$1000,'Ambient Heat'!I$4,COP!$D$2:$D$1000,"RSDSH_Apt*")))</f>
        <v>0.78285860263124263</v>
      </c>
      <c r="J35" s="3">
        <v>5</v>
      </c>
    </row>
    <row r="36" spans="2:10" x14ac:dyDescent="0.2">
      <c r="B36" s="3" t="s">
        <v>499</v>
      </c>
      <c r="C36" s="3" t="s">
        <v>302</v>
      </c>
      <c r="D36" s="3" t="s">
        <v>299</v>
      </c>
      <c r="E36" s="3" t="s">
        <v>482</v>
      </c>
      <c r="F36" s="84">
        <f>MAX(0,1-(1/AVERAGEIFS(COP!$L$2:$L$1000,COP!$C$2:$C$1000,'Ambient Heat'!$B36,COP!$G$2:$G$1000,'Ambient Heat'!F$4,COP!$D$2:$D$1000,"RSDSH_Apt*")))</f>
        <v>0.61809109864192147</v>
      </c>
      <c r="G36" s="84">
        <f>MAX(0,1-(1/AVERAGEIFS(COP!$L$2:$L$1000,COP!$C$2:$C$1000,'Ambient Heat'!$B36,COP!$G$2:$G$1000,'Ambient Heat'!G$4,COP!$D$2:$D$1000,"RSDSH_Apt*")))</f>
        <v>0.65281008967447396</v>
      </c>
      <c r="H36" s="84">
        <f>MAX(0,1-(1/AVERAGEIFS(COP!$L$2:$L$1000,COP!$C$2:$C$1000,'Ambient Heat'!$B36,COP!$G$2:$G$1000,'Ambient Heat'!H$4,COP!$D$2:$D$1000,"RSDSH_Apt*")))</f>
        <v>0.69034413403398986</v>
      </c>
      <c r="I36" s="84">
        <f>MAX(0,1-(1/AVERAGEIFS(COP!$L$2:$L$1000,COP!$C$2:$C$1000,'Ambient Heat'!$B36,COP!$G$2:$G$1000,'Ambient Heat'!I$4,COP!$D$2:$D$1000,"RSDSH_Apt*")))</f>
        <v>0.71356832398144177</v>
      </c>
      <c r="J36" s="3">
        <v>5</v>
      </c>
    </row>
    <row r="37" spans="2:10" x14ac:dyDescent="0.2">
      <c r="B37" s="3" t="s">
        <v>500</v>
      </c>
      <c r="C37" s="3" t="s">
        <v>302</v>
      </c>
      <c r="D37" s="3" t="s">
        <v>299</v>
      </c>
      <c r="E37" s="3" t="s">
        <v>483</v>
      </c>
      <c r="F37" s="84">
        <f>MAX(0,1-(1/AVERAGEIFS(COP!$L$2:$L$1000,COP!$C$2:$C$1000,'Ambient Heat'!$B37,COP!$G$2:$G$1000,'Ambient Heat'!F$4,COP!$D$2:$D$1000,"RSDSH_Apt*")))</f>
        <v>0.58203418887979053</v>
      </c>
      <c r="G37" s="84">
        <f>MAX(0,1-(1/AVERAGEIFS(COP!$L$2:$L$1000,COP!$C$2:$C$1000,'Ambient Heat'!$B37,COP!$G$2:$G$1000,'Ambient Heat'!G$4,COP!$D$2:$D$1000,"RSDSH_Apt*")))</f>
        <v>0.62003108079980973</v>
      </c>
      <c r="H37" s="84">
        <f>MAX(0,1-(1/AVERAGEIFS(COP!$L$2:$L$1000,COP!$C$2:$C$1000,'Ambient Heat'!$B37,COP!$G$2:$G$1000,'Ambient Heat'!H$4,COP!$D$2:$D$1000,"RSDSH_Apt*")))</f>
        <v>0.66110880179442488</v>
      </c>
      <c r="I37" s="84">
        <f>MAX(0,1-(1/AVERAGEIFS(COP!$L$2:$L$1000,COP!$C$2:$C$1000,'Ambient Heat'!$B37,COP!$G$2:$G$1000,'Ambient Heat'!I$4,COP!$D$2:$D$1000,"RSDSH_Apt*")))</f>
        <v>0.68652564165984331</v>
      </c>
      <c r="J37" s="3">
        <v>5</v>
      </c>
    </row>
    <row r="38" spans="2:10" ht="15.75" thickBot="1" x14ac:dyDescent="0.25">
      <c r="B38" s="46" t="s">
        <v>501</v>
      </c>
      <c r="C38" s="46" t="s">
        <v>302</v>
      </c>
      <c r="D38" s="46" t="s">
        <v>299</v>
      </c>
      <c r="E38" s="46" t="s">
        <v>479</v>
      </c>
      <c r="F38" s="129">
        <f>MAX(0,1-(1/AVERAGEIFS(COP!$L$2:$L$1000,COP!$C$2:$C$1000,'Ambient Heat'!$B38,COP!$G$2:$G$1000,'Ambient Heat'!F$4,COP!$D$2:$D$1000,"RSDSH_Apt*")))</f>
        <v>0.53845902984810956</v>
      </c>
      <c r="G38" s="129">
        <f>MAX(0,1-(1/AVERAGEIFS(COP!$L$2:$L$1000,COP!$C$2:$C$1000,'Ambient Heat'!$B38,COP!$G$2:$G$1000,'Ambient Heat'!G$4,COP!$D$2:$D$1000,"RSDSH_Apt*")))</f>
        <v>0.58041729986191748</v>
      </c>
      <c r="H38" s="129">
        <f>MAX(0,1-(1/AVERAGEIFS(COP!$L$2:$L$1000,COP!$C$2:$C$1000,'Ambient Heat'!$B38,COP!$G$2:$G$1000,'Ambient Heat'!H$4,COP!$D$2:$D$1000,"RSDSH_Apt*")))</f>
        <v>0.62577759176873715</v>
      </c>
      <c r="I38" s="129">
        <f>MAX(0,1-(1/AVERAGEIFS(COP!$L$2:$L$1000,COP!$C$2:$C$1000,'Ambient Heat'!$B38,COP!$G$2:$G$1000,'Ambient Heat'!I$4,COP!$D$2:$D$1000,"RSDSH_Apt*")))</f>
        <v>0.653844272386082</v>
      </c>
      <c r="J38" s="46">
        <v>5</v>
      </c>
    </row>
    <row r="39" spans="2:10" x14ac:dyDescent="0.2">
      <c r="B39" s="3" t="s">
        <v>496</v>
      </c>
      <c r="C39" s="3" t="s">
        <v>302</v>
      </c>
      <c r="D39" s="3" t="s">
        <v>577</v>
      </c>
      <c r="E39" s="3" t="s">
        <v>275</v>
      </c>
      <c r="F39" s="84">
        <f>MAX(0,1-(1/AVERAGEIFS(COP!$L$2:$L$1000,COP!$C$2:$C$1000,'Ambient Heat'!$B39,COP!$G$2:$G$1000,'Ambient Heat'!F$4,COP!$D$2:$D$1000,"RSDSC*")))</f>
        <v>0.67099788277461014</v>
      </c>
      <c r="G39" s="84">
        <f>MAX(0,1-(1/AVERAGEIFS(COP!$L$2:$L$1000,COP!$C$2:$C$1000,'Ambient Heat'!$B39,COP!$G$2:$G$1000,'Ambient Heat'!G$4,COP!$D$2:$D$1000,"RSDSC*")))</f>
        <v>0.68979800375891798</v>
      </c>
      <c r="H39" s="84">
        <f>MAX(0,1-(1/AVERAGEIFS(COP!$L$2:$L$1000,COP!$C$2:$C$1000,'Ambient Heat'!$B39,COP!$G$2:$G$1000,'Ambient Heat'!H$4,COP!$D$2:$D$1000,"RSDSC*")))</f>
        <v>0.7285732532890532</v>
      </c>
      <c r="I39" s="84">
        <f>MAX(0,1-(1/AVERAGEIFS(COP!$L$2:$L$1000,COP!$C$2:$C$1000,'Ambient Heat'!$B39,COP!$G$2:$G$1000,'Ambient Heat'!I$4,COP!$D$2:$D$1000,"RSDSC*")))</f>
        <v>0.7587317807013807</v>
      </c>
      <c r="J39" s="3">
        <v>5</v>
      </c>
    </row>
    <row r="40" spans="2:10" x14ac:dyDescent="0.2">
      <c r="B40" s="3" t="s">
        <v>497</v>
      </c>
      <c r="C40" s="3" t="s">
        <v>302</v>
      </c>
      <c r="D40" s="3" t="s">
        <v>577</v>
      </c>
      <c r="E40" s="3" t="s">
        <v>275</v>
      </c>
      <c r="F40" s="84">
        <f>MAX(0,1-(1/AVERAGEIFS(COP!$L$2:$L$1000,COP!$C$2:$C$1000,'Ambient Heat'!$B40,COP!$G$2:$G$1000,'Ambient Heat'!F$4,COP!$D$2:$D$1000,"RSDSC*")))</f>
        <v>0.67099788277461014</v>
      </c>
      <c r="G40" s="84">
        <f>MAX(0,1-(1/AVERAGEIFS(COP!$L$2:$L$1000,COP!$C$2:$C$1000,'Ambient Heat'!$B40,COP!$G$2:$G$1000,'Ambient Heat'!G$4,COP!$D$2:$D$1000,"RSDSC*")))</f>
        <v>0.68979800375891798</v>
      </c>
      <c r="H40" s="84">
        <f>MAX(0,1-(1/AVERAGEIFS(COP!$L$2:$L$1000,COP!$C$2:$C$1000,'Ambient Heat'!$B40,COP!$G$2:$G$1000,'Ambient Heat'!H$4,COP!$D$2:$D$1000,"RSDSC*")))</f>
        <v>0.7285732532890532</v>
      </c>
      <c r="I40" s="84">
        <f>MAX(0,1-(1/AVERAGEIFS(COP!$L$2:$L$1000,COP!$C$2:$C$1000,'Ambient Heat'!$B40,COP!$G$2:$G$1000,'Ambient Heat'!I$4,COP!$D$2:$D$1000,"RSDSC*")))</f>
        <v>0.7587317807013807</v>
      </c>
      <c r="J40" s="3">
        <v>5</v>
      </c>
    </row>
    <row r="41" spans="2:10" x14ac:dyDescent="0.2">
      <c r="B41" s="3" t="s">
        <v>498</v>
      </c>
      <c r="C41" s="3" t="s">
        <v>302</v>
      </c>
      <c r="D41" s="3" t="s">
        <v>577</v>
      </c>
      <c r="E41" s="3" t="s">
        <v>275</v>
      </c>
      <c r="F41" s="84">
        <f>MAX(0,1-(1/AVERAGEIFS(COP!$L$2:$L$1000,COP!$C$2:$C$1000,'Ambient Heat'!$B41,COP!$G$2:$G$1000,'Ambient Heat'!F$4,COP!$D$2:$D$1000,"RSDSC*")))</f>
        <v>0.67099788277461014</v>
      </c>
      <c r="G41" s="84">
        <f>MAX(0,1-(1/AVERAGEIFS(COP!$L$2:$L$1000,COP!$C$2:$C$1000,'Ambient Heat'!$B41,COP!$G$2:$G$1000,'Ambient Heat'!G$4,COP!$D$2:$D$1000,"RSDSC*")))</f>
        <v>0.68979800375891798</v>
      </c>
      <c r="H41" s="84">
        <f>MAX(0,1-(1/AVERAGEIFS(COP!$L$2:$L$1000,COP!$C$2:$C$1000,'Ambient Heat'!$B41,COP!$G$2:$G$1000,'Ambient Heat'!H$4,COP!$D$2:$D$1000,"RSDSC*")))</f>
        <v>0.7285732532890532</v>
      </c>
      <c r="I41" s="84">
        <f>MAX(0,1-(1/AVERAGEIFS(COP!$L$2:$L$1000,COP!$C$2:$C$1000,'Ambient Heat'!$B41,COP!$G$2:$G$1000,'Ambient Heat'!I$4,COP!$D$2:$D$1000,"RSDSC*")))</f>
        <v>0.7587317807013807</v>
      </c>
      <c r="J41" s="3">
        <v>5</v>
      </c>
    </row>
    <row r="42" spans="2:10" x14ac:dyDescent="0.2">
      <c r="B42" s="3" t="s">
        <v>499</v>
      </c>
      <c r="C42" s="3" t="s">
        <v>302</v>
      </c>
      <c r="D42" s="3" t="s">
        <v>577</v>
      </c>
      <c r="E42" s="3" t="s">
        <v>275</v>
      </c>
      <c r="F42" s="84">
        <f>MAX(0,1-(1/AVERAGEIFS(COP!$L$2:$L$1000,COP!$C$2:$C$1000,'Ambient Heat'!$B42,COP!$G$2:$G$1000,'Ambient Heat'!F$4,COP!$D$2:$D$1000,"RSDSC*")))</f>
        <v>0.57565677626880185</v>
      </c>
      <c r="G42" s="84">
        <f>MAX(0,1-(1/AVERAGEIFS(COP!$L$2:$L$1000,COP!$C$2:$C$1000,'Ambient Heat'!$B42,COP!$G$2:$G$1000,'Ambient Heat'!G$4,COP!$D$2:$D$1000,"RSDSC*")))</f>
        <v>0.61423343297163768</v>
      </c>
      <c r="H42" s="84">
        <f>MAX(0,1-(1/AVERAGEIFS(COP!$L$2:$L$1000,COP!$C$2:$C$1000,'Ambient Heat'!$B42,COP!$G$2:$G$1000,'Ambient Heat'!H$4,COP!$D$2:$D$1000,"RSDSC*")))</f>
        <v>0.65593792670443385</v>
      </c>
      <c r="I42" s="84">
        <f>MAX(0,1-(1/AVERAGEIFS(COP!$L$2:$L$1000,COP!$C$2:$C$1000,'Ambient Heat'!$B42,COP!$G$2:$G$1000,'Ambient Heat'!I$4,COP!$D$2:$D$1000,"RSDSC*")))</f>
        <v>0.68174258220160011</v>
      </c>
      <c r="J42" s="3">
        <v>5</v>
      </c>
    </row>
    <row r="43" spans="2:10" x14ac:dyDescent="0.2">
      <c r="B43" s="3" t="s">
        <v>500</v>
      </c>
      <c r="C43" s="3" t="s">
        <v>302</v>
      </c>
      <c r="D43" s="3" t="s">
        <v>577</v>
      </c>
      <c r="E43" s="3" t="s">
        <v>275</v>
      </c>
      <c r="F43" s="84">
        <f>MAX(0,1-(1/AVERAGEIFS(COP!$L$2:$L$1000,COP!$C$2:$C$1000,'Ambient Heat'!$B43,COP!$G$2:$G$1000,'Ambient Heat'!F$4,COP!$D$2:$D$1000,"RSDSC*")))</f>
        <v>0.53559354319976715</v>
      </c>
      <c r="G43" s="84">
        <f>MAX(0,1-(1/AVERAGEIFS(COP!$L$2:$L$1000,COP!$C$2:$C$1000,'Ambient Heat'!$B43,COP!$G$2:$G$1000,'Ambient Heat'!G$4,COP!$D$2:$D$1000,"RSDSC*")))</f>
        <v>0.57781231199978833</v>
      </c>
      <c r="H43" s="84">
        <f>MAX(0,1-(1/AVERAGEIFS(COP!$L$2:$L$1000,COP!$C$2:$C$1000,'Ambient Heat'!$B43,COP!$G$2:$G$1000,'Ambient Heat'!H$4,COP!$D$2:$D$1000,"RSDSC*")))</f>
        <v>0.6234542242160277</v>
      </c>
      <c r="I43" s="84">
        <f>MAX(0,1-(1/AVERAGEIFS(COP!$L$2:$L$1000,COP!$C$2:$C$1000,'Ambient Heat'!$B43,COP!$G$2:$G$1000,'Ambient Heat'!I$4,COP!$D$2:$D$1000,"RSDSC*")))</f>
        <v>0.65169515739982553</v>
      </c>
      <c r="J43" s="3">
        <v>5</v>
      </c>
    </row>
    <row r="44" spans="2:10" ht="15.75" thickBot="1" x14ac:dyDescent="0.25">
      <c r="B44" s="46" t="s">
        <v>501</v>
      </c>
      <c r="C44" s="46" t="s">
        <v>302</v>
      </c>
      <c r="D44" s="46" t="s">
        <v>577</v>
      </c>
      <c r="E44" s="46" t="s">
        <v>275</v>
      </c>
      <c r="F44" s="129">
        <f>MAX(0,1-(1/AVERAGEIFS(COP!$L$2:$L$1000,COP!$C$2:$C$1000,'Ambient Heat'!$B44,COP!$G$2:$G$1000,'Ambient Heat'!F$4,COP!$D$2:$D$1000,"RSDSC*")))</f>
        <v>0.48717669983123246</v>
      </c>
      <c r="G44" s="129">
        <f>MAX(0,1-(1/AVERAGEIFS(COP!$L$2:$L$1000,COP!$C$2:$C$1000,'Ambient Heat'!$B44,COP!$G$2:$G$1000,'Ambient Heat'!G$4,COP!$D$2:$D$1000,"RSDSC*")))</f>
        <v>0.53379699984657525</v>
      </c>
      <c r="H44" s="129">
        <f>MAX(0,1-(1/AVERAGEIFS(COP!$L$2:$L$1000,COP!$C$2:$C$1000,'Ambient Heat'!$B44,COP!$G$2:$G$1000,'Ambient Heat'!H$4,COP!$D$2:$D$1000,"RSDSC*")))</f>
        <v>0.5841973241874856</v>
      </c>
      <c r="I44" s="129">
        <f>MAX(0,1-(1/AVERAGEIFS(COP!$L$2:$L$1000,COP!$C$2:$C$1000,'Ambient Heat'!$B44,COP!$G$2:$G$1000,'Ambient Heat'!I$4,COP!$D$2:$D$1000,"RSDSC*")))</f>
        <v>0.61538252487342449</v>
      </c>
      <c r="J44" s="46">
        <v>5</v>
      </c>
    </row>
    <row r="45" spans="2:10" x14ac:dyDescent="0.2">
      <c r="B45" s="83" t="s">
        <v>297</v>
      </c>
      <c r="F45" s="84"/>
      <c r="G45" s="84"/>
      <c r="H45" s="84"/>
      <c r="I45" s="84"/>
    </row>
    <row r="46" spans="2:10" x14ac:dyDescent="0.2">
      <c r="B46" s="3" t="s">
        <v>285</v>
      </c>
      <c r="C46" s="3" t="s">
        <v>302</v>
      </c>
      <c r="D46" s="3" t="s">
        <v>299</v>
      </c>
      <c r="E46" s="3" t="s">
        <v>581</v>
      </c>
      <c r="F46" s="84">
        <f>MAX(0,1-(1/AVERAGEIFS(COP!$L$2:$L$1000,COP!$C$2:$C$1000,'Ambient Heat'!$B46,COP!$G$2:$G$1000,'Ambient Heat'!F$4,COP!$D$2:$D$1000,"RSDSH_Apt*")))</f>
        <v>0.2595050096211281</v>
      </c>
      <c r="G46" s="84">
        <f>MAX(0,1-(1/AVERAGEIFS(COP!$L$2:$L$1000,COP!$C$2:$C$1000,'Ambient Heat'!$B46,COP!$G$2:$G$1000,'Ambient Heat'!G$4,COP!$D$2:$D$1000,"RSDSH_Apt*")))</f>
        <v>0.31057362964725455</v>
      </c>
      <c r="H46" s="84">
        <f>MAX(0,1-(1/AVERAGEIFS(COP!$L$2:$L$1000,COP!$C$2:$C$1000,'Ambient Heat'!$B46,COP!$G$2:$G$1000,'Ambient Heat'!H$4,COP!$D$2:$D$1000,"RSDSH_Apt*")))</f>
        <v>0.41195986058148415</v>
      </c>
      <c r="I46" s="84">
        <f>MAX(0,1-(1/AVERAGEIFS(COP!$L$2:$L$1000,COP!$C$2:$C$1000,'Ambient Heat'!$B46,COP!$G$2:$G$1000,'Ambient Heat'!I$4,COP!$D$2:$D$1000,"RSDSH_Apt*")))</f>
        <v>0.41195986058148415</v>
      </c>
      <c r="J46" s="3">
        <v>5</v>
      </c>
    </row>
    <row r="47" spans="2:10" x14ac:dyDescent="0.2">
      <c r="B47" s="3" t="s">
        <v>285</v>
      </c>
      <c r="C47" s="3" t="s">
        <v>302</v>
      </c>
      <c r="D47" s="3" t="s">
        <v>377</v>
      </c>
      <c r="E47" s="3" t="s">
        <v>139</v>
      </c>
      <c r="F47" s="84">
        <f>MAX(0,1-(1/AVERAGEIFS(COP!$L$2:$L$1000,COP!$C$2:$C$1000,'Ambient Heat'!$B47,COP!$G$2:$G$1000,'Ambient Heat'!F$4,COP!$D$2:$D$1000,"RSDWH*")))</f>
        <v>0</v>
      </c>
      <c r="G47" s="84">
        <f>MAX(0,1-(1/AVERAGEIFS(COP!$L$2:$L$1000,COP!$C$2:$C$1000,'Ambient Heat'!$B47,COP!$G$2:$G$1000,'Ambient Heat'!G$4,COP!$D$2:$D$1000,"RSDWH*")))</f>
        <v>1.5105185210368188E-2</v>
      </c>
      <c r="H47" s="84">
        <f>MAX(0,1-(1/AVERAGEIFS(COP!$L$2:$L$1000,COP!$C$2:$C$1000,'Ambient Heat'!$B47,COP!$G$2:$G$1000,'Ambient Heat'!H$4,COP!$D$2:$D$1000,"RSDWH*")))</f>
        <v>0.15994265797354945</v>
      </c>
      <c r="I47" s="84">
        <f>MAX(0,1-(1/AVERAGEIFS(COP!$L$2:$L$1000,COP!$C$2:$C$1000,'Ambient Heat'!$B47,COP!$G$2:$G$1000,'Ambient Heat'!I$4,COP!$D$2:$D$1000,"RSDWH*")))</f>
        <v>0.15994265797354945</v>
      </c>
      <c r="J47" s="3">
        <v>5</v>
      </c>
    </row>
    <row r="48" spans="2:10" x14ac:dyDescent="0.2">
      <c r="B48" s="3" t="s">
        <v>286</v>
      </c>
      <c r="C48" s="3" t="s">
        <v>302</v>
      </c>
      <c r="D48" s="3" t="s">
        <v>299</v>
      </c>
      <c r="E48" s="3" t="s">
        <v>581</v>
      </c>
      <c r="F48" s="84">
        <f>MAX(0,1-(1/AVERAGEIFS(COP!$L$2:$L$1000,COP!$C$2:$C$1000,'Ambient Heat'!$B48,COP!$G$2:$G$1000,'Ambient Heat'!F$4,COP!$D$2:$D$1000,"RSDSH_Apt*")))</f>
        <v>0.2595050096211281</v>
      </c>
      <c r="G48" s="84">
        <f>MAX(0,1-(1/AVERAGEIFS(COP!$L$2:$L$1000,COP!$C$2:$C$1000,'Ambient Heat'!$B48,COP!$G$2:$G$1000,'Ambient Heat'!G$4,COP!$D$2:$D$1000,"RSDSH_Apt*")))</f>
        <v>0.28339194479463781</v>
      </c>
      <c r="H48" s="84">
        <f>MAX(0,1-(1/AVERAGEIFS(COP!$L$2:$L$1000,COP!$C$2:$C$1000,'Ambient Heat'!$B48,COP!$G$2:$G$1000,'Ambient Heat'!H$4,COP!$D$2:$D$1000,"RSDSH_Apt*")))</f>
        <v>0.28339194479463781</v>
      </c>
      <c r="I48" s="84">
        <f>MAX(0,1-(1/AVERAGEIFS(COP!$L$2:$L$1000,COP!$C$2:$C$1000,'Ambient Heat'!$B48,COP!$G$2:$G$1000,'Ambient Heat'!I$4,COP!$D$2:$D$1000,"RSDSH_Apt*")))</f>
        <v>0.30578594651980706</v>
      </c>
      <c r="J48" s="3">
        <v>5</v>
      </c>
    </row>
    <row r="49" spans="2:10" ht="15.75" thickBot="1" x14ac:dyDescent="0.25">
      <c r="B49" s="46" t="s">
        <v>286</v>
      </c>
      <c r="C49" s="46" t="s">
        <v>302</v>
      </c>
      <c r="D49" s="46" t="s">
        <v>377</v>
      </c>
      <c r="E49" s="46" t="s">
        <v>139</v>
      </c>
      <c r="F49" s="129">
        <f>MAX(0,1-(1/AVERAGEIFS(COP!$L$2:$L$1000,COP!$C$2:$C$1000,'Ambient Heat'!$B49,COP!$G$2:$G$1000,'Ambient Heat'!F$4,COP!$D$2:$D$1000,"RSDWH*")))</f>
        <v>0</v>
      </c>
      <c r="G49" s="129">
        <f>MAX(0,1-(1/AVERAGEIFS(COP!$L$2:$L$1000,COP!$C$2:$C$1000,'Ambient Heat'!$B49,COP!$G$2:$G$1000,'Ambient Heat'!G$4,COP!$D$2:$D$1000,"RSDWH*")))</f>
        <v>0</v>
      </c>
      <c r="H49" s="129">
        <f>MAX(0,1-(1/AVERAGEIFS(COP!$L$2:$L$1000,COP!$C$2:$C$1000,'Ambient Heat'!$B49,COP!$G$2:$G$1000,'Ambient Heat'!H$4,COP!$D$2:$D$1000,"RSDWH*")))</f>
        <v>0</v>
      </c>
      <c r="I49" s="129">
        <f>MAX(0,1-(1/AVERAGEIFS(COP!$L$2:$L$1000,COP!$C$2:$C$1000,'Ambient Heat'!$B49,COP!$G$2:$G$1000,'Ambient Heat'!I$4,COP!$D$2:$D$1000,"RSDWH*")))</f>
        <v>8.2656378854339962E-3</v>
      </c>
      <c r="J49" s="46">
        <v>5</v>
      </c>
    </row>
    <row r="50" spans="2:10" x14ac:dyDescent="0.2">
      <c r="B50" s="83" t="s">
        <v>298</v>
      </c>
      <c r="F50" s="84"/>
      <c r="G50" s="84"/>
      <c r="H50" s="84"/>
      <c r="I50" s="84"/>
    </row>
    <row r="51" spans="2:10" x14ac:dyDescent="0.2">
      <c r="B51" s="3" t="s">
        <v>284</v>
      </c>
      <c r="C51" s="3" t="s">
        <v>302</v>
      </c>
      <c r="D51" s="3" t="s">
        <v>299</v>
      </c>
      <c r="E51" s="3" t="s">
        <v>581</v>
      </c>
      <c r="F51" s="84">
        <f>MAX(0,1-(1/AVERAGEIFS(COP!$L$2:$L$1000,COP!$C$2:$C$1000,'Ambient Heat'!$B51,COP!$G$2:$G$1000,'Ambient Heat'!F$4,COP!$D$2:$D$1000,"RSDSH_Apt*")))</f>
        <v>0.64586561913970664</v>
      </c>
      <c r="G51" s="84">
        <f>MAX(0,1-(1/AVERAGEIFS(COP!$L$2:$L$1000,COP!$C$2:$C$1000,'Ambient Heat'!$B51,COP!$G$2:$G$1000,'Ambient Heat'!G$4,COP!$D$2:$D$1000,"RSDSH_Apt*")))</f>
        <v>0.68068348840928272</v>
      </c>
      <c r="H51" s="84">
        <f>MAX(0,1-(1/AVERAGEIFS(COP!$L$2:$L$1000,COP!$C$2:$C$1000,'Ambient Heat'!$B51,COP!$G$2:$G$1000,'Ambient Heat'!H$4,COP!$D$2:$D$1000,"RSDSH_Apt*")))</f>
        <v>0.7026124536631031</v>
      </c>
      <c r="I51" s="84">
        <f>MAX(0,1-(1/AVERAGEIFS(COP!$L$2:$L$1000,COP!$C$2:$C$1000,'Ambient Heat'!$B51,COP!$G$2:$G$1000,'Ambient Heat'!I$4,COP!$D$2:$D$1000,"RSDSH_Apt*")))</f>
        <v>0.7026124536631031</v>
      </c>
      <c r="J51" s="3">
        <v>5</v>
      </c>
    </row>
    <row r="52" spans="2:10" ht="15.75" thickBot="1" x14ac:dyDescent="0.25">
      <c r="B52" s="46" t="s">
        <v>284</v>
      </c>
      <c r="C52" s="46" t="s">
        <v>302</v>
      </c>
      <c r="D52" s="46" t="s">
        <v>377</v>
      </c>
      <c r="E52" s="46" t="s">
        <v>139</v>
      </c>
      <c r="F52" s="129">
        <f>MAX(0,1-(1/AVERAGEIFS(COP!$L$2:$L$1000,COP!$C$2:$C$1000,'Ambient Heat'!$B52,COP!$G$2:$G$1000,'Ambient Heat'!F$4,COP!$D$2:$D$1000,"RSDWH*")))</f>
        <v>0.49409374162815223</v>
      </c>
      <c r="G52" s="129">
        <f>MAX(0,1-(1/AVERAGEIFS(COP!$L$2:$L$1000,COP!$C$2:$C$1000,'Ambient Heat'!$B52,COP!$G$2:$G$1000,'Ambient Heat'!G$4,COP!$D$2:$D$1000,"RSDWH*")))</f>
        <v>0.54383355487040386</v>
      </c>
      <c r="H52" s="129">
        <f>MAX(0,1-(1/AVERAGEIFS(COP!$L$2:$L$1000,COP!$C$2:$C$1000,'Ambient Heat'!$B52,COP!$G$2:$G$1000,'Ambient Heat'!H$4,COP!$D$2:$D$1000,"RSDWH*")))</f>
        <v>0.57516064809014722</v>
      </c>
      <c r="I52" s="129">
        <f>MAX(0,1-(1/AVERAGEIFS(COP!$L$2:$L$1000,COP!$C$2:$C$1000,'Ambient Heat'!$B52,COP!$G$2:$G$1000,'Ambient Heat'!I$4,COP!$D$2:$D$1000,"RSDWH*")))</f>
        <v>0.57516064809014722</v>
      </c>
      <c r="J52" s="46">
        <v>5</v>
      </c>
    </row>
    <row r="53" spans="2:10" x14ac:dyDescent="0.2">
      <c r="B53" s="83" t="s">
        <v>300</v>
      </c>
      <c r="F53" s="84"/>
      <c r="G53" s="84"/>
      <c r="H53" s="84"/>
      <c r="I53" s="84"/>
    </row>
    <row r="54" spans="2:10" x14ac:dyDescent="0.2">
      <c r="B54" s="3" t="s">
        <v>282</v>
      </c>
      <c r="C54" s="3" t="s">
        <v>302</v>
      </c>
      <c r="D54" s="3" t="s">
        <v>299</v>
      </c>
      <c r="E54" s="3" t="s">
        <v>582</v>
      </c>
      <c r="F54" s="84">
        <f>MAX(0,1-(1/AVERAGEIFS(COP!$L$2:$L$1000,COP!$C$2:$C$1000,'Ambient Heat'!$B54,COP!$G$2:$G$1000,'Ambient Heat'!F$4,COP!$D$2:$D$1000,"RSDSH_Att*")))</f>
        <v>0.67905129739433201</v>
      </c>
      <c r="G54" s="84">
        <f>MAX(0,1-(1/AVERAGEIFS(COP!$L$2:$L$1000,COP!$C$2:$C$1000,'Ambient Heat'!$B54,COP!$G$2:$G$1000,'Ambient Heat'!G$4,COP!$D$2:$D$1000,"RSDSH_Att*")))</f>
        <v>0.69911059130718722</v>
      </c>
      <c r="H54" s="84">
        <f>MAX(0,1-(1/AVERAGEIFS(COP!$L$2:$L$1000,COP!$C$2:$C$1000,'Ambient Heat'!$B54,COP!$G$2:$G$1000,'Ambient Heat'!H$4,COP!$D$2:$D$1000,"RSDSH_Att*")))</f>
        <v>0.7397713222116199</v>
      </c>
      <c r="I54" s="84">
        <f>MAX(0,1-(1/AVERAGEIFS(COP!$L$2:$L$1000,COP!$C$2:$C$1000,'Ambient Heat'!$B54,COP!$G$2:$G$1000,'Ambient Heat'!I$4,COP!$D$2:$D$1000,"RSDSH_Att*")))</f>
        <v>0.75928847304574842</v>
      </c>
      <c r="J54" s="3">
        <v>5</v>
      </c>
    </row>
    <row r="55" spans="2:10" x14ac:dyDescent="0.2">
      <c r="B55" s="3" t="s">
        <v>277</v>
      </c>
      <c r="C55" s="3" t="s">
        <v>302</v>
      </c>
      <c r="D55" s="3" t="s">
        <v>299</v>
      </c>
      <c r="E55" s="3" t="s">
        <v>582</v>
      </c>
      <c r="F55" s="84">
        <f>MAX(0,1-(1/AVERAGEIFS(COP!$L$2:$L$1000,COP!$C$2:$C$1000,'Ambient Heat'!$B55,COP!$G$2:$G$1000,'Ambient Heat'!F$4,COP!$D$2:$D$1000,"RSDSH_Att*")))</f>
        <v>0.67905129739433201</v>
      </c>
      <c r="G55" s="84">
        <f>MAX(0,1-(1/AVERAGEIFS(COP!$L$2:$L$1000,COP!$C$2:$C$1000,'Ambient Heat'!$B55,COP!$G$2:$G$1000,'Ambient Heat'!G$4,COP!$D$2:$D$1000,"RSDSH_Att*")))</f>
        <v>0.69911059130718722</v>
      </c>
      <c r="H55" s="84">
        <f>MAX(0,1-(1/AVERAGEIFS(COP!$L$2:$L$1000,COP!$C$2:$C$1000,'Ambient Heat'!$B55,COP!$G$2:$G$1000,'Ambient Heat'!H$4,COP!$D$2:$D$1000,"RSDSH_Att*")))</f>
        <v>0.7397713222116199</v>
      </c>
      <c r="I55" s="84">
        <f>MAX(0,1-(1/AVERAGEIFS(COP!$L$2:$L$1000,COP!$C$2:$C$1000,'Ambient Heat'!$B55,COP!$G$2:$G$1000,'Ambient Heat'!I$4,COP!$D$2:$D$1000,"RSDSH_Att*")))</f>
        <v>0.75928847304574842</v>
      </c>
      <c r="J55" s="3">
        <v>5</v>
      </c>
    </row>
    <row r="56" spans="2:10" ht="15.75" thickBot="1" x14ac:dyDescent="0.25">
      <c r="B56" s="46" t="s">
        <v>277</v>
      </c>
      <c r="C56" s="46" t="s">
        <v>302</v>
      </c>
      <c r="D56" s="46" t="s">
        <v>577</v>
      </c>
      <c r="E56" s="46" t="s">
        <v>278</v>
      </c>
      <c r="F56" s="129">
        <f>MAX(0,1-(1/AVERAGEIFS(COP!$L$2:$L$1000,COP!$C$2:$C$1000,'Ambient Heat'!$B56,COP!$G$2:$G$1000,'Ambient Heat'!F$4,COP!$D$2:$D$1000,"RSDSC*")))</f>
        <v>0.64339033043814675</v>
      </c>
      <c r="G56" s="129">
        <f>MAX(0,1-(1/AVERAGEIFS(COP!$L$2:$L$1000,COP!$C$2:$C$1000,'Ambient Heat'!$B56,COP!$G$2:$G$1000,'Ambient Heat'!G$4,COP!$D$2:$D$1000,"RSDSC*")))</f>
        <v>0.6656784347857625</v>
      </c>
      <c r="H56" s="129">
        <f>MAX(0,1-(1/AVERAGEIFS(COP!$L$2:$L$1000,COP!$C$2:$C$1000,'Ambient Heat'!$B56,COP!$G$2:$G$1000,'Ambient Heat'!H$4,COP!$D$2:$D$1000,"RSDSC*")))</f>
        <v>0.71085702467957845</v>
      </c>
      <c r="I56" s="129">
        <f>MAX(0,1-(1/AVERAGEIFS(COP!$L$2:$L$1000,COP!$C$2:$C$1000,'Ambient Heat'!$B56,COP!$G$2:$G$1000,'Ambient Heat'!I$4,COP!$D$2:$D$1000,"RSDSC*")))</f>
        <v>0.73254274782860995</v>
      </c>
      <c r="J56" s="46">
        <v>5</v>
      </c>
    </row>
    <row r="57" spans="2:10" x14ac:dyDescent="0.2">
      <c r="B57" s="3" t="s">
        <v>502</v>
      </c>
      <c r="C57" s="3" t="s">
        <v>302</v>
      </c>
      <c r="D57" s="3" t="s">
        <v>299</v>
      </c>
      <c r="E57" s="3" t="s">
        <v>520</v>
      </c>
      <c r="F57" s="84">
        <f>MAX(0,1-(1/AVERAGEIFS(COP!$L$2:$L$1000,COP!$C$2:$C$1000,'Ambient Heat'!$B57,COP!$G$2:$G$1000,'Ambient Heat'!F$4,COP!$D$2:$D$1000,"RSDSH_Att*")))</f>
        <v>0.67905129739433201</v>
      </c>
      <c r="G57" s="84">
        <f>MAX(0,1-(1/AVERAGEIFS(COP!$L$2:$L$1000,COP!$C$2:$C$1000,'Ambient Heat'!$B57,COP!$G$2:$G$1000,'Ambient Heat'!G$4,COP!$D$2:$D$1000,"RSDSH_Att*")))</f>
        <v>0.70822845217666552</v>
      </c>
      <c r="H57" s="84">
        <f>MAX(0,1-(1/AVERAGEIFS(COP!$L$2:$L$1000,COP!$C$2:$C$1000,'Ambient Heat'!$B57,COP!$G$2:$G$1000,'Ambient Heat'!H$4,COP!$D$2:$D$1000,"RSDSH_Att*")))</f>
        <v>0.73977132221161979</v>
      </c>
      <c r="I57" s="84">
        <f>MAX(0,1-(1/AVERAGEIFS(COP!$L$2:$L$1000,COP!$C$2:$C$1000,'Ambient Heat'!$B57,COP!$G$2:$G$1000,'Ambient Heat'!I$4,COP!$D$2:$D$1000,"RSDSH_Att*")))</f>
        <v>0.75928847304574842</v>
      </c>
      <c r="J57" s="3">
        <v>5</v>
      </c>
    </row>
    <row r="58" spans="2:10" x14ac:dyDescent="0.2">
      <c r="B58" s="3" t="s">
        <v>503</v>
      </c>
      <c r="C58" s="3" t="s">
        <v>302</v>
      </c>
      <c r="D58" s="3" t="s">
        <v>299</v>
      </c>
      <c r="E58" s="3" t="s">
        <v>521</v>
      </c>
      <c r="F58" s="84">
        <f>MAX(0,1-(1/AVERAGEIFS(COP!$L$2:$L$1000,COP!$C$2:$C$1000,'Ambient Heat'!$B58,COP!$G$2:$G$1000,'Ambient Heat'!F$4,COP!$D$2:$D$1000,"RSDSH_Att*")))</f>
        <v>0.67905129739433201</v>
      </c>
      <c r="G58" s="84">
        <f>MAX(0,1-(1/AVERAGEIFS(COP!$L$2:$L$1000,COP!$C$2:$C$1000,'Ambient Heat'!$B58,COP!$G$2:$G$1000,'Ambient Heat'!G$4,COP!$D$2:$D$1000,"RSDSH_Att*")))</f>
        <v>0.70822845217666552</v>
      </c>
      <c r="H58" s="84">
        <f>MAX(0,1-(1/AVERAGEIFS(COP!$L$2:$L$1000,COP!$C$2:$C$1000,'Ambient Heat'!$B58,COP!$G$2:$G$1000,'Ambient Heat'!H$4,COP!$D$2:$D$1000,"RSDSH_Att*")))</f>
        <v>0.73977132221161979</v>
      </c>
      <c r="I58" s="84">
        <f>MAX(0,1-(1/AVERAGEIFS(COP!$L$2:$L$1000,COP!$C$2:$C$1000,'Ambient Heat'!$B58,COP!$G$2:$G$1000,'Ambient Heat'!I$4,COP!$D$2:$D$1000,"RSDSH_Att*")))</f>
        <v>0.75928847304574842</v>
      </c>
      <c r="J58" s="3">
        <v>5</v>
      </c>
    </row>
    <row r="59" spans="2:10" x14ac:dyDescent="0.2">
      <c r="B59" s="3" t="s">
        <v>504</v>
      </c>
      <c r="C59" s="3" t="s">
        <v>302</v>
      </c>
      <c r="D59" s="3" t="s">
        <v>299</v>
      </c>
      <c r="E59" s="3" t="s">
        <v>522</v>
      </c>
      <c r="F59" s="84">
        <f>MAX(0,1-(1/AVERAGEIFS(COP!$L$2:$L$1000,COP!$C$2:$C$1000,'Ambient Heat'!$B59,COP!$G$2:$G$1000,'Ambient Heat'!F$4,COP!$D$2:$D$1000,"RSDSH_Att*")))</f>
        <v>0.67905129739433201</v>
      </c>
      <c r="G59" s="84">
        <f>MAX(0,1-(1/AVERAGEIFS(COP!$L$2:$L$1000,COP!$C$2:$C$1000,'Ambient Heat'!$B59,COP!$G$2:$G$1000,'Ambient Heat'!G$4,COP!$D$2:$D$1000,"RSDSH_Att*")))</f>
        <v>0.70822845217666552</v>
      </c>
      <c r="H59" s="84">
        <f>MAX(0,1-(1/AVERAGEIFS(COP!$L$2:$L$1000,COP!$C$2:$C$1000,'Ambient Heat'!$B59,COP!$G$2:$G$1000,'Ambient Heat'!H$4,COP!$D$2:$D$1000,"RSDSH_Att*")))</f>
        <v>0.73977132221161979</v>
      </c>
      <c r="I59" s="84">
        <f>MAX(0,1-(1/AVERAGEIFS(COP!$L$2:$L$1000,COP!$C$2:$C$1000,'Ambient Heat'!$B59,COP!$G$2:$G$1000,'Ambient Heat'!I$4,COP!$D$2:$D$1000,"RSDSH_Att*")))</f>
        <v>0.75928847304574842</v>
      </c>
      <c r="J59" s="3">
        <v>5</v>
      </c>
    </row>
    <row r="60" spans="2:10" x14ac:dyDescent="0.2">
      <c r="B60" s="3" t="s">
        <v>505</v>
      </c>
      <c r="C60" s="3" t="s">
        <v>302</v>
      </c>
      <c r="D60" s="3" t="s">
        <v>299</v>
      </c>
      <c r="E60" s="3" t="s">
        <v>523</v>
      </c>
      <c r="F60" s="84">
        <f>MAX(0,1-(1/AVERAGEIFS(COP!$L$2:$L$1000,COP!$C$2:$C$1000,'Ambient Heat'!$B60,COP!$G$2:$G$1000,'Ambient Heat'!F$4,COP!$D$2:$D$1000,"RSDSH_Att*")))</f>
        <v>0.67905129739433201</v>
      </c>
      <c r="G60" s="84">
        <f>MAX(0,1-(1/AVERAGEIFS(COP!$L$2:$L$1000,COP!$C$2:$C$1000,'Ambient Heat'!$B60,COP!$G$2:$G$1000,'Ambient Heat'!G$4,COP!$D$2:$D$1000,"RSDSH_Att*")))</f>
        <v>0.70822845217666552</v>
      </c>
      <c r="H60" s="84">
        <f>MAX(0,1-(1/AVERAGEIFS(COP!$L$2:$L$1000,COP!$C$2:$C$1000,'Ambient Heat'!$B60,COP!$G$2:$G$1000,'Ambient Heat'!H$4,COP!$D$2:$D$1000,"RSDSH_Att*")))</f>
        <v>0.73977132221161979</v>
      </c>
      <c r="I60" s="84">
        <f>MAX(0,1-(1/AVERAGEIFS(COP!$L$2:$L$1000,COP!$C$2:$C$1000,'Ambient Heat'!$B60,COP!$G$2:$G$1000,'Ambient Heat'!I$4,COP!$D$2:$D$1000,"RSDSH_Att*")))</f>
        <v>0.75928847304574842</v>
      </c>
      <c r="J60" s="3">
        <v>5</v>
      </c>
    </row>
    <row r="61" spans="2:10" x14ac:dyDescent="0.2">
      <c r="B61" s="3" t="s">
        <v>506</v>
      </c>
      <c r="C61" s="3" t="s">
        <v>302</v>
      </c>
      <c r="D61" s="3" t="s">
        <v>299</v>
      </c>
      <c r="E61" s="3" t="s">
        <v>524</v>
      </c>
      <c r="F61" s="84">
        <f>MAX(0,1-(1/AVERAGEIFS(COP!$L$2:$L$1000,COP!$C$2:$C$1000,'Ambient Heat'!$B61,COP!$G$2:$G$1000,'Ambient Heat'!F$4,COP!$D$2:$D$1000,"RSDSH_Att*")))</f>
        <v>0.67905129739433201</v>
      </c>
      <c r="G61" s="84">
        <f>MAX(0,1-(1/AVERAGEIFS(COP!$L$2:$L$1000,COP!$C$2:$C$1000,'Ambient Heat'!$B61,COP!$G$2:$G$1000,'Ambient Heat'!G$4,COP!$D$2:$D$1000,"RSDSH_Att*")))</f>
        <v>0.70822845217666552</v>
      </c>
      <c r="H61" s="84">
        <f>MAX(0,1-(1/AVERAGEIFS(COP!$L$2:$L$1000,COP!$C$2:$C$1000,'Ambient Heat'!$B61,COP!$G$2:$G$1000,'Ambient Heat'!H$4,COP!$D$2:$D$1000,"RSDSH_Att*")))</f>
        <v>0.73977132221161979</v>
      </c>
      <c r="I61" s="84">
        <f>MAX(0,1-(1/AVERAGEIFS(COP!$L$2:$L$1000,COP!$C$2:$C$1000,'Ambient Heat'!$B61,COP!$G$2:$G$1000,'Ambient Heat'!I$4,COP!$D$2:$D$1000,"RSDSH_Att*")))</f>
        <v>0.75928847304574842</v>
      </c>
      <c r="J61" s="3">
        <v>5</v>
      </c>
    </row>
    <row r="62" spans="2:10" ht="15.75" thickBot="1" x14ac:dyDescent="0.25">
      <c r="B62" s="46" t="s">
        <v>507</v>
      </c>
      <c r="C62" s="46" t="s">
        <v>302</v>
      </c>
      <c r="D62" s="46" t="s">
        <v>299</v>
      </c>
      <c r="E62" s="46" t="s">
        <v>525</v>
      </c>
      <c r="F62" s="129">
        <f>MAX(0,1-(1/AVERAGEIFS(COP!$L$2:$L$1000,COP!$C$2:$C$1000,'Ambient Heat'!$B62,COP!$G$2:$G$1000,'Ambient Heat'!F$4,COP!$D$2:$D$1000,"RSDSH_Att*")))</f>
        <v>0.67905129739433201</v>
      </c>
      <c r="G62" s="129">
        <f>MAX(0,1-(1/AVERAGEIFS(COP!$L$2:$L$1000,COP!$C$2:$C$1000,'Ambient Heat'!$B62,COP!$G$2:$G$1000,'Ambient Heat'!G$4,COP!$D$2:$D$1000,"RSDSH_Att*")))</f>
        <v>0.70822845217666552</v>
      </c>
      <c r="H62" s="129">
        <f>MAX(0,1-(1/AVERAGEIFS(COP!$L$2:$L$1000,COP!$C$2:$C$1000,'Ambient Heat'!$B62,COP!$G$2:$G$1000,'Ambient Heat'!H$4,COP!$D$2:$D$1000,"RSDSH_Att*")))</f>
        <v>0.73977132221161979</v>
      </c>
      <c r="I62" s="129">
        <f>MAX(0,1-(1/AVERAGEIFS(COP!$L$2:$L$1000,COP!$C$2:$C$1000,'Ambient Heat'!$B62,COP!$G$2:$G$1000,'Ambient Heat'!I$4,COP!$D$2:$D$1000,"RSDSH_Att*")))</f>
        <v>0.75928847304574842</v>
      </c>
      <c r="J62" s="46">
        <v>5</v>
      </c>
    </row>
    <row r="63" spans="2:10" x14ac:dyDescent="0.2">
      <c r="B63" s="3" t="s">
        <v>508</v>
      </c>
      <c r="C63" s="3" t="s">
        <v>302</v>
      </c>
      <c r="D63" s="3" t="s">
        <v>299</v>
      </c>
      <c r="E63" s="3" t="s">
        <v>520</v>
      </c>
      <c r="F63" s="84">
        <f>MAX(0,1-(1/AVERAGEIFS(COP!$L$2:$L$1000,COP!$C$2:$C$1000,'Ambient Heat'!$B63,COP!$G$2:$G$1000,'Ambient Heat'!F$4,COP!$D$2:$D$1000,"RSDSH_Att*")))</f>
        <v>0.67905129739433201</v>
      </c>
      <c r="G63" s="84">
        <f>MAX(0,1-(1/AVERAGEIFS(COP!$L$2:$L$1000,COP!$C$2:$C$1000,'Ambient Heat'!$B63,COP!$G$2:$G$1000,'Ambient Heat'!G$4,COP!$D$2:$D$1000,"RSDSH_Att*")))</f>
        <v>0.70822845217666552</v>
      </c>
      <c r="H63" s="84">
        <f>MAX(0,1-(1/AVERAGEIFS(COP!$L$2:$L$1000,COP!$C$2:$C$1000,'Ambient Heat'!$B63,COP!$G$2:$G$1000,'Ambient Heat'!H$4,COP!$D$2:$D$1000,"RSDSH_Att*")))</f>
        <v>0.73977132221161979</v>
      </c>
      <c r="I63" s="84">
        <f>MAX(0,1-(1/AVERAGEIFS(COP!$L$2:$L$1000,COP!$C$2:$C$1000,'Ambient Heat'!$B63,COP!$G$2:$G$1000,'Ambient Heat'!I$4,COP!$D$2:$D$1000,"RSDSH_Att*")))</f>
        <v>0.75928847304574842</v>
      </c>
      <c r="J63" s="128">
        <v>5</v>
      </c>
    </row>
    <row r="64" spans="2:10" x14ac:dyDescent="0.2">
      <c r="B64" s="3" t="s">
        <v>509</v>
      </c>
      <c r="C64" s="3" t="s">
        <v>302</v>
      </c>
      <c r="D64" s="3" t="s">
        <v>299</v>
      </c>
      <c r="E64" s="3" t="s">
        <v>521</v>
      </c>
      <c r="F64" s="84">
        <f>MAX(0,1-(1/AVERAGEIFS(COP!$L$2:$L$1000,COP!$C$2:$C$1000,'Ambient Heat'!$B64,COP!$G$2:$G$1000,'Ambient Heat'!F$4,COP!$D$2:$D$1000,"RSDSH_Att*")))</f>
        <v>0.67905129739433201</v>
      </c>
      <c r="G64" s="84">
        <f>MAX(0,1-(1/AVERAGEIFS(COP!$L$2:$L$1000,COP!$C$2:$C$1000,'Ambient Heat'!$B64,COP!$G$2:$G$1000,'Ambient Heat'!G$4,COP!$D$2:$D$1000,"RSDSH_Att*")))</f>
        <v>0.70822845217666552</v>
      </c>
      <c r="H64" s="84">
        <f>MAX(0,1-(1/AVERAGEIFS(COP!$L$2:$L$1000,COP!$C$2:$C$1000,'Ambient Heat'!$B64,COP!$G$2:$G$1000,'Ambient Heat'!H$4,COP!$D$2:$D$1000,"RSDSH_Att*")))</f>
        <v>0.73977132221161979</v>
      </c>
      <c r="I64" s="84">
        <f>MAX(0,1-(1/AVERAGEIFS(COP!$L$2:$L$1000,COP!$C$2:$C$1000,'Ambient Heat'!$B64,COP!$G$2:$G$1000,'Ambient Heat'!I$4,COP!$D$2:$D$1000,"RSDSH_Att*")))</f>
        <v>0.75928847304574842</v>
      </c>
      <c r="J64" s="3">
        <v>5</v>
      </c>
    </row>
    <row r="65" spans="2:10" x14ac:dyDescent="0.2">
      <c r="B65" s="3" t="s">
        <v>510</v>
      </c>
      <c r="C65" s="3" t="s">
        <v>302</v>
      </c>
      <c r="D65" s="3" t="s">
        <v>299</v>
      </c>
      <c r="E65" s="3" t="s">
        <v>522</v>
      </c>
      <c r="F65" s="84">
        <f>MAX(0,1-(1/AVERAGEIFS(COP!$L$2:$L$1000,COP!$C$2:$C$1000,'Ambient Heat'!$B65,COP!$G$2:$G$1000,'Ambient Heat'!F$4,COP!$D$2:$D$1000,"RSDSH_Att*")))</f>
        <v>0.67905129739433201</v>
      </c>
      <c r="G65" s="84">
        <f>MAX(0,1-(1/AVERAGEIFS(COP!$L$2:$L$1000,COP!$C$2:$C$1000,'Ambient Heat'!$B65,COP!$G$2:$G$1000,'Ambient Heat'!G$4,COP!$D$2:$D$1000,"RSDSH_Att*")))</f>
        <v>0.70822845217666552</v>
      </c>
      <c r="H65" s="84">
        <f>MAX(0,1-(1/AVERAGEIFS(COP!$L$2:$L$1000,COP!$C$2:$C$1000,'Ambient Heat'!$B65,COP!$G$2:$G$1000,'Ambient Heat'!H$4,COP!$D$2:$D$1000,"RSDSH_Att*")))</f>
        <v>0.73977132221161979</v>
      </c>
      <c r="I65" s="84">
        <f>MAX(0,1-(1/AVERAGEIFS(COP!$L$2:$L$1000,COP!$C$2:$C$1000,'Ambient Heat'!$B65,COP!$G$2:$G$1000,'Ambient Heat'!I$4,COP!$D$2:$D$1000,"RSDSH_Att*")))</f>
        <v>0.75928847304574842</v>
      </c>
      <c r="J65" s="3">
        <v>5</v>
      </c>
    </row>
    <row r="66" spans="2:10" x14ac:dyDescent="0.2">
      <c r="B66" s="3" t="s">
        <v>511</v>
      </c>
      <c r="C66" s="3" t="s">
        <v>302</v>
      </c>
      <c r="D66" s="3" t="s">
        <v>299</v>
      </c>
      <c r="E66" s="3" t="s">
        <v>523</v>
      </c>
      <c r="F66" s="84">
        <f>MAX(0,1-(1/AVERAGEIFS(COP!$L$2:$L$1000,COP!$C$2:$C$1000,'Ambient Heat'!$B66,COP!$G$2:$G$1000,'Ambient Heat'!F$4,COP!$D$2:$D$1000,"RSDSH_Att*")))</f>
        <v>0.67905129739433201</v>
      </c>
      <c r="G66" s="84">
        <f>MAX(0,1-(1/AVERAGEIFS(COP!$L$2:$L$1000,COP!$C$2:$C$1000,'Ambient Heat'!$B66,COP!$G$2:$G$1000,'Ambient Heat'!G$4,COP!$D$2:$D$1000,"RSDSH_Att*")))</f>
        <v>0.70822845217666552</v>
      </c>
      <c r="H66" s="84">
        <f>MAX(0,1-(1/AVERAGEIFS(COP!$L$2:$L$1000,COP!$C$2:$C$1000,'Ambient Heat'!$B66,COP!$G$2:$G$1000,'Ambient Heat'!H$4,COP!$D$2:$D$1000,"RSDSH_Att*")))</f>
        <v>0.73977132221161979</v>
      </c>
      <c r="I66" s="84">
        <f>MAX(0,1-(1/AVERAGEIFS(COP!$L$2:$L$1000,COP!$C$2:$C$1000,'Ambient Heat'!$B66,COP!$G$2:$G$1000,'Ambient Heat'!I$4,COP!$D$2:$D$1000,"RSDSH_Att*")))</f>
        <v>0.75928847304574842</v>
      </c>
      <c r="J66" s="3">
        <v>5</v>
      </c>
    </row>
    <row r="67" spans="2:10" x14ac:dyDescent="0.2">
      <c r="B67" s="3" t="s">
        <v>512</v>
      </c>
      <c r="C67" s="3" t="s">
        <v>302</v>
      </c>
      <c r="D67" s="3" t="s">
        <v>299</v>
      </c>
      <c r="E67" s="3" t="s">
        <v>524</v>
      </c>
      <c r="F67" s="84">
        <f>MAX(0,1-(1/AVERAGEIFS(COP!$L$2:$L$1000,COP!$C$2:$C$1000,'Ambient Heat'!$B67,COP!$G$2:$G$1000,'Ambient Heat'!F$4,COP!$D$2:$D$1000,"RSDSH_Att*")))</f>
        <v>0.67905129739433201</v>
      </c>
      <c r="G67" s="84">
        <f>MAX(0,1-(1/AVERAGEIFS(COP!$L$2:$L$1000,COP!$C$2:$C$1000,'Ambient Heat'!$B67,COP!$G$2:$G$1000,'Ambient Heat'!G$4,COP!$D$2:$D$1000,"RSDSH_Att*")))</f>
        <v>0.70822845217666552</v>
      </c>
      <c r="H67" s="84">
        <f>MAX(0,1-(1/AVERAGEIFS(COP!$L$2:$L$1000,COP!$C$2:$C$1000,'Ambient Heat'!$B67,COP!$G$2:$G$1000,'Ambient Heat'!H$4,COP!$D$2:$D$1000,"RSDSH_Att*")))</f>
        <v>0.73977132221161979</v>
      </c>
      <c r="I67" s="84">
        <f>MAX(0,1-(1/AVERAGEIFS(COP!$L$2:$L$1000,COP!$C$2:$C$1000,'Ambient Heat'!$B67,COP!$G$2:$G$1000,'Ambient Heat'!I$4,COP!$D$2:$D$1000,"RSDSH_Att*")))</f>
        <v>0.75928847304574842</v>
      </c>
      <c r="J67" s="3">
        <v>5</v>
      </c>
    </row>
    <row r="68" spans="2:10" ht="15.75" thickBot="1" x14ac:dyDescent="0.25">
      <c r="B68" s="46" t="s">
        <v>513</v>
      </c>
      <c r="C68" s="46" t="s">
        <v>302</v>
      </c>
      <c r="D68" s="46" t="s">
        <v>299</v>
      </c>
      <c r="E68" s="46" t="s">
        <v>525</v>
      </c>
      <c r="F68" s="129">
        <f>MAX(0,1-(1/AVERAGEIFS(COP!$L$2:$L$1000,COP!$C$2:$C$1000,'Ambient Heat'!$B68,COP!$G$2:$G$1000,'Ambient Heat'!F$4,COP!$D$2:$D$1000,"RSDSH_Att*")))</f>
        <v>0.67905129739433201</v>
      </c>
      <c r="G68" s="129">
        <f>MAX(0,1-(1/AVERAGEIFS(COP!$L$2:$L$1000,COP!$C$2:$C$1000,'Ambient Heat'!$B68,COP!$G$2:$G$1000,'Ambient Heat'!G$4,COP!$D$2:$D$1000,"RSDSH_Att*")))</f>
        <v>0.70822845217666552</v>
      </c>
      <c r="H68" s="129">
        <f>MAX(0,1-(1/AVERAGEIFS(COP!$L$2:$L$1000,COP!$C$2:$C$1000,'Ambient Heat'!$B68,COP!$G$2:$G$1000,'Ambient Heat'!H$4,COP!$D$2:$D$1000,"RSDSH_Att*")))</f>
        <v>0.73977132221161979</v>
      </c>
      <c r="I68" s="129">
        <f>MAX(0,1-(1/AVERAGEIFS(COP!$L$2:$L$1000,COP!$C$2:$C$1000,'Ambient Heat'!$B68,COP!$G$2:$G$1000,'Ambient Heat'!I$4,COP!$D$2:$D$1000,"RSDSH_Att*")))</f>
        <v>0.75928847304574842</v>
      </c>
      <c r="J68" s="46">
        <v>5</v>
      </c>
    </row>
    <row r="69" spans="2:10" x14ac:dyDescent="0.2">
      <c r="B69" s="3" t="s">
        <v>508</v>
      </c>
      <c r="C69" s="126" t="s">
        <v>302</v>
      </c>
      <c r="D69" s="126" t="s">
        <v>377</v>
      </c>
      <c r="E69" s="3" t="s">
        <v>216</v>
      </c>
      <c r="F69" s="127">
        <f>MAX(0,1-(1/AVERAGEIFS(COP!$L$2:$L$1000,COP!$C$2:$C$1000,'Ambient Heat'!$B69,COP!$G$2:$G$1000,'Ambient Heat'!F$4,COP!$D$2:$D$1000,"RSDWH*")))</f>
        <v>0.5415018534204743</v>
      </c>
      <c r="G69" s="127">
        <f>MAX(0,1-(1/AVERAGEIFS(COP!$L$2:$L$1000,COP!$C$2:$C$1000,'Ambient Heat'!$B69,COP!$G$2:$G$1000,'Ambient Heat'!G$4,COP!$D$2:$D$1000,"RSDWH*")))</f>
        <v>0.58318350310952205</v>
      </c>
      <c r="H69" s="127">
        <f>MAX(0,1-(1/AVERAGEIFS(COP!$L$2:$L$1000,COP!$C$2:$C$1000,'Ambient Heat'!$B69,COP!$G$2:$G$1000,'Ambient Heat'!H$4,COP!$D$2:$D$1000,"RSDWH*")))</f>
        <v>0.62824474601660063</v>
      </c>
      <c r="I69" s="127">
        <f>MAX(0,1-(1/AVERAGEIFS(COP!$L$2:$L$1000,COP!$C$2:$C$1000,'Ambient Heat'!$B69,COP!$G$2:$G$1000,'Ambient Heat'!I$4,COP!$D$2:$D$1000,"RSDWH*")))</f>
        <v>0.65612639006535567</v>
      </c>
      <c r="J69" s="3">
        <v>5</v>
      </c>
    </row>
    <row r="70" spans="2:10" x14ac:dyDescent="0.2">
      <c r="B70" s="3" t="s">
        <v>509</v>
      </c>
      <c r="C70" s="126" t="s">
        <v>302</v>
      </c>
      <c r="D70" s="126" t="s">
        <v>377</v>
      </c>
      <c r="E70" s="3" t="s">
        <v>216</v>
      </c>
      <c r="F70" s="127">
        <f>MAX(0,1-(1/AVERAGEIFS(COP!$L$2:$L$1000,COP!$C$2:$C$1000,'Ambient Heat'!$B70,COP!$G$2:$G$1000,'Ambient Heat'!F$4,COP!$D$2:$D$1000,"RSDWH*")))</f>
        <v>0.5415018534204743</v>
      </c>
      <c r="G70" s="127">
        <f>MAX(0,1-(1/AVERAGEIFS(COP!$L$2:$L$1000,COP!$C$2:$C$1000,'Ambient Heat'!$B70,COP!$G$2:$G$1000,'Ambient Heat'!G$4,COP!$D$2:$D$1000,"RSDWH*")))</f>
        <v>0.58318350310952205</v>
      </c>
      <c r="H70" s="127">
        <f>MAX(0,1-(1/AVERAGEIFS(COP!$L$2:$L$1000,COP!$C$2:$C$1000,'Ambient Heat'!$B70,COP!$G$2:$G$1000,'Ambient Heat'!H$4,COP!$D$2:$D$1000,"RSDWH*")))</f>
        <v>0.62824474601660063</v>
      </c>
      <c r="I70" s="127">
        <f>MAX(0,1-(1/AVERAGEIFS(COP!$L$2:$L$1000,COP!$C$2:$C$1000,'Ambient Heat'!$B70,COP!$G$2:$G$1000,'Ambient Heat'!I$4,COP!$D$2:$D$1000,"RSDWH*")))</f>
        <v>0.65612639006535567</v>
      </c>
      <c r="J70" s="3">
        <v>5</v>
      </c>
    </row>
    <row r="71" spans="2:10" x14ac:dyDescent="0.2">
      <c r="B71" s="3" t="s">
        <v>510</v>
      </c>
      <c r="C71" s="126" t="s">
        <v>302</v>
      </c>
      <c r="D71" s="126" t="s">
        <v>377</v>
      </c>
      <c r="E71" s="3" t="s">
        <v>216</v>
      </c>
      <c r="F71" s="127">
        <f>MAX(0,1-(1/AVERAGEIFS(COP!$L$2:$L$1000,COP!$C$2:$C$1000,'Ambient Heat'!$B71,COP!$G$2:$G$1000,'Ambient Heat'!F$4,COP!$D$2:$D$1000,"RSDWH*")))</f>
        <v>0.5415018534204743</v>
      </c>
      <c r="G71" s="127">
        <f>MAX(0,1-(1/AVERAGEIFS(COP!$L$2:$L$1000,COP!$C$2:$C$1000,'Ambient Heat'!$B71,COP!$G$2:$G$1000,'Ambient Heat'!G$4,COP!$D$2:$D$1000,"RSDWH*")))</f>
        <v>0.58318350310952205</v>
      </c>
      <c r="H71" s="127">
        <f>MAX(0,1-(1/AVERAGEIFS(COP!$L$2:$L$1000,COP!$C$2:$C$1000,'Ambient Heat'!$B71,COP!$G$2:$G$1000,'Ambient Heat'!H$4,COP!$D$2:$D$1000,"RSDWH*")))</f>
        <v>0.62824474601660063</v>
      </c>
      <c r="I71" s="127">
        <f>MAX(0,1-(1/AVERAGEIFS(COP!$L$2:$L$1000,COP!$C$2:$C$1000,'Ambient Heat'!$B71,COP!$G$2:$G$1000,'Ambient Heat'!I$4,COP!$D$2:$D$1000,"RSDWH*")))</f>
        <v>0.65612639006535567</v>
      </c>
      <c r="J71" s="3">
        <v>5</v>
      </c>
    </row>
    <row r="72" spans="2:10" x14ac:dyDescent="0.2">
      <c r="B72" s="3" t="s">
        <v>511</v>
      </c>
      <c r="C72" s="126" t="s">
        <v>302</v>
      </c>
      <c r="D72" s="126" t="s">
        <v>377</v>
      </c>
      <c r="E72" s="3" t="s">
        <v>216</v>
      </c>
      <c r="F72" s="127">
        <f>MAX(0,1-(1/AVERAGEIFS(COP!$L$2:$L$1000,COP!$C$2:$C$1000,'Ambient Heat'!$B72,COP!$G$2:$G$1000,'Ambient Heat'!F$4,COP!$D$2:$D$1000,"RSDWH*")))</f>
        <v>0.5415018534204743</v>
      </c>
      <c r="G72" s="127">
        <f>MAX(0,1-(1/AVERAGEIFS(COP!$L$2:$L$1000,COP!$C$2:$C$1000,'Ambient Heat'!$B72,COP!$G$2:$G$1000,'Ambient Heat'!G$4,COP!$D$2:$D$1000,"RSDWH*")))</f>
        <v>0.58318350310952205</v>
      </c>
      <c r="H72" s="127">
        <f>MAX(0,1-(1/AVERAGEIFS(COP!$L$2:$L$1000,COP!$C$2:$C$1000,'Ambient Heat'!$B72,COP!$G$2:$G$1000,'Ambient Heat'!H$4,COP!$D$2:$D$1000,"RSDWH*")))</f>
        <v>0.62824474601660063</v>
      </c>
      <c r="I72" s="127">
        <f>MAX(0,1-(1/AVERAGEIFS(COP!$L$2:$L$1000,COP!$C$2:$C$1000,'Ambient Heat'!$B72,COP!$G$2:$G$1000,'Ambient Heat'!I$4,COP!$D$2:$D$1000,"RSDWH*")))</f>
        <v>0.65612639006535567</v>
      </c>
      <c r="J72" s="3">
        <v>5</v>
      </c>
    </row>
    <row r="73" spans="2:10" x14ac:dyDescent="0.2">
      <c r="B73" s="3" t="s">
        <v>512</v>
      </c>
      <c r="C73" s="126" t="s">
        <v>302</v>
      </c>
      <c r="D73" s="126" t="s">
        <v>377</v>
      </c>
      <c r="E73" s="3" t="s">
        <v>216</v>
      </c>
      <c r="F73" s="127">
        <f>MAX(0,1-(1/AVERAGEIFS(COP!$L$2:$L$1000,COP!$C$2:$C$1000,'Ambient Heat'!$B73,COP!$G$2:$G$1000,'Ambient Heat'!F$4,COP!$D$2:$D$1000,"RSDWH*")))</f>
        <v>0.5415018534204743</v>
      </c>
      <c r="G73" s="127">
        <f>MAX(0,1-(1/AVERAGEIFS(COP!$L$2:$L$1000,COP!$C$2:$C$1000,'Ambient Heat'!$B73,COP!$G$2:$G$1000,'Ambient Heat'!G$4,COP!$D$2:$D$1000,"RSDWH*")))</f>
        <v>0.58318350310952205</v>
      </c>
      <c r="H73" s="127">
        <f>MAX(0,1-(1/AVERAGEIFS(COP!$L$2:$L$1000,COP!$C$2:$C$1000,'Ambient Heat'!$B73,COP!$G$2:$G$1000,'Ambient Heat'!H$4,COP!$D$2:$D$1000,"RSDWH*")))</f>
        <v>0.62824474601660063</v>
      </c>
      <c r="I73" s="127">
        <f>MAX(0,1-(1/AVERAGEIFS(COP!$L$2:$L$1000,COP!$C$2:$C$1000,'Ambient Heat'!$B73,COP!$G$2:$G$1000,'Ambient Heat'!I$4,COP!$D$2:$D$1000,"RSDWH*")))</f>
        <v>0.65612639006535567</v>
      </c>
      <c r="J73" s="3">
        <v>5</v>
      </c>
    </row>
    <row r="74" spans="2:10" ht="15.75" thickBot="1" x14ac:dyDescent="0.25">
      <c r="B74" s="46" t="s">
        <v>513</v>
      </c>
      <c r="C74" s="130" t="s">
        <v>302</v>
      </c>
      <c r="D74" s="130" t="s">
        <v>377</v>
      </c>
      <c r="E74" s="46" t="s">
        <v>216</v>
      </c>
      <c r="F74" s="131">
        <f>MAX(0,1-(1/AVERAGEIFS(COP!$L$2:$L$1000,COP!$C$2:$C$1000,'Ambient Heat'!$B74,COP!$G$2:$G$1000,'Ambient Heat'!F$4,COP!$D$2:$D$1000,"RSDWH*")))</f>
        <v>0.5415018534204743</v>
      </c>
      <c r="G74" s="131">
        <f>MAX(0,1-(1/AVERAGEIFS(COP!$L$2:$L$1000,COP!$C$2:$C$1000,'Ambient Heat'!$B74,COP!$G$2:$G$1000,'Ambient Heat'!G$4,COP!$D$2:$D$1000,"RSDWH*")))</f>
        <v>0.58318350310952205</v>
      </c>
      <c r="H74" s="131">
        <f>MAX(0,1-(1/AVERAGEIFS(COP!$L$2:$L$1000,COP!$C$2:$C$1000,'Ambient Heat'!$B74,COP!$G$2:$G$1000,'Ambient Heat'!H$4,COP!$D$2:$D$1000,"RSDWH*")))</f>
        <v>0.62824474601660063</v>
      </c>
      <c r="I74" s="131">
        <f>MAX(0,1-(1/AVERAGEIFS(COP!$L$2:$L$1000,COP!$C$2:$C$1000,'Ambient Heat'!$B74,COP!$G$2:$G$1000,'Ambient Heat'!I$4,COP!$D$2:$D$1000,"RSDWH*")))</f>
        <v>0.65612639006535567</v>
      </c>
      <c r="J74" s="46">
        <v>5</v>
      </c>
    </row>
    <row r="75" spans="2:10" x14ac:dyDescent="0.2">
      <c r="B75" s="3" t="s">
        <v>514</v>
      </c>
      <c r="C75" s="3" t="s">
        <v>302</v>
      </c>
      <c r="D75" s="3" t="s">
        <v>299</v>
      </c>
      <c r="E75" s="3" t="s">
        <v>520</v>
      </c>
      <c r="F75" s="84">
        <f>MAX(0,1-(1/AVERAGEIFS(COP!$L$2:$L$1000,COP!$C$2:$C$1000,'Ambient Heat'!$B75,COP!$G$2:$G$1000,'Ambient Heat'!F$4,COP!$D$2:$D$1000,"RSDSH_Att*")))</f>
        <v>0.67905129739433201</v>
      </c>
      <c r="G75" s="84">
        <f>MAX(0,1-(1/AVERAGEIFS(COP!$L$2:$L$1000,COP!$C$2:$C$1000,'Ambient Heat'!$B75,COP!$G$2:$G$1000,'Ambient Heat'!G$4,COP!$D$2:$D$1000,"RSDSH_Att*")))</f>
        <v>0.71085702467957845</v>
      </c>
      <c r="H75" s="84">
        <f>MAX(0,1-(1/AVERAGEIFS(COP!$L$2:$L$1000,COP!$C$2:$C$1000,'Ambient Heat'!$B75,COP!$G$2:$G$1000,'Ambient Heat'!H$4,COP!$D$2:$D$1000,"RSDSH_Att*")))</f>
        <v>0.73029520789439673</v>
      </c>
      <c r="I75" s="84">
        <f>MAX(0,1-(1/AVERAGEIFS(COP!$L$2:$L$1000,COP!$C$2:$C$1000,'Ambient Heat'!$B75,COP!$G$2:$G$1000,'Ambient Heat'!I$4,COP!$D$2:$D$1000,"RSDSH_Att*")))</f>
        <v>0.73029520789439673</v>
      </c>
      <c r="J75" s="3">
        <v>5</v>
      </c>
    </row>
    <row r="76" spans="2:10" x14ac:dyDescent="0.2">
      <c r="B76" s="3" t="s">
        <v>515</v>
      </c>
      <c r="C76" s="3" t="s">
        <v>302</v>
      </c>
      <c r="D76" s="3" t="s">
        <v>299</v>
      </c>
      <c r="E76" s="3" t="s">
        <v>521</v>
      </c>
      <c r="F76" s="84">
        <f>MAX(0,1-(1/AVERAGEIFS(COP!$L$2:$L$1000,COP!$C$2:$C$1000,'Ambient Heat'!$B76,COP!$G$2:$G$1000,'Ambient Heat'!F$4,COP!$D$2:$D$1000,"RSDSH_Att*")))</f>
        <v>0.67905129739433201</v>
      </c>
      <c r="G76" s="84">
        <f>MAX(0,1-(1/AVERAGEIFS(COP!$L$2:$L$1000,COP!$C$2:$C$1000,'Ambient Heat'!$B76,COP!$G$2:$G$1000,'Ambient Heat'!G$4,COP!$D$2:$D$1000,"RSDSH_Att*")))</f>
        <v>0.71085702467957845</v>
      </c>
      <c r="H76" s="84">
        <f>MAX(0,1-(1/AVERAGEIFS(COP!$L$2:$L$1000,COP!$C$2:$C$1000,'Ambient Heat'!$B76,COP!$G$2:$G$1000,'Ambient Heat'!H$4,COP!$D$2:$D$1000,"RSDSH_Att*")))</f>
        <v>0.73029520789439673</v>
      </c>
      <c r="I76" s="84">
        <f>MAX(0,1-(1/AVERAGEIFS(COP!$L$2:$L$1000,COP!$C$2:$C$1000,'Ambient Heat'!$B76,COP!$G$2:$G$1000,'Ambient Heat'!I$4,COP!$D$2:$D$1000,"RSDSH_Att*")))</f>
        <v>0.73029520789439673</v>
      </c>
      <c r="J76" s="3">
        <v>5</v>
      </c>
    </row>
    <row r="77" spans="2:10" x14ac:dyDescent="0.2">
      <c r="B77" s="3" t="s">
        <v>516</v>
      </c>
      <c r="C77" s="3" t="s">
        <v>302</v>
      </c>
      <c r="D77" s="3" t="s">
        <v>299</v>
      </c>
      <c r="E77" s="3" t="s">
        <v>522</v>
      </c>
      <c r="F77" s="84">
        <f>MAX(0,1-(1/AVERAGEIFS(COP!$L$2:$L$1000,COP!$C$2:$C$1000,'Ambient Heat'!$B77,COP!$G$2:$G$1000,'Ambient Heat'!F$4,COP!$D$2:$D$1000,"RSDSH_Att*")))</f>
        <v>0.67905129739433201</v>
      </c>
      <c r="G77" s="84">
        <f>MAX(0,1-(1/AVERAGEIFS(COP!$L$2:$L$1000,COP!$C$2:$C$1000,'Ambient Heat'!$B77,COP!$G$2:$G$1000,'Ambient Heat'!G$4,COP!$D$2:$D$1000,"RSDSH_Att*")))</f>
        <v>0.71085702467957845</v>
      </c>
      <c r="H77" s="84">
        <f>MAX(0,1-(1/AVERAGEIFS(COP!$L$2:$L$1000,COP!$C$2:$C$1000,'Ambient Heat'!$B77,COP!$G$2:$G$1000,'Ambient Heat'!H$4,COP!$D$2:$D$1000,"RSDSH_Att*")))</f>
        <v>0.73029520789439673</v>
      </c>
      <c r="I77" s="84">
        <f>MAX(0,1-(1/AVERAGEIFS(COP!$L$2:$L$1000,COP!$C$2:$C$1000,'Ambient Heat'!$B77,COP!$G$2:$G$1000,'Ambient Heat'!I$4,COP!$D$2:$D$1000,"RSDSH_Att*")))</f>
        <v>0.73029520789439673</v>
      </c>
      <c r="J77" s="3">
        <v>5</v>
      </c>
    </row>
    <row r="78" spans="2:10" x14ac:dyDescent="0.2">
      <c r="B78" s="3" t="s">
        <v>517</v>
      </c>
      <c r="C78" s="3" t="s">
        <v>302</v>
      </c>
      <c r="D78" s="3" t="s">
        <v>299</v>
      </c>
      <c r="E78" s="3" t="s">
        <v>523</v>
      </c>
      <c r="F78" s="84">
        <f>MAX(0,1-(1/AVERAGEIFS(COP!$L$2:$L$1000,COP!$C$2:$C$1000,'Ambient Heat'!$B78,COP!$G$2:$G$1000,'Ambient Heat'!F$4,COP!$D$2:$D$1000,"RSDSH_Att*")))</f>
        <v>0.67905129739433201</v>
      </c>
      <c r="G78" s="84">
        <f>MAX(0,1-(1/AVERAGEIFS(COP!$L$2:$L$1000,COP!$C$2:$C$1000,'Ambient Heat'!$B78,COP!$G$2:$G$1000,'Ambient Heat'!G$4,COP!$D$2:$D$1000,"RSDSH_Att*")))</f>
        <v>0.71085702467957845</v>
      </c>
      <c r="H78" s="84">
        <f>MAX(0,1-(1/AVERAGEIFS(COP!$L$2:$L$1000,COP!$C$2:$C$1000,'Ambient Heat'!$B78,COP!$G$2:$G$1000,'Ambient Heat'!H$4,COP!$D$2:$D$1000,"RSDSH_Att*")))</f>
        <v>0.73029520789439673</v>
      </c>
      <c r="I78" s="84">
        <f>MAX(0,1-(1/AVERAGEIFS(COP!$L$2:$L$1000,COP!$C$2:$C$1000,'Ambient Heat'!$B78,COP!$G$2:$G$1000,'Ambient Heat'!I$4,COP!$D$2:$D$1000,"RSDSH_Att*")))</f>
        <v>0.73029520789439673</v>
      </c>
      <c r="J78" s="3">
        <v>5</v>
      </c>
    </row>
    <row r="79" spans="2:10" x14ac:dyDescent="0.2">
      <c r="B79" s="3" t="s">
        <v>518</v>
      </c>
      <c r="C79" s="3" t="s">
        <v>302</v>
      </c>
      <c r="D79" s="3" t="s">
        <v>299</v>
      </c>
      <c r="E79" s="3" t="s">
        <v>524</v>
      </c>
      <c r="F79" s="84">
        <f>MAX(0,1-(1/AVERAGEIFS(COP!$L$2:$L$1000,COP!$C$2:$C$1000,'Ambient Heat'!$B79,COP!$G$2:$G$1000,'Ambient Heat'!F$4,COP!$D$2:$D$1000,"RSDSH_Att*")))</f>
        <v>0.67905129739433201</v>
      </c>
      <c r="G79" s="84">
        <f>MAX(0,1-(1/AVERAGEIFS(COP!$L$2:$L$1000,COP!$C$2:$C$1000,'Ambient Heat'!$B79,COP!$G$2:$G$1000,'Ambient Heat'!G$4,COP!$D$2:$D$1000,"RSDSH_Att*")))</f>
        <v>0.71085702467957845</v>
      </c>
      <c r="H79" s="84">
        <f>MAX(0,1-(1/AVERAGEIFS(COP!$L$2:$L$1000,COP!$C$2:$C$1000,'Ambient Heat'!$B79,COP!$G$2:$G$1000,'Ambient Heat'!H$4,COP!$D$2:$D$1000,"RSDSH_Att*")))</f>
        <v>0.73029520789439673</v>
      </c>
      <c r="I79" s="84">
        <f>MAX(0,1-(1/AVERAGEIFS(COP!$L$2:$L$1000,COP!$C$2:$C$1000,'Ambient Heat'!$B79,COP!$G$2:$G$1000,'Ambient Heat'!I$4,COP!$D$2:$D$1000,"RSDSH_Att*")))</f>
        <v>0.73029520789439673</v>
      </c>
      <c r="J79" s="3">
        <v>5</v>
      </c>
    </row>
    <row r="80" spans="2:10" ht="15.75" thickBot="1" x14ac:dyDescent="0.25">
      <c r="B80" s="46" t="s">
        <v>519</v>
      </c>
      <c r="C80" s="46" t="s">
        <v>302</v>
      </c>
      <c r="D80" s="46" t="s">
        <v>299</v>
      </c>
      <c r="E80" s="46" t="s">
        <v>525</v>
      </c>
      <c r="F80" s="129">
        <f>MAX(0,1-(1/AVERAGEIFS(COP!$L$2:$L$1000,COP!$C$2:$C$1000,'Ambient Heat'!$B80,COP!$G$2:$G$1000,'Ambient Heat'!F$4,COP!$D$2:$D$1000,"RSDSH_Att*")))</f>
        <v>0.67905129739433201</v>
      </c>
      <c r="G80" s="129">
        <f>MAX(0,1-(1/AVERAGEIFS(COP!$L$2:$L$1000,COP!$C$2:$C$1000,'Ambient Heat'!$B80,COP!$G$2:$G$1000,'Ambient Heat'!G$4,COP!$D$2:$D$1000,"RSDSH_Att*")))</f>
        <v>0.71085702467957845</v>
      </c>
      <c r="H80" s="129">
        <f>MAX(0,1-(1/AVERAGEIFS(COP!$L$2:$L$1000,COP!$C$2:$C$1000,'Ambient Heat'!$B80,COP!$G$2:$G$1000,'Ambient Heat'!H$4,COP!$D$2:$D$1000,"RSDSH_Att*")))</f>
        <v>0.73029520789439673</v>
      </c>
      <c r="I80" s="129">
        <f>MAX(0,1-(1/AVERAGEIFS(COP!$L$2:$L$1000,COP!$C$2:$C$1000,'Ambient Heat'!$B80,COP!$G$2:$G$1000,'Ambient Heat'!I$4,COP!$D$2:$D$1000,"RSDSH_Att*")))</f>
        <v>0.73029520789439673</v>
      </c>
      <c r="J80" s="46">
        <v>5</v>
      </c>
    </row>
    <row r="81" spans="2:10" x14ac:dyDescent="0.2">
      <c r="B81" s="3" t="s">
        <v>514</v>
      </c>
      <c r="C81" s="3" t="s">
        <v>302</v>
      </c>
      <c r="D81" s="3" t="s">
        <v>377</v>
      </c>
      <c r="E81" s="3" t="s">
        <v>216</v>
      </c>
      <c r="F81" s="127">
        <f>MAX(0,1-(1/AVERAGEIFS(COP!$L$2:$L$1000,COP!$C$2:$C$1000,'Ambient Heat'!$B81,COP!$G$2:$G$1000,'Ambient Heat'!F$4,COP!$D$2:$D$1000,"RSDWH*")))</f>
        <v>0.5415018534204743</v>
      </c>
      <c r="G81" s="127">
        <f>MAX(0,1-(1/AVERAGEIFS(COP!$L$2:$L$1000,COP!$C$2:$C$1000,'Ambient Heat'!$B81,COP!$G$2:$G$1000,'Ambient Heat'!G$4,COP!$D$2:$D$1000,"RSDWH*")))</f>
        <v>0.586938606685112</v>
      </c>
      <c r="H81" s="127">
        <f>MAX(0,1-(1/AVERAGEIFS(COP!$L$2:$L$1000,COP!$C$2:$C$1000,'Ambient Heat'!$B81,COP!$G$2:$G$1000,'Ambient Heat'!H$4,COP!$D$2:$D$1000,"RSDWH*")))</f>
        <v>0.61470743984913812</v>
      </c>
      <c r="I81" s="127">
        <f>MAX(0,1-(1/AVERAGEIFS(COP!$L$2:$L$1000,COP!$C$2:$C$1000,'Ambient Heat'!$B81,COP!$G$2:$G$1000,'Ambient Heat'!I$4,COP!$D$2:$D$1000,"RSDWH*")))</f>
        <v>0.61470743984913812</v>
      </c>
      <c r="J81" s="3">
        <v>5</v>
      </c>
    </row>
    <row r="82" spans="2:10" x14ac:dyDescent="0.2">
      <c r="B82" s="3" t="s">
        <v>515</v>
      </c>
      <c r="C82" s="3" t="s">
        <v>302</v>
      </c>
      <c r="D82" s="3" t="s">
        <v>377</v>
      </c>
      <c r="E82" s="3" t="s">
        <v>216</v>
      </c>
      <c r="F82" s="127">
        <f>MAX(0,1-(1/AVERAGEIFS(COP!$L$2:$L$1000,COP!$C$2:$C$1000,'Ambient Heat'!$B82,COP!$G$2:$G$1000,'Ambient Heat'!F$4,COP!$D$2:$D$1000,"RSDWH*")))</f>
        <v>0.5415018534204743</v>
      </c>
      <c r="G82" s="127">
        <f>MAX(0,1-(1/AVERAGEIFS(COP!$L$2:$L$1000,COP!$C$2:$C$1000,'Ambient Heat'!$B82,COP!$G$2:$G$1000,'Ambient Heat'!G$4,COP!$D$2:$D$1000,"RSDWH*")))</f>
        <v>0.586938606685112</v>
      </c>
      <c r="H82" s="127">
        <f>MAX(0,1-(1/AVERAGEIFS(COP!$L$2:$L$1000,COP!$C$2:$C$1000,'Ambient Heat'!$B82,COP!$G$2:$G$1000,'Ambient Heat'!H$4,COP!$D$2:$D$1000,"RSDWH*")))</f>
        <v>0.61470743984913812</v>
      </c>
      <c r="I82" s="127">
        <f>MAX(0,1-(1/AVERAGEIFS(COP!$L$2:$L$1000,COP!$C$2:$C$1000,'Ambient Heat'!$B82,COP!$G$2:$G$1000,'Ambient Heat'!I$4,COP!$D$2:$D$1000,"RSDWH*")))</f>
        <v>0.61470743984913812</v>
      </c>
      <c r="J82" s="3">
        <v>5</v>
      </c>
    </row>
    <row r="83" spans="2:10" x14ac:dyDescent="0.2">
      <c r="B83" s="3" t="s">
        <v>516</v>
      </c>
      <c r="C83" s="3" t="s">
        <v>302</v>
      </c>
      <c r="D83" s="3" t="s">
        <v>377</v>
      </c>
      <c r="E83" s="3" t="s">
        <v>216</v>
      </c>
      <c r="F83" s="127">
        <f>MAX(0,1-(1/AVERAGEIFS(COP!$L$2:$L$1000,COP!$C$2:$C$1000,'Ambient Heat'!$B83,COP!$G$2:$G$1000,'Ambient Heat'!F$4,COP!$D$2:$D$1000,"RSDWH*")))</f>
        <v>0.5415018534204743</v>
      </c>
      <c r="G83" s="127">
        <f>MAX(0,1-(1/AVERAGEIFS(COP!$L$2:$L$1000,COP!$C$2:$C$1000,'Ambient Heat'!$B83,COP!$G$2:$G$1000,'Ambient Heat'!G$4,COP!$D$2:$D$1000,"RSDWH*")))</f>
        <v>0.586938606685112</v>
      </c>
      <c r="H83" s="127">
        <f>MAX(0,1-(1/AVERAGEIFS(COP!$L$2:$L$1000,COP!$C$2:$C$1000,'Ambient Heat'!$B83,COP!$G$2:$G$1000,'Ambient Heat'!H$4,COP!$D$2:$D$1000,"RSDWH*")))</f>
        <v>0.61470743984913812</v>
      </c>
      <c r="I83" s="127">
        <f>MAX(0,1-(1/AVERAGEIFS(COP!$L$2:$L$1000,COP!$C$2:$C$1000,'Ambient Heat'!$B83,COP!$G$2:$G$1000,'Ambient Heat'!I$4,COP!$D$2:$D$1000,"RSDWH*")))</f>
        <v>0.61470743984913812</v>
      </c>
      <c r="J83" s="3">
        <v>5</v>
      </c>
    </row>
    <row r="84" spans="2:10" x14ac:dyDescent="0.2">
      <c r="B84" s="3" t="s">
        <v>517</v>
      </c>
      <c r="C84" s="3" t="s">
        <v>302</v>
      </c>
      <c r="D84" s="3" t="s">
        <v>377</v>
      </c>
      <c r="E84" s="3" t="s">
        <v>216</v>
      </c>
      <c r="F84" s="127">
        <f>MAX(0,1-(1/AVERAGEIFS(COP!$L$2:$L$1000,COP!$C$2:$C$1000,'Ambient Heat'!$B84,COP!$G$2:$G$1000,'Ambient Heat'!F$4,COP!$D$2:$D$1000,"RSDWH*")))</f>
        <v>0.5415018534204743</v>
      </c>
      <c r="G84" s="127">
        <f>MAX(0,1-(1/AVERAGEIFS(COP!$L$2:$L$1000,COP!$C$2:$C$1000,'Ambient Heat'!$B84,COP!$G$2:$G$1000,'Ambient Heat'!G$4,COP!$D$2:$D$1000,"RSDWH*")))</f>
        <v>0.586938606685112</v>
      </c>
      <c r="H84" s="127">
        <f>MAX(0,1-(1/AVERAGEIFS(COP!$L$2:$L$1000,COP!$C$2:$C$1000,'Ambient Heat'!$B84,COP!$G$2:$G$1000,'Ambient Heat'!H$4,COP!$D$2:$D$1000,"RSDWH*")))</f>
        <v>0.61470743984913812</v>
      </c>
      <c r="I84" s="127">
        <f>MAX(0,1-(1/AVERAGEIFS(COP!$L$2:$L$1000,COP!$C$2:$C$1000,'Ambient Heat'!$B84,COP!$G$2:$G$1000,'Ambient Heat'!I$4,COP!$D$2:$D$1000,"RSDWH*")))</f>
        <v>0.61470743984913812</v>
      </c>
      <c r="J84" s="3">
        <v>5</v>
      </c>
    </row>
    <row r="85" spans="2:10" x14ac:dyDescent="0.2">
      <c r="B85" s="3" t="s">
        <v>518</v>
      </c>
      <c r="C85" s="3" t="s">
        <v>302</v>
      </c>
      <c r="D85" s="3" t="s">
        <v>377</v>
      </c>
      <c r="E85" s="3" t="s">
        <v>216</v>
      </c>
      <c r="F85" s="127">
        <f>MAX(0,1-(1/AVERAGEIFS(COP!$L$2:$L$1000,COP!$C$2:$C$1000,'Ambient Heat'!$B85,COP!$G$2:$G$1000,'Ambient Heat'!F$4,COP!$D$2:$D$1000,"RSDWH*")))</f>
        <v>0.5415018534204743</v>
      </c>
      <c r="G85" s="127">
        <f>MAX(0,1-(1/AVERAGEIFS(COP!$L$2:$L$1000,COP!$C$2:$C$1000,'Ambient Heat'!$B85,COP!$G$2:$G$1000,'Ambient Heat'!G$4,COP!$D$2:$D$1000,"RSDWH*")))</f>
        <v>0.586938606685112</v>
      </c>
      <c r="H85" s="127">
        <f>MAX(0,1-(1/AVERAGEIFS(COP!$L$2:$L$1000,COP!$C$2:$C$1000,'Ambient Heat'!$B85,COP!$G$2:$G$1000,'Ambient Heat'!H$4,COP!$D$2:$D$1000,"RSDWH*")))</f>
        <v>0.61470743984913812</v>
      </c>
      <c r="I85" s="127">
        <f>MAX(0,1-(1/AVERAGEIFS(COP!$L$2:$L$1000,COP!$C$2:$C$1000,'Ambient Heat'!$B85,COP!$G$2:$G$1000,'Ambient Heat'!I$4,COP!$D$2:$D$1000,"RSDWH*")))</f>
        <v>0.61470743984913812</v>
      </c>
      <c r="J85" s="3">
        <v>5</v>
      </c>
    </row>
    <row r="86" spans="2:10" ht="15.75" thickBot="1" x14ac:dyDescent="0.25">
      <c r="B86" s="46" t="s">
        <v>519</v>
      </c>
      <c r="C86" s="46" t="s">
        <v>302</v>
      </c>
      <c r="D86" s="46" t="s">
        <v>377</v>
      </c>
      <c r="E86" s="46" t="s">
        <v>216</v>
      </c>
      <c r="F86" s="131">
        <f>MAX(0,1-(1/AVERAGEIFS(COP!$L$2:$L$1000,COP!$C$2:$C$1000,'Ambient Heat'!$B86,COP!$G$2:$G$1000,'Ambient Heat'!F$4,COP!$D$2:$D$1000,"RSDWH*")))</f>
        <v>0.5415018534204743</v>
      </c>
      <c r="G86" s="131">
        <f>MAX(0,1-(1/AVERAGEIFS(COP!$L$2:$L$1000,COP!$C$2:$C$1000,'Ambient Heat'!$B86,COP!$G$2:$G$1000,'Ambient Heat'!G$4,COP!$D$2:$D$1000,"RSDWH*")))</f>
        <v>0.586938606685112</v>
      </c>
      <c r="H86" s="131">
        <f>MAX(0,1-(1/AVERAGEIFS(COP!$L$2:$L$1000,COP!$C$2:$C$1000,'Ambient Heat'!$B86,COP!$G$2:$G$1000,'Ambient Heat'!H$4,COP!$D$2:$D$1000,"RSDWH*")))</f>
        <v>0.61470743984913812</v>
      </c>
      <c r="I86" s="131">
        <f>MAX(0,1-(1/AVERAGEIFS(COP!$L$2:$L$1000,COP!$C$2:$C$1000,'Ambient Heat'!$B86,COP!$G$2:$G$1000,'Ambient Heat'!I$4,COP!$D$2:$D$1000,"RSDWH*")))</f>
        <v>0.61470743984913812</v>
      </c>
      <c r="J86" s="46">
        <v>5</v>
      </c>
    </row>
    <row r="87" spans="2:10" x14ac:dyDescent="0.2">
      <c r="B87" s="3" t="s">
        <v>526</v>
      </c>
      <c r="C87" s="3" t="s">
        <v>302</v>
      </c>
      <c r="D87" s="3" t="s">
        <v>299</v>
      </c>
      <c r="E87" s="3" t="s">
        <v>520</v>
      </c>
      <c r="F87" s="84">
        <f>MAX(0,1-(1/AVERAGEIFS(COP!$L$2:$L$1000,COP!$C$2:$C$1000,'Ambient Heat'!$B87,COP!$G$2:$G$1000,'Ambient Heat'!F$4,COP!$D$2:$D$1000,"RSDSH_Att*")))</f>
        <v>0.70822845217666552</v>
      </c>
      <c r="G87" s="84">
        <f>MAX(0,1-(1/AVERAGEIFS(COP!$L$2:$L$1000,COP!$C$2:$C$1000,'Ambient Heat'!$B87,COP!$G$2:$G$1000,'Ambient Heat'!G$4,COP!$D$2:$D$1000,"RSDSH_Att*")))</f>
        <v>0.72490111205228547</v>
      </c>
      <c r="H87" s="84">
        <f>MAX(0,1-(1/AVERAGEIFS(COP!$L$2:$L$1000,COP!$C$2:$C$1000,'Ambient Heat'!$B87,COP!$G$2:$G$1000,'Ambient Heat'!H$4,COP!$D$2:$D$1000,"RSDSH_Att*")))</f>
        <v>0.75928847304574842</v>
      </c>
      <c r="I87" s="84">
        <f>MAX(0,1-(1/AVERAGEIFS(COP!$L$2:$L$1000,COP!$C$2:$C$1000,'Ambient Heat'!$B87,COP!$G$2:$G$1000,'Ambient Heat'!I$4,COP!$D$2:$D$1000,"RSDSH_Att*")))</f>
        <v>0.78603419826288801</v>
      </c>
      <c r="J87" s="3">
        <v>5</v>
      </c>
    </row>
    <row r="88" spans="2:10" x14ac:dyDescent="0.2">
      <c r="B88" s="3" t="s">
        <v>527</v>
      </c>
      <c r="C88" s="3" t="s">
        <v>302</v>
      </c>
      <c r="D88" s="3" t="s">
        <v>299</v>
      </c>
      <c r="E88" s="3" t="s">
        <v>521</v>
      </c>
      <c r="F88" s="84">
        <f>MAX(0,1-(1/AVERAGEIFS(COP!$L$2:$L$1000,COP!$C$2:$C$1000,'Ambient Heat'!$B88,COP!$G$2:$G$1000,'Ambient Heat'!F$4,COP!$D$2:$D$1000,"RSDSH_Att*")))</f>
        <v>0.70822845217666552</v>
      </c>
      <c r="G88" s="84">
        <f>MAX(0,1-(1/AVERAGEIFS(COP!$L$2:$L$1000,COP!$C$2:$C$1000,'Ambient Heat'!$B88,COP!$G$2:$G$1000,'Ambient Heat'!G$4,COP!$D$2:$D$1000,"RSDSH_Att*")))</f>
        <v>0.72490111205228547</v>
      </c>
      <c r="H88" s="84">
        <f>MAX(0,1-(1/AVERAGEIFS(COP!$L$2:$L$1000,COP!$C$2:$C$1000,'Ambient Heat'!$B88,COP!$G$2:$G$1000,'Ambient Heat'!H$4,COP!$D$2:$D$1000,"RSDSH_Att*")))</f>
        <v>0.75928847304574842</v>
      </c>
      <c r="I88" s="84">
        <f>MAX(0,1-(1/AVERAGEIFS(COP!$L$2:$L$1000,COP!$C$2:$C$1000,'Ambient Heat'!$B88,COP!$G$2:$G$1000,'Ambient Heat'!I$4,COP!$D$2:$D$1000,"RSDSH_Att*")))</f>
        <v>0.78603419826288801</v>
      </c>
      <c r="J88" s="3">
        <v>5</v>
      </c>
    </row>
    <row r="89" spans="2:10" x14ac:dyDescent="0.2">
      <c r="B89" s="3" t="s">
        <v>528</v>
      </c>
      <c r="C89" s="3" t="s">
        <v>302</v>
      </c>
      <c r="D89" s="3" t="s">
        <v>299</v>
      </c>
      <c r="E89" s="3" t="s">
        <v>522</v>
      </c>
      <c r="F89" s="84">
        <f>MAX(0,1-(1/AVERAGEIFS(COP!$L$2:$L$1000,COP!$C$2:$C$1000,'Ambient Heat'!$B89,COP!$G$2:$G$1000,'Ambient Heat'!F$4,COP!$D$2:$D$1000,"RSDSH_Att*")))</f>
        <v>0.70822845217666552</v>
      </c>
      <c r="G89" s="84">
        <f>MAX(0,1-(1/AVERAGEIFS(COP!$L$2:$L$1000,COP!$C$2:$C$1000,'Ambient Heat'!$B89,COP!$G$2:$G$1000,'Ambient Heat'!G$4,COP!$D$2:$D$1000,"RSDSH_Att*")))</f>
        <v>0.72490111205228547</v>
      </c>
      <c r="H89" s="84">
        <f>MAX(0,1-(1/AVERAGEIFS(COP!$L$2:$L$1000,COP!$C$2:$C$1000,'Ambient Heat'!$B89,COP!$G$2:$G$1000,'Ambient Heat'!H$4,COP!$D$2:$D$1000,"RSDSH_Att*")))</f>
        <v>0.75928847304574842</v>
      </c>
      <c r="I89" s="84">
        <f>MAX(0,1-(1/AVERAGEIFS(COP!$L$2:$L$1000,COP!$C$2:$C$1000,'Ambient Heat'!$B89,COP!$G$2:$G$1000,'Ambient Heat'!I$4,COP!$D$2:$D$1000,"RSDSH_Att*")))</f>
        <v>0.78603419826288801</v>
      </c>
      <c r="J89" s="3">
        <v>5</v>
      </c>
    </row>
    <row r="90" spans="2:10" x14ac:dyDescent="0.2">
      <c r="B90" s="3" t="s">
        <v>529</v>
      </c>
      <c r="C90" s="3" t="s">
        <v>302</v>
      </c>
      <c r="D90" s="3" t="s">
        <v>299</v>
      </c>
      <c r="E90" s="3" t="s">
        <v>523</v>
      </c>
      <c r="F90" s="84">
        <f>MAX(0,1-(1/AVERAGEIFS(COP!$L$2:$L$1000,COP!$C$2:$C$1000,'Ambient Heat'!$B90,COP!$G$2:$G$1000,'Ambient Heat'!F$4,COP!$D$2:$D$1000,"RSDSH_Att*")))</f>
        <v>0.70822845217666552</v>
      </c>
      <c r="G90" s="84">
        <f>MAX(0,1-(1/AVERAGEIFS(COP!$L$2:$L$1000,COP!$C$2:$C$1000,'Ambient Heat'!$B90,COP!$G$2:$G$1000,'Ambient Heat'!G$4,COP!$D$2:$D$1000,"RSDSH_Att*")))</f>
        <v>0.72490111205228547</v>
      </c>
      <c r="H90" s="84">
        <f>MAX(0,1-(1/AVERAGEIFS(COP!$L$2:$L$1000,COP!$C$2:$C$1000,'Ambient Heat'!$B90,COP!$G$2:$G$1000,'Ambient Heat'!H$4,COP!$D$2:$D$1000,"RSDSH_Att*")))</f>
        <v>0.75928847304574842</v>
      </c>
      <c r="I90" s="84">
        <f>MAX(0,1-(1/AVERAGEIFS(COP!$L$2:$L$1000,COP!$C$2:$C$1000,'Ambient Heat'!$B90,COP!$G$2:$G$1000,'Ambient Heat'!I$4,COP!$D$2:$D$1000,"RSDSH_Att*")))</f>
        <v>0.78603419826288801</v>
      </c>
      <c r="J90" s="3">
        <v>5</v>
      </c>
    </row>
    <row r="91" spans="2:10" x14ac:dyDescent="0.2">
      <c r="B91" s="3" t="s">
        <v>530</v>
      </c>
      <c r="C91" s="3" t="s">
        <v>302</v>
      </c>
      <c r="D91" s="3" t="s">
        <v>299</v>
      </c>
      <c r="E91" s="3" t="s">
        <v>524</v>
      </c>
      <c r="F91" s="84">
        <f>MAX(0,1-(1/AVERAGEIFS(COP!$L$2:$L$1000,COP!$C$2:$C$1000,'Ambient Heat'!$B91,COP!$G$2:$G$1000,'Ambient Heat'!F$4,COP!$D$2:$D$1000,"RSDSH_Att*")))</f>
        <v>0.70822845217666552</v>
      </c>
      <c r="G91" s="84">
        <f>MAX(0,1-(1/AVERAGEIFS(COP!$L$2:$L$1000,COP!$C$2:$C$1000,'Ambient Heat'!$B91,COP!$G$2:$G$1000,'Ambient Heat'!G$4,COP!$D$2:$D$1000,"RSDSH_Att*")))</f>
        <v>0.72490111205228547</v>
      </c>
      <c r="H91" s="84">
        <f>MAX(0,1-(1/AVERAGEIFS(COP!$L$2:$L$1000,COP!$C$2:$C$1000,'Ambient Heat'!$B91,COP!$G$2:$G$1000,'Ambient Heat'!H$4,COP!$D$2:$D$1000,"RSDSH_Att*")))</f>
        <v>0.75928847304574842</v>
      </c>
      <c r="I91" s="84">
        <f>MAX(0,1-(1/AVERAGEIFS(COP!$L$2:$L$1000,COP!$C$2:$C$1000,'Ambient Heat'!$B91,COP!$G$2:$G$1000,'Ambient Heat'!I$4,COP!$D$2:$D$1000,"RSDSH_Att*")))</f>
        <v>0.78603419826288801</v>
      </c>
      <c r="J91" s="3">
        <v>5</v>
      </c>
    </row>
    <row r="92" spans="2:10" ht="15.75" thickBot="1" x14ac:dyDescent="0.25">
      <c r="B92" s="46" t="s">
        <v>531</v>
      </c>
      <c r="C92" s="46" t="s">
        <v>302</v>
      </c>
      <c r="D92" s="46" t="s">
        <v>299</v>
      </c>
      <c r="E92" s="46" t="s">
        <v>525</v>
      </c>
      <c r="F92" s="129">
        <f>MAX(0,1-(1/AVERAGEIFS(COP!$L$2:$L$1000,COP!$C$2:$C$1000,'Ambient Heat'!$B92,COP!$G$2:$G$1000,'Ambient Heat'!F$4,COP!$D$2:$D$1000,"RSDSH_Att*")))</f>
        <v>0.70822845217666552</v>
      </c>
      <c r="G92" s="129">
        <f>MAX(0,1-(1/AVERAGEIFS(COP!$L$2:$L$1000,COP!$C$2:$C$1000,'Ambient Heat'!$B92,COP!$G$2:$G$1000,'Ambient Heat'!G$4,COP!$D$2:$D$1000,"RSDSH_Att*")))</f>
        <v>0.72490111205228547</v>
      </c>
      <c r="H92" s="129">
        <f>MAX(0,1-(1/AVERAGEIFS(COP!$L$2:$L$1000,COP!$C$2:$C$1000,'Ambient Heat'!$B92,COP!$G$2:$G$1000,'Ambient Heat'!H$4,COP!$D$2:$D$1000,"RSDSH_Att*")))</f>
        <v>0.75928847304574842</v>
      </c>
      <c r="I92" s="129">
        <f>MAX(0,1-(1/AVERAGEIFS(COP!$L$2:$L$1000,COP!$C$2:$C$1000,'Ambient Heat'!$B92,COP!$G$2:$G$1000,'Ambient Heat'!I$4,COP!$D$2:$D$1000,"RSDSH_Att*")))</f>
        <v>0.78603419826288801</v>
      </c>
      <c r="J92" s="46">
        <v>5</v>
      </c>
    </row>
    <row r="93" spans="2:10" x14ac:dyDescent="0.2">
      <c r="B93" s="3" t="s">
        <v>532</v>
      </c>
      <c r="C93" s="3" t="s">
        <v>302</v>
      </c>
      <c r="D93" s="3" t="s">
        <v>299</v>
      </c>
      <c r="E93" s="3" t="s">
        <v>520</v>
      </c>
      <c r="F93" s="84">
        <f>MAX(0,1-(1/AVERAGEIFS(COP!$L$2:$L$1000,COP!$C$2:$C$1000,'Ambient Heat'!$B93,COP!$G$2:$G$1000,'Ambient Heat'!F$4,COP!$D$2:$D$1000,"RSDSH_Att*")))</f>
        <v>0.70822845217666552</v>
      </c>
      <c r="G93" s="84">
        <f>MAX(0,1-(1/AVERAGEIFS(COP!$L$2:$L$1000,COP!$C$2:$C$1000,'Ambient Heat'!$B93,COP!$G$2:$G$1000,'Ambient Heat'!G$4,COP!$D$2:$D$1000,"RSDSH_Att*")))</f>
        <v>0.72490111205228547</v>
      </c>
      <c r="H93" s="84">
        <f>MAX(0,1-(1/AVERAGEIFS(COP!$L$2:$L$1000,COP!$C$2:$C$1000,'Ambient Heat'!$B93,COP!$G$2:$G$1000,'Ambient Heat'!H$4,COP!$D$2:$D$1000,"RSDSH_Att*")))</f>
        <v>0.75928847304574842</v>
      </c>
      <c r="I93" s="84">
        <f>MAX(0,1-(1/AVERAGEIFS(COP!$L$2:$L$1000,COP!$C$2:$C$1000,'Ambient Heat'!$B93,COP!$G$2:$G$1000,'Ambient Heat'!I$4,COP!$D$2:$D$1000,"RSDSH_Att*")))</f>
        <v>0.78603419826288801</v>
      </c>
      <c r="J93" s="3">
        <v>5</v>
      </c>
    </row>
    <row r="94" spans="2:10" x14ac:dyDescent="0.2">
      <c r="B94" s="3" t="s">
        <v>533</v>
      </c>
      <c r="C94" s="3" t="s">
        <v>302</v>
      </c>
      <c r="D94" s="3" t="s">
        <v>299</v>
      </c>
      <c r="E94" s="3" t="s">
        <v>521</v>
      </c>
      <c r="F94" s="84">
        <f>MAX(0,1-(1/AVERAGEIFS(COP!$L$2:$L$1000,COP!$C$2:$C$1000,'Ambient Heat'!$B94,COP!$G$2:$G$1000,'Ambient Heat'!F$4,COP!$D$2:$D$1000,"RSDSH_Att*")))</f>
        <v>0.70822845217666552</v>
      </c>
      <c r="G94" s="84">
        <f>MAX(0,1-(1/AVERAGEIFS(COP!$L$2:$L$1000,COP!$C$2:$C$1000,'Ambient Heat'!$B94,COP!$G$2:$G$1000,'Ambient Heat'!G$4,COP!$D$2:$D$1000,"RSDSH_Att*")))</f>
        <v>0.72490111205228547</v>
      </c>
      <c r="H94" s="84">
        <f>MAX(0,1-(1/AVERAGEIFS(COP!$L$2:$L$1000,COP!$C$2:$C$1000,'Ambient Heat'!$B94,COP!$G$2:$G$1000,'Ambient Heat'!H$4,COP!$D$2:$D$1000,"RSDSH_Att*")))</f>
        <v>0.75928847304574842</v>
      </c>
      <c r="I94" s="84">
        <f>MAX(0,1-(1/AVERAGEIFS(COP!$L$2:$L$1000,COP!$C$2:$C$1000,'Ambient Heat'!$B94,COP!$G$2:$G$1000,'Ambient Heat'!I$4,COP!$D$2:$D$1000,"RSDSH_Att*")))</f>
        <v>0.78603419826288801</v>
      </c>
      <c r="J94" s="3">
        <v>5</v>
      </c>
    </row>
    <row r="95" spans="2:10" x14ac:dyDescent="0.2">
      <c r="B95" s="3" t="s">
        <v>534</v>
      </c>
      <c r="C95" s="3" t="s">
        <v>302</v>
      </c>
      <c r="D95" s="3" t="s">
        <v>299</v>
      </c>
      <c r="E95" s="3" t="s">
        <v>522</v>
      </c>
      <c r="F95" s="84">
        <f>MAX(0,1-(1/AVERAGEIFS(COP!$L$2:$L$1000,COP!$C$2:$C$1000,'Ambient Heat'!$B95,COP!$G$2:$G$1000,'Ambient Heat'!F$4,COP!$D$2:$D$1000,"RSDSH_Att*")))</f>
        <v>0.70822845217666552</v>
      </c>
      <c r="G95" s="84">
        <f>MAX(0,1-(1/AVERAGEIFS(COP!$L$2:$L$1000,COP!$C$2:$C$1000,'Ambient Heat'!$B95,COP!$G$2:$G$1000,'Ambient Heat'!G$4,COP!$D$2:$D$1000,"RSDSH_Att*")))</f>
        <v>0.72490111205228547</v>
      </c>
      <c r="H95" s="84">
        <f>MAX(0,1-(1/AVERAGEIFS(COP!$L$2:$L$1000,COP!$C$2:$C$1000,'Ambient Heat'!$B95,COP!$G$2:$G$1000,'Ambient Heat'!H$4,COP!$D$2:$D$1000,"RSDSH_Att*")))</f>
        <v>0.75928847304574842</v>
      </c>
      <c r="I95" s="84">
        <f>MAX(0,1-(1/AVERAGEIFS(COP!$L$2:$L$1000,COP!$C$2:$C$1000,'Ambient Heat'!$B95,COP!$G$2:$G$1000,'Ambient Heat'!I$4,COP!$D$2:$D$1000,"RSDSH_Att*")))</f>
        <v>0.78603419826288801</v>
      </c>
      <c r="J95" s="3">
        <v>5</v>
      </c>
    </row>
    <row r="96" spans="2:10" x14ac:dyDescent="0.2">
      <c r="B96" s="3" t="s">
        <v>535</v>
      </c>
      <c r="C96" s="3" t="s">
        <v>302</v>
      </c>
      <c r="D96" s="3" t="s">
        <v>299</v>
      </c>
      <c r="E96" s="3" t="s">
        <v>523</v>
      </c>
      <c r="F96" s="84">
        <f>MAX(0,1-(1/AVERAGEIFS(COP!$L$2:$L$1000,COP!$C$2:$C$1000,'Ambient Heat'!$B96,COP!$G$2:$G$1000,'Ambient Heat'!F$4,COP!$D$2:$D$1000,"RSDSH_Att*")))</f>
        <v>0.70822845217666552</v>
      </c>
      <c r="G96" s="84">
        <f>MAX(0,1-(1/AVERAGEIFS(COP!$L$2:$L$1000,COP!$C$2:$C$1000,'Ambient Heat'!$B96,COP!$G$2:$G$1000,'Ambient Heat'!G$4,COP!$D$2:$D$1000,"RSDSH_Att*")))</f>
        <v>0.72490111205228547</v>
      </c>
      <c r="H96" s="84">
        <f>MAX(0,1-(1/AVERAGEIFS(COP!$L$2:$L$1000,COP!$C$2:$C$1000,'Ambient Heat'!$B96,COP!$G$2:$G$1000,'Ambient Heat'!H$4,COP!$D$2:$D$1000,"RSDSH_Att*")))</f>
        <v>0.75928847304574842</v>
      </c>
      <c r="I96" s="84">
        <f>MAX(0,1-(1/AVERAGEIFS(COP!$L$2:$L$1000,COP!$C$2:$C$1000,'Ambient Heat'!$B96,COP!$G$2:$G$1000,'Ambient Heat'!I$4,COP!$D$2:$D$1000,"RSDSH_Att*")))</f>
        <v>0.78603419826288801</v>
      </c>
      <c r="J96" s="3">
        <v>5</v>
      </c>
    </row>
    <row r="97" spans="2:10" x14ac:dyDescent="0.2">
      <c r="B97" s="3" t="s">
        <v>536</v>
      </c>
      <c r="C97" s="3" t="s">
        <v>302</v>
      </c>
      <c r="D97" s="3" t="s">
        <v>299</v>
      </c>
      <c r="E97" s="3" t="s">
        <v>524</v>
      </c>
      <c r="F97" s="84">
        <f>MAX(0,1-(1/AVERAGEIFS(COP!$L$2:$L$1000,COP!$C$2:$C$1000,'Ambient Heat'!$B97,COP!$G$2:$G$1000,'Ambient Heat'!F$4,COP!$D$2:$D$1000,"RSDSH_Att*")))</f>
        <v>0.70822845217666552</v>
      </c>
      <c r="G97" s="84">
        <f>MAX(0,1-(1/AVERAGEIFS(COP!$L$2:$L$1000,COP!$C$2:$C$1000,'Ambient Heat'!$B97,COP!$G$2:$G$1000,'Ambient Heat'!G$4,COP!$D$2:$D$1000,"RSDSH_Att*")))</f>
        <v>0.72490111205228547</v>
      </c>
      <c r="H97" s="84">
        <f>MAX(0,1-(1/AVERAGEIFS(COP!$L$2:$L$1000,COP!$C$2:$C$1000,'Ambient Heat'!$B97,COP!$G$2:$G$1000,'Ambient Heat'!H$4,COP!$D$2:$D$1000,"RSDSH_Att*")))</f>
        <v>0.75928847304574842</v>
      </c>
      <c r="I97" s="84">
        <f>MAX(0,1-(1/AVERAGEIFS(COP!$L$2:$L$1000,COP!$C$2:$C$1000,'Ambient Heat'!$B97,COP!$G$2:$G$1000,'Ambient Heat'!I$4,COP!$D$2:$D$1000,"RSDSH_Att*")))</f>
        <v>0.78603419826288801</v>
      </c>
      <c r="J97" s="3">
        <v>5</v>
      </c>
    </row>
    <row r="98" spans="2:10" ht="15.75" thickBot="1" x14ac:dyDescent="0.25">
      <c r="B98" s="46" t="s">
        <v>537</v>
      </c>
      <c r="C98" s="46" t="s">
        <v>302</v>
      </c>
      <c r="D98" s="46" t="s">
        <v>299</v>
      </c>
      <c r="E98" s="46" t="s">
        <v>525</v>
      </c>
      <c r="F98" s="129">
        <f>MAX(0,1-(1/AVERAGEIFS(COP!$L$2:$L$1000,COP!$C$2:$C$1000,'Ambient Heat'!$B98,COP!$G$2:$G$1000,'Ambient Heat'!F$4,COP!$D$2:$D$1000,"RSDSH_Att*")))</f>
        <v>0.70822845217666552</v>
      </c>
      <c r="G98" s="129">
        <f>MAX(0,1-(1/AVERAGEIFS(COP!$L$2:$L$1000,COP!$C$2:$C$1000,'Ambient Heat'!$B98,COP!$G$2:$G$1000,'Ambient Heat'!G$4,COP!$D$2:$D$1000,"RSDSH_Att*")))</f>
        <v>0.72490111205228547</v>
      </c>
      <c r="H98" s="129">
        <f>MAX(0,1-(1/AVERAGEIFS(COP!$L$2:$L$1000,COP!$C$2:$C$1000,'Ambient Heat'!$B98,COP!$G$2:$G$1000,'Ambient Heat'!H$4,COP!$D$2:$D$1000,"RSDSH_Att*")))</f>
        <v>0.75928847304574842</v>
      </c>
      <c r="I98" s="129">
        <f>MAX(0,1-(1/AVERAGEIFS(COP!$L$2:$L$1000,COP!$C$2:$C$1000,'Ambient Heat'!$B98,COP!$G$2:$G$1000,'Ambient Heat'!I$4,COP!$D$2:$D$1000,"RSDSH_Att*")))</f>
        <v>0.78603419826288801</v>
      </c>
      <c r="J98" s="46">
        <v>5</v>
      </c>
    </row>
    <row r="99" spans="2:10" x14ac:dyDescent="0.2">
      <c r="B99" s="3" t="s">
        <v>532</v>
      </c>
      <c r="C99" s="3" t="s">
        <v>302</v>
      </c>
      <c r="D99" s="3" t="s">
        <v>577</v>
      </c>
      <c r="E99" s="3" t="s">
        <v>278</v>
      </c>
      <c r="F99" s="84">
        <f>MAX(0,1-(1/AVERAGEIFS(COP!$L$2:$L$1000,COP!$C$2:$C$1000,'Ambient Heat'!$B99,COP!$G$2:$G$1000,'Ambient Heat'!F$4,COP!$D$2:$D$1000,"RSDSC*")))</f>
        <v>0.67580939130740614</v>
      </c>
      <c r="G99" s="84">
        <f>MAX(0,1-(1/AVERAGEIFS(COP!$L$2:$L$1000,COP!$C$2:$C$1000,'Ambient Heat'!$B99,COP!$G$2:$G$1000,'Ambient Heat'!G$4,COP!$D$2:$D$1000,"RSDSC*")))</f>
        <v>0.69433456894698287</v>
      </c>
      <c r="H99" s="84">
        <f>MAX(0,1-(1/AVERAGEIFS(COP!$L$2:$L$1000,COP!$C$2:$C$1000,'Ambient Heat'!$B99,COP!$G$2:$G$1000,'Ambient Heat'!H$4,COP!$D$2:$D$1000,"RSDSC*")))</f>
        <v>0.73254274782860995</v>
      </c>
      <c r="I99" s="84">
        <f>MAX(0,1-(1/AVERAGEIFS(COP!$L$2:$L$1000,COP!$C$2:$C$1000,'Ambient Heat'!$B99,COP!$G$2:$G$1000,'Ambient Heat'!I$4,COP!$D$2:$D$1000,"RSDSC*")))</f>
        <v>0.76226022029209783</v>
      </c>
      <c r="J99" s="3">
        <v>5</v>
      </c>
    </row>
    <row r="100" spans="2:10" x14ac:dyDescent="0.2">
      <c r="B100" s="3" t="s">
        <v>533</v>
      </c>
      <c r="C100" s="3" t="s">
        <v>302</v>
      </c>
      <c r="D100" s="3" t="s">
        <v>577</v>
      </c>
      <c r="E100" s="3" t="s">
        <v>278</v>
      </c>
      <c r="F100" s="84">
        <f>MAX(0,1-(1/AVERAGEIFS(COP!$L$2:$L$1000,COP!$C$2:$C$1000,'Ambient Heat'!$B100,COP!$G$2:$G$1000,'Ambient Heat'!F$4,COP!$D$2:$D$1000,"RSDSC*")))</f>
        <v>0.67580939130740614</v>
      </c>
      <c r="G100" s="84">
        <f>MAX(0,1-(1/AVERAGEIFS(COP!$L$2:$L$1000,COP!$C$2:$C$1000,'Ambient Heat'!$B100,COP!$G$2:$G$1000,'Ambient Heat'!G$4,COP!$D$2:$D$1000,"RSDSC*")))</f>
        <v>0.69433456894698287</v>
      </c>
      <c r="H100" s="84">
        <f>MAX(0,1-(1/AVERAGEIFS(COP!$L$2:$L$1000,COP!$C$2:$C$1000,'Ambient Heat'!$B100,COP!$G$2:$G$1000,'Ambient Heat'!H$4,COP!$D$2:$D$1000,"RSDSC*")))</f>
        <v>0.73254274782860995</v>
      </c>
      <c r="I100" s="84">
        <f>MAX(0,1-(1/AVERAGEIFS(COP!$L$2:$L$1000,COP!$C$2:$C$1000,'Ambient Heat'!$B100,COP!$G$2:$G$1000,'Ambient Heat'!I$4,COP!$D$2:$D$1000,"RSDSC*")))</f>
        <v>0.76226022029209783</v>
      </c>
      <c r="J100" s="3">
        <v>5</v>
      </c>
    </row>
    <row r="101" spans="2:10" x14ac:dyDescent="0.2">
      <c r="B101" s="3" t="s">
        <v>534</v>
      </c>
      <c r="C101" s="3" t="s">
        <v>302</v>
      </c>
      <c r="D101" s="3" t="s">
        <v>577</v>
      </c>
      <c r="E101" s="3" t="s">
        <v>278</v>
      </c>
      <c r="F101" s="84">
        <f>MAX(0,1-(1/AVERAGEIFS(COP!$L$2:$L$1000,COP!$C$2:$C$1000,'Ambient Heat'!$B101,COP!$G$2:$G$1000,'Ambient Heat'!F$4,COP!$D$2:$D$1000,"RSDSC*")))</f>
        <v>0.67580939130740614</v>
      </c>
      <c r="G101" s="84">
        <f>MAX(0,1-(1/AVERAGEIFS(COP!$L$2:$L$1000,COP!$C$2:$C$1000,'Ambient Heat'!$B101,COP!$G$2:$G$1000,'Ambient Heat'!G$4,COP!$D$2:$D$1000,"RSDSC*")))</f>
        <v>0.69433456894698287</v>
      </c>
      <c r="H101" s="84">
        <f>MAX(0,1-(1/AVERAGEIFS(COP!$L$2:$L$1000,COP!$C$2:$C$1000,'Ambient Heat'!$B101,COP!$G$2:$G$1000,'Ambient Heat'!H$4,COP!$D$2:$D$1000,"RSDSC*")))</f>
        <v>0.73254274782860995</v>
      </c>
      <c r="I101" s="84">
        <f>MAX(0,1-(1/AVERAGEIFS(COP!$L$2:$L$1000,COP!$C$2:$C$1000,'Ambient Heat'!$B101,COP!$G$2:$G$1000,'Ambient Heat'!I$4,COP!$D$2:$D$1000,"RSDSC*")))</f>
        <v>0.76226022029209783</v>
      </c>
      <c r="J101" s="3">
        <v>5</v>
      </c>
    </row>
    <row r="102" spans="2:10" x14ac:dyDescent="0.2">
      <c r="B102" s="3" t="s">
        <v>535</v>
      </c>
      <c r="C102" s="3" t="s">
        <v>302</v>
      </c>
      <c r="D102" s="3" t="s">
        <v>577</v>
      </c>
      <c r="E102" s="3" t="s">
        <v>278</v>
      </c>
      <c r="F102" s="84">
        <f>MAX(0,1-(1/AVERAGEIFS(COP!$L$2:$L$1000,COP!$C$2:$C$1000,'Ambient Heat'!$B102,COP!$G$2:$G$1000,'Ambient Heat'!F$4,COP!$D$2:$D$1000,"RSDSC*")))</f>
        <v>0.67580939130740614</v>
      </c>
      <c r="G102" s="84">
        <f>MAX(0,1-(1/AVERAGEIFS(COP!$L$2:$L$1000,COP!$C$2:$C$1000,'Ambient Heat'!$B102,COP!$G$2:$G$1000,'Ambient Heat'!G$4,COP!$D$2:$D$1000,"RSDSC*")))</f>
        <v>0.69433456894698287</v>
      </c>
      <c r="H102" s="84">
        <f>MAX(0,1-(1/AVERAGEIFS(COP!$L$2:$L$1000,COP!$C$2:$C$1000,'Ambient Heat'!$B102,COP!$G$2:$G$1000,'Ambient Heat'!H$4,COP!$D$2:$D$1000,"RSDSC*")))</f>
        <v>0.73254274782860995</v>
      </c>
      <c r="I102" s="84">
        <f>MAX(0,1-(1/AVERAGEIFS(COP!$L$2:$L$1000,COP!$C$2:$C$1000,'Ambient Heat'!$B102,COP!$G$2:$G$1000,'Ambient Heat'!I$4,COP!$D$2:$D$1000,"RSDSC*")))</f>
        <v>0.76226022029209783</v>
      </c>
      <c r="J102" s="3">
        <v>5</v>
      </c>
    </row>
    <row r="103" spans="2:10" x14ac:dyDescent="0.2">
      <c r="B103" s="3" t="s">
        <v>536</v>
      </c>
      <c r="C103" s="3" t="s">
        <v>302</v>
      </c>
      <c r="D103" s="3" t="s">
        <v>577</v>
      </c>
      <c r="E103" s="3" t="s">
        <v>278</v>
      </c>
      <c r="F103" s="84">
        <f>MAX(0,1-(1/AVERAGEIFS(COP!$L$2:$L$1000,COP!$C$2:$C$1000,'Ambient Heat'!$B103,COP!$G$2:$G$1000,'Ambient Heat'!F$4,COP!$D$2:$D$1000,"RSDSC*")))</f>
        <v>0.67580939130740614</v>
      </c>
      <c r="G103" s="84">
        <f>MAX(0,1-(1/AVERAGEIFS(COP!$L$2:$L$1000,COP!$C$2:$C$1000,'Ambient Heat'!$B103,COP!$G$2:$G$1000,'Ambient Heat'!G$4,COP!$D$2:$D$1000,"RSDSC*")))</f>
        <v>0.69433456894698287</v>
      </c>
      <c r="H103" s="84">
        <f>MAX(0,1-(1/AVERAGEIFS(COP!$L$2:$L$1000,COP!$C$2:$C$1000,'Ambient Heat'!$B103,COP!$G$2:$G$1000,'Ambient Heat'!H$4,COP!$D$2:$D$1000,"RSDSC*")))</f>
        <v>0.73254274782860995</v>
      </c>
      <c r="I103" s="84">
        <f>MAX(0,1-(1/AVERAGEIFS(COP!$L$2:$L$1000,COP!$C$2:$C$1000,'Ambient Heat'!$B103,COP!$G$2:$G$1000,'Ambient Heat'!I$4,COP!$D$2:$D$1000,"RSDSC*")))</f>
        <v>0.76226022029209783</v>
      </c>
      <c r="J103" s="3">
        <v>5</v>
      </c>
    </row>
    <row r="104" spans="2:10" ht="15.75" thickBot="1" x14ac:dyDescent="0.25">
      <c r="B104" s="46" t="s">
        <v>537</v>
      </c>
      <c r="C104" s="46" t="s">
        <v>302</v>
      </c>
      <c r="D104" s="46" t="s">
        <v>577</v>
      </c>
      <c r="E104" s="46" t="s">
        <v>278</v>
      </c>
      <c r="F104" s="129">
        <f>MAX(0,1-(1/AVERAGEIFS(COP!$L$2:$L$1000,COP!$C$2:$C$1000,'Ambient Heat'!$B104,COP!$G$2:$G$1000,'Ambient Heat'!F$4,COP!$D$2:$D$1000,"RSDSC*")))</f>
        <v>0.67580939130740614</v>
      </c>
      <c r="G104" s="129">
        <f>MAX(0,1-(1/AVERAGEIFS(COP!$L$2:$L$1000,COP!$C$2:$C$1000,'Ambient Heat'!$B104,COP!$G$2:$G$1000,'Ambient Heat'!G$4,COP!$D$2:$D$1000,"RSDSC*")))</f>
        <v>0.69433456894698287</v>
      </c>
      <c r="H104" s="129">
        <f>MAX(0,1-(1/AVERAGEIFS(COP!$L$2:$L$1000,COP!$C$2:$C$1000,'Ambient Heat'!$B104,COP!$G$2:$G$1000,'Ambient Heat'!H$4,COP!$D$2:$D$1000,"RSDSC*")))</f>
        <v>0.73254274782860995</v>
      </c>
      <c r="I104" s="129">
        <f>MAX(0,1-(1/AVERAGEIFS(COP!$L$2:$L$1000,COP!$C$2:$C$1000,'Ambient Heat'!$B104,COP!$G$2:$G$1000,'Ambient Heat'!I$4,COP!$D$2:$D$1000,"RSDSC*")))</f>
        <v>0.76226022029209783</v>
      </c>
      <c r="J104" s="46">
        <v>5</v>
      </c>
    </row>
    <row r="105" spans="2:10" x14ac:dyDescent="0.2">
      <c r="B105" s="83" t="s">
        <v>297</v>
      </c>
      <c r="F105" s="84"/>
      <c r="G105" s="84"/>
      <c r="H105" s="84"/>
      <c r="I105" s="84"/>
    </row>
    <row r="106" spans="2:10" x14ac:dyDescent="0.2">
      <c r="B106" s="3" t="s">
        <v>288</v>
      </c>
      <c r="C106" s="3" t="s">
        <v>302</v>
      </c>
      <c r="D106" s="3" t="s">
        <v>299</v>
      </c>
      <c r="E106" s="3" t="s">
        <v>582</v>
      </c>
      <c r="F106" s="84">
        <f>MAX(0,1-(1/AVERAGEIFS(COP!$L$2:$L$1000,COP!$C$2:$C$1000,'Ambient Heat'!$B106,COP!$G$2:$G$1000,'Ambient Heat'!F$4,COP!$D$2:$D$1000,"RSDSH_Att*")))</f>
        <v>0.2658701597812021</v>
      </c>
      <c r="G106" s="84">
        <f>MAX(0,1-(1/AVERAGEIFS(COP!$L$2:$L$1000,COP!$C$2:$C$1000,'Ambient Heat'!$B106,COP!$G$2:$G$1000,'Ambient Heat'!G$4,COP!$D$2:$D$1000,"RSDSH_Att*")))</f>
        <v>0.31649980393421984</v>
      </c>
      <c r="H106" s="84">
        <f>MAX(0,1-(1/AVERAGEIFS(COP!$L$2:$L$1000,COP!$C$2:$C$1000,'Ambient Heat'!$B106,COP!$G$2:$G$1000,'Ambient Heat'!H$4,COP!$D$2:$D$1000,"RSDSH_Att*")))</f>
        <v>0.41701453864977822</v>
      </c>
      <c r="I106" s="84">
        <f>MAX(0,1-(1/AVERAGEIFS(COP!$L$2:$L$1000,COP!$C$2:$C$1000,'Ambient Heat'!$B106,COP!$G$2:$G$1000,'Ambient Heat'!I$4,COP!$D$2:$D$1000,"RSDSH_Att*")))</f>
        <v>0.41701453864977822</v>
      </c>
      <c r="J106" s="3">
        <v>5</v>
      </c>
    </row>
    <row r="107" spans="2:10" x14ac:dyDescent="0.2">
      <c r="B107" s="3" t="s">
        <v>288</v>
      </c>
      <c r="C107" s="3" t="s">
        <v>302</v>
      </c>
      <c r="D107" s="3" t="s">
        <v>377</v>
      </c>
      <c r="E107" s="3" t="s">
        <v>216</v>
      </c>
      <c r="F107" s="84">
        <f>MAX(0,1-(1/AVERAGEIFS(COP!$L$2:$L$1000,COP!$C$2:$C$1000,'Ambient Heat'!$B107,COP!$G$2:$G$1000,'Ambient Heat'!F$4,COP!$D$2:$D$1000,"RSDWH*")))</f>
        <v>0</v>
      </c>
      <c r="G107" s="84">
        <f>MAX(0,1-(1/AVERAGEIFS(COP!$L$2:$L$1000,COP!$C$2:$C$1000,'Ambient Heat'!$B107,COP!$G$2:$G$1000,'Ambient Heat'!G$4,COP!$D$2:$D$1000,"RSDWH*")))</f>
        <v>2.3571148477461779E-2</v>
      </c>
      <c r="H107" s="84">
        <f>MAX(0,1-(1/AVERAGEIFS(COP!$L$2:$L$1000,COP!$C$2:$C$1000,'Ambient Heat'!$B107,COP!$G$2:$G$1000,'Ambient Heat'!H$4,COP!$D$2:$D$1000,"RSDWH*")))</f>
        <v>0.16716362664254103</v>
      </c>
      <c r="I107" s="84">
        <f>MAX(0,1-(1/AVERAGEIFS(COP!$L$2:$L$1000,COP!$C$2:$C$1000,'Ambient Heat'!$B107,COP!$G$2:$G$1000,'Ambient Heat'!I$4,COP!$D$2:$D$1000,"RSDWH*")))</f>
        <v>0.16716362664254103</v>
      </c>
      <c r="J107" s="3">
        <v>5</v>
      </c>
    </row>
    <row r="108" spans="2:10" x14ac:dyDescent="0.2">
      <c r="B108" s="3" t="s">
        <v>289</v>
      </c>
      <c r="C108" s="3" t="s">
        <v>302</v>
      </c>
      <c r="D108" s="3" t="s">
        <v>299</v>
      </c>
      <c r="E108" s="3" t="s">
        <v>582</v>
      </c>
      <c r="F108" s="84">
        <f>MAX(0,1-(1/AVERAGEIFS(COP!$L$2:$L$1000,COP!$C$2:$C$1000,'Ambient Heat'!$B108,COP!$G$2:$G$1000,'Ambient Heat'!F$4,COP!$D$2:$D$1000,"RSDSH_Att*")))</f>
        <v>0.2658701597812021</v>
      </c>
      <c r="G108" s="84">
        <f>MAX(0,1-(1/AVERAGEIFS(COP!$L$2:$L$1000,COP!$C$2:$C$1000,'Ambient Heat'!$B108,COP!$G$2:$G$1000,'Ambient Heat'!G$4,COP!$D$2:$D$1000,"RSDSH_Att*")))</f>
        <v>0.28955176753019329</v>
      </c>
      <c r="H108" s="84">
        <f>MAX(0,1-(1/AVERAGEIFS(COP!$L$2:$L$1000,COP!$C$2:$C$1000,'Ambient Heat'!$B108,COP!$G$2:$G$1000,'Ambient Heat'!H$4,COP!$D$2:$D$1000,"RSDSH_Att*")))</f>
        <v>0.28955176753019329</v>
      </c>
      <c r="I108" s="84">
        <f>MAX(0,1-(1/AVERAGEIFS(COP!$L$2:$L$1000,COP!$C$2:$C$1000,'Ambient Heat'!$B108,COP!$G$2:$G$1000,'Ambient Heat'!I$4,COP!$D$2:$D$1000,"RSDSH_Att*")))</f>
        <v>0.31175327479487647</v>
      </c>
      <c r="J108" s="3">
        <v>5</v>
      </c>
    </row>
    <row r="109" spans="2:10" ht="15.75" thickBot="1" x14ac:dyDescent="0.25">
      <c r="B109" s="46" t="s">
        <v>289</v>
      </c>
      <c r="C109" s="46" t="s">
        <v>302</v>
      </c>
      <c r="D109" s="46" t="s">
        <v>377</v>
      </c>
      <c r="E109" s="46" t="s">
        <v>216</v>
      </c>
      <c r="F109" s="129">
        <f>MAX(0,1-(1/AVERAGEIFS(COP!$L$2:$L$1000,COP!$C$2:$C$1000,'Ambient Heat'!$B109,COP!$G$2:$G$1000,'Ambient Heat'!F$4,COP!$D$2:$D$1000,"RSDWH*")))</f>
        <v>0</v>
      </c>
      <c r="G109" s="129">
        <f>MAX(0,1-(1/AVERAGEIFS(COP!$L$2:$L$1000,COP!$C$2:$C$1000,'Ambient Heat'!$B109,COP!$G$2:$G$1000,'Ambient Heat'!G$4,COP!$D$2:$D$1000,"RSDWH*")))</f>
        <v>0</v>
      </c>
      <c r="H109" s="129">
        <f>MAX(0,1-(1/AVERAGEIFS(COP!$L$2:$L$1000,COP!$C$2:$C$1000,'Ambient Heat'!$B109,COP!$G$2:$G$1000,'Ambient Heat'!H$4,COP!$D$2:$D$1000,"RSDWH*")))</f>
        <v>0</v>
      </c>
      <c r="I109" s="129">
        <f>MAX(0,1-(1/AVERAGEIFS(COP!$L$2:$L$1000,COP!$C$2:$C$1000,'Ambient Heat'!$B109,COP!$G$2:$G$1000,'Ambient Heat'!I$4,COP!$D$2:$D$1000,"RSDWH*")))</f>
        <v>1.6790392564104417E-2</v>
      </c>
      <c r="J109" s="46">
        <v>5</v>
      </c>
    </row>
    <row r="110" spans="2:10" x14ac:dyDescent="0.2">
      <c r="B110" s="83" t="s">
        <v>298</v>
      </c>
      <c r="F110" s="84"/>
      <c r="G110" s="84"/>
      <c r="H110" s="84"/>
      <c r="I110" s="84"/>
    </row>
    <row r="111" spans="2:10" x14ac:dyDescent="0.2">
      <c r="B111" s="3" t="s">
        <v>287</v>
      </c>
      <c r="C111" s="3" t="s">
        <v>302</v>
      </c>
      <c r="D111" s="3" t="s">
        <v>299</v>
      </c>
      <c r="E111" s="3" t="s">
        <v>582</v>
      </c>
      <c r="F111" s="84">
        <f>MAX(0,1-(1/AVERAGEIFS(COP!$L$2:$L$1000,COP!$C$2:$C$1000,'Ambient Heat'!$B111,COP!$G$2:$G$1000,'Ambient Heat'!F$4,COP!$D$2:$D$1000,"RSDSH_Att*")))</f>
        <v>0.64890968903931157</v>
      </c>
      <c r="G111" s="84">
        <f>MAX(0,1-(1/AVERAGEIFS(COP!$L$2:$L$1000,COP!$C$2:$C$1000,'Ambient Heat'!$B111,COP!$G$2:$G$1000,'Ambient Heat'!G$4,COP!$D$2:$D$1000,"RSDSH_Att*")))</f>
        <v>0.68342827071203138</v>
      </c>
      <c r="H111" s="84">
        <f>MAX(0,1-(1/AVERAGEIFS(COP!$L$2:$L$1000,COP!$C$2:$C$1000,'Ambient Heat'!$B111,COP!$G$2:$G$1000,'Ambient Heat'!H$4,COP!$D$2:$D$1000,"RSDSH_Att*")))</f>
        <v>0.70516873886795206</v>
      </c>
      <c r="I111" s="84">
        <f>MAX(0,1-(1/AVERAGEIFS(COP!$L$2:$L$1000,COP!$C$2:$C$1000,'Ambient Heat'!$B111,COP!$G$2:$G$1000,'Ambient Heat'!I$4,COP!$D$2:$D$1000,"RSDSH_Att*")))</f>
        <v>0.70516873886795206</v>
      </c>
      <c r="J111" s="3">
        <v>5</v>
      </c>
    </row>
    <row r="112" spans="2:10" ht="15.75" thickBot="1" x14ac:dyDescent="0.25">
      <c r="B112" s="46" t="s">
        <v>287</v>
      </c>
      <c r="C112" s="46" t="s">
        <v>302</v>
      </c>
      <c r="D112" s="46" t="s">
        <v>377</v>
      </c>
      <c r="E112" s="46" t="s">
        <v>216</v>
      </c>
      <c r="F112" s="129">
        <f>MAX(0,1-(1/AVERAGEIFS(COP!$L$2:$L$1000,COP!$C$2:$C$1000,'Ambient Heat'!$B112,COP!$G$2:$G$1000,'Ambient Heat'!F$4,COP!$D$2:$D$1000,"RSDWH*")))</f>
        <v>0.49844241291330227</v>
      </c>
      <c r="G112" s="129">
        <f>MAX(0,1-(1/AVERAGEIFS(COP!$L$2:$L$1000,COP!$C$2:$C$1000,'Ambient Heat'!$B112,COP!$G$2:$G$1000,'Ambient Heat'!G$4,COP!$D$2:$D$1000,"RSDWH*")))</f>
        <v>0.54775467244575904</v>
      </c>
      <c r="H112" s="129">
        <f>MAX(0,1-(1/AVERAGEIFS(COP!$L$2:$L$1000,COP!$C$2:$C$1000,'Ambient Heat'!$B112,COP!$G$2:$G$1000,'Ambient Heat'!H$4,COP!$D$2:$D$1000,"RSDWH*")))</f>
        <v>0.57881248409707431</v>
      </c>
      <c r="I112" s="129">
        <f>MAX(0,1-(1/AVERAGEIFS(COP!$L$2:$L$1000,COP!$C$2:$C$1000,'Ambient Heat'!$B112,COP!$G$2:$G$1000,'Ambient Heat'!I$4,COP!$D$2:$D$1000,"RSDWH*")))</f>
        <v>0.57881248409707431</v>
      </c>
      <c r="J112" s="46">
        <v>5</v>
      </c>
    </row>
    <row r="113" spans="2:10" x14ac:dyDescent="0.2">
      <c r="B113" s="83" t="s">
        <v>300</v>
      </c>
      <c r="F113" s="84"/>
      <c r="G113" s="84"/>
      <c r="H113" s="84"/>
      <c r="I113" s="84"/>
    </row>
    <row r="114" spans="2:10" x14ac:dyDescent="0.2">
      <c r="B114" s="3" t="s">
        <v>283</v>
      </c>
      <c r="C114" s="3" t="s">
        <v>302</v>
      </c>
      <c r="D114" s="3" t="s">
        <v>299</v>
      </c>
      <c r="E114" s="3" t="s">
        <v>583</v>
      </c>
      <c r="F114" s="84">
        <f>MAX(0,1-(1/AVERAGEIFS(COP!$L$2:$L$1000,COP!$C$2:$C$1000,'Ambient Heat'!$B114,COP!$G$2:$G$1000,'Ambient Heat'!F$4,COP!$D$2:$D$1000,"RSDSH_Det*")))</f>
        <v>0.67635275799933481</v>
      </c>
      <c r="G114" s="84">
        <f>MAX(0,1-(1/AVERAGEIFS(COP!$L$2:$L$1000,COP!$C$2:$C$1000,'Ambient Heat'!$B114,COP!$G$2:$G$1000,'Ambient Heat'!G$4,COP!$D$2:$D$1000,"RSDSH_Det*")))</f>
        <v>0.69658071062437732</v>
      </c>
      <c r="H114" s="84">
        <f>MAX(0,1-(1/AVERAGEIFS(COP!$L$2:$L$1000,COP!$C$2:$C$1000,'Ambient Heat'!$B114,COP!$G$2:$G$1000,'Ambient Heat'!H$4,COP!$D$2:$D$1000,"RSDSH_Det*")))</f>
        <v>0.73758331729675719</v>
      </c>
      <c r="I114" s="84">
        <f>MAX(0,1-(1/AVERAGEIFS(COP!$L$2:$L$1000,COP!$C$2:$C$1000,'Ambient Heat'!$B114,COP!$G$2:$G$1000,'Ambient Heat'!I$4,COP!$D$2:$D$1000,"RSDSH_Det*")))</f>
        <v>0.75726456849950041</v>
      </c>
      <c r="J114" s="3">
        <v>5</v>
      </c>
    </row>
    <row r="115" spans="2:10" x14ac:dyDescent="0.2">
      <c r="B115" s="3" t="s">
        <v>279</v>
      </c>
      <c r="C115" s="3" t="s">
        <v>302</v>
      </c>
      <c r="D115" s="3" t="s">
        <v>299</v>
      </c>
      <c r="E115" s="3" t="s">
        <v>583</v>
      </c>
      <c r="F115" s="84">
        <f>MAX(0,1-(1/AVERAGEIFS(COP!$L$2:$L$1000,COP!$C$2:$C$1000,'Ambient Heat'!$B115,COP!$G$2:$G$1000,'Ambient Heat'!F$4,COP!$D$2:$D$1000,"RSDSH_Det*")))</f>
        <v>0.67635275799933481</v>
      </c>
      <c r="G115" s="84">
        <f>MAX(0,1-(1/AVERAGEIFS(COP!$L$2:$L$1000,COP!$C$2:$C$1000,'Ambient Heat'!$B115,COP!$G$2:$G$1000,'Ambient Heat'!G$4,COP!$D$2:$D$1000,"RSDSH_Det*")))</f>
        <v>0.69658071062437732</v>
      </c>
      <c r="H115" s="84">
        <f>MAX(0,1-(1/AVERAGEIFS(COP!$L$2:$L$1000,COP!$C$2:$C$1000,'Ambient Heat'!$B115,COP!$G$2:$G$1000,'Ambient Heat'!H$4,COP!$D$2:$D$1000,"RSDSH_Det*")))</f>
        <v>0.73758331729675719</v>
      </c>
      <c r="I115" s="84">
        <f>MAX(0,1-(1/AVERAGEIFS(COP!$L$2:$L$1000,COP!$C$2:$C$1000,'Ambient Heat'!$B115,COP!$G$2:$G$1000,'Ambient Heat'!I$4,COP!$D$2:$D$1000,"RSDSH_Det*")))</f>
        <v>0.75726456849950041</v>
      </c>
      <c r="J115" s="3">
        <v>5</v>
      </c>
    </row>
    <row r="116" spans="2:10" ht="15.75" thickBot="1" x14ac:dyDescent="0.25">
      <c r="B116" s="46" t="s">
        <v>279</v>
      </c>
      <c r="C116" s="46" t="s">
        <v>302</v>
      </c>
      <c r="D116" s="46" t="s">
        <v>577</v>
      </c>
      <c r="E116" s="46" t="s">
        <v>280</v>
      </c>
      <c r="F116" s="129">
        <f>MAX(0,1-(1/AVERAGEIFS(COP!$L$2:$L$1000,COP!$C$2:$C$1000,'Ambient Heat'!$B116,COP!$G$2:$G$1000,'Ambient Heat'!F$4,COP!$D$2:$D$1000,"RSDSC*")))</f>
        <v>0.64039195333259424</v>
      </c>
      <c r="G116" s="129">
        <f>MAX(0,1-(1/AVERAGEIFS(COP!$L$2:$L$1000,COP!$C$2:$C$1000,'Ambient Heat'!$B116,COP!$G$2:$G$1000,'Ambient Heat'!G$4,COP!$D$2:$D$1000,"RSDSC*")))</f>
        <v>0.6628674562493071</v>
      </c>
      <c r="H116" s="129">
        <f>MAX(0,1-(1/AVERAGEIFS(COP!$L$2:$L$1000,COP!$C$2:$C$1000,'Ambient Heat'!$B116,COP!$G$2:$G$1000,'Ambient Heat'!H$4,COP!$D$2:$D$1000,"RSDSC*")))</f>
        <v>0.70842590810750883</v>
      </c>
      <c r="I116" s="129">
        <f>MAX(0,1-(1/AVERAGEIFS(COP!$L$2:$L$1000,COP!$C$2:$C$1000,'Ambient Heat'!$B116,COP!$G$2:$G$1000,'Ambient Heat'!I$4,COP!$D$2:$D$1000,"RSDSC*")))</f>
        <v>0.73029396499944566</v>
      </c>
      <c r="J116" s="46">
        <v>5</v>
      </c>
    </row>
    <row r="117" spans="2:10" x14ac:dyDescent="0.2">
      <c r="B117" s="3" t="s">
        <v>538</v>
      </c>
      <c r="C117" s="3" t="s">
        <v>302</v>
      </c>
      <c r="D117" s="3" t="s">
        <v>299</v>
      </c>
      <c r="E117" s="3" t="s">
        <v>539</v>
      </c>
      <c r="F117" s="84">
        <f>MAX(0,1-(1/AVERAGEIFS(COP!$L$2:$L$1000,COP!$C$2:$C$1000,'Ambient Heat'!$B117,COP!$G$2:$G$1000,'Ambient Heat'!F$4,COP!$D$2:$D$1000,"RSDSH_Det*")))</f>
        <v>0.67635275799933481</v>
      </c>
      <c r="G117" s="84">
        <f>MAX(0,1-(1/AVERAGEIFS(COP!$L$2:$L$1000,COP!$C$2:$C$1000,'Ambient Heat'!$B117,COP!$G$2:$G$1000,'Ambient Heat'!G$4,COP!$D$2:$D$1000,"RSDSH_Det*")))</f>
        <v>0.70577523454484981</v>
      </c>
      <c r="H117" s="84">
        <f>MAX(0,1-(1/AVERAGEIFS(COP!$L$2:$L$1000,COP!$C$2:$C$1000,'Ambient Heat'!$B117,COP!$G$2:$G$1000,'Ambient Heat'!H$4,COP!$D$2:$D$1000,"RSDSH_Det*")))</f>
        <v>0.73758331729675719</v>
      </c>
      <c r="I117" s="84">
        <f>MAX(0,1-(1/AVERAGEIFS(COP!$L$2:$L$1000,COP!$C$2:$C$1000,'Ambient Heat'!$B117,COP!$G$2:$G$1000,'Ambient Heat'!I$4,COP!$D$2:$D$1000,"RSDSH_Det*")))</f>
        <v>0.75726456849950041</v>
      </c>
      <c r="J117" s="3">
        <v>5</v>
      </c>
    </row>
    <row r="118" spans="2:10" x14ac:dyDescent="0.2">
      <c r="B118" s="3" t="s">
        <v>540</v>
      </c>
      <c r="C118" s="3" t="s">
        <v>302</v>
      </c>
      <c r="D118" s="3" t="s">
        <v>299</v>
      </c>
      <c r="E118" s="3" t="s">
        <v>541</v>
      </c>
      <c r="F118" s="84">
        <f>MAX(0,1-(1/AVERAGEIFS(COP!$L$2:$L$1000,COP!$C$2:$C$1000,'Ambient Heat'!$B118,COP!$G$2:$G$1000,'Ambient Heat'!F$4,COP!$D$2:$D$1000,"RSDSH_Det*")))</f>
        <v>0.67635275799933481</v>
      </c>
      <c r="G118" s="84">
        <f>MAX(0,1-(1/AVERAGEIFS(COP!$L$2:$L$1000,COP!$C$2:$C$1000,'Ambient Heat'!$B118,COP!$G$2:$G$1000,'Ambient Heat'!G$4,COP!$D$2:$D$1000,"RSDSH_Det*")))</f>
        <v>0.70577523454484981</v>
      </c>
      <c r="H118" s="84">
        <f>MAX(0,1-(1/AVERAGEIFS(COP!$L$2:$L$1000,COP!$C$2:$C$1000,'Ambient Heat'!$B118,COP!$G$2:$G$1000,'Ambient Heat'!H$4,COP!$D$2:$D$1000,"RSDSH_Det*")))</f>
        <v>0.73758331729675719</v>
      </c>
      <c r="I118" s="84">
        <f>MAX(0,1-(1/AVERAGEIFS(COP!$L$2:$L$1000,COP!$C$2:$C$1000,'Ambient Heat'!$B118,COP!$G$2:$G$1000,'Ambient Heat'!I$4,COP!$D$2:$D$1000,"RSDSH_Det*")))</f>
        <v>0.75726456849950041</v>
      </c>
      <c r="J118" s="3">
        <v>5</v>
      </c>
    </row>
    <row r="119" spans="2:10" x14ac:dyDescent="0.2">
      <c r="B119" s="3" t="s">
        <v>542</v>
      </c>
      <c r="C119" s="3" t="s">
        <v>302</v>
      </c>
      <c r="D119" s="3" t="s">
        <v>299</v>
      </c>
      <c r="E119" s="3" t="s">
        <v>543</v>
      </c>
      <c r="F119" s="84">
        <f>MAX(0,1-(1/AVERAGEIFS(COP!$L$2:$L$1000,COP!$C$2:$C$1000,'Ambient Heat'!$B119,COP!$G$2:$G$1000,'Ambient Heat'!F$4,COP!$D$2:$D$1000,"RSDSH_Det*")))</f>
        <v>0.67635275799933481</v>
      </c>
      <c r="G119" s="84">
        <f>MAX(0,1-(1/AVERAGEIFS(COP!$L$2:$L$1000,COP!$C$2:$C$1000,'Ambient Heat'!$B119,COP!$G$2:$G$1000,'Ambient Heat'!G$4,COP!$D$2:$D$1000,"RSDSH_Det*")))</f>
        <v>0.70577523454484981</v>
      </c>
      <c r="H119" s="84">
        <f>MAX(0,1-(1/AVERAGEIFS(COP!$L$2:$L$1000,COP!$C$2:$C$1000,'Ambient Heat'!$B119,COP!$G$2:$G$1000,'Ambient Heat'!H$4,COP!$D$2:$D$1000,"RSDSH_Det*")))</f>
        <v>0.73758331729675719</v>
      </c>
      <c r="I119" s="84">
        <f>MAX(0,1-(1/AVERAGEIFS(COP!$L$2:$L$1000,COP!$C$2:$C$1000,'Ambient Heat'!$B119,COP!$G$2:$G$1000,'Ambient Heat'!I$4,COP!$D$2:$D$1000,"RSDSH_Det*")))</f>
        <v>0.75726456849950041</v>
      </c>
      <c r="J119" s="3">
        <v>5</v>
      </c>
    </row>
    <row r="120" spans="2:10" x14ac:dyDescent="0.2">
      <c r="B120" s="3" t="s">
        <v>544</v>
      </c>
      <c r="C120" s="3" t="s">
        <v>302</v>
      </c>
      <c r="D120" s="3" t="s">
        <v>299</v>
      </c>
      <c r="E120" s="3" t="s">
        <v>545</v>
      </c>
      <c r="F120" s="84">
        <f>MAX(0,1-(1/AVERAGEIFS(COP!$L$2:$L$1000,COP!$C$2:$C$1000,'Ambient Heat'!$B120,COP!$G$2:$G$1000,'Ambient Heat'!F$4,COP!$D$2:$D$1000,"RSDSH_Det*")))</f>
        <v>0.67635275799933481</v>
      </c>
      <c r="G120" s="84">
        <f>MAX(0,1-(1/AVERAGEIFS(COP!$L$2:$L$1000,COP!$C$2:$C$1000,'Ambient Heat'!$B120,COP!$G$2:$G$1000,'Ambient Heat'!G$4,COP!$D$2:$D$1000,"RSDSH_Det*")))</f>
        <v>0.70577523454484981</v>
      </c>
      <c r="H120" s="84">
        <f>MAX(0,1-(1/AVERAGEIFS(COP!$L$2:$L$1000,COP!$C$2:$C$1000,'Ambient Heat'!$B120,COP!$G$2:$G$1000,'Ambient Heat'!H$4,COP!$D$2:$D$1000,"RSDSH_Det*")))</f>
        <v>0.73758331729675719</v>
      </c>
      <c r="I120" s="84">
        <f>MAX(0,1-(1/AVERAGEIFS(COP!$L$2:$L$1000,COP!$C$2:$C$1000,'Ambient Heat'!$B120,COP!$G$2:$G$1000,'Ambient Heat'!I$4,COP!$D$2:$D$1000,"RSDSH_Det*")))</f>
        <v>0.75726456849950041</v>
      </c>
      <c r="J120" s="3">
        <v>5</v>
      </c>
    </row>
    <row r="121" spans="2:10" x14ac:dyDescent="0.2">
      <c r="B121" s="3" t="s">
        <v>546</v>
      </c>
      <c r="C121" s="3" t="s">
        <v>302</v>
      </c>
      <c r="D121" s="3" t="s">
        <v>299</v>
      </c>
      <c r="E121" s="3" t="s">
        <v>547</v>
      </c>
      <c r="F121" s="84">
        <f>MAX(0,1-(1/AVERAGEIFS(COP!$L$2:$L$1000,COP!$C$2:$C$1000,'Ambient Heat'!$B121,COP!$G$2:$G$1000,'Ambient Heat'!F$4,COP!$D$2:$D$1000,"RSDSH_Det*")))</f>
        <v>0.67635275799933481</v>
      </c>
      <c r="G121" s="84">
        <f>MAX(0,1-(1/AVERAGEIFS(COP!$L$2:$L$1000,COP!$C$2:$C$1000,'Ambient Heat'!$B121,COP!$G$2:$G$1000,'Ambient Heat'!G$4,COP!$D$2:$D$1000,"RSDSH_Det*")))</f>
        <v>0.70577523454484981</v>
      </c>
      <c r="H121" s="84">
        <f>MAX(0,1-(1/AVERAGEIFS(COP!$L$2:$L$1000,COP!$C$2:$C$1000,'Ambient Heat'!$B121,COP!$G$2:$G$1000,'Ambient Heat'!H$4,COP!$D$2:$D$1000,"RSDSH_Det*")))</f>
        <v>0.73758331729675719</v>
      </c>
      <c r="I121" s="84">
        <f>MAX(0,1-(1/AVERAGEIFS(COP!$L$2:$L$1000,COP!$C$2:$C$1000,'Ambient Heat'!$B121,COP!$G$2:$G$1000,'Ambient Heat'!I$4,COP!$D$2:$D$1000,"RSDSH_Det*")))</f>
        <v>0.75726456849950041</v>
      </c>
      <c r="J121" s="3">
        <v>5</v>
      </c>
    </row>
    <row r="122" spans="2:10" ht="15.75" thickBot="1" x14ac:dyDescent="0.25">
      <c r="B122" s="46" t="s">
        <v>548</v>
      </c>
      <c r="C122" s="46" t="s">
        <v>302</v>
      </c>
      <c r="D122" s="46" t="s">
        <v>299</v>
      </c>
      <c r="E122" s="46" t="s">
        <v>549</v>
      </c>
      <c r="F122" s="129">
        <f>MAX(0,1-(1/AVERAGEIFS(COP!$L$2:$L$1000,COP!$C$2:$C$1000,'Ambient Heat'!$B122,COP!$G$2:$G$1000,'Ambient Heat'!F$4,COP!$D$2:$D$1000,"RSDSH_Det*")))</f>
        <v>0.67635275799933481</v>
      </c>
      <c r="G122" s="129">
        <f>MAX(0,1-(1/AVERAGEIFS(COP!$L$2:$L$1000,COP!$C$2:$C$1000,'Ambient Heat'!$B122,COP!$G$2:$G$1000,'Ambient Heat'!G$4,COP!$D$2:$D$1000,"RSDSH_Det*")))</f>
        <v>0.70577523454484981</v>
      </c>
      <c r="H122" s="129">
        <f>MAX(0,1-(1/AVERAGEIFS(COP!$L$2:$L$1000,COP!$C$2:$C$1000,'Ambient Heat'!$B122,COP!$G$2:$G$1000,'Ambient Heat'!H$4,COP!$D$2:$D$1000,"RSDSH_Det*")))</f>
        <v>0.73758331729675719</v>
      </c>
      <c r="I122" s="129">
        <f>MAX(0,1-(1/AVERAGEIFS(COP!$L$2:$L$1000,COP!$C$2:$C$1000,'Ambient Heat'!$B122,COP!$G$2:$G$1000,'Ambient Heat'!I$4,COP!$D$2:$D$1000,"RSDSH_Det*")))</f>
        <v>0.75726456849950041</v>
      </c>
      <c r="J122" s="46">
        <v>5</v>
      </c>
    </row>
    <row r="123" spans="2:10" x14ac:dyDescent="0.2">
      <c r="B123" s="3" t="s">
        <v>550</v>
      </c>
      <c r="C123" s="3" t="s">
        <v>302</v>
      </c>
      <c r="D123" s="3" t="s">
        <v>299</v>
      </c>
      <c r="E123" s="3" t="s">
        <v>539</v>
      </c>
      <c r="F123" s="84">
        <f>MAX(0,1-(1/AVERAGEIFS(COP!$L$2:$L$1000,COP!$C$2:$C$1000,'Ambient Heat'!$B123,COP!$G$2:$G$1000,'Ambient Heat'!F$4,COP!$D$2:$D$1000,"RSDSH_Det*")))</f>
        <v>0.67635275799933481</v>
      </c>
      <c r="G123" s="84">
        <f>MAX(0,1-(1/AVERAGEIFS(COP!$L$2:$L$1000,COP!$C$2:$C$1000,'Ambient Heat'!$B123,COP!$G$2:$G$1000,'Ambient Heat'!G$4,COP!$D$2:$D$1000,"RSDSH_Det*")))</f>
        <v>0.70577523454484981</v>
      </c>
      <c r="H123" s="84">
        <f>MAX(0,1-(1/AVERAGEIFS(COP!$L$2:$L$1000,COP!$C$2:$C$1000,'Ambient Heat'!$B123,COP!$G$2:$G$1000,'Ambient Heat'!H$4,COP!$D$2:$D$1000,"RSDSH_Det*")))</f>
        <v>0.73758331729675719</v>
      </c>
      <c r="I123" s="84">
        <f>MAX(0,1-(1/AVERAGEIFS(COP!$L$2:$L$1000,COP!$C$2:$C$1000,'Ambient Heat'!$B123,COP!$G$2:$G$1000,'Ambient Heat'!I$4,COP!$D$2:$D$1000,"RSDSH_Det*")))</f>
        <v>0.75726456849950041</v>
      </c>
      <c r="J123" s="128">
        <v>5</v>
      </c>
    </row>
    <row r="124" spans="2:10" x14ac:dyDescent="0.2">
      <c r="B124" s="3" t="s">
        <v>551</v>
      </c>
      <c r="C124" s="3" t="s">
        <v>302</v>
      </c>
      <c r="D124" s="3" t="s">
        <v>299</v>
      </c>
      <c r="E124" s="3" t="s">
        <v>541</v>
      </c>
      <c r="F124" s="84">
        <f>MAX(0,1-(1/AVERAGEIFS(COP!$L$2:$L$1000,COP!$C$2:$C$1000,'Ambient Heat'!$B124,COP!$G$2:$G$1000,'Ambient Heat'!F$4,COP!$D$2:$D$1000,"RSDSH_Det*")))</f>
        <v>0.67635275799933481</v>
      </c>
      <c r="G124" s="84">
        <f>MAX(0,1-(1/AVERAGEIFS(COP!$L$2:$L$1000,COP!$C$2:$C$1000,'Ambient Heat'!$B124,COP!$G$2:$G$1000,'Ambient Heat'!G$4,COP!$D$2:$D$1000,"RSDSH_Det*")))</f>
        <v>0.70577523454484981</v>
      </c>
      <c r="H124" s="84">
        <f>MAX(0,1-(1/AVERAGEIFS(COP!$L$2:$L$1000,COP!$C$2:$C$1000,'Ambient Heat'!$B124,COP!$G$2:$G$1000,'Ambient Heat'!H$4,COP!$D$2:$D$1000,"RSDSH_Det*")))</f>
        <v>0.73758331729675719</v>
      </c>
      <c r="I124" s="84">
        <f>MAX(0,1-(1/AVERAGEIFS(COP!$L$2:$L$1000,COP!$C$2:$C$1000,'Ambient Heat'!$B124,COP!$G$2:$G$1000,'Ambient Heat'!I$4,COP!$D$2:$D$1000,"RSDSH_Det*")))</f>
        <v>0.75726456849950041</v>
      </c>
      <c r="J124" s="3">
        <v>5</v>
      </c>
    </row>
    <row r="125" spans="2:10" x14ac:dyDescent="0.2">
      <c r="B125" s="3" t="s">
        <v>552</v>
      </c>
      <c r="C125" s="3" t="s">
        <v>302</v>
      </c>
      <c r="D125" s="3" t="s">
        <v>299</v>
      </c>
      <c r="E125" s="3" t="s">
        <v>543</v>
      </c>
      <c r="F125" s="84">
        <f>MAX(0,1-(1/AVERAGEIFS(COP!$L$2:$L$1000,COP!$C$2:$C$1000,'Ambient Heat'!$B125,COP!$G$2:$G$1000,'Ambient Heat'!F$4,COP!$D$2:$D$1000,"RSDSH_Det*")))</f>
        <v>0.67635275799933481</v>
      </c>
      <c r="G125" s="84">
        <f>MAX(0,1-(1/AVERAGEIFS(COP!$L$2:$L$1000,COP!$C$2:$C$1000,'Ambient Heat'!$B125,COP!$G$2:$G$1000,'Ambient Heat'!G$4,COP!$D$2:$D$1000,"RSDSH_Det*")))</f>
        <v>0.70577523454484981</v>
      </c>
      <c r="H125" s="84">
        <f>MAX(0,1-(1/AVERAGEIFS(COP!$L$2:$L$1000,COP!$C$2:$C$1000,'Ambient Heat'!$B125,COP!$G$2:$G$1000,'Ambient Heat'!H$4,COP!$D$2:$D$1000,"RSDSH_Det*")))</f>
        <v>0.73758331729675719</v>
      </c>
      <c r="I125" s="84">
        <f>MAX(0,1-(1/AVERAGEIFS(COP!$L$2:$L$1000,COP!$C$2:$C$1000,'Ambient Heat'!$B125,COP!$G$2:$G$1000,'Ambient Heat'!I$4,COP!$D$2:$D$1000,"RSDSH_Det*")))</f>
        <v>0.75726456849950041</v>
      </c>
      <c r="J125" s="3">
        <v>5</v>
      </c>
    </row>
    <row r="126" spans="2:10" x14ac:dyDescent="0.2">
      <c r="B126" s="3" t="s">
        <v>553</v>
      </c>
      <c r="C126" s="3" t="s">
        <v>302</v>
      </c>
      <c r="D126" s="3" t="s">
        <v>299</v>
      </c>
      <c r="E126" s="3" t="s">
        <v>545</v>
      </c>
      <c r="F126" s="84">
        <f>MAX(0,1-(1/AVERAGEIFS(COP!$L$2:$L$1000,COP!$C$2:$C$1000,'Ambient Heat'!$B126,COP!$G$2:$G$1000,'Ambient Heat'!F$4,COP!$D$2:$D$1000,"RSDSH_Det*")))</f>
        <v>0.67635275799933481</v>
      </c>
      <c r="G126" s="84">
        <f>MAX(0,1-(1/AVERAGEIFS(COP!$L$2:$L$1000,COP!$C$2:$C$1000,'Ambient Heat'!$B126,COP!$G$2:$G$1000,'Ambient Heat'!G$4,COP!$D$2:$D$1000,"RSDSH_Det*")))</f>
        <v>0.70577523454484981</v>
      </c>
      <c r="H126" s="84">
        <f>MAX(0,1-(1/AVERAGEIFS(COP!$L$2:$L$1000,COP!$C$2:$C$1000,'Ambient Heat'!$B126,COP!$G$2:$G$1000,'Ambient Heat'!H$4,COP!$D$2:$D$1000,"RSDSH_Det*")))</f>
        <v>0.73758331729675719</v>
      </c>
      <c r="I126" s="84">
        <f>MAX(0,1-(1/AVERAGEIFS(COP!$L$2:$L$1000,COP!$C$2:$C$1000,'Ambient Heat'!$B126,COP!$G$2:$G$1000,'Ambient Heat'!I$4,COP!$D$2:$D$1000,"RSDSH_Det*")))</f>
        <v>0.75726456849950041</v>
      </c>
      <c r="J126" s="3">
        <v>5</v>
      </c>
    </row>
    <row r="127" spans="2:10" x14ac:dyDescent="0.2">
      <c r="B127" s="3" t="s">
        <v>554</v>
      </c>
      <c r="C127" s="3" t="s">
        <v>302</v>
      </c>
      <c r="D127" s="3" t="s">
        <v>299</v>
      </c>
      <c r="E127" s="3" t="s">
        <v>547</v>
      </c>
      <c r="F127" s="84">
        <f>MAX(0,1-(1/AVERAGEIFS(COP!$L$2:$L$1000,COP!$C$2:$C$1000,'Ambient Heat'!$B127,COP!$G$2:$G$1000,'Ambient Heat'!F$4,COP!$D$2:$D$1000,"RSDSH_Det*")))</f>
        <v>0.67635275799933481</v>
      </c>
      <c r="G127" s="84">
        <f>MAX(0,1-(1/AVERAGEIFS(COP!$L$2:$L$1000,COP!$C$2:$C$1000,'Ambient Heat'!$B127,COP!$G$2:$G$1000,'Ambient Heat'!G$4,COP!$D$2:$D$1000,"RSDSH_Det*")))</f>
        <v>0.70577523454484981</v>
      </c>
      <c r="H127" s="84">
        <f>MAX(0,1-(1/AVERAGEIFS(COP!$L$2:$L$1000,COP!$C$2:$C$1000,'Ambient Heat'!$B127,COP!$G$2:$G$1000,'Ambient Heat'!H$4,COP!$D$2:$D$1000,"RSDSH_Det*")))</f>
        <v>0.73758331729675719</v>
      </c>
      <c r="I127" s="84">
        <f>MAX(0,1-(1/AVERAGEIFS(COP!$L$2:$L$1000,COP!$C$2:$C$1000,'Ambient Heat'!$B127,COP!$G$2:$G$1000,'Ambient Heat'!I$4,COP!$D$2:$D$1000,"RSDSH_Det*")))</f>
        <v>0.75726456849950041</v>
      </c>
      <c r="J127" s="3">
        <v>5</v>
      </c>
    </row>
    <row r="128" spans="2:10" ht="15.75" thickBot="1" x14ac:dyDescent="0.25">
      <c r="B128" s="46" t="s">
        <v>555</v>
      </c>
      <c r="C128" s="46" t="s">
        <v>302</v>
      </c>
      <c r="D128" s="46" t="s">
        <v>299</v>
      </c>
      <c r="E128" s="46" t="s">
        <v>549</v>
      </c>
      <c r="F128" s="129">
        <f>MAX(0,1-(1/AVERAGEIFS(COP!$L$2:$L$1000,COP!$C$2:$C$1000,'Ambient Heat'!$B128,COP!$G$2:$G$1000,'Ambient Heat'!F$4,COP!$D$2:$D$1000,"RSDSH_Det*")))</f>
        <v>0.67635275799933481</v>
      </c>
      <c r="G128" s="129">
        <f>MAX(0,1-(1/AVERAGEIFS(COP!$L$2:$L$1000,COP!$C$2:$C$1000,'Ambient Heat'!$B128,COP!$G$2:$G$1000,'Ambient Heat'!G$4,COP!$D$2:$D$1000,"RSDSH_Det*")))</f>
        <v>0.70577523454484981</v>
      </c>
      <c r="H128" s="129">
        <f>MAX(0,1-(1/AVERAGEIFS(COP!$L$2:$L$1000,COP!$C$2:$C$1000,'Ambient Heat'!$B128,COP!$G$2:$G$1000,'Ambient Heat'!H$4,COP!$D$2:$D$1000,"RSDSH_Det*")))</f>
        <v>0.73758331729675719</v>
      </c>
      <c r="I128" s="129">
        <f>MAX(0,1-(1/AVERAGEIFS(COP!$L$2:$L$1000,COP!$C$2:$C$1000,'Ambient Heat'!$B128,COP!$G$2:$G$1000,'Ambient Heat'!I$4,COP!$D$2:$D$1000,"RSDSH_Det*")))</f>
        <v>0.75726456849950041</v>
      </c>
      <c r="J128" s="46">
        <v>5</v>
      </c>
    </row>
    <row r="129" spans="2:10" x14ac:dyDescent="0.2">
      <c r="B129" s="3" t="s">
        <v>550</v>
      </c>
      <c r="C129" s="126" t="s">
        <v>302</v>
      </c>
      <c r="D129" s="126" t="s">
        <v>377</v>
      </c>
      <c r="E129" s="3" t="s">
        <v>245</v>
      </c>
      <c r="F129" s="127">
        <f>MAX(0,1-(1/AVERAGEIFS(COP!$L$2:$L$1000,COP!$C$2:$C$1000,'Ambient Heat'!$B129,COP!$G$2:$G$1000,'Ambient Heat'!F$4,COP!$D$2:$D$1000,"RSDWH*")))</f>
        <v>0.53764679714190677</v>
      </c>
      <c r="G129" s="127">
        <f>MAX(0,1-(1/AVERAGEIFS(COP!$L$2:$L$1000,COP!$C$2:$C$1000,'Ambient Heat'!$B129,COP!$G$2:$G$1000,'Ambient Heat'!G$4,COP!$D$2:$D$1000,"RSDWH*")))</f>
        <v>0.57967890649264264</v>
      </c>
      <c r="H129" s="127">
        <f>MAX(0,1-(1/AVERAGEIFS(COP!$L$2:$L$1000,COP!$C$2:$C$1000,'Ambient Heat'!$B129,COP!$G$2:$G$1000,'Ambient Heat'!H$4,COP!$D$2:$D$1000,"RSDWH*")))</f>
        <v>0.62511902470965408</v>
      </c>
      <c r="I129" s="127">
        <f>MAX(0,1-(1/AVERAGEIFS(COP!$L$2:$L$1000,COP!$C$2:$C$1000,'Ambient Heat'!$B129,COP!$G$2:$G$1000,'Ambient Heat'!I$4,COP!$D$2:$D$1000,"RSDWH*")))</f>
        <v>0.65323509785643008</v>
      </c>
      <c r="J129" s="3">
        <v>5</v>
      </c>
    </row>
    <row r="130" spans="2:10" x14ac:dyDescent="0.2">
      <c r="B130" s="3" t="s">
        <v>551</v>
      </c>
      <c r="C130" s="126" t="s">
        <v>302</v>
      </c>
      <c r="D130" s="126" t="s">
        <v>377</v>
      </c>
      <c r="E130" s="3" t="s">
        <v>245</v>
      </c>
      <c r="F130" s="127">
        <f>MAX(0,1-(1/AVERAGEIFS(COP!$L$2:$L$1000,COP!$C$2:$C$1000,'Ambient Heat'!$B130,COP!$G$2:$G$1000,'Ambient Heat'!F$4,COP!$D$2:$D$1000,"RSDWH*")))</f>
        <v>0.53764679714190677</v>
      </c>
      <c r="G130" s="127">
        <f>MAX(0,1-(1/AVERAGEIFS(COP!$L$2:$L$1000,COP!$C$2:$C$1000,'Ambient Heat'!$B130,COP!$G$2:$G$1000,'Ambient Heat'!G$4,COP!$D$2:$D$1000,"RSDWH*")))</f>
        <v>0.57967890649264264</v>
      </c>
      <c r="H130" s="127">
        <f>MAX(0,1-(1/AVERAGEIFS(COP!$L$2:$L$1000,COP!$C$2:$C$1000,'Ambient Heat'!$B130,COP!$G$2:$G$1000,'Ambient Heat'!H$4,COP!$D$2:$D$1000,"RSDWH*")))</f>
        <v>0.62511902470965408</v>
      </c>
      <c r="I130" s="127">
        <f>MAX(0,1-(1/AVERAGEIFS(COP!$L$2:$L$1000,COP!$C$2:$C$1000,'Ambient Heat'!$B130,COP!$G$2:$G$1000,'Ambient Heat'!I$4,COP!$D$2:$D$1000,"RSDWH*")))</f>
        <v>0.65323509785643008</v>
      </c>
      <c r="J130" s="3">
        <v>5</v>
      </c>
    </row>
    <row r="131" spans="2:10" x14ac:dyDescent="0.2">
      <c r="B131" s="3" t="s">
        <v>552</v>
      </c>
      <c r="C131" s="126" t="s">
        <v>302</v>
      </c>
      <c r="D131" s="126" t="s">
        <v>377</v>
      </c>
      <c r="E131" s="3" t="s">
        <v>245</v>
      </c>
      <c r="F131" s="127">
        <f>MAX(0,1-(1/AVERAGEIFS(COP!$L$2:$L$1000,COP!$C$2:$C$1000,'Ambient Heat'!$B131,COP!$G$2:$G$1000,'Ambient Heat'!F$4,COP!$D$2:$D$1000,"RSDWH*")))</f>
        <v>0.53764679714190677</v>
      </c>
      <c r="G131" s="127">
        <f>MAX(0,1-(1/AVERAGEIFS(COP!$L$2:$L$1000,COP!$C$2:$C$1000,'Ambient Heat'!$B131,COP!$G$2:$G$1000,'Ambient Heat'!G$4,COP!$D$2:$D$1000,"RSDWH*")))</f>
        <v>0.57967890649264264</v>
      </c>
      <c r="H131" s="127">
        <f>MAX(0,1-(1/AVERAGEIFS(COP!$L$2:$L$1000,COP!$C$2:$C$1000,'Ambient Heat'!$B131,COP!$G$2:$G$1000,'Ambient Heat'!H$4,COP!$D$2:$D$1000,"RSDWH*")))</f>
        <v>0.62511902470965408</v>
      </c>
      <c r="I131" s="127">
        <f>MAX(0,1-(1/AVERAGEIFS(COP!$L$2:$L$1000,COP!$C$2:$C$1000,'Ambient Heat'!$B131,COP!$G$2:$G$1000,'Ambient Heat'!I$4,COP!$D$2:$D$1000,"RSDWH*")))</f>
        <v>0.65323509785643008</v>
      </c>
      <c r="J131" s="3">
        <v>5</v>
      </c>
    </row>
    <row r="132" spans="2:10" x14ac:dyDescent="0.2">
      <c r="B132" s="3" t="s">
        <v>553</v>
      </c>
      <c r="C132" s="126" t="s">
        <v>302</v>
      </c>
      <c r="D132" s="126" t="s">
        <v>377</v>
      </c>
      <c r="E132" s="3" t="s">
        <v>245</v>
      </c>
      <c r="F132" s="127">
        <f>MAX(0,1-(1/AVERAGEIFS(COP!$L$2:$L$1000,COP!$C$2:$C$1000,'Ambient Heat'!$B132,COP!$G$2:$G$1000,'Ambient Heat'!F$4,COP!$D$2:$D$1000,"RSDWH*")))</f>
        <v>0.53764679714190677</v>
      </c>
      <c r="G132" s="127">
        <f>MAX(0,1-(1/AVERAGEIFS(COP!$L$2:$L$1000,COP!$C$2:$C$1000,'Ambient Heat'!$B132,COP!$G$2:$G$1000,'Ambient Heat'!G$4,COP!$D$2:$D$1000,"RSDWH*")))</f>
        <v>0.57967890649264264</v>
      </c>
      <c r="H132" s="127">
        <f>MAX(0,1-(1/AVERAGEIFS(COP!$L$2:$L$1000,COP!$C$2:$C$1000,'Ambient Heat'!$B132,COP!$G$2:$G$1000,'Ambient Heat'!H$4,COP!$D$2:$D$1000,"RSDWH*")))</f>
        <v>0.62511902470965408</v>
      </c>
      <c r="I132" s="127">
        <f>MAX(0,1-(1/AVERAGEIFS(COP!$L$2:$L$1000,COP!$C$2:$C$1000,'Ambient Heat'!$B132,COP!$G$2:$G$1000,'Ambient Heat'!I$4,COP!$D$2:$D$1000,"RSDWH*")))</f>
        <v>0.65323509785643008</v>
      </c>
      <c r="J132" s="3">
        <v>5</v>
      </c>
    </row>
    <row r="133" spans="2:10" x14ac:dyDescent="0.2">
      <c r="B133" s="3" t="s">
        <v>554</v>
      </c>
      <c r="C133" s="126" t="s">
        <v>302</v>
      </c>
      <c r="D133" s="126" t="s">
        <v>377</v>
      </c>
      <c r="E133" s="3" t="s">
        <v>245</v>
      </c>
      <c r="F133" s="127">
        <f>MAX(0,1-(1/AVERAGEIFS(COP!$L$2:$L$1000,COP!$C$2:$C$1000,'Ambient Heat'!$B133,COP!$G$2:$G$1000,'Ambient Heat'!F$4,COP!$D$2:$D$1000,"RSDWH*")))</f>
        <v>0.53764679714190677</v>
      </c>
      <c r="G133" s="127">
        <f>MAX(0,1-(1/AVERAGEIFS(COP!$L$2:$L$1000,COP!$C$2:$C$1000,'Ambient Heat'!$B133,COP!$G$2:$G$1000,'Ambient Heat'!G$4,COP!$D$2:$D$1000,"RSDWH*")))</f>
        <v>0.57967890649264264</v>
      </c>
      <c r="H133" s="127">
        <f>MAX(0,1-(1/AVERAGEIFS(COP!$L$2:$L$1000,COP!$C$2:$C$1000,'Ambient Heat'!$B133,COP!$G$2:$G$1000,'Ambient Heat'!H$4,COP!$D$2:$D$1000,"RSDWH*")))</f>
        <v>0.62511902470965408</v>
      </c>
      <c r="I133" s="127">
        <f>MAX(0,1-(1/AVERAGEIFS(COP!$L$2:$L$1000,COP!$C$2:$C$1000,'Ambient Heat'!$B133,COP!$G$2:$G$1000,'Ambient Heat'!I$4,COP!$D$2:$D$1000,"RSDWH*")))</f>
        <v>0.65323509785643008</v>
      </c>
      <c r="J133" s="3">
        <v>5</v>
      </c>
    </row>
    <row r="134" spans="2:10" ht="15.75" thickBot="1" x14ac:dyDescent="0.25">
      <c r="B134" s="46" t="s">
        <v>555</v>
      </c>
      <c r="C134" s="130" t="s">
        <v>302</v>
      </c>
      <c r="D134" s="130" t="s">
        <v>377</v>
      </c>
      <c r="E134" s="46" t="s">
        <v>245</v>
      </c>
      <c r="F134" s="131">
        <f>MAX(0,1-(1/AVERAGEIFS(COP!$L$2:$L$1000,COP!$C$2:$C$1000,'Ambient Heat'!$B134,COP!$G$2:$G$1000,'Ambient Heat'!F$4,COP!$D$2:$D$1000,"RSDWH*")))</f>
        <v>0.53764679714190677</v>
      </c>
      <c r="G134" s="131">
        <f>MAX(0,1-(1/AVERAGEIFS(COP!$L$2:$L$1000,COP!$C$2:$C$1000,'Ambient Heat'!$B134,COP!$G$2:$G$1000,'Ambient Heat'!G$4,COP!$D$2:$D$1000,"RSDWH*")))</f>
        <v>0.57967890649264264</v>
      </c>
      <c r="H134" s="131">
        <f>MAX(0,1-(1/AVERAGEIFS(COP!$L$2:$L$1000,COP!$C$2:$C$1000,'Ambient Heat'!$B134,COP!$G$2:$G$1000,'Ambient Heat'!H$4,COP!$D$2:$D$1000,"RSDWH*")))</f>
        <v>0.62511902470965408</v>
      </c>
      <c r="I134" s="131">
        <f>MAX(0,1-(1/AVERAGEIFS(COP!$L$2:$L$1000,COP!$C$2:$C$1000,'Ambient Heat'!$B134,COP!$G$2:$G$1000,'Ambient Heat'!I$4,COP!$D$2:$D$1000,"RSDWH*")))</f>
        <v>0.65323509785643008</v>
      </c>
      <c r="J134" s="46">
        <v>5</v>
      </c>
    </row>
    <row r="135" spans="2:10" x14ac:dyDescent="0.2">
      <c r="B135" s="3" t="s">
        <v>556</v>
      </c>
      <c r="C135" s="3" t="s">
        <v>302</v>
      </c>
      <c r="D135" s="3" t="s">
        <v>299</v>
      </c>
      <c r="E135" s="3" t="s">
        <v>539</v>
      </c>
      <c r="F135" s="84">
        <f>MAX(0,1-(1/AVERAGEIFS(COP!$L$2:$L$1000,COP!$C$2:$C$1000,'Ambient Heat'!$B135,COP!$G$2:$G$1000,'Ambient Heat'!F$4,COP!$D$2:$D$1000,"RSDSH_Det*")))</f>
        <v>0.67635275799933481</v>
      </c>
      <c r="G135" s="84">
        <f>MAX(0,1-(1/AVERAGEIFS(COP!$L$2:$L$1000,COP!$C$2:$C$1000,'Ambient Heat'!$B135,COP!$G$2:$G$1000,'Ambient Heat'!G$4,COP!$D$2:$D$1000,"RSDSH_Det*")))</f>
        <v>0.70842590810750883</v>
      </c>
      <c r="H135" s="84">
        <f>MAX(0,1-(1/AVERAGEIFS(COP!$L$2:$L$1000,COP!$C$2:$C$1000,'Ambient Heat'!$B135,COP!$G$2:$G$1000,'Ambient Heat'!H$4,COP!$D$2:$D$1000,"RSDSH_Det*")))</f>
        <v>0.72802752773053347</v>
      </c>
      <c r="I135" s="84">
        <f>MAX(0,1-(1/AVERAGEIFS(COP!$L$2:$L$1000,COP!$C$2:$C$1000,'Ambient Heat'!$B135,COP!$G$2:$G$1000,'Ambient Heat'!I$4,COP!$D$2:$D$1000,"RSDSH_Det*")))</f>
        <v>0.72802752773053347</v>
      </c>
      <c r="J135" s="3">
        <v>5</v>
      </c>
    </row>
    <row r="136" spans="2:10" x14ac:dyDescent="0.2">
      <c r="B136" s="3" t="s">
        <v>557</v>
      </c>
      <c r="C136" s="3" t="s">
        <v>302</v>
      </c>
      <c r="D136" s="3" t="s">
        <v>299</v>
      </c>
      <c r="E136" s="3" t="s">
        <v>541</v>
      </c>
      <c r="F136" s="84">
        <f>MAX(0,1-(1/AVERAGEIFS(COP!$L$2:$L$1000,COP!$C$2:$C$1000,'Ambient Heat'!$B136,COP!$G$2:$G$1000,'Ambient Heat'!F$4,COP!$D$2:$D$1000,"RSDSH_Det*")))</f>
        <v>0.67635275799933481</v>
      </c>
      <c r="G136" s="84">
        <f>MAX(0,1-(1/AVERAGEIFS(COP!$L$2:$L$1000,COP!$C$2:$C$1000,'Ambient Heat'!$B136,COP!$G$2:$G$1000,'Ambient Heat'!G$4,COP!$D$2:$D$1000,"RSDSH_Det*")))</f>
        <v>0.70842590810750883</v>
      </c>
      <c r="H136" s="84">
        <f>MAX(0,1-(1/AVERAGEIFS(COP!$L$2:$L$1000,COP!$C$2:$C$1000,'Ambient Heat'!$B136,COP!$G$2:$G$1000,'Ambient Heat'!H$4,COP!$D$2:$D$1000,"RSDSH_Det*")))</f>
        <v>0.72802752773053347</v>
      </c>
      <c r="I136" s="84">
        <f>MAX(0,1-(1/AVERAGEIFS(COP!$L$2:$L$1000,COP!$C$2:$C$1000,'Ambient Heat'!$B136,COP!$G$2:$G$1000,'Ambient Heat'!I$4,COP!$D$2:$D$1000,"RSDSH_Det*")))</f>
        <v>0.72802752773053347</v>
      </c>
      <c r="J136" s="3">
        <v>5</v>
      </c>
    </row>
    <row r="137" spans="2:10" x14ac:dyDescent="0.2">
      <c r="B137" s="3" t="s">
        <v>558</v>
      </c>
      <c r="C137" s="3" t="s">
        <v>302</v>
      </c>
      <c r="D137" s="3" t="s">
        <v>299</v>
      </c>
      <c r="E137" s="3" t="s">
        <v>543</v>
      </c>
      <c r="F137" s="84">
        <f>MAX(0,1-(1/AVERAGEIFS(COP!$L$2:$L$1000,COP!$C$2:$C$1000,'Ambient Heat'!$B137,COP!$G$2:$G$1000,'Ambient Heat'!F$4,COP!$D$2:$D$1000,"RSDSH_Det*")))</f>
        <v>0.67635275799933481</v>
      </c>
      <c r="G137" s="84">
        <f>MAX(0,1-(1/AVERAGEIFS(COP!$L$2:$L$1000,COP!$C$2:$C$1000,'Ambient Heat'!$B137,COP!$G$2:$G$1000,'Ambient Heat'!G$4,COP!$D$2:$D$1000,"RSDSH_Det*")))</f>
        <v>0.70842590810750883</v>
      </c>
      <c r="H137" s="84">
        <f>MAX(0,1-(1/AVERAGEIFS(COP!$L$2:$L$1000,COP!$C$2:$C$1000,'Ambient Heat'!$B137,COP!$G$2:$G$1000,'Ambient Heat'!H$4,COP!$D$2:$D$1000,"RSDSH_Det*")))</f>
        <v>0.72802752773053347</v>
      </c>
      <c r="I137" s="84">
        <f>MAX(0,1-(1/AVERAGEIFS(COP!$L$2:$L$1000,COP!$C$2:$C$1000,'Ambient Heat'!$B137,COP!$G$2:$G$1000,'Ambient Heat'!I$4,COP!$D$2:$D$1000,"RSDSH_Det*")))</f>
        <v>0.72802752773053347</v>
      </c>
      <c r="J137" s="3">
        <v>5</v>
      </c>
    </row>
    <row r="138" spans="2:10" x14ac:dyDescent="0.2">
      <c r="B138" s="3" t="s">
        <v>559</v>
      </c>
      <c r="C138" s="3" t="s">
        <v>302</v>
      </c>
      <c r="D138" s="3" t="s">
        <v>299</v>
      </c>
      <c r="E138" s="3" t="s">
        <v>545</v>
      </c>
      <c r="F138" s="84">
        <f>MAX(0,1-(1/AVERAGEIFS(COP!$L$2:$L$1000,COP!$C$2:$C$1000,'Ambient Heat'!$B138,COP!$G$2:$G$1000,'Ambient Heat'!F$4,COP!$D$2:$D$1000,"RSDSH_Det*")))</f>
        <v>0.67635275799933481</v>
      </c>
      <c r="G138" s="84">
        <f>MAX(0,1-(1/AVERAGEIFS(COP!$L$2:$L$1000,COP!$C$2:$C$1000,'Ambient Heat'!$B138,COP!$G$2:$G$1000,'Ambient Heat'!G$4,COP!$D$2:$D$1000,"RSDSH_Det*")))</f>
        <v>0.70842590810750883</v>
      </c>
      <c r="H138" s="84">
        <f>MAX(0,1-(1/AVERAGEIFS(COP!$L$2:$L$1000,COP!$C$2:$C$1000,'Ambient Heat'!$B138,COP!$G$2:$G$1000,'Ambient Heat'!H$4,COP!$D$2:$D$1000,"RSDSH_Det*")))</f>
        <v>0.72802752773053347</v>
      </c>
      <c r="I138" s="84">
        <f>MAX(0,1-(1/AVERAGEIFS(COP!$L$2:$L$1000,COP!$C$2:$C$1000,'Ambient Heat'!$B138,COP!$G$2:$G$1000,'Ambient Heat'!I$4,COP!$D$2:$D$1000,"RSDSH_Det*")))</f>
        <v>0.72802752773053347</v>
      </c>
      <c r="J138" s="3">
        <v>5</v>
      </c>
    </row>
    <row r="139" spans="2:10" x14ac:dyDescent="0.2">
      <c r="B139" s="3" t="s">
        <v>560</v>
      </c>
      <c r="C139" s="3" t="s">
        <v>302</v>
      </c>
      <c r="D139" s="3" t="s">
        <v>299</v>
      </c>
      <c r="E139" s="3" t="s">
        <v>547</v>
      </c>
      <c r="F139" s="84">
        <f>MAX(0,1-(1/AVERAGEIFS(COP!$L$2:$L$1000,COP!$C$2:$C$1000,'Ambient Heat'!$B139,COP!$G$2:$G$1000,'Ambient Heat'!F$4,COP!$D$2:$D$1000,"RSDSH_Det*")))</f>
        <v>0.67635275799933481</v>
      </c>
      <c r="G139" s="84">
        <f>MAX(0,1-(1/AVERAGEIFS(COP!$L$2:$L$1000,COP!$C$2:$C$1000,'Ambient Heat'!$B139,COP!$G$2:$G$1000,'Ambient Heat'!G$4,COP!$D$2:$D$1000,"RSDSH_Det*")))</f>
        <v>0.70842590810750883</v>
      </c>
      <c r="H139" s="84">
        <f>MAX(0,1-(1/AVERAGEIFS(COP!$L$2:$L$1000,COP!$C$2:$C$1000,'Ambient Heat'!$B139,COP!$G$2:$G$1000,'Ambient Heat'!H$4,COP!$D$2:$D$1000,"RSDSH_Det*")))</f>
        <v>0.72802752773053347</v>
      </c>
      <c r="I139" s="84">
        <f>MAX(0,1-(1/AVERAGEIFS(COP!$L$2:$L$1000,COP!$C$2:$C$1000,'Ambient Heat'!$B139,COP!$G$2:$G$1000,'Ambient Heat'!I$4,COP!$D$2:$D$1000,"RSDSH_Det*")))</f>
        <v>0.72802752773053347</v>
      </c>
      <c r="J139" s="3">
        <v>5</v>
      </c>
    </row>
    <row r="140" spans="2:10" ht="15.75" thickBot="1" x14ac:dyDescent="0.25">
      <c r="B140" s="46" t="s">
        <v>561</v>
      </c>
      <c r="C140" s="46" t="s">
        <v>302</v>
      </c>
      <c r="D140" s="46" t="s">
        <v>299</v>
      </c>
      <c r="E140" s="46" t="s">
        <v>549</v>
      </c>
      <c r="F140" s="129">
        <f>MAX(0,1-(1/AVERAGEIFS(COP!$L$2:$L$1000,COP!$C$2:$C$1000,'Ambient Heat'!$B140,COP!$G$2:$G$1000,'Ambient Heat'!F$4,COP!$D$2:$D$1000,"RSDSH_Det*")))</f>
        <v>0.67635275799933481</v>
      </c>
      <c r="G140" s="129">
        <f>MAX(0,1-(1/AVERAGEIFS(COP!$L$2:$L$1000,COP!$C$2:$C$1000,'Ambient Heat'!$B140,COP!$G$2:$G$1000,'Ambient Heat'!G$4,COP!$D$2:$D$1000,"RSDSH_Det*")))</f>
        <v>0.70842590810750883</v>
      </c>
      <c r="H140" s="129">
        <f>MAX(0,1-(1/AVERAGEIFS(COP!$L$2:$L$1000,COP!$C$2:$C$1000,'Ambient Heat'!$B140,COP!$G$2:$G$1000,'Ambient Heat'!H$4,COP!$D$2:$D$1000,"RSDSH_Det*")))</f>
        <v>0.72802752773053347</v>
      </c>
      <c r="I140" s="129">
        <f>MAX(0,1-(1/AVERAGEIFS(COP!$L$2:$L$1000,COP!$C$2:$C$1000,'Ambient Heat'!$B140,COP!$G$2:$G$1000,'Ambient Heat'!I$4,COP!$D$2:$D$1000,"RSDSH_Det*")))</f>
        <v>0.72802752773053347</v>
      </c>
      <c r="J140" s="46">
        <v>5</v>
      </c>
    </row>
    <row r="141" spans="2:10" x14ac:dyDescent="0.2">
      <c r="B141" s="3" t="s">
        <v>556</v>
      </c>
      <c r="C141" s="3" t="s">
        <v>302</v>
      </c>
      <c r="D141" s="3" t="s">
        <v>377</v>
      </c>
      <c r="E141" s="3" t="s">
        <v>245</v>
      </c>
      <c r="F141" s="127">
        <f>MAX(0,1-(1/AVERAGEIFS(COP!$L$2:$L$1000,COP!$C$2:$C$1000,'Ambient Heat'!$B141,COP!$G$2:$G$1000,'Ambient Heat'!F$4,COP!$D$2:$D$1000,"RSDWH*")))</f>
        <v>0.53764679714190677</v>
      </c>
      <c r="G141" s="127">
        <f>MAX(0,1-(1/AVERAGEIFS(COP!$L$2:$L$1000,COP!$C$2:$C$1000,'Ambient Heat'!$B141,COP!$G$2:$G$1000,'Ambient Heat'!G$4,COP!$D$2:$D$1000,"RSDWH*")))</f>
        <v>0.58346558301072693</v>
      </c>
      <c r="H141" s="127">
        <f>MAX(0,1-(1/AVERAGEIFS(COP!$L$2:$L$1000,COP!$C$2:$C$1000,'Ambient Heat'!$B141,COP!$G$2:$G$1000,'Ambient Heat'!H$4,COP!$D$2:$D$1000,"RSDWH*")))</f>
        <v>0.61146789675790492</v>
      </c>
      <c r="I141" s="127">
        <f>MAX(0,1-(1/AVERAGEIFS(COP!$L$2:$L$1000,COP!$C$2:$C$1000,'Ambient Heat'!$B141,COP!$G$2:$G$1000,'Ambient Heat'!I$4,COP!$D$2:$D$1000,"RSDWH*")))</f>
        <v>0.61146789675790492</v>
      </c>
      <c r="J141" s="3">
        <v>5</v>
      </c>
    </row>
    <row r="142" spans="2:10" x14ac:dyDescent="0.2">
      <c r="B142" s="3" t="s">
        <v>557</v>
      </c>
      <c r="C142" s="3" t="s">
        <v>302</v>
      </c>
      <c r="D142" s="3" t="s">
        <v>377</v>
      </c>
      <c r="E142" s="3" t="s">
        <v>245</v>
      </c>
      <c r="F142" s="127">
        <f>MAX(0,1-(1/AVERAGEIFS(COP!$L$2:$L$1000,COP!$C$2:$C$1000,'Ambient Heat'!$B142,COP!$G$2:$G$1000,'Ambient Heat'!F$4,COP!$D$2:$D$1000,"RSDWH*")))</f>
        <v>0.53764679714190677</v>
      </c>
      <c r="G142" s="127">
        <f>MAX(0,1-(1/AVERAGEIFS(COP!$L$2:$L$1000,COP!$C$2:$C$1000,'Ambient Heat'!$B142,COP!$G$2:$G$1000,'Ambient Heat'!G$4,COP!$D$2:$D$1000,"RSDWH*")))</f>
        <v>0.58346558301072693</v>
      </c>
      <c r="H142" s="127">
        <f>MAX(0,1-(1/AVERAGEIFS(COP!$L$2:$L$1000,COP!$C$2:$C$1000,'Ambient Heat'!$B142,COP!$G$2:$G$1000,'Ambient Heat'!H$4,COP!$D$2:$D$1000,"RSDWH*")))</f>
        <v>0.61146789675790492</v>
      </c>
      <c r="I142" s="127">
        <f>MAX(0,1-(1/AVERAGEIFS(COP!$L$2:$L$1000,COP!$C$2:$C$1000,'Ambient Heat'!$B142,COP!$G$2:$G$1000,'Ambient Heat'!I$4,COP!$D$2:$D$1000,"RSDWH*")))</f>
        <v>0.61146789675790492</v>
      </c>
      <c r="J142" s="3">
        <v>5</v>
      </c>
    </row>
    <row r="143" spans="2:10" x14ac:dyDescent="0.2">
      <c r="B143" s="3" t="s">
        <v>558</v>
      </c>
      <c r="C143" s="3" t="s">
        <v>302</v>
      </c>
      <c r="D143" s="3" t="s">
        <v>377</v>
      </c>
      <c r="E143" s="3" t="s">
        <v>245</v>
      </c>
      <c r="F143" s="127">
        <f>MAX(0,1-(1/AVERAGEIFS(COP!$L$2:$L$1000,COP!$C$2:$C$1000,'Ambient Heat'!$B143,COP!$G$2:$G$1000,'Ambient Heat'!F$4,COP!$D$2:$D$1000,"RSDWH*")))</f>
        <v>0.53764679714190677</v>
      </c>
      <c r="G143" s="127">
        <f>MAX(0,1-(1/AVERAGEIFS(COP!$L$2:$L$1000,COP!$C$2:$C$1000,'Ambient Heat'!$B143,COP!$G$2:$G$1000,'Ambient Heat'!G$4,COP!$D$2:$D$1000,"RSDWH*")))</f>
        <v>0.58346558301072693</v>
      </c>
      <c r="H143" s="127">
        <f>MAX(0,1-(1/AVERAGEIFS(COP!$L$2:$L$1000,COP!$C$2:$C$1000,'Ambient Heat'!$B143,COP!$G$2:$G$1000,'Ambient Heat'!H$4,COP!$D$2:$D$1000,"RSDWH*")))</f>
        <v>0.61146789675790492</v>
      </c>
      <c r="I143" s="127">
        <f>MAX(0,1-(1/AVERAGEIFS(COP!$L$2:$L$1000,COP!$C$2:$C$1000,'Ambient Heat'!$B143,COP!$G$2:$G$1000,'Ambient Heat'!I$4,COP!$D$2:$D$1000,"RSDWH*")))</f>
        <v>0.61146789675790492</v>
      </c>
      <c r="J143" s="3">
        <v>5</v>
      </c>
    </row>
    <row r="144" spans="2:10" x14ac:dyDescent="0.2">
      <c r="B144" s="3" t="s">
        <v>559</v>
      </c>
      <c r="C144" s="3" t="s">
        <v>302</v>
      </c>
      <c r="D144" s="3" t="s">
        <v>377</v>
      </c>
      <c r="E144" s="3" t="s">
        <v>245</v>
      </c>
      <c r="F144" s="127">
        <f>MAX(0,1-(1/AVERAGEIFS(COP!$L$2:$L$1000,COP!$C$2:$C$1000,'Ambient Heat'!$B144,COP!$G$2:$G$1000,'Ambient Heat'!F$4,COP!$D$2:$D$1000,"RSDWH*")))</f>
        <v>0.53764679714190677</v>
      </c>
      <c r="G144" s="127">
        <f>MAX(0,1-(1/AVERAGEIFS(COP!$L$2:$L$1000,COP!$C$2:$C$1000,'Ambient Heat'!$B144,COP!$G$2:$G$1000,'Ambient Heat'!G$4,COP!$D$2:$D$1000,"RSDWH*")))</f>
        <v>0.58346558301072693</v>
      </c>
      <c r="H144" s="127">
        <f>MAX(0,1-(1/AVERAGEIFS(COP!$L$2:$L$1000,COP!$C$2:$C$1000,'Ambient Heat'!$B144,COP!$G$2:$G$1000,'Ambient Heat'!H$4,COP!$D$2:$D$1000,"RSDWH*")))</f>
        <v>0.61146789675790492</v>
      </c>
      <c r="I144" s="127">
        <f>MAX(0,1-(1/AVERAGEIFS(COP!$L$2:$L$1000,COP!$C$2:$C$1000,'Ambient Heat'!$B144,COP!$G$2:$G$1000,'Ambient Heat'!I$4,COP!$D$2:$D$1000,"RSDWH*")))</f>
        <v>0.61146789675790492</v>
      </c>
      <c r="J144" s="3">
        <v>5</v>
      </c>
    </row>
    <row r="145" spans="2:10" x14ac:dyDescent="0.2">
      <c r="B145" s="3" t="s">
        <v>560</v>
      </c>
      <c r="C145" s="3" t="s">
        <v>302</v>
      </c>
      <c r="D145" s="3" t="s">
        <v>377</v>
      </c>
      <c r="E145" s="3" t="s">
        <v>245</v>
      </c>
      <c r="F145" s="127">
        <f>MAX(0,1-(1/AVERAGEIFS(COP!$L$2:$L$1000,COP!$C$2:$C$1000,'Ambient Heat'!$B145,COP!$G$2:$G$1000,'Ambient Heat'!F$4,COP!$D$2:$D$1000,"RSDWH*")))</f>
        <v>0.53764679714190677</v>
      </c>
      <c r="G145" s="127">
        <f>MAX(0,1-(1/AVERAGEIFS(COP!$L$2:$L$1000,COP!$C$2:$C$1000,'Ambient Heat'!$B145,COP!$G$2:$G$1000,'Ambient Heat'!G$4,COP!$D$2:$D$1000,"RSDWH*")))</f>
        <v>0.58346558301072693</v>
      </c>
      <c r="H145" s="127">
        <f>MAX(0,1-(1/AVERAGEIFS(COP!$L$2:$L$1000,COP!$C$2:$C$1000,'Ambient Heat'!$B145,COP!$G$2:$G$1000,'Ambient Heat'!H$4,COP!$D$2:$D$1000,"RSDWH*")))</f>
        <v>0.61146789675790492</v>
      </c>
      <c r="I145" s="127">
        <f>MAX(0,1-(1/AVERAGEIFS(COP!$L$2:$L$1000,COP!$C$2:$C$1000,'Ambient Heat'!$B145,COP!$G$2:$G$1000,'Ambient Heat'!I$4,COP!$D$2:$D$1000,"RSDWH*")))</f>
        <v>0.61146789675790492</v>
      </c>
      <c r="J145" s="3">
        <v>5</v>
      </c>
    </row>
    <row r="146" spans="2:10" ht="15.75" thickBot="1" x14ac:dyDescent="0.25">
      <c r="B146" s="46" t="s">
        <v>561</v>
      </c>
      <c r="C146" s="46" t="s">
        <v>302</v>
      </c>
      <c r="D146" s="46" t="s">
        <v>377</v>
      </c>
      <c r="E146" s="46" t="s">
        <v>245</v>
      </c>
      <c r="F146" s="131">
        <f>MAX(0,1-(1/AVERAGEIFS(COP!$L$2:$L$1000,COP!$C$2:$C$1000,'Ambient Heat'!$B146,COP!$G$2:$G$1000,'Ambient Heat'!F$4,COP!$D$2:$D$1000,"RSDWH*")))</f>
        <v>0.53764679714190677</v>
      </c>
      <c r="G146" s="131">
        <f>MAX(0,1-(1/AVERAGEIFS(COP!$L$2:$L$1000,COP!$C$2:$C$1000,'Ambient Heat'!$B146,COP!$G$2:$G$1000,'Ambient Heat'!G$4,COP!$D$2:$D$1000,"RSDWH*")))</f>
        <v>0.58346558301072693</v>
      </c>
      <c r="H146" s="131">
        <f>MAX(0,1-(1/AVERAGEIFS(COP!$L$2:$L$1000,COP!$C$2:$C$1000,'Ambient Heat'!$B146,COP!$G$2:$G$1000,'Ambient Heat'!H$4,COP!$D$2:$D$1000,"RSDWH*")))</f>
        <v>0.61146789675790492</v>
      </c>
      <c r="I146" s="131">
        <f>MAX(0,1-(1/AVERAGEIFS(COP!$L$2:$L$1000,COP!$C$2:$C$1000,'Ambient Heat'!$B146,COP!$G$2:$G$1000,'Ambient Heat'!I$4,COP!$D$2:$D$1000,"RSDWH*")))</f>
        <v>0.61146789675790492</v>
      </c>
      <c r="J146" s="46">
        <v>5</v>
      </c>
    </row>
    <row r="147" spans="2:10" x14ac:dyDescent="0.2">
      <c r="B147" s="3" t="s">
        <v>562</v>
      </c>
      <c r="C147" s="3" t="s">
        <v>302</v>
      </c>
      <c r="D147" s="3" t="s">
        <v>299</v>
      </c>
      <c r="E147" s="3" t="s">
        <v>539</v>
      </c>
      <c r="F147" s="84">
        <f>MAX(0,1-(1/AVERAGEIFS(COP!$L$2:$L$1000,COP!$C$2:$C$1000,'Ambient Heat'!$B147,COP!$G$2:$G$1000,'Ambient Heat'!F$4,COP!$D$2:$D$1000,"RSDSH_Det*")))</f>
        <v>0.70577523454484981</v>
      </c>
      <c r="G147" s="84">
        <f>MAX(0,1-(1/AVERAGEIFS(COP!$L$2:$L$1000,COP!$C$2:$C$1000,'Ambient Heat'!$B147,COP!$G$2:$G$1000,'Ambient Heat'!G$4,COP!$D$2:$D$1000,"RSDSH_Det*")))</f>
        <v>0.72258807828514493</v>
      </c>
      <c r="H147" s="84">
        <f>MAX(0,1-(1/AVERAGEIFS(COP!$L$2:$L$1000,COP!$C$2:$C$1000,'Ambient Heat'!$B147,COP!$G$2:$G$1000,'Ambient Heat'!H$4,COP!$D$2:$D$1000,"RSDSH_Det*")))</f>
        <v>0.75726456849950041</v>
      </c>
      <c r="I147" s="84">
        <f>MAX(0,1-(1/AVERAGEIFS(COP!$L$2:$L$1000,COP!$C$2:$C$1000,'Ambient Heat'!$B147,COP!$G$2:$G$1000,'Ambient Heat'!I$4,COP!$D$2:$D$1000,"RSDSH_Det*")))</f>
        <v>0.7842351719995565</v>
      </c>
      <c r="J147" s="3">
        <v>5</v>
      </c>
    </row>
    <row r="148" spans="2:10" x14ac:dyDescent="0.2">
      <c r="B148" s="3" t="s">
        <v>563</v>
      </c>
      <c r="C148" s="3" t="s">
        <v>302</v>
      </c>
      <c r="D148" s="3" t="s">
        <v>299</v>
      </c>
      <c r="E148" s="3" t="s">
        <v>541</v>
      </c>
      <c r="F148" s="84">
        <f>MAX(0,1-(1/AVERAGEIFS(COP!$L$2:$L$1000,COP!$C$2:$C$1000,'Ambient Heat'!$B148,COP!$G$2:$G$1000,'Ambient Heat'!F$4,COP!$D$2:$D$1000,"RSDSH_Det*")))</f>
        <v>0.70577523454484981</v>
      </c>
      <c r="G148" s="84">
        <f>MAX(0,1-(1/AVERAGEIFS(COP!$L$2:$L$1000,COP!$C$2:$C$1000,'Ambient Heat'!$B148,COP!$G$2:$G$1000,'Ambient Heat'!G$4,COP!$D$2:$D$1000,"RSDSH_Det*")))</f>
        <v>0.72258807828514493</v>
      </c>
      <c r="H148" s="84">
        <f>MAX(0,1-(1/AVERAGEIFS(COP!$L$2:$L$1000,COP!$C$2:$C$1000,'Ambient Heat'!$B148,COP!$G$2:$G$1000,'Ambient Heat'!H$4,COP!$D$2:$D$1000,"RSDSH_Det*")))</f>
        <v>0.75726456849950041</v>
      </c>
      <c r="I148" s="84">
        <f>MAX(0,1-(1/AVERAGEIFS(COP!$L$2:$L$1000,COP!$C$2:$C$1000,'Ambient Heat'!$B148,COP!$G$2:$G$1000,'Ambient Heat'!I$4,COP!$D$2:$D$1000,"RSDSH_Det*")))</f>
        <v>0.7842351719995565</v>
      </c>
      <c r="J148" s="3">
        <v>5</v>
      </c>
    </row>
    <row r="149" spans="2:10" x14ac:dyDescent="0.2">
      <c r="B149" s="3" t="s">
        <v>564</v>
      </c>
      <c r="C149" s="3" t="s">
        <v>302</v>
      </c>
      <c r="D149" s="3" t="s">
        <v>299</v>
      </c>
      <c r="E149" s="3" t="s">
        <v>543</v>
      </c>
      <c r="F149" s="84">
        <f>MAX(0,1-(1/AVERAGEIFS(COP!$L$2:$L$1000,COP!$C$2:$C$1000,'Ambient Heat'!$B149,COP!$G$2:$G$1000,'Ambient Heat'!F$4,COP!$D$2:$D$1000,"RSDSH_Det*")))</f>
        <v>0.70577523454484981</v>
      </c>
      <c r="G149" s="84">
        <f>MAX(0,1-(1/AVERAGEIFS(COP!$L$2:$L$1000,COP!$C$2:$C$1000,'Ambient Heat'!$B149,COP!$G$2:$G$1000,'Ambient Heat'!G$4,COP!$D$2:$D$1000,"RSDSH_Det*")))</f>
        <v>0.72258807828514493</v>
      </c>
      <c r="H149" s="84">
        <f>MAX(0,1-(1/AVERAGEIFS(COP!$L$2:$L$1000,COP!$C$2:$C$1000,'Ambient Heat'!$B149,COP!$G$2:$G$1000,'Ambient Heat'!H$4,COP!$D$2:$D$1000,"RSDSH_Det*")))</f>
        <v>0.75726456849950041</v>
      </c>
      <c r="I149" s="84">
        <f>MAX(0,1-(1/AVERAGEIFS(COP!$L$2:$L$1000,COP!$C$2:$C$1000,'Ambient Heat'!$B149,COP!$G$2:$G$1000,'Ambient Heat'!I$4,COP!$D$2:$D$1000,"RSDSH_Det*")))</f>
        <v>0.7842351719995565</v>
      </c>
      <c r="J149" s="3">
        <v>5</v>
      </c>
    </row>
    <row r="150" spans="2:10" x14ac:dyDescent="0.2">
      <c r="B150" s="3" t="s">
        <v>565</v>
      </c>
      <c r="C150" s="3" t="s">
        <v>302</v>
      </c>
      <c r="D150" s="3" t="s">
        <v>299</v>
      </c>
      <c r="E150" s="3" t="s">
        <v>545</v>
      </c>
      <c r="F150" s="84">
        <f>MAX(0,1-(1/AVERAGEIFS(COP!$L$2:$L$1000,COP!$C$2:$C$1000,'Ambient Heat'!$B150,COP!$G$2:$G$1000,'Ambient Heat'!F$4,COP!$D$2:$D$1000,"RSDSH_Det*")))</f>
        <v>0.70577523454484981</v>
      </c>
      <c r="G150" s="84">
        <f>MAX(0,1-(1/AVERAGEIFS(COP!$L$2:$L$1000,COP!$C$2:$C$1000,'Ambient Heat'!$B150,COP!$G$2:$G$1000,'Ambient Heat'!G$4,COP!$D$2:$D$1000,"RSDSH_Det*")))</f>
        <v>0.72258807828514493</v>
      </c>
      <c r="H150" s="84">
        <f>MAX(0,1-(1/AVERAGEIFS(COP!$L$2:$L$1000,COP!$C$2:$C$1000,'Ambient Heat'!$B150,COP!$G$2:$G$1000,'Ambient Heat'!H$4,COP!$D$2:$D$1000,"RSDSH_Det*")))</f>
        <v>0.75726456849950041</v>
      </c>
      <c r="I150" s="84">
        <f>MAX(0,1-(1/AVERAGEIFS(COP!$L$2:$L$1000,COP!$C$2:$C$1000,'Ambient Heat'!$B150,COP!$G$2:$G$1000,'Ambient Heat'!I$4,COP!$D$2:$D$1000,"RSDSH_Det*")))</f>
        <v>0.7842351719995565</v>
      </c>
      <c r="J150" s="3">
        <v>5</v>
      </c>
    </row>
    <row r="151" spans="2:10" x14ac:dyDescent="0.2">
      <c r="B151" s="3" t="s">
        <v>566</v>
      </c>
      <c r="C151" s="3" t="s">
        <v>302</v>
      </c>
      <c r="D151" s="3" t="s">
        <v>299</v>
      </c>
      <c r="E151" s="3" t="s">
        <v>547</v>
      </c>
      <c r="F151" s="84">
        <f>MAX(0,1-(1/AVERAGEIFS(COP!$L$2:$L$1000,COP!$C$2:$C$1000,'Ambient Heat'!$B151,COP!$G$2:$G$1000,'Ambient Heat'!F$4,COP!$D$2:$D$1000,"RSDSH_Det*")))</f>
        <v>0.70577523454484981</v>
      </c>
      <c r="G151" s="84">
        <f>MAX(0,1-(1/AVERAGEIFS(COP!$L$2:$L$1000,COP!$C$2:$C$1000,'Ambient Heat'!$B151,COP!$G$2:$G$1000,'Ambient Heat'!G$4,COP!$D$2:$D$1000,"RSDSH_Det*")))</f>
        <v>0.72258807828514493</v>
      </c>
      <c r="H151" s="84">
        <f>MAX(0,1-(1/AVERAGEIFS(COP!$L$2:$L$1000,COP!$C$2:$C$1000,'Ambient Heat'!$B151,COP!$G$2:$G$1000,'Ambient Heat'!H$4,COP!$D$2:$D$1000,"RSDSH_Det*")))</f>
        <v>0.75726456849950041</v>
      </c>
      <c r="I151" s="84">
        <f>MAX(0,1-(1/AVERAGEIFS(COP!$L$2:$L$1000,COP!$C$2:$C$1000,'Ambient Heat'!$B151,COP!$G$2:$G$1000,'Ambient Heat'!I$4,COP!$D$2:$D$1000,"RSDSH_Det*")))</f>
        <v>0.7842351719995565</v>
      </c>
      <c r="J151" s="3">
        <v>5</v>
      </c>
    </row>
    <row r="152" spans="2:10" ht="15.75" thickBot="1" x14ac:dyDescent="0.25">
      <c r="B152" s="46" t="s">
        <v>567</v>
      </c>
      <c r="C152" s="46" t="s">
        <v>302</v>
      </c>
      <c r="D152" s="46" t="s">
        <v>299</v>
      </c>
      <c r="E152" s="46" t="s">
        <v>549</v>
      </c>
      <c r="F152" s="129">
        <f>MAX(0,1-(1/AVERAGEIFS(COP!$L$2:$L$1000,COP!$C$2:$C$1000,'Ambient Heat'!$B152,COP!$G$2:$G$1000,'Ambient Heat'!F$4,COP!$D$2:$D$1000,"RSDSH_Det*")))</f>
        <v>0.70577523454484981</v>
      </c>
      <c r="G152" s="129">
        <f>MAX(0,1-(1/AVERAGEIFS(COP!$L$2:$L$1000,COP!$C$2:$C$1000,'Ambient Heat'!$B152,COP!$G$2:$G$1000,'Ambient Heat'!G$4,COP!$D$2:$D$1000,"RSDSH_Det*")))</f>
        <v>0.72258807828514493</v>
      </c>
      <c r="H152" s="129">
        <f>MAX(0,1-(1/AVERAGEIFS(COP!$L$2:$L$1000,COP!$C$2:$C$1000,'Ambient Heat'!$B152,COP!$G$2:$G$1000,'Ambient Heat'!H$4,COP!$D$2:$D$1000,"RSDSH_Det*")))</f>
        <v>0.75726456849950041</v>
      </c>
      <c r="I152" s="129">
        <f>MAX(0,1-(1/AVERAGEIFS(COP!$L$2:$L$1000,COP!$C$2:$C$1000,'Ambient Heat'!$B152,COP!$G$2:$G$1000,'Ambient Heat'!I$4,COP!$D$2:$D$1000,"RSDSH_Det*")))</f>
        <v>0.7842351719995565</v>
      </c>
      <c r="J152" s="46">
        <v>5</v>
      </c>
    </row>
    <row r="153" spans="2:10" x14ac:dyDescent="0.2">
      <c r="B153" s="3" t="s">
        <v>568</v>
      </c>
      <c r="C153" s="3" t="s">
        <v>302</v>
      </c>
      <c r="D153" s="3" t="s">
        <v>299</v>
      </c>
      <c r="E153" s="3" t="s">
        <v>539</v>
      </c>
      <c r="F153" s="84">
        <f>MAX(0,1-(1/AVERAGEIFS(COP!$L$2:$L$1000,COP!$C$2:$C$1000,'Ambient Heat'!$B153,COP!$G$2:$G$1000,'Ambient Heat'!F$4,COP!$D$2:$D$1000,"RSDSH_Det*")))</f>
        <v>0.70577523454484981</v>
      </c>
      <c r="G153" s="84">
        <f>MAX(0,1-(1/AVERAGEIFS(COP!$L$2:$L$1000,COP!$C$2:$C$1000,'Ambient Heat'!$B153,COP!$G$2:$G$1000,'Ambient Heat'!G$4,COP!$D$2:$D$1000,"RSDSH_Det*")))</f>
        <v>0.72258807828514493</v>
      </c>
      <c r="H153" s="84">
        <f>MAX(0,1-(1/AVERAGEIFS(COP!$L$2:$L$1000,COP!$C$2:$C$1000,'Ambient Heat'!$B153,COP!$G$2:$G$1000,'Ambient Heat'!H$4,COP!$D$2:$D$1000,"RSDSH_Det*")))</f>
        <v>0.75726456849950041</v>
      </c>
      <c r="I153" s="84">
        <f>MAX(0,1-(1/AVERAGEIFS(COP!$L$2:$L$1000,COP!$C$2:$C$1000,'Ambient Heat'!$B153,COP!$G$2:$G$1000,'Ambient Heat'!I$4,COP!$D$2:$D$1000,"RSDSH_Det*")))</f>
        <v>0.7842351719995565</v>
      </c>
      <c r="J153" s="3">
        <v>5</v>
      </c>
    </row>
    <row r="154" spans="2:10" x14ac:dyDescent="0.2">
      <c r="B154" s="3" t="s">
        <v>569</v>
      </c>
      <c r="C154" s="3" t="s">
        <v>302</v>
      </c>
      <c r="D154" s="3" t="s">
        <v>299</v>
      </c>
      <c r="E154" s="3" t="s">
        <v>541</v>
      </c>
      <c r="F154" s="84">
        <f>MAX(0,1-(1/AVERAGEIFS(COP!$L$2:$L$1000,COP!$C$2:$C$1000,'Ambient Heat'!$B154,COP!$G$2:$G$1000,'Ambient Heat'!F$4,COP!$D$2:$D$1000,"RSDSH_Det*")))</f>
        <v>0.70577523454484981</v>
      </c>
      <c r="G154" s="84">
        <f>MAX(0,1-(1/AVERAGEIFS(COP!$L$2:$L$1000,COP!$C$2:$C$1000,'Ambient Heat'!$B154,COP!$G$2:$G$1000,'Ambient Heat'!G$4,COP!$D$2:$D$1000,"RSDSH_Det*")))</f>
        <v>0.72258807828514493</v>
      </c>
      <c r="H154" s="84">
        <f>MAX(0,1-(1/AVERAGEIFS(COP!$L$2:$L$1000,COP!$C$2:$C$1000,'Ambient Heat'!$B154,COP!$G$2:$G$1000,'Ambient Heat'!H$4,COP!$D$2:$D$1000,"RSDSH_Det*")))</f>
        <v>0.75726456849950041</v>
      </c>
      <c r="I154" s="84">
        <f>MAX(0,1-(1/AVERAGEIFS(COP!$L$2:$L$1000,COP!$C$2:$C$1000,'Ambient Heat'!$B154,COP!$G$2:$G$1000,'Ambient Heat'!I$4,COP!$D$2:$D$1000,"RSDSH_Det*")))</f>
        <v>0.7842351719995565</v>
      </c>
      <c r="J154" s="3">
        <v>5</v>
      </c>
    </row>
    <row r="155" spans="2:10" x14ac:dyDescent="0.2">
      <c r="B155" s="3" t="s">
        <v>570</v>
      </c>
      <c r="C155" s="3" t="s">
        <v>302</v>
      </c>
      <c r="D155" s="3" t="s">
        <v>299</v>
      </c>
      <c r="E155" s="3" t="s">
        <v>543</v>
      </c>
      <c r="F155" s="84">
        <f>MAX(0,1-(1/AVERAGEIFS(COP!$L$2:$L$1000,COP!$C$2:$C$1000,'Ambient Heat'!$B155,COP!$G$2:$G$1000,'Ambient Heat'!F$4,COP!$D$2:$D$1000,"RSDSH_Det*")))</f>
        <v>0.70577523454484981</v>
      </c>
      <c r="G155" s="84">
        <f>MAX(0,1-(1/AVERAGEIFS(COP!$L$2:$L$1000,COP!$C$2:$C$1000,'Ambient Heat'!$B155,COP!$G$2:$G$1000,'Ambient Heat'!G$4,COP!$D$2:$D$1000,"RSDSH_Det*")))</f>
        <v>0.72258807828514493</v>
      </c>
      <c r="H155" s="84">
        <f>MAX(0,1-(1/AVERAGEIFS(COP!$L$2:$L$1000,COP!$C$2:$C$1000,'Ambient Heat'!$B155,COP!$G$2:$G$1000,'Ambient Heat'!H$4,COP!$D$2:$D$1000,"RSDSH_Det*")))</f>
        <v>0.75726456849950041</v>
      </c>
      <c r="I155" s="84">
        <f>MAX(0,1-(1/AVERAGEIFS(COP!$L$2:$L$1000,COP!$C$2:$C$1000,'Ambient Heat'!$B155,COP!$G$2:$G$1000,'Ambient Heat'!I$4,COP!$D$2:$D$1000,"RSDSH_Det*")))</f>
        <v>0.7842351719995565</v>
      </c>
      <c r="J155" s="3">
        <v>5</v>
      </c>
    </row>
    <row r="156" spans="2:10" x14ac:dyDescent="0.2">
      <c r="B156" s="3" t="s">
        <v>571</v>
      </c>
      <c r="C156" s="3" t="s">
        <v>302</v>
      </c>
      <c r="D156" s="3" t="s">
        <v>299</v>
      </c>
      <c r="E156" s="3" t="s">
        <v>545</v>
      </c>
      <c r="F156" s="84">
        <f>MAX(0,1-(1/AVERAGEIFS(COP!$L$2:$L$1000,COP!$C$2:$C$1000,'Ambient Heat'!$B156,COP!$G$2:$G$1000,'Ambient Heat'!F$4,COP!$D$2:$D$1000,"RSDSH_Det*")))</f>
        <v>0.70577523454484981</v>
      </c>
      <c r="G156" s="84">
        <f>MAX(0,1-(1/AVERAGEIFS(COP!$L$2:$L$1000,COP!$C$2:$C$1000,'Ambient Heat'!$B156,COP!$G$2:$G$1000,'Ambient Heat'!G$4,COP!$D$2:$D$1000,"RSDSH_Det*")))</f>
        <v>0.72258807828514493</v>
      </c>
      <c r="H156" s="84">
        <f>MAX(0,1-(1/AVERAGEIFS(COP!$L$2:$L$1000,COP!$C$2:$C$1000,'Ambient Heat'!$B156,COP!$G$2:$G$1000,'Ambient Heat'!H$4,COP!$D$2:$D$1000,"RSDSH_Det*")))</f>
        <v>0.75726456849950041</v>
      </c>
      <c r="I156" s="84">
        <f>MAX(0,1-(1/AVERAGEIFS(COP!$L$2:$L$1000,COP!$C$2:$C$1000,'Ambient Heat'!$B156,COP!$G$2:$G$1000,'Ambient Heat'!I$4,COP!$D$2:$D$1000,"RSDSH_Det*")))</f>
        <v>0.7842351719995565</v>
      </c>
      <c r="J156" s="3">
        <v>5</v>
      </c>
    </row>
    <row r="157" spans="2:10" x14ac:dyDescent="0.2">
      <c r="B157" s="3" t="s">
        <v>572</v>
      </c>
      <c r="C157" s="3" t="s">
        <v>302</v>
      </c>
      <c r="D157" s="3" t="s">
        <v>299</v>
      </c>
      <c r="E157" s="3" t="s">
        <v>547</v>
      </c>
      <c r="F157" s="84">
        <f>MAX(0,1-(1/AVERAGEIFS(COP!$L$2:$L$1000,COP!$C$2:$C$1000,'Ambient Heat'!$B157,COP!$G$2:$G$1000,'Ambient Heat'!F$4,COP!$D$2:$D$1000,"RSDSH_Det*")))</f>
        <v>0.70577523454484981</v>
      </c>
      <c r="G157" s="84">
        <f>MAX(0,1-(1/AVERAGEIFS(COP!$L$2:$L$1000,COP!$C$2:$C$1000,'Ambient Heat'!$B157,COP!$G$2:$G$1000,'Ambient Heat'!G$4,COP!$D$2:$D$1000,"RSDSH_Det*")))</f>
        <v>0.72258807828514493</v>
      </c>
      <c r="H157" s="84">
        <f>MAX(0,1-(1/AVERAGEIFS(COP!$L$2:$L$1000,COP!$C$2:$C$1000,'Ambient Heat'!$B157,COP!$G$2:$G$1000,'Ambient Heat'!H$4,COP!$D$2:$D$1000,"RSDSH_Det*")))</f>
        <v>0.75726456849950041</v>
      </c>
      <c r="I157" s="84">
        <f>MAX(0,1-(1/AVERAGEIFS(COP!$L$2:$L$1000,COP!$C$2:$C$1000,'Ambient Heat'!$B157,COP!$G$2:$G$1000,'Ambient Heat'!I$4,COP!$D$2:$D$1000,"RSDSH_Det*")))</f>
        <v>0.7842351719995565</v>
      </c>
      <c r="J157" s="3">
        <v>5</v>
      </c>
    </row>
    <row r="158" spans="2:10" ht="15.75" thickBot="1" x14ac:dyDescent="0.25">
      <c r="B158" s="46" t="s">
        <v>573</v>
      </c>
      <c r="C158" s="46" t="s">
        <v>302</v>
      </c>
      <c r="D158" s="46" t="s">
        <v>299</v>
      </c>
      <c r="E158" s="46" t="s">
        <v>549</v>
      </c>
      <c r="F158" s="129">
        <f>MAX(0,1-(1/AVERAGEIFS(COP!$L$2:$L$1000,COP!$C$2:$C$1000,'Ambient Heat'!$B158,COP!$G$2:$G$1000,'Ambient Heat'!F$4,COP!$D$2:$D$1000,"RSDSH_Det*")))</f>
        <v>0.70577523454484981</v>
      </c>
      <c r="G158" s="129">
        <f>MAX(0,1-(1/AVERAGEIFS(COP!$L$2:$L$1000,COP!$C$2:$C$1000,'Ambient Heat'!$B158,COP!$G$2:$G$1000,'Ambient Heat'!G$4,COP!$D$2:$D$1000,"RSDSH_Det*")))</f>
        <v>0.72258807828514493</v>
      </c>
      <c r="H158" s="129">
        <f>MAX(0,1-(1/AVERAGEIFS(COP!$L$2:$L$1000,COP!$C$2:$C$1000,'Ambient Heat'!$B158,COP!$G$2:$G$1000,'Ambient Heat'!H$4,COP!$D$2:$D$1000,"RSDSH_Det*")))</f>
        <v>0.75726456849950041</v>
      </c>
      <c r="I158" s="129">
        <f>MAX(0,1-(1/AVERAGEIFS(COP!$L$2:$L$1000,COP!$C$2:$C$1000,'Ambient Heat'!$B158,COP!$G$2:$G$1000,'Ambient Heat'!I$4,COP!$D$2:$D$1000,"RSDSH_Det*")))</f>
        <v>0.7842351719995565</v>
      </c>
      <c r="J158" s="46">
        <v>5</v>
      </c>
    </row>
    <row r="159" spans="2:10" x14ac:dyDescent="0.2">
      <c r="B159" s="3" t="s">
        <v>568</v>
      </c>
      <c r="C159" s="3" t="s">
        <v>302</v>
      </c>
      <c r="D159" s="3" t="s">
        <v>577</v>
      </c>
      <c r="E159" s="3" t="s">
        <v>280</v>
      </c>
      <c r="F159" s="84">
        <f>MAX(0,1-(1/AVERAGEIFS(COP!$L$2:$L$1000,COP!$C$2:$C$1000,'Ambient Heat'!$B159,COP!$G$2:$G$1000,'Ambient Heat'!F$4,COP!$D$2:$D$1000,"RSDSC*")))</f>
        <v>0.67308359393872208</v>
      </c>
      <c r="G159" s="84">
        <f>MAX(0,1-(1/AVERAGEIFS(COP!$L$2:$L$1000,COP!$C$2:$C$1000,'Ambient Heat'!$B159,COP!$G$2:$G$1000,'Ambient Heat'!G$4,COP!$D$2:$D$1000,"RSDSC*")))</f>
        <v>0.69176453142793792</v>
      </c>
      <c r="H159" s="84">
        <f>MAX(0,1-(1/AVERAGEIFS(COP!$L$2:$L$1000,COP!$C$2:$C$1000,'Ambient Heat'!$B159,COP!$G$2:$G$1000,'Ambient Heat'!H$4,COP!$D$2:$D$1000,"RSDSC*")))</f>
        <v>0.73029396499944566</v>
      </c>
      <c r="I159" s="84">
        <f>MAX(0,1-(1/AVERAGEIFS(COP!$L$2:$L$1000,COP!$C$2:$C$1000,'Ambient Heat'!$B159,COP!$G$2:$G$1000,'Ambient Heat'!I$4,COP!$D$2:$D$1000,"RSDSC*")))</f>
        <v>0.7602613022217295</v>
      </c>
      <c r="J159" s="3">
        <v>5</v>
      </c>
    </row>
    <row r="160" spans="2:10" x14ac:dyDescent="0.2">
      <c r="B160" s="3" t="s">
        <v>569</v>
      </c>
      <c r="C160" s="3" t="s">
        <v>302</v>
      </c>
      <c r="D160" s="3" t="s">
        <v>577</v>
      </c>
      <c r="E160" s="3" t="s">
        <v>280</v>
      </c>
      <c r="F160" s="84">
        <f>MAX(0,1-(1/AVERAGEIFS(COP!$L$2:$L$1000,COP!$C$2:$C$1000,'Ambient Heat'!$B160,COP!$G$2:$G$1000,'Ambient Heat'!F$4,COP!$D$2:$D$1000,"RSDSC*")))</f>
        <v>0.67308359393872208</v>
      </c>
      <c r="G160" s="84">
        <f>MAX(0,1-(1/AVERAGEIFS(COP!$L$2:$L$1000,COP!$C$2:$C$1000,'Ambient Heat'!$B160,COP!$G$2:$G$1000,'Ambient Heat'!G$4,COP!$D$2:$D$1000,"RSDSC*")))</f>
        <v>0.69176453142793792</v>
      </c>
      <c r="H160" s="84">
        <f>MAX(0,1-(1/AVERAGEIFS(COP!$L$2:$L$1000,COP!$C$2:$C$1000,'Ambient Heat'!$B160,COP!$G$2:$G$1000,'Ambient Heat'!H$4,COP!$D$2:$D$1000,"RSDSC*")))</f>
        <v>0.73029396499944566</v>
      </c>
      <c r="I160" s="84">
        <f>MAX(0,1-(1/AVERAGEIFS(COP!$L$2:$L$1000,COP!$C$2:$C$1000,'Ambient Heat'!$B160,COP!$G$2:$G$1000,'Ambient Heat'!I$4,COP!$D$2:$D$1000,"RSDSC*")))</f>
        <v>0.7602613022217295</v>
      </c>
      <c r="J160" s="3">
        <v>5</v>
      </c>
    </row>
    <row r="161" spans="2:10" x14ac:dyDescent="0.2">
      <c r="B161" s="3" t="s">
        <v>570</v>
      </c>
      <c r="C161" s="3" t="s">
        <v>302</v>
      </c>
      <c r="D161" s="3" t="s">
        <v>577</v>
      </c>
      <c r="E161" s="3" t="s">
        <v>280</v>
      </c>
      <c r="F161" s="84">
        <f>MAX(0,1-(1/AVERAGEIFS(COP!$L$2:$L$1000,COP!$C$2:$C$1000,'Ambient Heat'!$B161,COP!$G$2:$G$1000,'Ambient Heat'!F$4,COP!$D$2:$D$1000,"RSDSC*")))</f>
        <v>0.67308359393872208</v>
      </c>
      <c r="G161" s="84">
        <f>MAX(0,1-(1/AVERAGEIFS(COP!$L$2:$L$1000,COP!$C$2:$C$1000,'Ambient Heat'!$B161,COP!$G$2:$G$1000,'Ambient Heat'!G$4,COP!$D$2:$D$1000,"RSDSC*")))</f>
        <v>0.69176453142793792</v>
      </c>
      <c r="H161" s="84">
        <f>MAX(0,1-(1/AVERAGEIFS(COP!$L$2:$L$1000,COP!$C$2:$C$1000,'Ambient Heat'!$B161,COP!$G$2:$G$1000,'Ambient Heat'!H$4,COP!$D$2:$D$1000,"RSDSC*")))</f>
        <v>0.73029396499944566</v>
      </c>
      <c r="I161" s="84">
        <f>MAX(0,1-(1/AVERAGEIFS(COP!$L$2:$L$1000,COP!$C$2:$C$1000,'Ambient Heat'!$B161,COP!$G$2:$G$1000,'Ambient Heat'!I$4,COP!$D$2:$D$1000,"RSDSC*")))</f>
        <v>0.7602613022217295</v>
      </c>
      <c r="J161" s="3">
        <v>5</v>
      </c>
    </row>
    <row r="162" spans="2:10" x14ac:dyDescent="0.2">
      <c r="B162" s="3" t="s">
        <v>571</v>
      </c>
      <c r="C162" s="3" t="s">
        <v>302</v>
      </c>
      <c r="D162" s="3" t="s">
        <v>577</v>
      </c>
      <c r="E162" s="3" t="s">
        <v>280</v>
      </c>
      <c r="F162" s="84">
        <f>MAX(0,1-(1/AVERAGEIFS(COP!$L$2:$L$1000,COP!$C$2:$C$1000,'Ambient Heat'!$B162,COP!$G$2:$G$1000,'Ambient Heat'!F$4,COP!$D$2:$D$1000,"RSDSC*")))</f>
        <v>0.67308359393872208</v>
      </c>
      <c r="G162" s="84">
        <f>MAX(0,1-(1/AVERAGEIFS(COP!$L$2:$L$1000,COP!$C$2:$C$1000,'Ambient Heat'!$B162,COP!$G$2:$G$1000,'Ambient Heat'!G$4,COP!$D$2:$D$1000,"RSDSC*")))</f>
        <v>0.69176453142793792</v>
      </c>
      <c r="H162" s="84">
        <f>MAX(0,1-(1/AVERAGEIFS(COP!$L$2:$L$1000,COP!$C$2:$C$1000,'Ambient Heat'!$B162,COP!$G$2:$G$1000,'Ambient Heat'!H$4,COP!$D$2:$D$1000,"RSDSC*")))</f>
        <v>0.73029396499944566</v>
      </c>
      <c r="I162" s="84">
        <f>MAX(0,1-(1/AVERAGEIFS(COP!$L$2:$L$1000,COP!$C$2:$C$1000,'Ambient Heat'!$B162,COP!$G$2:$G$1000,'Ambient Heat'!I$4,COP!$D$2:$D$1000,"RSDSC*")))</f>
        <v>0.7602613022217295</v>
      </c>
      <c r="J162" s="3">
        <v>5</v>
      </c>
    </row>
    <row r="163" spans="2:10" x14ac:dyDescent="0.2">
      <c r="B163" s="3" t="s">
        <v>572</v>
      </c>
      <c r="C163" s="3" t="s">
        <v>302</v>
      </c>
      <c r="D163" s="3" t="s">
        <v>577</v>
      </c>
      <c r="E163" s="3" t="s">
        <v>280</v>
      </c>
      <c r="F163" s="84">
        <f>MAX(0,1-(1/AVERAGEIFS(COP!$L$2:$L$1000,COP!$C$2:$C$1000,'Ambient Heat'!$B163,COP!$G$2:$G$1000,'Ambient Heat'!F$4,COP!$D$2:$D$1000,"RSDSC*")))</f>
        <v>0.67308359393872208</v>
      </c>
      <c r="G163" s="84">
        <f>MAX(0,1-(1/AVERAGEIFS(COP!$L$2:$L$1000,COP!$C$2:$C$1000,'Ambient Heat'!$B163,COP!$G$2:$G$1000,'Ambient Heat'!G$4,COP!$D$2:$D$1000,"RSDSC*")))</f>
        <v>0.69176453142793792</v>
      </c>
      <c r="H163" s="84">
        <f>MAX(0,1-(1/AVERAGEIFS(COP!$L$2:$L$1000,COP!$C$2:$C$1000,'Ambient Heat'!$B163,COP!$G$2:$G$1000,'Ambient Heat'!H$4,COP!$D$2:$D$1000,"RSDSC*")))</f>
        <v>0.73029396499944566</v>
      </c>
      <c r="I163" s="84">
        <f>MAX(0,1-(1/AVERAGEIFS(COP!$L$2:$L$1000,COP!$C$2:$C$1000,'Ambient Heat'!$B163,COP!$G$2:$G$1000,'Ambient Heat'!I$4,COP!$D$2:$D$1000,"RSDSC*")))</f>
        <v>0.7602613022217295</v>
      </c>
      <c r="J163" s="3">
        <v>5</v>
      </c>
    </row>
    <row r="164" spans="2:10" ht="15.75" thickBot="1" x14ac:dyDescent="0.25">
      <c r="B164" s="46" t="s">
        <v>573</v>
      </c>
      <c r="C164" s="46" t="s">
        <v>302</v>
      </c>
      <c r="D164" s="46" t="s">
        <v>577</v>
      </c>
      <c r="E164" s="46" t="s">
        <v>280</v>
      </c>
      <c r="F164" s="129">
        <f>MAX(0,1-(1/AVERAGEIFS(COP!$L$2:$L$1000,COP!$C$2:$C$1000,'Ambient Heat'!$B164,COP!$G$2:$G$1000,'Ambient Heat'!F$4,COP!$D$2:$D$1000,"RSDSC*")))</f>
        <v>0.67308359393872208</v>
      </c>
      <c r="G164" s="129">
        <f>MAX(0,1-(1/AVERAGEIFS(COP!$L$2:$L$1000,COP!$C$2:$C$1000,'Ambient Heat'!$B164,COP!$G$2:$G$1000,'Ambient Heat'!G$4,COP!$D$2:$D$1000,"RSDSC*")))</f>
        <v>0.69176453142793792</v>
      </c>
      <c r="H164" s="129">
        <f>MAX(0,1-(1/AVERAGEIFS(COP!$L$2:$L$1000,COP!$C$2:$C$1000,'Ambient Heat'!$B164,COP!$G$2:$G$1000,'Ambient Heat'!H$4,COP!$D$2:$D$1000,"RSDSC*")))</f>
        <v>0.73029396499944566</v>
      </c>
      <c r="I164" s="129">
        <f>MAX(0,1-(1/AVERAGEIFS(COP!$L$2:$L$1000,COP!$C$2:$C$1000,'Ambient Heat'!$B164,COP!$G$2:$G$1000,'Ambient Heat'!I$4,COP!$D$2:$D$1000,"RSDSC*")))</f>
        <v>0.7602613022217295</v>
      </c>
      <c r="J164" s="46">
        <v>5</v>
      </c>
    </row>
    <row r="165" spans="2:10" x14ac:dyDescent="0.2">
      <c r="B165" s="83" t="s">
        <v>297</v>
      </c>
      <c r="F165" s="84"/>
      <c r="G165" s="84"/>
      <c r="H165" s="84"/>
      <c r="I165" s="84"/>
    </row>
    <row r="166" spans="2:10" x14ac:dyDescent="0.2">
      <c r="B166" s="3" t="s">
        <v>291</v>
      </c>
      <c r="C166" s="3" t="s">
        <v>302</v>
      </c>
      <c r="D166" s="3" t="s">
        <v>299</v>
      </c>
      <c r="E166" s="3" t="s">
        <v>583</v>
      </c>
      <c r="F166" s="84">
        <f>MAX(0,1-(1/AVERAGEIFS(COP!$L$2:$L$1000,COP!$C$2:$C$1000,'Ambient Heat'!$B166,COP!$G$2:$G$1000,'Ambient Heat'!F$4,COP!$D$2:$D$1000,"RSDSH_Det*")))</f>
        <v>0.27473829745210465</v>
      </c>
      <c r="G166" s="84">
        <f>MAX(0,1-(1/AVERAGEIFS(COP!$L$2:$L$1000,COP!$C$2:$C$1000,'Ambient Heat'!$B166,COP!$G$2:$G$1000,'Ambient Heat'!G$4,COP!$D$2:$D$1000,"RSDSH_Det*")))</f>
        <v>0.32475634590368097</v>
      </c>
      <c r="H166" s="84">
        <f>MAX(0,1-(1/AVERAGEIFS(COP!$L$2:$L$1000,COP!$C$2:$C$1000,'Ambient Heat'!$B166,COP!$G$2:$G$1000,'Ambient Heat'!H$4,COP!$D$2:$D$1000,"RSDSH_Det*")))</f>
        <v>0.42405688327078905</v>
      </c>
      <c r="I166" s="84">
        <f>MAX(0,1-(1/AVERAGEIFS(COP!$L$2:$L$1000,COP!$C$2:$C$1000,'Ambient Heat'!$B166,COP!$G$2:$G$1000,'Ambient Heat'!I$4,COP!$D$2:$D$1000,"RSDSH_Det*")))</f>
        <v>0.42405688327078905</v>
      </c>
      <c r="J166" s="3">
        <v>5</v>
      </c>
    </row>
    <row r="167" spans="2:10" x14ac:dyDescent="0.2">
      <c r="B167" s="3" t="s">
        <v>291</v>
      </c>
      <c r="C167" s="3" t="s">
        <v>302</v>
      </c>
      <c r="D167" s="3" t="s">
        <v>377</v>
      </c>
      <c r="E167" s="3" t="s">
        <v>245</v>
      </c>
      <c r="F167" s="84">
        <f>MAX(0,1-(1/AVERAGEIFS(COP!$L$2:$L$1000,COP!$C$2:$C$1000,'Ambient Heat'!$B167,COP!$G$2:$G$1000,'Ambient Heat'!F$4,COP!$D$2:$D$1000,"RSDWH*")))</f>
        <v>0</v>
      </c>
      <c r="G167" s="84">
        <f>MAX(0,1-(1/AVERAGEIFS(COP!$L$2:$L$1000,COP!$C$2:$C$1000,'Ambient Heat'!$B167,COP!$G$2:$G$1000,'Ambient Heat'!G$4,COP!$D$2:$D$1000,"RSDWH*")))</f>
        <v>3.5366208433834534E-2</v>
      </c>
      <c r="H167" s="84">
        <f>MAX(0,1-(1/AVERAGEIFS(COP!$L$2:$L$1000,COP!$C$2:$C$1000,'Ambient Heat'!$B167,COP!$G$2:$G$1000,'Ambient Heat'!H$4,COP!$D$2:$D$1000,"RSDWH*")))</f>
        <v>0.17722411895827073</v>
      </c>
      <c r="I167" s="84">
        <f>MAX(0,1-(1/AVERAGEIFS(COP!$L$2:$L$1000,COP!$C$2:$C$1000,'Ambient Heat'!$B167,COP!$G$2:$G$1000,'Ambient Heat'!I$4,COP!$D$2:$D$1000,"RSDWH*")))</f>
        <v>0.17722411895827073</v>
      </c>
      <c r="J167" s="3">
        <v>5</v>
      </c>
    </row>
    <row r="168" spans="2:10" x14ac:dyDescent="0.2">
      <c r="B168" s="3" t="s">
        <v>292</v>
      </c>
      <c r="C168" s="3" t="s">
        <v>302</v>
      </c>
      <c r="D168" s="3" t="s">
        <v>299</v>
      </c>
      <c r="E168" s="3" t="s">
        <v>583</v>
      </c>
      <c r="F168" s="84">
        <f>MAX(0,1-(1/AVERAGEIFS(COP!$L$2:$L$1000,COP!$C$2:$C$1000,'Ambient Heat'!$B168,COP!$G$2:$G$1000,'Ambient Heat'!F$4,COP!$D$2:$D$1000,"RSDSH_Det*")))</f>
        <v>0.27473829745210465</v>
      </c>
      <c r="G168" s="84">
        <f>MAX(0,1-(1/AVERAGEIFS(COP!$L$2:$L$1000,COP!$C$2:$C$1000,'Ambient Heat'!$B168,COP!$G$2:$G$1000,'Ambient Heat'!G$4,COP!$D$2:$D$1000,"RSDSH_Det*")))</f>
        <v>0.29813383624397005</v>
      </c>
      <c r="H168" s="84">
        <f>MAX(0,1-(1/AVERAGEIFS(COP!$L$2:$L$1000,COP!$C$2:$C$1000,'Ambient Heat'!$B168,COP!$G$2:$G$1000,'Ambient Heat'!H$4,COP!$D$2:$D$1000,"RSDSH_Det*")))</f>
        <v>0.29813383624397005</v>
      </c>
      <c r="I168" s="84">
        <f>MAX(0,1-(1/AVERAGEIFS(COP!$L$2:$L$1000,COP!$C$2:$C$1000,'Ambient Heat'!$B168,COP!$G$2:$G$1000,'Ambient Heat'!I$4,COP!$D$2:$D$1000,"RSDSH_Det*")))</f>
        <v>0.32006715386134754</v>
      </c>
      <c r="J168" s="3">
        <v>5</v>
      </c>
    </row>
    <row r="169" spans="2:10" ht="15.75" thickBot="1" x14ac:dyDescent="0.25">
      <c r="B169" s="46" t="s">
        <v>292</v>
      </c>
      <c r="C169" s="46" t="s">
        <v>302</v>
      </c>
      <c r="D169" s="46" t="s">
        <v>377</v>
      </c>
      <c r="E169" s="46" t="s">
        <v>245</v>
      </c>
      <c r="F169" s="129">
        <f>MAX(0,1-(1/AVERAGEIFS(COP!$L$2:$L$1000,COP!$C$2:$C$1000,'Ambient Heat'!$B169,COP!$G$2:$G$1000,'Ambient Heat'!F$4,COP!$D$2:$D$1000,"RSDWH*")))</f>
        <v>0</v>
      </c>
      <c r="G169" s="129">
        <f>MAX(0,1-(1/AVERAGEIFS(COP!$L$2:$L$1000,COP!$C$2:$C$1000,'Ambient Heat'!$B169,COP!$G$2:$G$1000,'Ambient Heat'!G$4,COP!$D$2:$D$1000,"RSDWH*")))</f>
        <v>0</v>
      </c>
      <c r="H169" s="129">
        <f>MAX(0,1-(1/AVERAGEIFS(COP!$L$2:$L$1000,COP!$C$2:$C$1000,'Ambient Heat'!$B169,COP!$G$2:$G$1000,'Ambient Heat'!H$4,COP!$D$2:$D$1000,"RSDWH*")))</f>
        <v>0</v>
      </c>
      <c r="I169" s="129">
        <f>MAX(0,1-(1/AVERAGEIFS(COP!$L$2:$L$1000,COP!$C$2:$C$1000,'Ambient Heat'!$B169,COP!$G$2:$G$1000,'Ambient Heat'!I$4,COP!$D$2:$D$1000,"RSDWH*")))</f>
        <v>2.8667362659063333E-2</v>
      </c>
      <c r="J169" s="46">
        <v>5</v>
      </c>
    </row>
    <row r="170" spans="2:10" x14ac:dyDescent="0.2">
      <c r="B170" s="83" t="s">
        <v>298</v>
      </c>
      <c r="F170" s="84"/>
      <c r="G170" s="84"/>
      <c r="H170" s="84"/>
      <c r="I170" s="84"/>
    </row>
    <row r="171" spans="2:10" x14ac:dyDescent="0.2">
      <c r="B171" s="3" t="s">
        <v>290</v>
      </c>
      <c r="C171" s="3" t="s">
        <v>302</v>
      </c>
      <c r="D171" s="3" t="s">
        <v>299</v>
      </c>
      <c r="E171" s="3" t="s">
        <v>583</v>
      </c>
      <c r="F171" s="84">
        <f>MAX(0,1-(1/AVERAGEIFS(COP!$L$2:$L$1000,COP!$C$2:$C$1000,'Ambient Heat'!$B171,COP!$G$2:$G$1000,'Ambient Heat'!F$4,COP!$D$2:$D$1000,"RSDSH_Det*")))</f>
        <v>0.65315078787761993</v>
      </c>
      <c r="G171" s="84">
        <f>MAX(0,1-(1/AVERAGEIFS(COP!$L$2:$L$1000,COP!$C$2:$C$1000,'Ambient Heat'!$B171,COP!$G$2:$G$1000,'Ambient Heat'!G$4,COP!$D$2:$D$1000,"RSDSH_Det*")))</f>
        <v>0.68725239217425749</v>
      </c>
      <c r="H171" s="84">
        <f>MAX(0,1-(1/AVERAGEIFS(COP!$L$2:$L$1000,COP!$C$2:$C$1000,'Ambient Heat'!$B171,COP!$G$2:$G$1000,'Ambient Heat'!H$4,COP!$D$2:$D$1000,"RSDSH_Det*")))</f>
        <v>0.70873023994060369</v>
      </c>
      <c r="I171" s="84">
        <f>MAX(0,1-(1/AVERAGEIFS(COP!$L$2:$L$1000,COP!$C$2:$C$1000,'Ambient Heat'!$B171,COP!$G$2:$G$1000,'Ambient Heat'!I$4,COP!$D$2:$D$1000,"RSDSH_Det*")))</f>
        <v>0.70873023994060369</v>
      </c>
      <c r="J171" s="3">
        <v>5</v>
      </c>
    </row>
    <row r="172" spans="2:10" ht="15.75" thickBot="1" x14ac:dyDescent="0.25">
      <c r="B172" s="46" t="s">
        <v>290</v>
      </c>
      <c r="C172" s="46" t="s">
        <v>302</v>
      </c>
      <c r="D172" s="46" t="s">
        <v>377</v>
      </c>
      <c r="E172" s="46" t="s">
        <v>245</v>
      </c>
      <c r="F172" s="129">
        <f>MAX(0,1-(1/AVERAGEIFS(COP!$L$2:$L$1000,COP!$C$2:$C$1000,'Ambient Heat'!$B172,COP!$G$2:$G$1000,'Ambient Heat'!F$4,COP!$D$2:$D$1000,"RSDWH*")))</f>
        <v>0.50450112553945692</v>
      </c>
      <c r="G172" s="129">
        <f>MAX(0,1-(1/AVERAGEIFS(COP!$L$2:$L$1000,COP!$C$2:$C$1000,'Ambient Heat'!$B172,COP!$G$2:$G$1000,'Ambient Heat'!G$4,COP!$D$2:$D$1000,"RSDWH*")))</f>
        <v>0.55321770310608209</v>
      </c>
      <c r="H172" s="129">
        <f>MAX(0,1-(1/AVERAGEIFS(COP!$L$2:$L$1000,COP!$C$2:$C$1000,'Ambient Heat'!$B172,COP!$G$2:$G$1000,'Ambient Heat'!H$4,COP!$D$2:$D$1000,"RSDWH*")))</f>
        <v>0.58390034277229097</v>
      </c>
      <c r="I172" s="129">
        <f>MAX(0,1-(1/AVERAGEIFS(COP!$L$2:$L$1000,COP!$C$2:$C$1000,'Ambient Heat'!$B172,COP!$G$2:$G$1000,'Ambient Heat'!I$4,COP!$D$2:$D$1000,"RSDWH*")))</f>
        <v>0.58390034277229097</v>
      </c>
      <c r="J172" s="46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T37" sqref="T37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4.28515625" style="33" customWidth="1"/>
    <col min="7" max="7" width="12.7109375" style="33" customWidth="1"/>
    <col min="8" max="8" width="13.7109375" style="33" customWidth="1"/>
    <col min="9" max="9" width="14.28515625" style="33" customWidth="1"/>
    <col min="10" max="22" width="12.7109375" style="33" customWidth="1"/>
    <col min="23" max="24" width="6" style="33" customWidth="1"/>
    <col min="25" max="25" width="7.42578125" style="33" customWidth="1"/>
    <col min="26" max="26" width="10.57031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26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 x14ac:dyDescent="0.2">
      <c r="A3" s="34" t="s">
        <v>260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</row>
    <row r="4" spans="1:26" ht="15.75" thickBot="1" x14ac:dyDescent="0.25">
      <c r="A4" s="36" t="s">
        <v>260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</row>
    <row r="5" spans="1:26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6" ht="15.75" thickBot="1" x14ac:dyDescent="0.25">
      <c r="A6" s="25" t="s">
        <v>257</v>
      </c>
      <c r="B6" s="25" t="s">
        <v>34</v>
      </c>
      <c r="C6" s="21"/>
      <c r="D6" s="44"/>
      <c r="E6" s="39" t="str">
        <f>IF($D6=0,"",MAX($D6*(1-$S$4)^($E$5-$D$5),S6))</f>
        <v/>
      </c>
      <c r="F6" s="39" t="str">
        <f>IF($D6=0,"",MAX($D6*(1-$S$4)^($F$5-$D$5),S6))</f>
        <v/>
      </c>
      <c r="G6" s="39" t="str">
        <f>IF($D6=0,"",MAX($D6*(1-$S$4)^($G$5-$D$5),S6))</f>
        <v/>
      </c>
      <c r="H6" s="39" t="str">
        <f>IF($D6=0,"",MAX($D6*(1-$S$4)^($H$5-$D$5),S6))</f>
        <v/>
      </c>
      <c r="I6" s="39" t="str">
        <f>IF($D6=0,"",MAX($D6*(1-$S$4)^($I$5-$D$5),S6))</f>
        <v/>
      </c>
      <c r="J6" s="39" t="str">
        <f>IF($D6=0,"",MAX($D6*(1-$S$4)^($J$5-$D$5),S6))</f>
        <v/>
      </c>
      <c r="K6" s="21"/>
      <c r="L6" s="40" t="str">
        <f>IF($D6=0,"",MIN($D6*(1+$S$4)^($L$5-$D$5),T6))</f>
        <v/>
      </c>
      <c r="M6" s="40" t="str">
        <f>IF($D6=0,"",MIN($D6*(1+$S$4)^($M$5-$D$5),T6))</f>
        <v/>
      </c>
      <c r="N6" s="40" t="str">
        <f>IF($D6=0,"",MIN($D6*(1+$S$4)^($N$5-$D$5),T6))</f>
        <v/>
      </c>
      <c r="O6" s="40" t="str">
        <f>IF($D6=0,"",MIN($D6*(1+$S$4)^($O$5-$D$5),T6))</f>
        <v/>
      </c>
      <c r="P6" s="40" t="str">
        <f>IF($D6=0,"",MIN($D6*(1+$S$4)^($P$5-$D$5),T6))</f>
        <v/>
      </c>
      <c r="Q6" s="40" t="str">
        <f>IF($D6=0,"",MIN($D6*(1+$S$4)^($Q$5-$D$5),T6))</f>
        <v/>
      </c>
      <c r="S6" s="69">
        <v>0</v>
      </c>
      <c r="T6" s="69">
        <v>0.9</v>
      </c>
    </row>
    <row r="7" spans="1:26" ht="15.75" thickBot="1" x14ac:dyDescent="0.25">
      <c r="A7" s="25" t="s">
        <v>258</v>
      </c>
      <c r="B7" s="25" t="s">
        <v>119</v>
      </c>
      <c r="C7" s="21"/>
      <c r="D7" s="44">
        <f>SharesElab!C81</f>
        <v>0.20213169663402616</v>
      </c>
      <c r="E7" s="39">
        <f t="shared" ref="E7:E8" si="0">IF($D7=0,"",MAX($D7*(1-$S$4)^($E$5-$D$5),S7))</f>
        <v>0.18191852697062355</v>
      </c>
      <c r="F7" s="39">
        <f t="shared" ref="F7:F8" si="1">IF($D7=0,"",MAX($D7*(1-$S$4)^($F$5-$D$5),S7))</f>
        <v>0.16372667427356119</v>
      </c>
      <c r="G7" s="39">
        <f t="shared" ref="G7:G8" si="2">IF($D7=0,"",MAX($D7*(1-$S$4)^($G$5-$D$5),S7))</f>
        <v>9.6678963891795172E-2</v>
      </c>
      <c r="H7" s="39">
        <f t="shared" ref="H7:H8" si="3">IF($D7=0,"",MAX($D7*(1-$S$4)^($H$5-$D$5),S7))</f>
        <v>5.7087961388466148E-2</v>
      </c>
      <c r="I7" s="39">
        <f t="shared" ref="I7:I8" si="4">IF($D7=0,"",MAX($D7*(1-$S$4)^($I$5-$D$5),S7))</f>
        <v>6.9405633630053119E-3</v>
      </c>
      <c r="J7" s="39">
        <f t="shared" ref="J7:J8" si="5">IF($D7=0,"",MAX($D7*(1-$S$4)^($J$5-$D$5),S7))</f>
        <v>8.4381047464805769E-4</v>
      </c>
      <c r="K7" s="21"/>
      <c r="L7" s="40">
        <f t="shared" ref="L7:L8" si="6">IF($D7=0,"",MIN($D7*(1+$S$4)^($L$5-$D$5),T7))</f>
        <v>0.22234486629742881</v>
      </c>
      <c r="M7" s="40">
        <f t="shared" ref="M7:M8" si="7">IF($D7=0,"",MIN($D7*(1+$S$4)^($M$5-$D$5),T7))</f>
        <v>0.2445793529271717</v>
      </c>
      <c r="N7" s="40">
        <f t="shared" ref="N7:N8" si="8">IF($D7=0,"",MIN($D7*(1+$S$4)^($N$5-$D$5),T7))</f>
        <v>0.39389749368273946</v>
      </c>
      <c r="O7" s="40">
        <f t="shared" ref="O7:O8" si="9">IF($D7=0,"",MIN($D7*(1+$S$4)^($O$5-$D$5),T7))</f>
        <v>0.59192273396277695</v>
      </c>
      <c r="P7" s="40">
        <f t="shared" ref="P7:P8" si="10">IF($D7=0,"",MIN($D7*(1+$S$4)^($P$5-$D$5),T7))</f>
        <v>0.59192273396277695</v>
      </c>
      <c r="Q7" s="40">
        <f t="shared" ref="Q7:Q8" si="11">IF($D7=0,"",MIN($D7*(1+$S$4)^($Q$5-$D$5),T7))</f>
        <v>0.59192273396277695</v>
      </c>
      <c r="S7" s="69">
        <v>0</v>
      </c>
      <c r="T7" s="69">
        <f>(G40*0.41+S35*Z13+S37*Z14+S39*Z15)/SUM(S40:S41)</f>
        <v>0.59192273396277695</v>
      </c>
      <c r="Y7" s="143" t="s">
        <v>251</v>
      </c>
      <c r="Z7" s="143"/>
    </row>
    <row r="8" spans="1:26" ht="15.75" thickBot="1" x14ac:dyDescent="0.25">
      <c r="A8" s="25" t="s">
        <v>259</v>
      </c>
      <c r="B8" s="25" t="s">
        <v>117</v>
      </c>
      <c r="C8" s="21"/>
      <c r="D8" s="44">
        <f>SharesElab!C82</f>
        <v>1.191569237487825E-2</v>
      </c>
      <c r="E8" s="39">
        <f t="shared" si="0"/>
        <v>1.0724123137390426E-2</v>
      </c>
      <c r="F8" s="39">
        <f t="shared" si="1"/>
        <v>9.6517108236513841E-3</v>
      </c>
      <c r="G8" s="39">
        <f t="shared" si="2"/>
        <v>5.6992387242579068E-3</v>
      </c>
      <c r="H8" s="39">
        <f t="shared" si="3"/>
        <v>3.3653434742870521E-3</v>
      </c>
      <c r="I8" s="39">
        <f t="shared" si="4"/>
        <v>4.0914720115202375E-4</v>
      </c>
      <c r="J8" s="39">
        <f t="shared" si="5"/>
        <v>4.9742747951157816E-5</v>
      </c>
      <c r="K8" s="21"/>
      <c r="L8" s="40">
        <f t="shared" si="6"/>
        <v>1.3107261612366077E-2</v>
      </c>
      <c r="M8" s="40">
        <f t="shared" si="7"/>
        <v>1.4417987773602686E-2</v>
      </c>
      <c r="N8" s="40">
        <f t="shared" si="8"/>
        <v>2.3220313489264871E-2</v>
      </c>
      <c r="O8" s="40">
        <f t="shared" si="9"/>
        <v>3.7396547077595974E-2</v>
      </c>
      <c r="P8" s="40">
        <f t="shared" si="10"/>
        <v>0.1</v>
      </c>
      <c r="Q8" s="40">
        <f t="shared" si="11"/>
        <v>0.1</v>
      </c>
      <c r="S8" s="69">
        <v>0</v>
      </c>
      <c r="T8" s="69">
        <v>0.1</v>
      </c>
      <c r="Y8" s="65" t="s">
        <v>249</v>
      </c>
      <c r="Z8" s="71">
        <v>0.19400000000000001</v>
      </c>
    </row>
    <row r="10" spans="1:26" s="41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43" t="s">
        <v>456</v>
      </c>
      <c r="Z12" s="143"/>
    </row>
    <row r="13" spans="1:26" ht="15.75" thickBot="1" x14ac:dyDescent="0.25">
      <c r="D13" s="18" t="s">
        <v>12</v>
      </c>
      <c r="Y13" s="65" t="s">
        <v>453</v>
      </c>
      <c r="Z13" s="71">
        <v>0.95</v>
      </c>
    </row>
    <row r="14" spans="1:26" ht="15.75" thickBot="1" x14ac:dyDescent="0.25">
      <c r="D14" s="18" t="s">
        <v>28</v>
      </c>
      <c r="Y14" s="65" t="s">
        <v>454</v>
      </c>
      <c r="Z14" s="71">
        <v>0.6</v>
      </c>
    </row>
    <row r="15" spans="1:26" ht="15.75" thickBot="1" x14ac:dyDescent="0.25">
      <c r="Y15" s="65" t="s">
        <v>455</v>
      </c>
      <c r="Z15" s="71">
        <v>0.15</v>
      </c>
    </row>
    <row r="16" spans="1:26" ht="23.25" x14ac:dyDescent="0.2">
      <c r="A16" s="5" t="s">
        <v>261</v>
      </c>
    </row>
    <row r="17" spans="1:26" s="21" customFormat="1" ht="15" x14ac:dyDescent="0.2">
      <c r="I17" s="3"/>
      <c r="J17" s="3"/>
      <c r="K17" s="3"/>
      <c r="L17" s="3"/>
      <c r="M17" s="3"/>
      <c r="N17" s="3"/>
      <c r="O17" s="3"/>
      <c r="P17" s="3"/>
      <c r="Q17" s="3"/>
    </row>
    <row r="18" spans="1:26" s="21" customFormat="1" ht="15" x14ac:dyDescent="0.2">
      <c r="H18" s="18" t="s">
        <v>256</v>
      </c>
      <c r="J18" s="3"/>
      <c r="K18" s="3"/>
      <c r="L18" s="3"/>
      <c r="M18" s="3"/>
      <c r="N18" s="3"/>
      <c r="O18" s="3"/>
      <c r="P18" s="3"/>
    </row>
    <row r="19" spans="1:26" s="21" customFormat="1" ht="28.5" customHeight="1" thickBot="1" x14ac:dyDescent="0.25">
      <c r="A19" s="21" t="s">
        <v>25</v>
      </c>
      <c r="B19" s="21" t="s">
        <v>26</v>
      </c>
      <c r="D19" s="6" t="s">
        <v>11</v>
      </c>
      <c r="E19" s="6" t="s">
        <v>246</v>
      </c>
      <c r="F19" s="6" t="s">
        <v>9</v>
      </c>
      <c r="G19" s="6" t="s">
        <v>30</v>
      </c>
      <c r="H19" s="6" t="s">
        <v>10</v>
      </c>
      <c r="I19" s="8" t="s">
        <v>132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131</v>
      </c>
      <c r="Q19" s="8" t="s">
        <v>29</v>
      </c>
      <c r="R19" s="6" t="s">
        <v>27</v>
      </c>
      <c r="Z19" s="73" t="s">
        <v>255</v>
      </c>
    </row>
    <row r="20" spans="1:26" s="21" customFormat="1" ht="15" x14ac:dyDescent="0.2">
      <c r="A20" s="21" t="s">
        <v>194</v>
      </c>
      <c r="B20" s="21" t="s">
        <v>262</v>
      </c>
      <c r="D20" s="21" t="str">
        <f>IF(Z20="","UC-UP_"&amp;A6,"\I: DISABLED")</f>
        <v>\I: DISABLED</v>
      </c>
      <c r="E20" s="21" t="str">
        <f>A20</f>
        <v>RSDELC</v>
      </c>
      <c r="F20" s="21" t="str">
        <f t="shared" ref="F20:F22" si="12">H20</f>
        <v>RSDCK</v>
      </c>
      <c r="H20" s="21" t="str">
        <f t="shared" ref="H20:H22" si="13">B20</f>
        <v>RSDCK</v>
      </c>
      <c r="I20" s="3">
        <v>1</v>
      </c>
      <c r="J20" s="29" t="str">
        <f t="shared" ref="J20:O22" si="14">IF(L6="","",-L6)</f>
        <v/>
      </c>
      <c r="K20" s="29" t="str">
        <f t="shared" si="14"/>
        <v/>
      </c>
      <c r="L20" s="29" t="str">
        <f t="shared" si="14"/>
        <v/>
      </c>
      <c r="M20" s="29" t="str">
        <f t="shared" si="14"/>
        <v/>
      </c>
      <c r="N20" s="29" t="str">
        <f t="shared" si="14"/>
        <v/>
      </c>
      <c r="O20" s="29" t="str">
        <f t="shared" si="14"/>
        <v/>
      </c>
      <c r="P20" s="3">
        <v>0</v>
      </c>
      <c r="Q20" s="3">
        <v>5</v>
      </c>
      <c r="R20" s="21" t="s">
        <v>266</v>
      </c>
      <c r="Z20" s="72" t="s">
        <v>254</v>
      </c>
    </row>
    <row r="21" spans="1:26" s="21" customFormat="1" ht="15" x14ac:dyDescent="0.2">
      <c r="A21" s="21" t="s">
        <v>196</v>
      </c>
      <c r="B21" s="21" t="s">
        <v>262</v>
      </c>
      <c r="D21" s="21" t="str">
        <f>IF(Z21="","UC-UP_"&amp;A7,"\I: DISABLED")</f>
        <v>\I: DISABLED</v>
      </c>
      <c r="E21" s="66" t="str">
        <f t="shared" ref="E21:E22" si="15">A21</f>
        <v>RSDGAS</v>
      </c>
      <c r="F21" s="21" t="str">
        <f t="shared" si="12"/>
        <v>RSDCK</v>
      </c>
      <c r="H21" s="21" t="str">
        <f t="shared" si="13"/>
        <v>RSDCK</v>
      </c>
      <c r="I21" s="3">
        <v>1</v>
      </c>
      <c r="J21" s="29">
        <f t="shared" si="14"/>
        <v>-0.22234486629742881</v>
      </c>
      <c r="K21" s="29">
        <f t="shared" si="14"/>
        <v>-0.2445793529271717</v>
      </c>
      <c r="L21" s="29">
        <f t="shared" si="14"/>
        <v>-0.39389749368273946</v>
      </c>
      <c r="M21" s="29">
        <f t="shared" si="14"/>
        <v>-0.59192273396277695</v>
      </c>
      <c r="N21" s="29">
        <f t="shared" si="14"/>
        <v>-0.59192273396277695</v>
      </c>
      <c r="O21" s="29">
        <f t="shared" si="14"/>
        <v>-0.59192273396277695</v>
      </c>
      <c r="P21" s="3">
        <v>0</v>
      </c>
      <c r="Q21" s="3">
        <v>5</v>
      </c>
      <c r="R21" s="21" t="s">
        <v>267</v>
      </c>
      <c r="Z21" s="72" t="s">
        <v>254</v>
      </c>
    </row>
    <row r="22" spans="1:26" s="21" customFormat="1" ht="15" x14ac:dyDescent="0.2">
      <c r="A22" s="21" t="s">
        <v>193</v>
      </c>
      <c r="B22" s="21" t="s">
        <v>262</v>
      </c>
      <c r="D22" s="21" t="str">
        <f>IF(Z22="","UC-UP_"&amp;A8,"\I: DISABLED")</f>
        <v>\I: DISABLED</v>
      </c>
      <c r="E22" s="66" t="str">
        <f t="shared" si="15"/>
        <v>RSDLPG</v>
      </c>
      <c r="F22" s="21" t="str">
        <f t="shared" si="12"/>
        <v>RSDCK</v>
      </c>
      <c r="H22" s="21" t="str">
        <f t="shared" si="13"/>
        <v>RSDCK</v>
      </c>
      <c r="I22" s="3">
        <v>1</v>
      </c>
      <c r="J22" s="29">
        <f t="shared" si="14"/>
        <v>-1.3107261612366077E-2</v>
      </c>
      <c r="K22" s="29">
        <f t="shared" si="14"/>
        <v>-1.4417987773602686E-2</v>
      </c>
      <c r="L22" s="29">
        <f t="shared" si="14"/>
        <v>-2.3220313489264871E-2</v>
      </c>
      <c r="M22" s="29">
        <f t="shared" si="14"/>
        <v>-3.7396547077595974E-2</v>
      </c>
      <c r="N22" s="29">
        <f t="shared" si="14"/>
        <v>-0.1</v>
      </c>
      <c r="O22" s="29">
        <f t="shared" si="14"/>
        <v>-0.1</v>
      </c>
      <c r="P22" s="3">
        <v>0</v>
      </c>
      <c r="Q22" s="3">
        <v>5</v>
      </c>
      <c r="R22" s="21" t="s">
        <v>268</v>
      </c>
      <c r="Z22" s="72" t="s">
        <v>254</v>
      </c>
    </row>
    <row r="30" spans="1:26" x14ac:dyDescent="0.2">
      <c r="D30" s="91" t="s">
        <v>369</v>
      </c>
    </row>
    <row r="32" spans="1:26" ht="15" x14ac:dyDescent="0.25">
      <c r="D32" s="86" t="s">
        <v>355</v>
      </c>
      <c r="E32" s="85" t="s">
        <v>356</v>
      </c>
      <c r="F32" s="85" t="s">
        <v>356</v>
      </c>
      <c r="G32" s="86" t="s">
        <v>357</v>
      </c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</row>
    <row r="33" spans="4:19" x14ac:dyDescent="0.2">
      <c r="D33" s="86" t="s">
        <v>8</v>
      </c>
      <c r="E33" s="86" t="s">
        <v>358</v>
      </c>
      <c r="F33" s="86" t="s">
        <v>359</v>
      </c>
      <c r="G33" s="88">
        <v>2018</v>
      </c>
      <c r="H33" s="88">
        <v>2020</v>
      </c>
      <c r="I33" s="88">
        <v>2022</v>
      </c>
      <c r="J33" s="88">
        <v>2025</v>
      </c>
      <c r="K33" s="88">
        <v>2030</v>
      </c>
      <c r="L33" s="88">
        <v>2035</v>
      </c>
      <c r="M33" s="88">
        <v>2040</v>
      </c>
      <c r="N33" s="88">
        <v>2045</v>
      </c>
      <c r="O33" s="88">
        <v>2050</v>
      </c>
      <c r="P33" s="88">
        <v>2055</v>
      </c>
      <c r="Q33" s="88">
        <v>2060</v>
      </c>
      <c r="R33" s="88">
        <v>2065</v>
      </c>
      <c r="S33" s="88">
        <v>2070</v>
      </c>
    </row>
    <row r="34" spans="4:19" x14ac:dyDescent="0.2">
      <c r="D34" s="87" t="s">
        <v>360</v>
      </c>
      <c r="E34" s="87" t="s">
        <v>361</v>
      </c>
      <c r="F34" s="87" t="s">
        <v>209</v>
      </c>
      <c r="G34" s="89">
        <v>206.79888500000001</v>
      </c>
      <c r="H34" s="89">
        <v>205.47315865384601</v>
      </c>
      <c r="I34" s="89">
        <v>204.14743230769199</v>
      </c>
      <c r="J34" s="89">
        <v>202.15884278846201</v>
      </c>
      <c r="K34" s="89">
        <v>198.84452692307701</v>
      </c>
      <c r="L34" s="89">
        <v>195.53021105769199</v>
      </c>
      <c r="M34" s="89">
        <v>192.21589519230801</v>
      </c>
      <c r="N34" s="89">
        <v>188.90157932692301</v>
      </c>
      <c r="O34" s="89">
        <v>185.58726346153799</v>
      </c>
      <c r="P34" s="89">
        <v>182.27294759615401</v>
      </c>
      <c r="Q34" s="89">
        <v>178.95863173076901</v>
      </c>
      <c r="R34" s="89">
        <v>175.64431586538501</v>
      </c>
      <c r="S34" s="89">
        <v>172.33</v>
      </c>
    </row>
    <row r="35" spans="4:19" x14ac:dyDescent="0.2">
      <c r="D35" s="87" t="s">
        <v>362</v>
      </c>
      <c r="E35" s="87" t="s">
        <v>361</v>
      </c>
      <c r="F35" s="87" t="s">
        <v>209</v>
      </c>
      <c r="G35" s="90"/>
      <c r="H35" s="89">
        <v>19.827179546153801</v>
      </c>
      <c r="I35" s="89">
        <v>55.414514392307701</v>
      </c>
      <c r="J35" s="89">
        <v>100.058340911538</v>
      </c>
      <c r="K35" s="89">
        <v>160.20883557692301</v>
      </c>
      <c r="L35" s="89">
        <v>245.24645174230801</v>
      </c>
      <c r="M35" s="89">
        <v>331.829702807692</v>
      </c>
      <c r="N35" s="89">
        <v>444.08010267307702</v>
      </c>
      <c r="O35" s="89">
        <v>555.16270963846205</v>
      </c>
      <c r="P35" s="89">
        <v>671.71042000384602</v>
      </c>
      <c r="Q35" s="89">
        <v>794.35521066923104</v>
      </c>
      <c r="R35" s="89">
        <v>926.27590313461599</v>
      </c>
      <c r="S35" s="89">
        <v>1071.1269420000001</v>
      </c>
    </row>
    <row r="36" spans="4:19" x14ac:dyDescent="0.2">
      <c r="D36" s="87" t="s">
        <v>363</v>
      </c>
      <c r="E36" s="87" t="s">
        <v>364</v>
      </c>
      <c r="F36" s="87" t="s">
        <v>209</v>
      </c>
      <c r="G36" s="89">
        <v>766.351721</v>
      </c>
      <c r="H36" s="89">
        <v>761.43934711538498</v>
      </c>
      <c r="I36" s="89">
        <v>756.52697323076904</v>
      </c>
      <c r="J36" s="89">
        <v>749.158412403846</v>
      </c>
      <c r="K36" s="89">
        <v>736.87747769230805</v>
      </c>
      <c r="L36" s="89">
        <v>724.59654298076896</v>
      </c>
      <c r="M36" s="89">
        <v>712.31560826923101</v>
      </c>
      <c r="N36" s="89">
        <v>700.03467355769203</v>
      </c>
      <c r="O36" s="89">
        <v>687.75373884615396</v>
      </c>
      <c r="P36" s="89">
        <v>675.47280413461499</v>
      </c>
      <c r="Q36" s="89">
        <v>663.19186942307704</v>
      </c>
      <c r="R36" s="89">
        <v>650.91093471153795</v>
      </c>
      <c r="S36" s="89">
        <v>638.63</v>
      </c>
    </row>
    <row r="37" spans="4:19" x14ac:dyDescent="0.2">
      <c r="D37" s="87" t="s">
        <v>365</v>
      </c>
      <c r="E37" s="87" t="s">
        <v>364</v>
      </c>
      <c r="F37" s="87" t="s">
        <v>209</v>
      </c>
      <c r="G37" s="90"/>
      <c r="H37" s="89">
        <v>26.861509084615498</v>
      </c>
      <c r="I37" s="89">
        <v>62.533352969230698</v>
      </c>
      <c r="J37" s="89">
        <v>113.17294079615399</v>
      </c>
      <c r="K37" s="89">
        <v>191.388898607692</v>
      </c>
      <c r="L37" s="89">
        <v>274.59811831923099</v>
      </c>
      <c r="M37" s="89">
        <v>354.68028573076901</v>
      </c>
      <c r="N37" s="89">
        <v>466.72876144230798</v>
      </c>
      <c r="O37" s="89">
        <v>556.58292615384596</v>
      </c>
      <c r="P37" s="89">
        <v>639.23816586538499</v>
      </c>
      <c r="Q37" s="89">
        <v>716.68692657692304</v>
      </c>
      <c r="R37" s="89">
        <v>793.71905828846195</v>
      </c>
      <c r="S37" s="89">
        <v>874.35938799999997</v>
      </c>
    </row>
    <row r="38" spans="4:19" x14ac:dyDescent="0.2">
      <c r="D38" s="87" t="s">
        <v>366</v>
      </c>
      <c r="E38" s="87" t="s">
        <v>367</v>
      </c>
      <c r="F38" s="87" t="s">
        <v>209</v>
      </c>
      <c r="G38" s="89">
        <v>724.42972899999995</v>
      </c>
      <c r="H38" s="89">
        <v>719.785624550031</v>
      </c>
      <c r="I38" s="89">
        <v>715.14152010006296</v>
      </c>
      <c r="J38" s="89">
        <v>708.17536342511005</v>
      </c>
      <c r="K38" s="89">
        <v>696.56510230018898</v>
      </c>
      <c r="L38" s="89">
        <v>684.95484117526803</v>
      </c>
      <c r="M38" s="89">
        <v>673.34458005034696</v>
      </c>
      <c r="N38" s="89">
        <v>661.73431892542499</v>
      </c>
      <c r="O38" s="89">
        <v>650.12405780050403</v>
      </c>
      <c r="P38" s="89">
        <v>638.51379667558297</v>
      </c>
      <c r="Q38" s="89">
        <v>626.90353555066099</v>
      </c>
      <c r="R38" s="89">
        <v>615.29327442574004</v>
      </c>
      <c r="S38" s="89">
        <v>603.68301330081897</v>
      </c>
    </row>
    <row r="39" spans="4:19" x14ac:dyDescent="0.2">
      <c r="D39" s="87" t="s">
        <v>368</v>
      </c>
      <c r="E39" s="87" t="s">
        <v>367</v>
      </c>
      <c r="F39" s="87" t="s">
        <v>209</v>
      </c>
      <c r="G39" s="90"/>
      <c r="H39" s="89">
        <v>19.898061149968498</v>
      </c>
      <c r="I39" s="89">
        <v>45.489201199937</v>
      </c>
      <c r="J39" s="89">
        <v>83.645112174889803</v>
      </c>
      <c r="K39" s="89">
        <v>145.31736759981101</v>
      </c>
      <c r="L39" s="89">
        <v>204.39419322473199</v>
      </c>
      <c r="M39" s="89">
        <v>259.77539804965397</v>
      </c>
      <c r="N39" s="89">
        <v>340.01571207457499</v>
      </c>
      <c r="O39" s="89">
        <v>397.82287719949602</v>
      </c>
      <c r="P39" s="89">
        <v>446.53819432441702</v>
      </c>
      <c r="Q39" s="89">
        <v>488.01179144933798</v>
      </c>
      <c r="R39" s="89">
        <v>526.17582857425998</v>
      </c>
      <c r="S39" s="89">
        <v>564.02895469918099</v>
      </c>
    </row>
    <row r="40" spans="4:19" x14ac:dyDescent="0.2">
      <c r="D40" s="91" t="s">
        <v>370</v>
      </c>
      <c r="G40" s="33">
        <f>SUM(G34,G36,G38)</f>
        <v>1697.5803350000001</v>
      </c>
      <c r="H40" s="33">
        <f t="shared" ref="H40:S40" si="16">SUM(H34,H36,H38)</f>
        <v>1686.698130319262</v>
      </c>
      <c r="I40" s="33">
        <f t="shared" si="16"/>
        <v>1675.815925638524</v>
      </c>
      <c r="J40" s="33">
        <f t="shared" si="16"/>
        <v>1659.492618617418</v>
      </c>
      <c r="K40" s="33">
        <f t="shared" si="16"/>
        <v>1632.287106915574</v>
      </c>
      <c r="L40" s="33">
        <f t="shared" si="16"/>
        <v>1605.0815952137291</v>
      </c>
      <c r="M40" s="33">
        <f t="shared" si="16"/>
        <v>1577.876083511886</v>
      </c>
      <c r="N40" s="33">
        <f t="shared" si="16"/>
        <v>1550.67057181004</v>
      </c>
      <c r="O40" s="33">
        <f t="shared" si="16"/>
        <v>1523.465060108196</v>
      </c>
      <c r="P40" s="33">
        <f t="shared" si="16"/>
        <v>1496.259548406352</v>
      </c>
      <c r="Q40" s="33">
        <f t="shared" si="16"/>
        <v>1469.0540367045071</v>
      </c>
      <c r="R40" s="33">
        <f t="shared" si="16"/>
        <v>1441.8485250026629</v>
      </c>
      <c r="S40" s="33">
        <f t="shared" si="16"/>
        <v>1414.6430133008189</v>
      </c>
    </row>
    <row r="41" spans="4:19" x14ac:dyDescent="0.2">
      <c r="D41" s="91" t="s">
        <v>371</v>
      </c>
      <c r="G41" s="92">
        <f>SUM(G35,G37,G39)</f>
        <v>0</v>
      </c>
      <c r="H41" s="92">
        <f t="shared" ref="H41:S41" si="17">SUM(H35,H37,H39)</f>
        <v>66.58674978073779</v>
      </c>
      <c r="I41" s="92">
        <f t="shared" si="17"/>
        <v>163.4370685614754</v>
      </c>
      <c r="J41" s="92">
        <f t="shared" si="17"/>
        <v>296.87639388258179</v>
      </c>
      <c r="K41" s="92">
        <f t="shared" si="17"/>
        <v>496.91510178442599</v>
      </c>
      <c r="L41" s="92">
        <f t="shared" si="17"/>
        <v>724.23876328627102</v>
      </c>
      <c r="M41" s="92">
        <f t="shared" si="17"/>
        <v>946.28538658811499</v>
      </c>
      <c r="N41" s="92">
        <f t="shared" si="17"/>
        <v>1250.82457618996</v>
      </c>
      <c r="O41" s="92">
        <f t="shared" si="17"/>
        <v>1509.5685129918038</v>
      </c>
      <c r="P41" s="92">
        <f t="shared" si="17"/>
        <v>1757.486780193648</v>
      </c>
      <c r="Q41" s="92">
        <f t="shared" si="17"/>
        <v>1999.0539286954922</v>
      </c>
      <c r="R41" s="92">
        <f t="shared" si="17"/>
        <v>2246.170789997338</v>
      </c>
      <c r="S41" s="92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:E22">
    <cfRule type="containsText" dxfId="16" priority="2" operator="containsText" text="\I: DISABLED">
      <formula>NOT(ISERROR(SEARCH("\I: DISABLED",D20)))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zoomScale="70" zoomScaleNormal="70" workbookViewId="0">
      <selection activeCell="H38" sqref="H38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16.85546875" style="33" customWidth="1"/>
    <col min="4" max="4" width="29.42578125" style="33" customWidth="1"/>
    <col min="5" max="5" width="12.7109375" style="33" customWidth="1"/>
    <col min="6" max="6" width="14.28515625" style="33" customWidth="1"/>
    <col min="7" max="7" width="23.140625" style="33" customWidth="1"/>
    <col min="8" max="8" width="20.42578125" style="33" customWidth="1"/>
    <col min="9" max="22" width="12.7109375" style="33" customWidth="1"/>
    <col min="23" max="24" width="6" style="33" customWidth="1"/>
    <col min="25" max="25" width="8.85546875" style="33" customWidth="1"/>
    <col min="26" max="26" width="12.425781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26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 x14ac:dyDescent="0.2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</row>
    <row r="4" spans="1:26" ht="15.75" thickBot="1" x14ac:dyDescent="0.25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</row>
    <row r="5" spans="1:26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6" ht="15.75" thickBot="1" x14ac:dyDescent="0.25">
      <c r="A6" s="25" t="s">
        <v>48</v>
      </c>
      <c r="B6" s="25" t="s">
        <v>125</v>
      </c>
      <c r="C6" s="21"/>
      <c r="D6" s="44">
        <f>SUMIF(SharesElab!$B$2:$B$79,Apt_RSD_share!$A6,SharesElab!C$2:C$79)+D15*Z8</f>
        <v>2.0542202755098098E-2</v>
      </c>
      <c r="E6" s="39">
        <f>IF($D6=0,"",MAX($D6*(1-$S$4)^($E$5-$D$5),S6))</f>
        <v>1.8487982479588289E-2</v>
      </c>
      <c r="F6" s="39">
        <f>IF($D6=0,"",MAX($D6*(1-$S$4)^($F$5-$D$5),S6))</f>
        <v>1.663918423162946E-2</v>
      </c>
      <c r="G6" s="39">
        <f>IF($D6=0,"",MAX($D6*(1-$S$4)^($G$5-$D$5),S6))</f>
        <v>9.8252718969348823E-3</v>
      </c>
      <c r="H6" s="39">
        <f>IF($D6=0,"",MAX($D6*(1-$S$4)^($H$5-$D$5),S6))</f>
        <v>5.8017248024210804E-3</v>
      </c>
      <c r="I6" s="39">
        <f>IF($D6=0,"",MAX($D6*(1-$S$4)^($I$5-$D$5),S6))</f>
        <v>7.0535429233348722E-4</v>
      </c>
      <c r="J6" s="39">
        <f>IF($D6=0,"",MAX($D6*(1-$S$4)^($J$5-$D$5),S6))</f>
        <v>8.5754615163003903E-5</v>
      </c>
      <c r="K6" s="21"/>
      <c r="L6" s="40">
        <f>IF($D6=0,"",MIN($D6*(1+$S$4)^($L$5-$D$5),T6))</f>
        <v>2.1569312892853004E-2</v>
      </c>
      <c r="M6" s="40">
        <f>IF($D6=0,"",MIN($D6*(1+$S$4)^($M$5-$D$5),T6))</f>
        <v>2.1569312892853004E-2</v>
      </c>
      <c r="N6" s="40">
        <f>IF($D6=0,"",MIN($D6*(1+$S$4)^($N$5-$D$5),T6))</f>
        <v>2.1569312892853004E-2</v>
      </c>
      <c r="O6" s="40">
        <f>IF($D6=0,"",MIN($D6*(1+$S$4)^($O$5-$D$5),T6))</f>
        <v>2.1569312892853004E-2</v>
      </c>
      <c r="P6" s="40">
        <f>IF($D6=0,"",MIN($D6*(1+$S$4)^($P$5-$D$5),T6))</f>
        <v>2.1569312892853004E-2</v>
      </c>
      <c r="Q6" s="40">
        <f>IF($D6=0,"",MIN($D6*(1+$S$4)^($Q$5-$D$5),T6))</f>
        <v>2.1569312892853004E-2</v>
      </c>
      <c r="S6" s="69">
        <v>0</v>
      </c>
      <c r="T6" s="69">
        <f>D6*$Z$15</f>
        <v>2.1569312892853004E-2</v>
      </c>
    </row>
    <row r="7" spans="1:26" ht="15.75" thickBot="1" x14ac:dyDescent="0.25">
      <c r="A7" s="25" t="s">
        <v>49</v>
      </c>
      <c r="B7" s="25" t="s">
        <v>126</v>
      </c>
      <c r="C7" s="21"/>
      <c r="D7" s="44">
        <f>SUMIF(SharesElab!$B$2:$B$79,Apt_RSD_share!$A7,SharesElab!C$2:C$79)</f>
        <v>4.5659543062349026E-6</v>
      </c>
      <c r="E7" s="39">
        <f t="shared" ref="E7:E18" si="0">IF($D7=0,"",MAX($D7*(1-$S$4)^($E$5-$D$5),S7))</f>
        <v>4.1093588756114121E-6</v>
      </c>
      <c r="F7" s="39">
        <f t="shared" ref="F7:F18" si="1">IF($D7=0,"",MAX($D7*(1-$S$4)^($F$5-$D$5),S7))</f>
        <v>3.6984229880502714E-6</v>
      </c>
      <c r="G7" s="39">
        <f t="shared" ref="G7:G18" si="2">IF($D7=0,"",MAX($D7*(1-$S$4)^($G$5-$D$5),S7))</f>
        <v>2.1838817902138053E-6</v>
      </c>
      <c r="H7" s="39">
        <f t="shared" ref="H7:H18" si="3">IF($D7=0,"",MAX($D7*(1-$S$4)^($H$5-$D$5),S7))</f>
        <v>1.2895603583033501E-6</v>
      </c>
      <c r="I7" s="39">
        <f t="shared" ref="I7:I18" si="4">IF($D7=0,"",MAX($D7*(1-$S$4)^($I$5-$D$5),S7))</f>
        <v>1.5678043425513733E-7</v>
      </c>
      <c r="J7" s="39">
        <f t="shared" ref="J7:J18" si="5">IF($D7=0,"",MAX($D7*(1-$S$4)^($J$5-$D$5),S7))</f>
        <v>1.9060840701996309E-8</v>
      </c>
      <c r="K7" s="21"/>
      <c r="L7" s="40">
        <f t="shared" ref="L7:L18" si="6">IF($D7=0,"",MIN($D7*(1+$S$4)^($L$5-$D$5),T7))</f>
        <v>5.0225497368583931E-6</v>
      </c>
      <c r="M7" s="40">
        <f t="shared" ref="M7:M18" si="7">IF($D7=0,"",MIN($D7*(1+$S$4)^($M$5-$D$5),T7))</f>
        <v>5.5248047105442326E-6</v>
      </c>
      <c r="N7" s="40">
        <f t="shared" ref="N7:N18" si="8">IF($D7=0,"",MIN($D7*(1+$S$4)^($N$5-$D$5),T7))</f>
        <v>8.8977532343785968E-6</v>
      </c>
      <c r="O7" s="40">
        <f t="shared" ref="O7:O18" si="9">IF($D7=0,"",MIN($D7*(1+$S$4)^($O$5-$D$5),T7))</f>
        <v>1.4329920561499077E-5</v>
      </c>
      <c r="P7" s="40">
        <f t="shared" ref="P7:P18" si="10">IF($D7=0,"",MIN($D7*(1+$S$4)^($P$5-$D$5),T7))</f>
        <v>9.6404539851325041E-5</v>
      </c>
      <c r="Q7" s="40">
        <f t="shared" ref="Q7:Q18" si="11">IF($D7=0,"",MIN($D7*(1+$S$4)^($Q$5-$D$5),T7))</f>
        <v>6.4856153696454799E-4</v>
      </c>
      <c r="S7" s="69">
        <v>0</v>
      </c>
      <c r="T7" s="69">
        <v>0.9</v>
      </c>
      <c r="Y7" s="143" t="s">
        <v>251</v>
      </c>
      <c r="Z7" s="143"/>
    </row>
    <row r="8" spans="1:26" ht="15.75" thickBot="1" x14ac:dyDescent="0.25">
      <c r="A8" s="25" t="s">
        <v>50</v>
      </c>
      <c r="B8" s="25" t="s">
        <v>127</v>
      </c>
      <c r="C8" s="21"/>
      <c r="D8" s="44">
        <f>SUMIF(SharesElab!$B$2:$B$79,Apt_RSD_share!$A8,SharesElab!C$2:C$79)</f>
        <v>3.275433505190041E-9</v>
      </c>
      <c r="E8" s="39">
        <f t="shared" si="0"/>
        <v>2.9478901546710371E-9</v>
      </c>
      <c r="F8" s="39">
        <f t="shared" si="1"/>
        <v>2.6531011392039334E-9</v>
      </c>
      <c r="G8" s="39">
        <f t="shared" si="2"/>
        <v>1.5666296916885309E-9</v>
      </c>
      <c r="H8" s="39">
        <f t="shared" si="3"/>
        <v>9.2507916664516088E-10</v>
      </c>
      <c r="I8" s="39">
        <f t="shared" si="4"/>
        <v>1.1246803031215052E-10</v>
      </c>
      <c r="J8" s="39">
        <f t="shared" si="5"/>
        <v>1.3673486873742015E-11</v>
      </c>
      <c r="K8" s="21"/>
      <c r="L8" s="40">
        <f t="shared" si="6"/>
        <v>3.6029768557090452E-9</v>
      </c>
      <c r="M8" s="40">
        <f t="shared" si="7"/>
        <v>3.96327454127995E-9</v>
      </c>
      <c r="N8" s="40">
        <f t="shared" si="8"/>
        <v>6.3828932814767757E-9</v>
      </c>
      <c r="O8" s="40">
        <f t="shared" si="9"/>
        <v>1.0279713458751164E-8</v>
      </c>
      <c r="P8" s="40">
        <f t="shared" si="10"/>
        <v>6.9156771772830232E-8</v>
      </c>
      <c r="Q8" s="40">
        <f t="shared" si="11"/>
        <v>4.6525217859723819E-7</v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26" ht="15.75" thickBot="1" x14ac:dyDescent="0.25">
      <c r="A9" s="25" t="s">
        <v>51</v>
      </c>
      <c r="B9" s="25" t="s">
        <v>117</v>
      </c>
      <c r="C9" s="21"/>
      <c r="D9" s="44">
        <f>SUMIF(SharesElab!$B$2:$B$79,Apt_RSD_share!$A9,SharesElab!C$2:C$79)</f>
        <v>1.427634058208095E-2</v>
      </c>
      <c r="E9" s="39">
        <f t="shared" si="0"/>
        <v>1.2848706523872854E-2</v>
      </c>
      <c r="F9" s="39">
        <f t="shared" si="1"/>
        <v>1.1563835871485569E-2</v>
      </c>
      <c r="G9" s="39">
        <f t="shared" si="2"/>
        <v>6.8283294437535159E-3</v>
      </c>
      <c r="H9" s="39">
        <f t="shared" si="3"/>
        <v>4.0320602532420147E-3</v>
      </c>
      <c r="I9" s="39">
        <f t="shared" si="4"/>
        <v>4.9020439669676826E-4</v>
      </c>
      <c r="J9" s="39">
        <f t="shared" si="5"/>
        <v>5.9597410615981455E-5</v>
      </c>
      <c r="K9" s="21"/>
      <c r="L9" s="40">
        <f t="shared" si="6"/>
        <v>1.5703974640289046E-2</v>
      </c>
      <c r="M9" s="40">
        <f t="shared" si="7"/>
        <v>1.7274372104317953E-2</v>
      </c>
      <c r="N9" s="40">
        <f t="shared" si="8"/>
        <v>2.7820549017725116E-2</v>
      </c>
      <c r="O9" s="40">
        <f t="shared" si="9"/>
        <v>4.4805272398536489E-2</v>
      </c>
      <c r="P9" s="40">
        <f t="shared" si="10"/>
        <v>0.30142746779067436</v>
      </c>
      <c r="Q9" s="40">
        <f t="shared" si="11"/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26" ht="15.75" thickBot="1" x14ac:dyDescent="0.25">
      <c r="A10" s="25" t="s">
        <v>52</v>
      </c>
      <c r="B10" s="25" t="s">
        <v>34</v>
      </c>
      <c r="C10" s="21"/>
      <c r="D10" s="44">
        <f>SUMIF(SharesElab!$B$2:$B$79,Apt_RSD_share!$A10,SharesElab!C$2:C$79)</f>
        <v>9.6007155037511865E-2</v>
      </c>
      <c r="E10" s="39">
        <f t="shared" si="0"/>
        <v>8.6406439533760676E-2</v>
      </c>
      <c r="F10" s="39">
        <f t="shared" si="1"/>
        <v>7.7765795580384614E-2</v>
      </c>
      <c r="G10" s="39">
        <f t="shared" si="2"/>
        <v>4.5919924632261321E-2</v>
      </c>
      <c r="H10" s="39">
        <f t="shared" si="3"/>
        <v>2.7115256296103996E-2</v>
      </c>
      <c r="I10" s="39">
        <f t="shared" si="4"/>
        <v>3.2965821488461977E-3</v>
      </c>
      <c r="J10" s="39">
        <f t="shared" si="5"/>
        <v>4.0078742923971132E-4</v>
      </c>
      <c r="K10" s="21"/>
      <c r="L10" s="40">
        <f t="shared" si="6"/>
        <v>0.10560787054126305</v>
      </c>
      <c r="M10" s="40">
        <f t="shared" si="7"/>
        <v>0.11616865759538937</v>
      </c>
      <c r="N10" s="40">
        <f t="shared" si="8"/>
        <v>0.18709078474395063</v>
      </c>
      <c r="O10" s="40">
        <f t="shared" si="9"/>
        <v>0.30131157973798001</v>
      </c>
      <c r="P10" s="40">
        <f t="shared" si="10"/>
        <v>0.48003577518755935</v>
      </c>
      <c r="Q10" s="40">
        <f t="shared" si="11"/>
        <v>0.48003577518755935</v>
      </c>
      <c r="S10" s="69">
        <v>0</v>
      </c>
      <c r="T10" s="69">
        <f>D10*Z14</f>
        <v>0.48003577518755935</v>
      </c>
      <c r="Y10" s="65" t="s">
        <v>253</v>
      </c>
      <c r="Z10" s="71">
        <v>6.2E-2</v>
      </c>
    </row>
    <row r="11" spans="1:26" ht="15.75" thickBot="1" x14ac:dyDescent="0.25">
      <c r="A11" s="25" t="s">
        <v>53</v>
      </c>
      <c r="B11" s="25" t="s">
        <v>34</v>
      </c>
      <c r="C11" s="21"/>
      <c r="D11" s="44">
        <f>SUMIF(SharesElab!$B$2:$B$79,Apt_RSD_share!$A11,SharesElab!C$2:C$79)</f>
        <v>0.58798051296309051</v>
      </c>
      <c r="E11" s="39">
        <f t="shared" si="0"/>
        <v>0.52918246166678151</v>
      </c>
      <c r="F11" s="39">
        <f t="shared" si="1"/>
        <v>0.47626421550010334</v>
      </c>
      <c r="G11" s="39">
        <f t="shared" si="2"/>
        <v>0.28122925661065606</v>
      </c>
      <c r="H11" s="39">
        <f t="shared" si="3"/>
        <v>0.16606306373602636</v>
      </c>
      <c r="I11" s="39">
        <f t="shared" si="4"/>
        <v>2.018939174008659E-2</v>
      </c>
      <c r="J11" s="39">
        <f t="shared" si="5"/>
        <v>2.4545587059782025E-3</v>
      </c>
      <c r="K11" s="21"/>
      <c r="L11" s="40">
        <f t="shared" si="6"/>
        <v>0.64677856425939961</v>
      </c>
      <c r="M11" s="40">
        <f t="shared" si="7"/>
        <v>0.71145642068533965</v>
      </c>
      <c r="N11" s="40">
        <f t="shared" si="8"/>
        <v>0.9</v>
      </c>
      <c r="O11" s="40">
        <f t="shared" si="9"/>
        <v>0.9</v>
      </c>
      <c r="P11" s="40">
        <f t="shared" si="10"/>
        <v>0.9</v>
      </c>
      <c r="Q11" s="40">
        <f t="shared" si="11"/>
        <v>0.9</v>
      </c>
      <c r="S11" s="78">
        <f>S10</f>
        <v>0</v>
      </c>
      <c r="T11" s="78">
        <v>0.9</v>
      </c>
    </row>
    <row r="12" spans="1:26" ht="15.75" thickBot="1" x14ac:dyDescent="0.25">
      <c r="A12" s="25" t="s">
        <v>54</v>
      </c>
      <c r="B12" s="25" t="s">
        <v>118</v>
      </c>
      <c r="C12" s="21"/>
      <c r="D12" s="44">
        <f>SUMIF(SharesElab!$B$2:$B$79,Apt_RSD_share!$A12,SharesElab!C$2:C$79)</f>
        <v>4.6951992354003817E-2</v>
      </c>
      <c r="E12" s="39">
        <f t="shared" si="0"/>
        <v>4.2256793118603433E-2</v>
      </c>
      <c r="F12" s="39">
        <f t="shared" si="1"/>
        <v>3.8031113806743094E-2</v>
      </c>
      <c r="G12" s="39">
        <f t="shared" si="2"/>
        <v>2.2456992391743733E-2</v>
      </c>
      <c r="H12" s="39">
        <f t="shared" si="3"/>
        <v>1.3260629437400763E-2</v>
      </c>
      <c r="I12" s="39">
        <f t="shared" si="4"/>
        <v>1.6121829647644092E-3</v>
      </c>
      <c r="J12" s="39">
        <f t="shared" si="5"/>
        <v>1.9600381144396271E-4</v>
      </c>
      <c r="K12" s="21"/>
      <c r="L12" s="40">
        <f t="shared" si="6"/>
        <v>5.1647191589404201E-2</v>
      </c>
      <c r="M12" s="40">
        <f t="shared" si="7"/>
        <v>5.681191074834463E-2</v>
      </c>
      <c r="N12" s="40">
        <f t="shared" si="8"/>
        <v>9.1496150379316549E-2</v>
      </c>
      <c r="O12" s="40">
        <f t="shared" si="9"/>
        <v>0.14735546514739312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</row>
    <row r="13" spans="1:26" ht="15.75" thickBot="1" x14ac:dyDescent="0.25">
      <c r="A13" s="25" t="s">
        <v>457</v>
      </c>
      <c r="B13" s="25" t="s">
        <v>119</v>
      </c>
      <c r="C13" s="21"/>
      <c r="D13" s="44">
        <f>SUMIF(SharesElab!$B$2:$B$79,Apt_RSD_share!$A13,SharesElab!C$2:C$79)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>
        <f>D13*1.1</f>
        <v>0</v>
      </c>
      <c r="M13" s="40"/>
      <c r="N13" s="40"/>
      <c r="O13" s="40"/>
      <c r="P13" s="40"/>
      <c r="Q13" s="40" t="str">
        <f t="shared" si="11"/>
        <v/>
      </c>
      <c r="S13" s="69">
        <v>0</v>
      </c>
      <c r="T13" s="124">
        <f>(RSDCK_share!S34*D13*2+RSDCK_share!S35*RSDCK_share!Z13)/SUM(RSDCK_share!S34:S35)</f>
        <v>0.81834003295950075</v>
      </c>
      <c r="Y13" s="143" t="s">
        <v>373</v>
      </c>
      <c r="Z13" s="143"/>
    </row>
    <row r="14" spans="1:26" ht="15.75" thickBot="1" x14ac:dyDescent="0.25">
      <c r="A14" s="25" t="s">
        <v>55</v>
      </c>
      <c r="B14" s="25" t="s">
        <v>120</v>
      </c>
      <c r="C14" s="21"/>
      <c r="D14" s="44">
        <f>SUMIF(SharesElab!$B$2:$B$79,Apt_RSD_share!$A14,SharesElab!C$2:C$79)+D15*Z9</f>
        <v>7.6825774890274794E-3</v>
      </c>
      <c r="E14" s="39">
        <f t="shared" si="0"/>
        <v>6.9143197401247318E-3</v>
      </c>
      <c r="F14" s="39">
        <f t="shared" si="1"/>
        <v>6.2228877661122586E-3</v>
      </c>
      <c r="G14" s="39">
        <f t="shared" si="2"/>
        <v>3.6745529970116284E-3</v>
      </c>
      <c r="H14" s="39">
        <f t="shared" si="3"/>
        <v>2.1697867992053971E-3</v>
      </c>
      <c r="I14" s="39">
        <f t="shared" si="4"/>
        <v>2.6379542022217172E-4</v>
      </c>
      <c r="J14" s="39">
        <f t="shared" si="5"/>
        <v>3.2071364686925086E-5</v>
      </c>
      <c r="K14" s="21"/>
      <c r="L14" s="40">
        <f t="shared" si="6"/>
        <v>8.4508352379302279E-3</v>
      </c>
      <c r="M14" s="40">
        <f t="shared" si="7"/>
        <v>9.2959187617232507E-3</v>
      </c>
      <c r="N14" s="40">
        <f t="shared" si="8"/>
        <v>1.4971170124942921E-2</v>
      </c>
      <c r="O14" s="40">
        <f t="shared" si="9"/>
        <v>2.4111219197921828E-2</v>
      </c>
      <c r="P14" s="40">
        <f t="shared" si="10"/>
        <v>0.16220822593219775</v>
      </c>
      <c r="Q14" s="40">
        <f t="shared" si="11"/>
        <v>0.9</v>
      </c>
      <c r="S14" s="69">
        <v>0</v>
      </c>
      <c r="T14" s="69">
        <v>0.9</v>
      </c>
      <c r="Y14" s="65" t="s">
        <v>372</v>
      </c>
      <c r="Z14" s="93">
        <v>5</v>
      </c>
    </row>
    <row r="15" spans="1:26" ht="15.75" thickBot="1" x14ac:dyDescent="0.25">
      <c r="A15" s="25" t="s">
        <v>56</v>
      </c>
      <c r="B15" s="25" t="s">
        <v>121</v>
      </c>
      <c r="C15" s="21"/>
      <c r="D15" s="81">
        <f>SUMIF(SharesElab!$B$2:$B$79,Apt_RSD_share!$A15,SharesElab!C$2:C$79)</f>
        <v>9.8467134944212348E-3</v>
      </c>
      <c r="E15" s="39">
        <f t="shared" si="0"/>
        <v>8.8620421449791108E-3</v>
      </c>
      <c r="F15" s="39">
        <f t="shared" si="1"/>
        <v>7.9758379304812003E-3</v>
      </c>
      <c r="G15" s="39">
        <f t="shared" si="2"/>
        <v>4.7096525395698453E-3</v>
      </c>
      <c r="H15" s="39">
        <f t="shared" si="3"/>
        <v>2.781002728090599E-3</v>
      </c>
      <c r="I15" s="39">
        <f t="shared" si="4"/>
        <v>3.3810500808850193E-4</v>
      </c>
      <c r="J15" s="39">
        <f t="shared" si="5"/>
        <v>4.1105675783717478E-5</v>
      </c>
      <c r="K15" s="21"/>
      <c r="L15" s="40">
        <f t="shared" si="6"/>
        <v>1.0831384843863359E-2</v>
      </c>
      <c r="M15" s="40">
        <f t="shared" si="7"/>
        <v>1.1914523328249696E-2</v>
      </c>
      <c r="N15" s="40">
        <f t="shared" si="8"/>
        <v>1.9188458965379428E-2</v>
      </c>
      <c r="O15" s="40">
        <f t="shared" si="9"/>
        <v>3.0903205048333226E-2</v>
      </c>
      <c r="P15" s="40">
        <f t="shared" si="10"/>
        <v>0.20790131039666068</v>
      </c>
      <c r="Q15" s="40">
        <f t="shared" si="11"/>
        <v>0.9</v>
      </c>
      <c r="S15" s="69">
        <v>0</v>
      </c>
      <c r="T15" s="69">
        <v>0.9</v>
      </c>
      <c r="Y15" s="65" t="s">
        <v>249</v>
      </c>
      <c r="Z15" s="98">
        <v>1.05</v>
      </c>
    </row>
    <row r="16" spans="1:26" ht="15.75" thickBot="1" x14ac:dyDescent="0.25">
      <c r="A16" s="25" t="s">
        <v>57</v>
      </c>
      <c r="B16" s="25" t="s">
        <v>122</v>
      </c>
      <c r="C16" s="21"/>
      <c r="D16" s="44">
        <f>SUMIF(SharesElab!$B$2:$B$79,Apt_RSD_share!$A16,SharesElab!C$2:C$79)+D15*Z10</f>
        <v>1.6772355715750887E-3</v>
      </c>
      <c r="E16" s="39">
        <f t="shared" si="0"/>
        <v>1.5095120144175799E-3</v>
      </c>
      <c r="F16" s="39">
        <f t="shared" si="1"/>
        <v>1.3585608129758218E-3</v>
      </c>
      <c r="G16" s="39">
        <f t="shared" si="2"/>
        <v>8.0221657445409325E-4</v>
      </c>
      <c r="H16" s="39">
        <f t="shared" si="3"/>
        <v>4.737008650493977E-4</v>
      </c>
      <c r="I16" s="39">
        <f t="shared" si="4"/>
        <v>5.759096644936455E-5</v>
      </c>
      <c r="J16" s="39">
        <f t="shared" si="5"/>
        <v>7.0017170355514662E-6</v>
      </c>
      <c r="K16" s="21"/>
      <c r="L16" s="40">
        <f t="shared" si="6"/>
        <v>1.8449591287325977E-3</v>
      </c>
      <c r="M16" s="40">
        <v>0.35</v>
      </c>
      <c r="N16" s="40">
        <f t="shared" si="8"/>
        <v>3.2684576390566511E-3</v>
      </c>
      <c r="O16" s="40">
        <f t="shared" si="9"/>
        <v>5.2638837122771284E-3</v>
      </c>
      <c r="P16" s="40">
        <f t="shared" si="10"/>
        <v>3.5412777407600279E-2</v>
      </c>
      <c r="Q16" s="40">
        <f t="shared" si="11"/>
        <v>0.23823945821511</v>
      </c>
      <c r="S16" s="69">
        <v>0</v>
      </c>
      <c r="T16" s="69">
        <v>0.9</v>
      </c>
    </row>
    <row r="17" spans="1:22" ht="15.75" thickBot="1" x14ac:dyDescent="0.25">
      <c r="A17" s="25" t="s">
        <v>58</v>
      </c>
      <c r="B17" s="25" t="s">
        <v>123</v>
      </c>
      <c r="C17" s="21"/>
      <c r="D17" s="44">
        <f>SUMIF(SharesElab!$B$2:$B$79,Apt_RSD_share!$A17,SharesElab!C$2:C$79)</f>
        <v>3.3141129422797045E-3</v>
      </c>
      <c r="E17" s="39">
        <f t="shared" si="0"/>
        <v>2.9827016480517342E-3</v>
      </c>
      <c r="F17" s="39">
        <f t="shared" si="1"/>
        <v>2.684431483246561E-3</v>
      </c>
      <c r="G17" s="39">
        <f t="shared" si="2"/>
        <v>1.5851299465422621E-3</v>
      </c>
      <c r="H17" s="39">
        <f t="shared" si="3"/>
        <v>9.3600338213374059E-4</v>
      </c>
      <c r="I17" s="39">
        <f t="shared" si="4"/>
        <v>1.1379615988527853E-4</v>
      </c>
      <c r="J17" s="39">
        <f t="shared" si="5"/>
        <v>1.3834956424105719E-5</v>
      </c>
      <c r="K17" s="21"/>
      <c r="L17" s="40">
        <f t="shared" si="6"/>
        <v>3.6455242365076752E-3</v>
      </c>
      <c r="M17" s="40">
        <f t="shared" si="7"/>
        <v>4.0100766601584431E-3</v>
      </c>
      <c r="N17" s="40">
        <f t="shared" si="8"/>
        <v>6.4582685619517773E-3</v>
      </c>
      <c r="O17" s="40">
        <f t="shared" si="9"/>
        <v>1.0401106101708959E-2</v>
      </c>
      <c r="P17" s="40">
        <f t="shared" si="10"/>
        <v>6.9973440772177306E-2</v>
      </c>
      <c r="Q17" s="40">
        <f t="shared" si="11"/>
        <v>0.47074631924896138</v>
      </c>
      <c r="S17" s="69">
        <v>0</v>
      </c>
      <c r="T17" s="69">
        <v>0.5</v>
      </c>
      <c r="V17" s="65" t="s">
        <v>252</v>
      </c>
    </row>
    <row r="18" spans="1:22" ht="15" x14ac:dyDescent="0.2">
      <c r="A18" s="25" t="s">
        <v>59</v>
      </c>
      <c r="B18" s="25" t="s">
        <v>124</v>
      </c>
      <c r="C18" s="21"/>
      <c r="D18" s="44">
        <f>SUMIF(SharesElab!$B$2:$B$79,Apt_RSD_share!$A18,SharesElab!C$2:C$79)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0.77843669892440714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41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60</v>
      </c>
      <c r="B21" s="25" t="s">
        <v>125</v>
      </c>
      <c r="C21" s="21"/>
      <c r="D21" s="38">
        <f>SUMIF(SharesElab!$B$2:$B$79,Apt_RSD_share!$A21,SharesElab!C$2:C$79)+D30*Z8</f>
        <v>7.2799275140739226E-4</v>
      </c>
      <c r="E21" s="39">
        <f>IF($D21=0,"",MAX($D21*(1-$S$4)^($E$5-$D$5),S21))</f>
        <v>6.5519347626665306E-4</v>
      </c>
      <c r="F21" s="39">
        <f>IF($D21=0,"",MAX($D21*(1-$S$4)^($F$5-$D$5),S21))</f>
        <v>5.8967412863998776E-4</v>
      </c>
      <c r="G21" s="39">
        <f>IF($D21=0,"",MAX($D21*(1-$S$4)^($G$5-$D$5),S21))</f>
        <v>3.4819667622062648E-4</v>
      </c>
      <c r="H21" s="39">
        <f>IF($D21=0,"",MAX($D21*(1-$S$4)^($H$5-$D$5),S21))</f>
        <v>2.0560665534151778E-4</v>
      </c>
      <c r="I21" s="39">
        <f>IF($D21=0,"",MAX($D21*(1-$S$4)^($I$5-$D$5),S21))</f>
        <v>2.4996969317977957E-5</v>
      </c>
      <c r="J21" s="39">
        <f>IF($D21=0,"",MAX($D21*(1-$S$4)^($J$5-$D$5),S21))</f>
        <v>3.0390479045828677E-6</v>
      </c>
      <c r="K21" s="21"/>
      <c r="L21" s="40">
        <f>IF($D21=0,"",MIN($D21*(1+$S$4)^($L$5-$D$5),T21))</f>
        <v>7.6439238897776192E-4</v>
      </c>
      <c r="M21" s="40">
        <f>IF($D21=0,"",MIN($D21*(1+$S$4)^($M$5-$D$5),T21))</f>
        <v>7.6439238897776192E-4</v>
      </c>
      <c r="N21" s="40">
        <f>IF($D21=0,"",MIN($D21*(1+$S$4)^($N$5-$D$5),T21))</f>
        <v>7.6439238897776192E-4</v>
      </c>
      <c r="O21" s="40">
        <f>IF($D21=0,"",MIN($D21*(1+$S$4)^($O$5-$D$5),T21))</f>
        <v>7.6439238897776192E-4</v>
      </c>
      <c r="P21" s="40">
        <f>IF($D21=0,"",MIN($D21*(1+$S$4)^($P$5-$D$5),T21))</f>
        <v>7.6439238897776192E-4</v>
      </c>
      <c r="Q21" s="40">
        <f>IF($D21=0,"",MIN($D21*(1+$S$4)^($Q$5-$D$5),T21))</f>
        <v>7.6439238897776192E-4</v>
      </c>
      <c r="S21" s="69">
        <v>0</v>
      </c>
      <c r="T21" s="95">
        <f>D21*$Z$15</f>
        <v>7.6439238897776192E-4</v>
      </c>
    </row>
    <row r="22" spans="1:22" ht="15.75" thickBot="1" x14ac:dyDescent="0.25">
      <c r="A22" s="25" t="s">
        <v>61</v>
      </c>
      <c r="B22" s="25" t="s">
        <v>126</v>
      </c>
      <c r="C22" s="21"/>
      <c r="D22" s="38">
        <f>SUMIF(SharesElab!$B$2:$B$79,Apt_RSD_share!$A22,SharesElab!C$2:C$79)</f>
        <v>8.2129353318290107E-6</v>
      </c>
      <c r="E22" s="39">
        <f t="shared" ref="E22:E33" si="12">IF($D22=0,"",MAX($D22*(1-$S$4)^($E$5-$D$5),S22))</f>
        <v>7.3916417986461098E-6</v>
      </c>
      <c r="F22" s="39">
        <f t="shared" ref="F22:F33" si="13">IF($D22=0,"",MAX($D22*(1-$S$4)^($F$5-$D$5),S22))</f>
        <v>6.652477618781499E-6</v>
      </c>
      <c r="G22" s="39">
        <f t="shared" ref="G22:G33" si="14">IF($D22=0,"",MAX($D22*(1-$S$4)^($G$5-$D$5),S22))</f>
        <v>3.9282215091142884E-6</v>
      </c>
      <c r="H22" s="39">
        <f t="shared" ref="H22:H33" si="15">IF($D22=0,"",MAX($D22*(1-$S$4)^($H$5-$D$5),S22))</f>
        <v>2.3195755189168968E-6</v>
      </c>
      <c r="I22" s="39">
        <f t="shared" ref="I22:I33" si="16">IF($D22=0,"",MAX($D22*(1-$S$4)^($I$5-$D$5),S22))</f>
        <v>2.8200623166010035E-7</v>
      </c>
      <c r="J22" s="39">
        <f t="shared" ref="J22:J33" si="17">IF($D22=0,"",MAX($D22*(1-$S$4)^($J$5-$D$5),S22))</f>
        <v>3.4285374218928118E-8</v>
      </c>
      <c r="K22" s="21"/>
      <c r="L22" s="40">
        <f t="shared" ref="L22:L33" si="18">IF($D22=0,"",MIN($D22*(1+$S$4)^($L$5-$D$5),T22))</f>
        <v>9.0342288650119133E-6</v>
      </c>
      <c r="M22" s="40">
        <f t="shared" ref="M22:M32" si="19">IF($D22=0,"",MIN($D22*(1+$S$4)^($M$5-$D$5),T22))</f>
        <v>9.9376517515131052E-6</v>
      </c>
      <c r="N22" s="40">
        <f t="shared" ref="N22:N33" si="20">IF($D22=0,"",MIN($D22*(1+$S$4)^($N$5-$D$5),T22))</f>
        <v>1.6004687522329376E-5</v>
      </c>
      <c r="O22" s="40">
        <f t="shared" ref="O22:O33" si="21">IF($D22=0,"",MIN($D22*(1+$S$4)^($O$5-$D$5),T22))</f>
        <v>2.577570930158669E-5</v>
      </c>
      <c r="P22" s="40">
        <f t="shared" ref="P22:P33" si="22">IF($D22=0,"",MIN($D22*(1+$S$4)^($P$5-$D$5),T22))</f>
        <v>1.7340608302025609E-4</v>
      </c>
      <c r="Q22" s="40">
        <f t="shared" ref="Q22:Q32" si="23">IF($D22=0,"",MIN($D22*(1+$S$4)^($Q$5-$D$5),T22))</f>
        <v>1.1665894147315254E-3</v>
      </c>
      <c r="S22" s="69">
        <v>0</v>
      </c>
      <c r="T22" s="69">
        <v>0.9</v>
      </c>
    </row>
    <row r="23" spans="1:22" ht="15.75" thickBot="1" x14ac:dyDescent="0.25">
      <c r="A23" s="25" t="s">
        <v>62</v>
      </c>
      <c r="B23" s="25" t="s">
        <v>127</v>
      </c>
      <c r="C23" s="21"/>
      <c r="D23" s="38">
        <f>SUMIF(SharesElab!$B$2:$B$79,Apt_RSD_share!$A23,SharesElab!C$2:C$79)</f>
        <v>7.4212480907389422E-6</v>
      </c>
      <c r="E23" s="39">
        <f t="shared" si="12"/>
        <v>6.6791232816650481E-6</v>
      </c>
      <c r="F23" s="39">
        <f t="shared" si="13"/>
        <v>6.0112109534985436E-6</v>
      </c>
      <c r="G23" s="39">
        <f t="shared" si="14"/>
        <v>3.5495599559313559E-6</v>
      </c>
      <c r="H23" s="39">
        <f t="shared" si="15"/>
        <v>2.0959796583779067E-6</v>
      </c>
      <c r="I23" s="39">
        <f t="shared" si="16"/>
        <v>2.5482219495547044E-7</v>
      </c>
      <c r="J23" s="39">
        <f t="shared" si="17"/>
        <v>3.0980429978111969E-8</v>
      </c>
      <c r="K23" s="21"/>
      <c r="L23" s="40">
        <f t="shared" si="18"/>
        <v>8.1633728998128362E-6</v>
      </c>
      <c r="M23" s="40">
        <f t="shared" si="19"/>
        <v>8.9797101897941207E-6</v>
      </c>
      <c r="N23" s="40">
        <f t="shared" si="20"/>
        <v>1.4461913057765336E-5</v>
      </c>
      <c r="O23" s="40">
        <f t="shared" si="21"/>
        <v>2.3291055598661659E-5</v>
      </c>
      <c r="P23" s="40">
        <f t="shared" si="22"/>
        <v>1.5669057535973625E-4</v>
      </c>
      <c r="Q23" s="40">
        <f t="shared" si="23"/>
        <v>1.0541358377924262E-3</v>
      </c>
      <c r="S23" s="69">
        <v>0</v>
      </c>
      <c r="T23" s="69">
        <v>0.9</v>
      </c>
    </row>
    <row r="24" spans="1:22" ht="15.75" thickBot="1" x14ac:dyDescent="0.25">
      <c r="A24" s="25" t="s">
        <v>63</v>
      </c>
      <c r="B24" s="25" t="s">
        <v>117</v>
      </c>
      <c r="C24" s="21"/>
      <c r="D24" s="38">
        <f>SUMIF(SharesElab!$B$2:$B$79,Apt_RSD_share!$A24,SharesElab!C$2:C$79)</f>
        <v>6.0663298721995605E-3</v>
      </c>
      <c r="E24" s="39">
        <f t="shared" si="12"/>
        <v>5.4596968849796043E-3</v>
      </c>
      <c r="F24" s="39">
        <f t="shared" si="13"/>
        <v>4.913727196481644E-3</v>
      </c>
      <c r="G24" s="39">
        <f t="shared" si="14"/>
        <v>2.9015067722504466E-3</v>
      </c>
      <c r="H24" s="39">
        <f t="shared" si="15"/>
        <v>1.7133107339461669E-3</v>
      </c>
      <c r="I24" s="39">
        <f t="shared" si="16"/>
        <v>2.0829858730728808E-4</v>
      </c>
      <c r="J24" s="39">
        <f t="shared" si="17"/>
        <v>2.532424540076173E-5</v>
      </c>
      <c r="K24" s="21"/>
      <c r="L24" s="40">
        <f t="shared" si="18"/>
        <v>6.6729628594195175E-3</v>
      </c>
      <c r="M24" s="40">
        <f t="shared" si="19"/>
        <v>7.3402591453614694E-3</v>
      </c>
      <c r="N24" s="40">
        <f t="shared" si="20"/>
        <v>1.1821560756196106E-2</v>
      </c>
      <c r="O24" s="40">
        <f t="shared" si="21"/>
        <v>1.9038741813461393E-2</v>
      </c>
      <c r="P24" s="40">
        <f t="shared" si="22"/>
        <v>0.12808313458528489</v>
      </c>
      <c r="Q24" s="40">
        <f t="shared" si="23"/>
        <v>0.86167928143196926</v>
      </c>
      <c r="S24" s="69">
        <v>0</v>
      </c>
      <c r="T24" s="69">
        <v>0.9</v>
      </c>
    </row>
    <row r="25" spans="1:22" ht="15.75" thickBot="1" x14ac:dyDescent="0.25">
      <c r="A25" s="25" t="s">
        <v>64</v>
      </c>
      <c r="B25" s="25" t="s">
        <v>34</v>
      </c>
      <c r="C25" s="21"/>
      <c r="D25" s="38">
        <f>SUMIF(SharesElab!$B$2:$B$79,Apt_RSD_share!$A25,SharesElab!C$2:C$79)</f>
        <v>6.3604391804033891E-2</v>
      </c>
      <c r="E25" s="39">
        <f t="shared" si="12"/>
        <v>5.7243952623630502E-2</v>
      </c>
      <c r="F25" s="39">
        <f t="shared" si="13"/>
        <v>5.1519557361267454E-2</v>
      </c>
      <c r="G25" s="39">
        <f t="shared" si="14"/>
        <v>3.0421783426254827E-2</v>
      </c>
      <c r="H25" s="39">
        <f t="shared" si="15"/>
        <v>1.7963758895369216E-2</v>
      </c>
      <c r="I25" s="39">
        <f t="shared" si="16"/>
        <v>2.1839737103705719E-3</v>
      </c>
      <c r="J25" s="39">
        <f t="shared" si="17"/>
        <v>2.6552021742060733E-4</v>
      </c>
      <c r="K25" s="21"/>
      <c r="L25" s="40">
        <f t="shared" si="18"/>
        <v>6.9964830984437287E-2</v>
      </c>
      <c r="M25" s="40">
        <f t="shared" si="19"/>
        <v>7.6961314082881024E-2</v>
      </c>
      <c r="N25" s="40">
        <f t="shared" si="20"/>
        <v>0.12394696594362077</v>
      </c>
      <c r="O25" s="40">
        <f t="shared" si="21"/>
        <v>0.19961782812186074</v>
      </c>
      <c r="P25" s="40">
        <f t="shared" si="22"/>
        <v>0.31802195902016944</v>
      </c>
      <c r="Q25" s="40">
        <f t="shared" si="23"/>
        <v>0.31802195902016944</v>
      </c>
      <c r="S25" s="69">
        <v>0</v>
      </c>
      <c r="T25" s="69">
        <f>D25*Z14</f>
        <v>0.31802195902016944</v>
      </c>
    </row>
    <row r="26" spans="1:22" ht="15.75" thickBot="1" x14ac:dyDescent="0.25">
      <c r="A26" s="25" t="s">
        <v>65</v>
      </c>
      <c r="B26" s="25" t="s">
        <v>34</v>
      </c>
      <c r="C26" s="21"/>
      <c r="D26" s="38">
        <f>SUMIF(SharesElab!$B$2:$B$79,Apt_RSD_share!$A26,SharesElab!C$2:C$79)</f>
        <v>0.82120788380584597</v>
      </c>
      <c r="E26" s="39">
        <f t="shared" si="12"/>
        <v>0.73908709542526141</v>
      </c>
      <c r="F26" s="39">
        <f t="shared" si="13"/>
        <v>0.66517838588273526</v>
      </c>
      <c r="G26" s="39">
        <f t="shared" si="14"/>
        <v>0.39278118507989646</v>
      </c>
      <c r="H26" s="39">
        <f t="shared" si="15"/>
        <v>0.23193336197782813</v>
      </c>
      <c r="I26" s="39">
        <f t="shared" si="16"/>
        <v>2.8197682237207911E-2</v>
      </c>
      <c r="J26" s="39">
        <f t="shared" si="17"/>
        <v>3.428179873607661E-3</v>
      </c>
      <c r="K26" s="21"/>
      <c r="L26" s="40">
        <f t="shared" si="18"/>
        <v>0.9</v>
      </c>
      <c r="M26" s="40">
        <f t="shared" si="19"/>
        <v>0.9</v>
      </c>
      <c r="N26" s="40">
        <f t="shared" si="20"/>
        <v>0.9</v>
      </c>
      <c r="O26" s="40">
        <f t="shared" si="21"/>
        <v>0.9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.75" thickBot="1" x14ac:dyDescent="0.25">
      <c r="A27" s="25" t="s">
        <v>66</v>
      </c>
      <c r="B27" s="25" t="s">
        <v>118</v>
      </c>
      <c r="C27" s="21"/>
      <c r="D27" s="38">
        <f>SUMIF(SharesElab!$B$2:$B$79,Apt_RSD_share!$A27,SharesElab!C$2:C$79)</f>
        <v>1.1126565571211781E-2</v>
      </c>
      <c r="E27" s="39">
        <f t="shared" si="12"/>
        <v>1.0013909014090603E-2</v>
      </c>
      <c r="F27" s="39">
        <f t="shared" si="13"/>
        <v>9.0125181126815435E-3</v>
      </c>
      <c r="G27" s="39">
        <f t="shared" si="14"/>
        <v>5.3218018203573256E-3</v>
      </c>
      <c r="H27" s="39">
        <f t="shared" si="15"/>
        <v>3.1424707569027979E-3</v>
      </c>
      <c r="I27" s="39">
        <f t="shared" si="16"/>
        <v>3.8205108177293668E-4</v>
      </c>
      <c r="J27" s="39">
        <f t="shared" si="17"/>
        <v>4.6448492404661716E-5</v>
      </c>
      <c r="K27" s="21"/>
      <c r="L27" s="40">
        <f t="shared" si="18"/>
        <v>1.223922212833296E-2</v>
      </c>
      <c r="M27" s="40">
        <f t="shared" si="19"/>
        <v>1.3463144341166257E-2</v>
      </c>
      <c r="N27" s="40">
        <f t="shared" si="20"/>
        <v>2.168252859289168E-2</v>
      </c>
      <c r="O27" s="40">
        <f t="shared" si="21"/>
        <v>3.4919929124137987E-2</v>
      </c>
      <c r="P27" s="40">
        <f t="shared" si="22"/>
        <v>0.23492382141309215</v>
      </c>
      <c r="Q27" s="40">
        <f t="shared" si="23"/>
        <v>0.9</v>
      </c>
      <c r="S27" s="69">
        <v>0</v>
      </c>
      <c r="T27" s="69">
        <v>0.9</v>
      </c>
    </row>
    <row r="28" spans="1:22" ht="15.75" thickBot="1" x14ac:dyDescent="0.25">
      <c r="A28" s="25" t="s">
        <v>460</v>
      </c>
      <c r="B28" s="25" t="s">
        <v>119</v>
      </c>
      <c r="C28" s="21"/>
      <c r="D28" s="38">
        <f>SUMIF(SharesElab!$B$2:$B$79,Apt_RSD_share!$A28,SharesElab!C$2:C$79)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>
        <f>D28*1.1</f>
        <v>0</v>
      </c>
      <c r="M28" s="40"/>
      <c r="N28" s="40"/>
      <c r="O28" s="40"/>
      <c r="P28" s="40"/>
      <c r="Q28" s="40" t="str">
        <f t="shared" si="23"/>
        <v/>
      </c>
      <c r="S28" s="69">
        <v>0</v>
      </c>
      <c r="T28" s="124">
        <f>(RSDCK_share!S34*D28*2+RSDCK_share!S35*RSDCK_share!Z13)/SUM(RSDCK_share!S34:S35)</f>
        <v>0.81834003295950075</v>
      </c>
    </row>
    <row r="29" spans="1:22" ht="15.75" thickBot="1" x14ac:dyDescent="0.25">
      <c r="A29" s="25" t="s">
        <v>67</v>
      </c>
      <c r="B29" s="25" t="s">
        <v>120</v>
      </c>
      <c r="C29" s="21"/>
      <c r="D29" s="38">
        <f>SUMIF(SharesElab!$B$2:$B$79,Apt_RSD_share!$A29,SharesElab!C$2:C$79)+D30*Z9</f>
        <v>7.2076925120495453E-4</v>
      </c>
      <c r="E29" s="39">
        <f t="shared" si="12"/>
        <v>6.4869232608445911E-4</v>
      </c>
      <c r="F29" s="39">
        <f t="shared" si="13"/>
        <v>5.838230934760132E-4</v>
      </c>
      <c r="G29" s="39">
        <f t="shared" si="14"/>
        <v>3.4474169846665113E-4</v>
      </c>
      <c r="H29" s="39">
        <f t="shared" si="15"/>
        <v>2.0356652552757287E-4</v>
      </c>
      <c r="I29" s="39">
        <f t="shared" si="16"/>
        <v>2.4748937160268057E-5</v>
      </c>
      <c r="J29" s="39">
        <f t="shared" si="17"/>
        <v>3.0088929846176175E-6</v>
      </c>
      <c r="K29" s="21"/>
      <c r="L29" s="40">
        <f t="shared" si="18"/>
        <v>7.9284617632545005E-4</v>
      </c>
      <c r="M29" s="40">
        <f t="shared" si="19"/>
        <v>8.7213079395799509E-4</v>
      </c>
      <c r="N29" s="40">
        <f t="shared" si="20"/>
        <v>1.4045753649772914E-3</v>
      </c>
      <c r="O29" s="40">
        <f t="shared" si="21"/>
        <v>2.2620826710495778E-3</v>
      </c>
      <c r="P29" s="40">
        <f t="shared" si="22"/>
        <v>1.5218161054856374E-2</v>
      </c>
      <c r="Q29" s="40">
        <f t="shared" si="23"/>
        <v>0.10238017772537522</v>
      </c>
      <c r="S29" s="69">
        <v>0</v>
      </c>
      <c r="T29" s="69">
        <v>0.9</v>
      </c>
    </row>
    <row r="30" spans="1:22" ht="15.75" thickBot="1" x14ac:dyDescent="0.25">
      <c r="A30" s="25" t="s">
        <v>68</v>
      </c>
      <c r="B30" s="25" t="s">
        <v>121</v>
      </c>
      <c r="C30" s="21"/>
      <c r="D30" s="38">
        <f>SUMIF(SharesElab!$B$2:$B$79,Apt_RSD_share!$A30,SharesElab!C$2:C$79)</f>
        <v>9.2545385064940727E-4</v>
      </c>
      <c r="E30" s="39">
        <f t="shared" si="12"/>
        <v>8.3290846558446653E-4</v>
      </c>
      <c r="F30" s="39">
        <f t="shared" si="13"/>
        <v>7.4961761902601995E-4</v>
      </c>
      <c r="G30" s="39">
        <f t="shared" si="14"/>
        <v>4.4264170785867464E-4</v>
      </c>
      <c r="H30" s="39">
        <f t="shared" si="15"/>
        <v>2.6137550207346884E-4</v>
      </c>
      <c r="I30" s="39">
        <f t="shared" si="16"/>
        <v>3.1777159134022777E-5</v>
      </c>
      <c r="J30" s="39">
        <f t="shared" si="17"/>
        <v>3.8633606999066454E-6</v>
      </c>
      <c r="K30" s="21"/>
      <c r="L30" s="40">
        <f t="shared" si="18"/>
        <v>1.0179992357143481E-3</v>
      </c>
      <c r="M30" s="40">
        <f t="shared" si="19"/>
        <v>1.119799159285783E-3</v>
      </c>
      <c r="N30" s="40">
        <f t="shared" si="20"/>
        <v>1.8034477440213473E-3</v>
      </c>
      <c r="O30" s="40">
        <f t="shared" si="21"/>
        <v>2.9044706262238203E-3</v>
      </c>
      <c r="P30" s="40">
        <f t="shared" si="22"/>
        <v>1.9539825990738471E-2</v>
      </c>
      <c r="Q30" s="40">
        <f t="shared" si="23"/>
        <v>0.13145417836252429</v>
      </c>
      <c r="S30" s="69">
        <v>0</v>
      </c>
      <c r="T30" s="69">
        <v>0.9</v>
      </c>
    </row>
    <row r="31" spans="1:22" ht="15.75" thickBot="1" x14ac:dyDescent="0.25">
      <c r="A31" s="25" t="s">
        <v>69</v>
      </c>
      <c r="B31" s="25" t="s">
        <v>122</v>
      </c>
      <c r="C31" s="21"/>
      <c r="D31" s="38">
        <f>SUMIF(SharesElab!$B$2:$B$79,Apt_RSD_share!$A31,SharesElab!C$2:C$79)+D30*Z10</f>
        <v>5.3867671718513038E-4</v>
      </c>
      <c r="E31" s="39">
        <f t="shared" si="12"/>
        <v>4.8480904546661734E-4</v>
      </c>
      <c r="F31" s="39">
        <f t="shared" si="13"/>
        <v>4.3632814091995565E-4</v>
      </c>
      <c r="G31" s="39">
        <f t="shared" si="14"/>
        <v>2.5764740393182468E-4</v>
      </c>
      <c r="H31" s="39">
        <f t="shared" si="15"/>
        <v>1.5213821554770318E-4</v>
      </c>
      <c r="I31" s="39">
        <f t="shared" si="16"/>
        <v>1.8496455281668706E-5</v>
      </c>
      <c r="J31" s="39">
        <f t="shared" si="17"/>
        <v>2.2487371549293498E-6</v>
      </c>
      <c r="K31" s="21"/>
      <c r="L31" s="40">
        <f t="shared" si="18"/>
        <v>5.9254438890364342E-4</v>
      </c>
      <c r="M31" s="40">
        <f t="shared" si="19"/>
        <v>6.5179882779400791E-4</v>
      </c>
      <c r="N31" s="40">
        <f t="shared" si="20"/>
        <v>1.0497285301505281E-3</v>
      </c>
      <c r="O31" s="40">
        <f t="shared" si="21"/>
        <v>1.6905982950927274E-3</v>
      </c>
      <c r="P31" s="40">
        <f t="shared" si="22"/>
        <v>1.1373499944566285E-2</v>
      </c>
      <c r="Q31" s="40">
        <f t="shared" si="23"/>
        <v>7.651522030072451E-2</v>
      </c>
      <c r="S31" s="69">
        <v>0</v>
      </c>
      <c r="T31" s="69">
        <v>0.9</v>
      </c>
    </row>
    <row r="32" spans="1:22" ht="15.75" thickBot="1" x14ac:dyDescent="0.25">
      <c r="A32" s="25" t="s">
        <v>70</v>
      </c>
      <c r="B32" s="25" t="s">
        <v>123</v>
      </c>
      <c r="C32" s="21"/>
      <c r="D32" s="38">
        <f>SUMIF(SharesElab!$B$2:$B$79,Apt_RSD_share!$A32,SharesElab!C$2:C$79)</f>
        <v>7.5948114969009029E-4</v>
      </c>
      <c r="E32" s="39">
        <f t="shared" si="12"/>
        <v>6.8353303472108132E-4</v>
      </c>
      <c r="F32" s="39">
        <f t="shared" si="13"/>
        <v>6.1517973124897314E-4</v>
      </c>
      <c r="G32" s="39">
        <f t="shared" si="14"/>
        <v>3.6325747950520623E-4</v>
      </c>
      <c r="H32" s="39">
        <f t="shared" si="15"/>
        <v>2.144999090730293E-4</v>
      </c>
      <c r="I32" s="39">
        <f t="shared" si="16"/>
        <v>2.6078181355080228E-5</v>
      </c>
      <c r="J32" s="39">
        <f t="shared" si="17"/>
        <v>3.1704980469568163E-6</v>
      </c>
      <c r="K32" s="21"/>
      <c r="L32" s="40">
        <f t="shared" si="18"/>
        <v>8.3542926465909938E-4</v>
      </c>
      <c r="M32" s="40">
        <f t="shared" si="19"/>
        <v>9.1897219112500937E-4</v>
      </c>
      <c r="N32" s="40">
        <f t="shared" si="20"/>
        <v>1.4800139035287395E-3</v>
      </c>
      <c r="O32" s="40">
        <f t="shared" si="21"/>
        <v>2.3835771917720709E-3</v>
      </c>
      <c r="P32" s="40">
        <f t="shared" si="22"/>
        <v>1.6035515436860284E-2</v>
      </c>
      <c r="Q32" s="40">
        <f t="shared" si="23"/>
        <v>0.10787892928888759</v>
      </c>
      <c r="S32" s="69">
        <v>0</v>
      </c>
      <c r="T32" s="69">
        <v>0.5</v>
      </c>
      <c r="V32" s="65" t="s">
        <v>252</v>
      </c>
    </row>
    <row r="33" spans="1:25" ht="15" x14ac:dyDescent="0.2">
      <c r="A33" s="25" t="s">
        <v>130</v>
      </c>
      <c r="B33" s="25" t="s">
        <v>129</v>
      </c>
      <c r="C33" s="21"/>
      <c r="D33" s="38">
        <f>SUMIF(SharesElab!$B$2:$B$79,Apt_RSD_share!$A33,SharesElab!C$2:C$79)</f>
        <v>5.1297574363453301E-3</v>
      </c>
      <c r="E33" s="39">
        <f t="shared" si="12"/>
        <v>4.6167816927107971E-3</v>
      </c>
      <c r="F33" s="39">
        <f t="shared" si="13"/>
        <v>4.1551035234397181E-3</v>
      </c>
      <c r="G33" s="39">
        <f t="shared" si="14"/>
        <v>2.4535470795559195E-3</v>
      </c>
      <c r="H33" s="39">
        <f t="shared" si="15"/>
        <v>1.4487950150069754E-3</v>
      </c>
      <c r="I33" s="39">
        <f t="shared" si="16"/>
        <v>1.7613965111204185E-4</v>
      </c>
      <c r="J33" s="39">
        <f t="shared" si="17"/>
        <v>2.1414469522952119E-5</v>
      </c>
      <c r="K33" s="21"/>
      <c r="L33" s="40">
        <f t="shared" si="18"/>
        <v>5.6427331799798639E-3</v>
      </c>
      <c r="M33" s="40">
        <f>IF($D33=0,"",MIN($D33*(1+$S$4)^($M$5-$D$5),T33))</f>
        <v>6.2070064979778501E-3</v>
      </c>
      <c r="N33" s="40">
        <f t="shared" si="20"/>
        <v>9.996446035058313E-3</v>
      </c>
      <c r="O33" s="40">
        <f t="shared" si="21"/>
        <v>1.6099376303921765E-2</v>
      </c>
      <c r="P33" s="40">
        <f t="shared" si="22"/>
        <v>0.10830855326880759</v>
      </c>
      <c r="Q33" s="40">
        <f>IF($D33=0,"",MIN($D33*(1+$S$4)^($Q$5-$D$5),T33))</f>
        <v>0.25</v>
      </c>
      <c r="S33" s="69">
        <v>0</v>
      </c>
      <c r="T33" s="69">
        <v>0.25</v>
      </c>
      <c r="V33" s="70">
        <f>SUM(D21:D33)-D30</f>
        <v>0.90989748254254665</v>
      </c>
    </row>
    <row r="34" spans="1:25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5" s="41" customFormat="1" x14ac:dyDescent="0.2"/>
    <row r="37" spans="1:25" ht="23.25" x14ac:dyDescent="0.2">
      <c r="A37" s="5" t="s">
        <v>44</v>
      </c>
      <c r="D37" s="80"/>
    </row>
    <row r="38" spans="1:25" ht="11.25" customHeight="1" x14ac:dyDescent="0.2">
      <c r="A38" s="5"/>
    </row>
    <row r="39" spans="1:25" ht="15" x14ac:dyDescent="0.2">
      <c r="D39" s="18" t="s">
        <v>12</v>
      </c>
    </row>
    <row r="40" spans="1:25" ht="15" x14ac:dyDescent="0.2">
      <c r="D40" s="18" t="s">
        <v>28</v>
      </c>
    </row>
    <row r="42" spans="1:25" ht="23.25" x14ac:dyDescent="0.2">
      <c r="A42" s="5" t="s">
        <v>140</v>
      </c>
    </row>
    <row r="44" spans="1:25" s="21" customFormat="1" ht="15" x14ac:dyDescent="0.2">
      <c r="H44" s="18" t="s">
        <v>270</v>
      </c>
    </row>
    <row r="45" spans="1:25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Y45" s="73" t="s">
        <v>255</v>
      </c>
    </row>
    <row r="46" spans="1:25" s="21" customFormat="1" ht="15.75" thickBot="1" x14ac:dyDescent="0.25">
      <c r="A46" s="21" t="s">
        <v>133</v>
      </c>
      <c r="B46" s="3" t="s">
        <v>463</v>
      </c>
      <c r="D46" s="21" t="str">
        <f>IF(Y46="","UC-LO_"&amp;A6,"\I: DISABLED")</f>
        <v>\I: DISABLED</v>
      </c>
      <c r="E46" s="21" t="str">
        <f>A46</f>
        <v>RSDCOA</v>
      </c>
      <c r="F46" s="3" t="str">
        <f>B46</f>
        <v>RSDSH_Apt-AB,RSDSH_Apt-C,RSDSH_Apt-D,RSDSH_Apt-E,RSDSH_Apt-F,RSDSH_Apt-G</v>
      </c>
      <c r="G46" s="24"/>
      <c r="H46" s="21" t="str">
        <f t="shared" ref="H46:H53" si="24">B46</f>
        <v>RSDSH_Apt-AB,RSDSH_Apt-C,RSDSH_Apt-D,RSDSH_Apt-E,RSDSH_Apt-F,RSDSH_Apt-G</v>
      </c>
      <c r="I46" s="3">
        <v>1</v>
      </c>
      <c r="J46" s="27">
        <f t="shared" ref="J46:O49" si="25">IF(E6="","",-E6)</f>
        <v>-1.8487982479588289E-2</v>
      </c>
      <c r="K46" s="27">
        <f t="shared" si="25"/>
        <v>-1.663918423162946E-2</v>
      </c>
      <c r="L46" s="27">
        <f t="shared" si="25"/>
        <v>-9.8252718969348823E-3</v>
      </c>
      <c r="M46" s="27">
        <f t="shared" si="25"/>
        <v>-5.8017248024210804E-3</v>
      </c>
      <c r="N46" s="27">
        <f t="shared" si="25"/>
        <v>-7.0535429233348722E-4</v>
      </c>
      <c r="O46" s="27">
        <f t="shared" si="25"/>
        <v>-8.5754615163003903E-5</v>
      </c>
      <c r="P46" s="3">
        <v>0</v>
      </c>
      <c r="Q46" s="3">
        <v>5</v>
      </c>
      <c r="R46" s="21" t="s">
        <v>141</v>
      </c>
      <c r="Y46" s="72" t="s">
        <v>254</v>
      </c>
    </row>
    <row r="47" spans="1:25" s="21" customFormat="1" ht="15.75" thickBot="1" x14ac:dyDescent="0.25">
      <c r="A47" s="21" t="s">
        <v>191</v>
      </c>
      <c r="B47" s="3" t="s">
        <v>463</v>
      </c>
      <c r="D47" s="21" t="str">
        <f>IF(Y47="","UC-LO_"&amp;A7,"\I: DISABLED")</f>
        <v>\I: DISABLED</v>
      </c>
      <c r="E47" s="21" t="str">
        <f t="shared" ref="E47:E53" si="26">A47</f>
        <v>RSDBDL</v>
      </c>
      <c r="F47" s="3" t="str">
        <f t="shared" ref="F47:F57" si="27">B47</f>
        <v>RSDSH_Apt-AB,RSDSH_Apt-C,RSDSH_Apt-D,RSDSH_Apt-E,RSDSH_Apt-F,RSDSH_Apt-G</v>
      </c>
      <c r="H47" s="21" t="str">
        <f t="shared" si="24"/>
        <v>RSDSH_Apt-AB,RSDSH_Apt-C,RSDSH_Apt-D,RSDSH_Apt-E,RSDSH_Apt-F,RSDSH_Apt-G</v>
      </c>
      <c r="I47" s="3">
        <v>1</v>
      </c>
      <c r="J47" s="27">
        <f t="shared" si="25"/>
        <v>-4.1093588756114121E-6</v>
      </c>
      <c r="K47" s="27">
        <f t="shared" si="25"/>
        <v>-3.6984229880502714E-6</v>
      </c>
      <c r="L47" s="27">
        <f t="shared" si="25"/>
        <v>-2.1838817902138053E-6</v>
      </c>
      <c r="M47" s="27">
        <f t="shared" si="25"/>
        <v>-1.2895603583033501E-6</v>
      </c>
      <c r="N47" s="27">
        <f t="shared" si="25"/>
        <v>-1.5678043425513733E-7</v>
      </c>
      <c r="O47" s="27">
        <f t="shared" si="25"/>
        <v>-1.9060840701996309E-8</v>
      </c>
      <c r="P47" s="3">
        <v>0</v>
      </c>
      <c r="Q47" s="3">
        <v>5</v>
      </c>
      <c r="R47" s="21" t="s">
        <v>142</v>
      </c>
      <c r="Y47" s="72" t="s">
        <v>254</v>
      </c>
    </row>
    <row r="48" spans="1:25" s="21" customFormat="1" ht="15.75" thickBot="1" x14ac:dyDescent="0.25">
      <c r="A48" s="21" t="s">
        <v>192</v>
      </c>
      <c r="B48" s="3" t="s">
        <v>463</v>
      </c>
      <c r="D48" s="21" t="str">
        <f t="shared" ref="D48:D54" si="28">IF(Y48="","UC-LO_"&amp;A8,"\I: DISABLED")</f>
        <v>\I: DISABLED</v>
      </c>
      <c r="E48" s="21" t="str">
        <f t="shared" si="26"/>
        <v>RSDETH</v>
      </c>
      <c r="F48" s="3" t="str">
        <f t="shared" si="27"/>
        <v>RSDSH_Apt-AB,RSDSH_Apt-C,RSDSH_Apt-D,RSDSH_Apt-E,RSDSH_Apt-F,RSDSH_Apt-G</v>
      </c>
      <c r="H48" s="21" t="str">
        <f t="shared" si="24"/>
        <v>RSDSH_Apt-AB,RSDSH_Apt-C,RSDSH_Apt-D,RSDSH_Apt-E,RSDSH_Apt-F,RSDSH_Apt-G</v>
      </c>
      <c r="I48" s="3">
        <v>1</v>
      </c>
      <c r="J48" s="27">
        <f t="shared" si="25"/>
        <v>-2.9478901546710371E-9</v>
      </c>
      <c r="K48" s="27">
        <f t="shared" si="25"/>
        <v>-2.6531011392039334E-9</v>
      </c>
      <c r="L48" s="27">
        <f t="shared" si="25"/>
        <v>-1.5666296916885309E-9</v>
      </c>
      <c r="M48" s="27">
        <f t="shared" si="25"/>
        <v>-9.2507916664516088E-10</v>
      </c>
      <c r="N48" s="27">
        <f t="shared" si="25"/>
        <v>-1.1246803031215052E-10</v>
      </c>
      <c r="O48" s="27">
        <f t="shared" si="25"/>
        <v>-1.3673486873742015E-11</v>
      </c>
      <c r="P48" s="3">
        <v>0</v>
      </c>
      <c r="Q48" s="3">
        <v>5</v>
      </c>
      <c r="R48" s="21" t="s">
        <v>143</v>
      </c>
      <c r="Y48" s="72" t="s">
        <v>254</v>
      </c>
    </row>
    <row r="49" spans="1:25" s="21" customFormat="1" ht="15.75" thickBot="1" x14ac:dyDescent="0.25">
      <c r="A49" s="21" t="s">
        <v>193</v>
      </c>
      <c r="B49" s="3" t="s">
        <v>463</v>
      </c>
      <c r="D49" s="21" t="str">
        <f t="shared" si="28"/>
        <v>\I: DISABLED</v>
      </c>
      <c r="E49" s="21" t="str">
        <f t="shared" si="26"/>
        <v>RSDLPG</v>
      </c>
      <c r="F49" s="3" t="str">
        <f t="shared" si="27"/>
        <v>RSDSH_Apt-AB,RSDSH_Apt-C,RSDSH_Apt-D,RSDSH_Apt-E,RSDSH_Apt-F,RSDSH_Apt-G</v>
      </c>
      <c r="H49" s="21" t="str">
        <f t="shared" si="24"/>
        <v>RSDSH_Apt-AB,RSDSH_Apt-C,RSDSH_Apt-D,RSDSH_Apt-E,RSDSH_Apt-F,RSDSH_Apt-G</v>
      </c>
      <c r="I49" s="3">
        <v>1</v>
      </c>
      <c r="J49" s="27">
        <f t="shared" si="25"/>
        <v>-1.2848706523872854E-2</v>
      </c>
      <c r="K49" s="27">
        <f t="shared" si="25"/>
        <v>-1.1563835871485569E-2</v>
      </c>
      <c r="L49" s="27">
        <f t="shared" si="25"/>
        <v>-6.8283294437535159E-3</v>
      </c>
      <c r="M49" s="27">
        <f t="shared" si="25"/>
        <v>-4.0320602532420147E-3</v>
      </c>
      <c r="N49" s="27">
        <f t="shared" si="25"/>
        <v>-4.9020439669676826E-4</v>
      </c>
      <c r="O49" s="27">
        <f t="shared" si="25"/>
        <v>-5.9597410615981455E-5</v>
      </c>
      <c r="P49" s="3">
        <v>0</v>
      </c>
      <c r="Q49" s="3">
        <v>5</v>
      </c>
      <c r="R49" s="21" t="s">
        <v>144</v>
      </c>
      <c r="Y49" s="72" t="s">
        <v>254</v>
      </c>
    </row>
    <row r="50" spans="1:25" s="21" customFormat="1" ht="15.75" thickBot="1" x14ac:dyDescent="0.25">
      <c r="A50" s="21" t="s">
        <v>194</v>
      </c>
      <c r="B50" s="3" t="s">
        <v>463</v>
      </c>
      <c r="D50" s="76" t="str">
        <f>IF(Y50="","UC-LO_"&amp;A10,"\I: DISABLED")</f>
        <v>\I: DISABLED</v>
      </c>
      <c r="E50" s="21" t="str">
        <f t="shared" si="26"/>
        <v>RSDELC</v>
      </c>
      <c r="F50" s="3" t="str">
        <f t="shared" si="27"/>
        <v>RSDSH_Apt-AB,RSDSH_Apt-C,RSDSH_Apt-D,RSDSH_Apt-E,RSDSH_Apt-F,RSDSH_Apt-G</v>
      </c>
      <c r="H50" s="21" t="str">
        <f t="shared" si="24"/>
        <v>RSDSH_Apt-AB,RSDSH_Apt-C,RSDSH_Apt-D,RSDSH_Apt-E,RSDSH_Apt-F,RSDSH_Apt-G</v>
      </c>
      <c r="I50" s="3">
        <v>1</v>
      </c>
      <c r="J50" s="74">
        <f>MAX(IF(E10+E11="","",-E10-E11),-$T$10)</f>
        <v>-0.48003577518755935</v>
      </c>
      <c r="K50" s="74">
        <f t="shared" ref="K50:O50" si="29">MAX(IF(F10+F11="","",-F10-F11),-$T$10)</f>
        <v>-0.48003577518755935</v>
      </c>
      <c r="L50" s="74">
        <f t="shared" si="29"/>
        <v>-0.32714918124291736</v>
      </c>
      <c r="M50" s="74">
        <f t="shared" si="29"/>
        <v>-0.19317832003213037</v>
      </c>
      <c r="N50" s="74">
        <f t="shared" si="29"/>
        <v>-2.3485973888932789E-2</v>
      </c>
      <c r="O50" s="74">
        <f t="shared" si="29"/>
        <v>-2.8553461352179136E-3</v>
      </c>
      <c r="P50" s="3">
        <v>0</v>
      </c>
      <c r="Q50" s="3">
        <v>5</v>
      </c>
      <c r="R50" s="21" t="s">
        <v>145</v>
      </c>
      <c r="Y50" s="72" t="s">
        <v>254</v>
      </c>
    </row>
    <row r="51" spans="1:25" s="21" customFormat="1" ht="15.75" thickBot="1" x14ac:dyDescent="0.25">
      <c r="A51" s="21" t="s">
        <v>194</v>
      </c>
      <c r="B51" s="3" t="s">
        <v>463</v>
      </c>
      <c r="D51" s="21" t="str">
        <f t="shared" si="28"/>
        <v>\I: DISABLED</v>
      </c>
      <c r="E51" s="21" t="str">
        <f t="shared" si="26"/>
        <v>RSDELC</v>
      </c>
      <c r="F51" s="3" t="str">
        <f t="shared" si="27"/>
        <v>RSDSH_Apt-AB,RSDSH_Apt-C,RSDSH_Apt-D,RSDSH_Apt-E,RSDSH_Apt-F,RSDSH_Apt-G</v>
      </c>
      <c r="H51" s="21" t="str">
        <f t="shared" si="24"/>
        <v>RSDSH_Apt-AB,RSDSH_Apt-C,RSDSH_Apt-D,RSDSH_Apt-E,RSDSH_Apt-F,RSDSH_Apt-G</v>
      </c>
      <c r="I51" s="3">
        <v>1</v>
      </c>
      <c r="J51" s="27">
        <f t="shared" ref="J51:O54" si="30">IF(E11="","",-E11)</f>
        <v>-0.52918246166678151</v>
      </c>
      <c r="K51" s="27">
        <f t="shared" si="30"/>
        <v>-0.47626421550010334</v>
      </c>
      <c r="L51" s="27">
        <f t="shared" si="30"/>
        <v>-0.28122925661065606</v>
      </c>
      <c r="M51" s="27">
        <f t="shared" si="30"/>
        <v>-0.16606306373602636</v>
      </c>
      <c r="N51" s="27">
        <f t="shared" si="30"/>
        <v>-2.018939174008659E-2</v>
      </c>
      <c r="O51" s="27">
        <f t="shared" si="30"/>
        <v>-2.4545587059782025E-3</v>
      </c>
      <c r="P51" s="3">
        <v>0</v>
      </c>
      <c r="Q51" s="3">
        <v>5</v>
      </c>
      <c r="R51" s="21" t="s">
        <v>146</v>
      </c>
      <c r="Y51" s="72" t="s">
        <v>254</v>
      </c>
    </row>
    <row r="52" spans="1:25" s="21" customFormat="1" ht="15.75" thickBot="1" x14ac:dyDescent="0.25">
      <c r="A52" s="21" t="s">
        <v>195</v>
      </c>
      <c r="B52" s="3" t="s">
        <v>463</v>
      </c>
      <c r="D52" s="21" t="str">
        <f t="shared" si="28"/>
        <v>\I: DISABLED</v>
      </c>
      <c r="E52" s="21" t="str">
        <f t="shared" si="26"/>
        <v>RSDKER</v>
      </c>
      <c r="F52" s="3" t="str">
        <f t="shared" si="27"/>
        <v>RSDSH_Apt-AB,RSDSH_Apt-C,RSDSH_Apt-D,RSDSH_Apt-E,RSDSH_Apt-F,RSDSH_Apt-G</v>
      </c>
      <c r="H52" s="21" t="str">
        <f t="shared" si="24"/>
        <v>RSDSH_Apt-AB,RSDSH_Apt-C,RSDSH_Apt-D,RSDSH_Apt-E,RSDSH_Apt-F,RSDSH_Apt-G</v>
      </c>
      <c r="I52" s="3">
        <v>1</v>
      </c>
      <c r="J52" s="27">
        <f t="shared" si="30"/>
        <v>-4.2256793118603433E-2</v>
      </c>
      <c r="K52" s="27">
        <f t="shared" si="30"/>
        <v>-3.8031113806743094E-2</v>
      </c>
      <c r="L52" s="27">
        <f t="shared" si="30"/>
        <v>-2.2456992391743733E-2</v>
      </c>
      <c r="M52" s="27">
        <f t="shared" si="30"/>
        <v>-1.3260629437400763E-2</v>
      </c>
      <c r="N52" s="27">
        <f t="shared" si="30"/>
        <v>-1.6121829647644092E-3</v>
      </c>
      <c r="O52" s="27">
        <f t="shared" si="30"/>
        <v>-1.9600381144396271E-4</v>
      </c>
      <c r="P52" s="3">
        <v>0</v>
      </c>
      <c r="Q52" s="3">
        <v>5</v>
      </c>
      <c r="R52" s="21" t="s">
        <v>147</v>
      </c>
      <c r="Y52" s="72" t="s">
        <v>254</v>
      </c>
    </row>
    <row r="53" spans="1:25" s="21" customFormat="1" ht="15.75" thickBot="1" x14ac:dyDescent="0.25">
      <c r="A53" s="21" t="s">
        <v>196</v>
      </c>
      <c r="B53" s="3" t="s">
        <v>463</v>
      </c>
      <c r="D53" s="21" t="str">
        <f t="shared" si="28"/>
        <v>\I: DISABLED</v>
      </c>
      <c r="E53" s="21" t="str">
        <f t="shared" si="26"/>
        <v>RSDGAS</v>
      </c>
      <c r="F53" s="3" t="str">
        <f t="shared" si="27"/>
        <v>RSDSH_Apt-AB,RSDSH_Apt-C,RSDSH_Apt-D,RSDSH_Apt-E,RSDSH_Apt-F,RSDSH_Apt-G</v>
      </c>
      <c r="H53" s="21" t="str">
        <f t="shared" si="24"/>
        <v>RSDSH_Apt-AB,RSDSH_Apt-C,RSDSH_Apt-D,RSDSH_Apt-E,RSDSH_Apt-F,RSDSH_Apt-G</v>
      </c>
      <c r="I53" s="3">
        <v>1</v>
      </c>
      <c r="J53" s="27" t="str">
        <f t="shared" si="30"/>
        <v/>
      </c>
      <c r="K53" s="27" t="str">
        <f t="shared" si="30"/>
        <v/>
      </c>
      <c r="L53" s="27" t="str">
        <f t="shared" si="30"/>
        <v/>
      </c>
      <c r="M53" s="27" t="str">
        <f t="shared" si="30"/>
        <v/>
      </c>
      <c r="N53" s="27" t="str">
        <f t="shared" si="30"/>
        <v/>
      </c>
      <c r="O53" s="27" t="str">
        <f t="shared" si="30"/>
        <v/>
      </c>
      <c r="P53" s="3">
        <v>0</v>
      </c>
      <c r="Q53" s="3">
        <v>5</v>
      </c>
      <c r="R53" s="21" t="s">
        <v>148</v>
      </c>
      <c r="Y53" s="72" t="s">
        <v>254</v>
      </c>
    </row>
    <row r="54" spans="1:25" s="21" customFormat="1" ht="15.75" thickBot="1" x14ac:dyDescent="0.25">
      <c r="A54" s="21" t="s">
        <v>134</v>
      </c>
      <c r="B54" s="3" t="s">
        <v>463</v>
      </c>
      <c r="D54" s="21" t="str">
        <f t="shared" si="28"/>
        <v>\I: DISABLED</v>
      </c>
      <c r="E54" s="21" t="str">
        <f t="shared" ref="E54:E69" si="31">A54</f>
        <v>RSDPEA</v>
      </c>
      <c r="F54" s="3" t="str">
        <f t="shared" si="27"/>
        <v>RSDSH_Apt-AB,RSDSH_Apt-C,RSDSH_Apt-D,RSDSH_Apt-E,RSDSH_Apt-F,RSDSH_Apt-G</v>
      </c>
      <c r="H54" s="21" t="str">
        <f t="shared" ref="H54:H69" si="32">B54</f>
        <v>RSDSH_Apt-AB,RSDSH_Apt-C,RSDSH_Apt-D,RSDSH_Apt-E,RSDSH_Apt-F,RSDSH_Apt-G</v>
      </c>
      <c r="I54" s="3">
        <v>1</v>
      </c>
      <c r="J54" s="27">
        <f t="shared" si="30"/>
        <v>-6.9143197401247318E-3</v>
      </c>
      <c r="K54" s="27">
        <f t="shared" si="30"/>
        <v>-6.2228877661122586E-3</v>
      </c>
      <c r="L54" s="27">
        <f t="shared" si="30"/>
        <v>-3.6745529970116284E-3</v>
      </c>
      <c r="M54" s="27">
        <f t="shared" si="30"/>
        <v>-2.1697867992053971E-3</v>
      </c>
      <c r="N54" s="27">
        <f t="shared" si="30"/>
        <v>-2.6379542022217172E-4</v>
      </c>
      <c r="O54" s="27">
        <f t="shared" si="30"/>
        <v>-3.2071364686925086E-5</v>
      </c>
      <c r="P54" s="3">
        <v>0</v>
      </c>
      <c r="Q54" s="3">
        <v>5</v>
      </c>
      <c r="R54" s="21" t="s">
        <v>149</v>
      </c>
      <c r="Y54" s="72" t="s">
        <v>254</v>
      </c>
    </row>
    <row r="55" spans="1:25" s="21" customFormat="1" ht="15.75" thickBot="1" x14ac:dyDescent="0.25">
      <c r="A55" s="21" t="s">
        <v>135</v>
      </c>
      <c r="B55" s="3" t="s">
        <v>463</v>
      </c>
      <c r="D55" s="21" t="str">
        <f>IF(Y55="","UC-LO_"&amp;A16,"\I: DISABLED")</f>
        <v>\I: DISABLED</v>
      </c>
      <c r="E55" s="21" t="str">
        <f t="shared" si="31"/>
        <v>RSDWOO</v>
      </c>
      <c r="F55" s="3" t="str">
        <f t="shared" si="27"/>
        <v>RSDSH_Apt-AB,RSDSH_Apt-C,RSDSH_Apt-D,RSDSH_Apt-E,RSDSH_Apt-F,RSDSH_Apt-G</v>
      </c>
      <c r="H55" s="21" t="str">
        <f t="shared" si="32"/>
        <v>RSDSH_Apt-AB,RSDSH_Apt-C,RSDSH_Apt-D,RSDSH_Apt-E,RSDSH_Apt-F,RSDSH_Apt-G</v>
      </c>
      <c r="I55" s="3">
        <v>1</v>
      </c>
      <c r="J55" s="27">
        <f t="shared" ref="J55:O57" si="33">IF(E16="","",-E16)</f>
        <v>-1.5095120144175799E-3</v>
      </c>
      <c r="K55" s="27">
        <f t="shared" si="33"/>
        <v>-1.3585608129758218E-3</v>
      </c>
      <c r="L55" s="27">
        <f t="shared" si="33"/>
        <v>-8.0221657445409325E-4</v>
      </c>
      <c r="M55" s="27">
        <f t="shared" si="33"/>
        <v>-4.737008650493977E-4</v>
      </c>
      <c r="N55" s="27">
        <f t="shared" si="33"/>
        <v>-5.759096644936455E-5</v>
      </c>
      <c r="O55" s="27">
        <f t="shared" si="33"/>
        <v>-7.0017170355514662E-6</v>
      </c>
      <c r="P55" s="3">
        <v>0</v>
      </c>
      <c r="Q55" s="3">
        <v>5</v>
      </c>
      <c r="R55" s="21" t="s">
        <v>165</v>
      </c>
      <c r="Y55" s="72" t="s">
        <v>254</v>
      </c>
    </row>
    <row r="56" spans="1:25" s="21" customFormat="1" ht="15.75" thickBot="1" x14ac:dyDescent="0.25">
      <c r="A56" s="21" t="s">
        <v>136</v>
      </c>
      <c r="B56" s="3" t="s">
        <v>463</v>
      </c>
      <c r="D56" s="21" t="str">
        <f>IF(Y56="","UC-LO_"&amp;A17,"\I: DISABLED")</f>
        <v>\I: DISABLED</v>
      </c>
      <c r="E56" s="21" t="str">
        <f t="shared" si="31"/>
        <v>RSDHET</v>
      </c>
      <c r="F56" s="3" t="str">
        <f t="shared" si="27"/>
        <v>RSDSH_Apt-AB,RSDSH_Apt-C,RSDSH_Apt-D,RSDSH_Apt-E,RSDSH_Apt-F,RSDSH_Apt-G</v>
      </c>
      <c r="H56" s="21" t="str">
        <f t="shared" si="32"/>
        <v>RSDSH_Apt-AB,RSDSH_Apt-C,RSDSH_Apt-D,RSDSH_Apt-E,RSDSH_Apt-F,RSDSH_Apt-G</v>
      </c>
      <c r="I56" s="3">
        <v>1</v>
      </c>
      <c r="J56" s="27">
        <f t="shared" si="33"/>
        <v>-2.9827016480517342E-3</v>
      </c>
      <c r="K56" s="27">
        <f t="shared" si="33"/>
        <v>-2.684431483246561E-3</v>
      </c>
      <c r="L56" s="27">
        <f t="shared" si="33"/>
        <v>-1.5851299465422621E-3</v>
      </c>
      <c r="M56" s="27">
        <f t="shared" si="33"/>
        <v>-9.3600338213374059E-4</v>
      </c>
      <c r="N56" s="27">
        <f t="shared" si="33"/>
        <v>-1.1379615988527853E-4</v>
      </c>
      <c r="O56" s="27">
        <f t="shared" si="33"/>
        <v>-1.3834956424105719E-5</v>
      </c>
      <c r="P56" s="3">
        <v>0</v>
      </c>
      <c r="Q56" s="3">
        <v>5</v>
      </c>
      <c r="R56" s="21" t="s">
        <v>150</v>
      </c>
      <c r="Y56" s="72" t="s">
        <v>254</v>
      </c>
    </row>
    <row r="57" spans="1:25" s="21" customFormat="1" ht="15.75" thickBot="1" x14ac:dyDescent="0.25">
      <c r="A57" s="45" t="s">
        <v>137</v>
      </c>
      <c r="B57" s="3" t="s">
        <v>463</v>
      </c>
      <c r="C57" s="45"/>
      <c r="D57" s="45" t="str">
        <f>IF(Y57="","UC-LO_"&amp;A18,"\I: DISABLED")</f>
        <v>\I: DISABLED</v>
      </c>
      <c r="E57" s="45" t="str">
        <f t="shared" si="31"/>
        <v>RSDGEO</v>
      </c>
      <c r="F57" s="3" t="str">
        <f t="shared" si="27"/>
        <v>RSDSH_Apt-AB,RSDSH_Apt-C,RSDSH_Apt-D,RSDSH_Apt-E,RSDSH_Apt-F,RSDSH_Apt-G</v>
      </c>
      <c r="G57" s="45"/>
      <c r="H57" s="45" t="str">
        <f t="shared" si="32"/>
        <v>RSDSH_Apt-AB,RSDSH_Apt-C,RSDSH_Apt-D,RSDSH_Apt-E,RSDSH_Apt-F,RSDSH_Apt-G</v>
      </c>
      <c r="I57" s="46">
        <v>1</v>
      </c>
      <c r="J57" s="47" t="str">
        <f t="shared" si="33"/>
        <v/>
      </c>
      <c r="K57" s="47" t="str">
        <f t="shared" si="33"/>
        <v/>
      </c>
      <c r="L57" s="47" t="str">
        <f t="shared" si="33"/>
        <v/>
      </c>
      <c r="M57" s="47" t="str">
        <f t="shared" si="33"/>
        <v/>
      </c>
      <c r="N57" s="47" t="str">
        <f t="shared" si="33"/>
        <v/>
      </c>
      <c r="O57" s="47" t="str">
        <f t="shared" si="33"/>
        <v/>
      </c>
      <c r="P57" s="46">
        <v>0</v>
      </c>
      <c r="Q57" s="46">
        <v>5</v>
      </c>
      <c r="R57" s="45" t="s">
        <v>151</v>
      </c>
      <c r="S57" s="45"/>
      <c r="T57" s="45"/>
      <c r="U57" s="45"/>
      <c r="V57" s="45"/>
      <c r="W57" s="45"/>
      <c r="X57" s="45"/>
      <c r="Y57" s="99" t="s">
        <v>254</v>
      </c>
    </row>
    <row r="58" spans="1:25" s="21" customFormat="1" ht="15.75" thickBot="1" x14ac:dyDescent="0.25">
      <c r="A58" s="21" t="s">
        <v>133</v>
      </c>
      <c r="B58" s="21" t="s">
        <v>139</v>
      </c>
      <c r="D58" s="21" t="str">
        <f t="shared" ref="D58:D66" si="34">IF(Y58="","UC-LO_"&amp;A21,"\I: DISABLED")</f>
        <v>\I: DISABLED</v>
      </c>
      <c r="E58" s="21" t="str">
        <f t="shared" si="31"/>
        <v>RSDCOA</v>
      </c>
      <c r="F58" s="21" t="str">
        <f t="shared" ref="F58:F69" si="35">H58</f>
        <v>RSDWH_Apt</v>
      </c>
      <c r="G58" s="21" t="str">
        <f t="shared" ref="G58:G66" si="36">LEFT(A21,12)&amp;"*"</f>
        <v>R-WH_Apt_COA*</v>
      </c>
      <c r="H58" s="21" t="str">
        <f t="shared" si="32"/>
        <v>RSDWH_Apt</v>
      </c>
      <c r="I58" s="3">
        <v>1</v>
      </c>
      <c r="J58" s="28">
        <f t="shared" ref="J58:O61" si="37">IF(E21="","",-E21)</f>
        <v>-6.5519347626665306E-4</v>
      </c>
      <c r="K58" s="28">
        <f t="shared" si="37"/>
        <v>-5.8967412863998776E-4</v>
      </c>
      <c r="L58" s="28">
        <f t="shared" si="37"/>
        <v>-3.4819667622062648E-4</v>
      </c>
      <c r="M58" s="28">
        <f t="shared" si="37"/>
        <v>-2.0560665534151778E-4</v>
      </c>
      <c r="N58" s="28">
        <f t="shared" si="37"/>
        <v>-2.4996969317977957E-5</v>
      </c>
      <c r="O58" s="28">
        <f t="shared" si="37"/>
        <v>-3.0390479045828677E-6</v>
      </c>
      <c r="P58" s="3">
        <v>0</v>
      </c>
      <c r="Q58" s="3">
        <v>5</v>
      </c>
      <c r="R58" s="21" t="s">
        <v>152</v>
      </c>
      <c r="Y58" s="72" t="s">
        <v>254</v>
      </c>
    </row>
    <row r="59" spans="1:25" s="21" customFormat="1" ht="15.75" thickBot="1" x14ac:dyDescent="0.25">
      <c r="A59" s="21" t="s">
        <v>191</v>
      </c>
      <c r="B59" s="21" t="s">
        <v>139</v>
      </c>
      <c r="D59" s="21" t="str">
        <f t="shared" si="34"/>
        <v>\I: DISABLED</v>
      </c>
      <c r="E59" s="21" t="str">
        <f t="shared" si="31"/>
        <v>RSDBDL</v>
      </c>
      <c r="F59" s="21" t="str">
        <f t="shared" si="35"/>
        <v>RSDWH_Apt</v>
      </c>
      <c r="G59" s="21" t="str">
        <f t="shared" si="36"/>
        <v>R-WH_Apt_BDL*</v>
      </c>
      <c r="H59" s="21" t="str">
        <f t="shared" si="32"/>
        <v>RSDWH_Apt</v>
      </c>
      <c r="I59" s="3">
        <v>1</v>
      </c>
      <c r="J59" s="27">
        <f t="shared" si="37"/>
        <v>-7.3916417986461098E-6</v>
      </c>
      <c r="K59" s="27">
        <f t="shared" si="37"/>
        <v>-6.652477618781499E-6</v>
      </c>
      <c r="L59" s="27">
        <f t="shared" si="37"/>
        <v>-3.9282215091142884E-6</v>
      </c>
      <c r="M59" s="27">
        <f t="shared" si="37"/>
        <v>-2.3195755189168968E-6</v>
      </c>
      <c r="N59" s="27">
        <f t="shared" si="37"/>
        <v>-2.8200623166010035E-7</v>
      </c>
      <c r="O59" s="27">
        <f t="shared" si="37"/>
        <v>-3.4285374218928118E-8</v>
      </c>
      <c r="P59" s="3">
        <v>0</v>
      </c>
      <c r="Q59" s="3">
        <v>5</v>
      </c>
      <c r="R59" s="21" t="s">
        <v>153</v>
      </c>
      <c r="Y59" s="72" t="s">
        <v>254</v>
      </c>
    </row>
    <row r="60" spans="1:25" s="21" customFormat="1" ht="15" x14ac:dyDescent="0.2">
      <c r="A60" s="21" t="s">
        <v>192</v>
      </c>
      <c r="B60" s="21" t="s">
        <v>139</v>
      </c>
      <c r="D60" s="21" t="str">
        <f t="shared" si="34"/>
        <v>\I: DISABLED</v>
      </c>
      <c r="E60" s="21" t="str">
        <f t="shared" si="31"/>
        <v>RSDETH</v>
      </c>
      <c r="F60" s="21" t="str">
        <f t="shared" si="35"/>
        <v>RSDWH_Apt</v>
      </c>
      <c r="G60" s="21" t="str">
        <f t="shared" si="36"/>
        <v>R-WH_Apt_ETH*</v>
      </c>
      <c r="H60" s="21" t="str">
        <f t="shared" si="32"/>
        <v>RSDWH_Apt</v>
      </c>
      <c r="I60" s="3">
        <v>1</v>
      </c>
      <c r="J60" s="27">
        <f t="shared" si="37"/>
        <v>-6.6791232816650481E-6</v>
      </c>
      <c r="K60" s="27">
        <f t="shared" si="37"/>
        <v>-6.0112109534985436E-6</v>
      </c>
      <c r="L60" s="27">
        <f t="shared" si="37"/>
        <v>-3.5495599559313559E-6</v>
      </c>
      <c r="M60" s="27">
        <f t="shared" si="37"/>
        <v>-2.0959796583779067E-6</v>
      </c>
      <c r="N60" s="27">
        <f t="shared" si="37"/>
        <v>-2.5482219495547044E-7</v>
      </c>
      <c r="O60" s="27">
        <f t="shared" si="37"/>
        <v>-3.0980429978111969E-8</v>
      </c>
      <c r="P60" s="3">
        <v>0</v>
      </c>
      <c r="Q60" s="3">
        <v>5</v>
      </c>
      <c r="R60" s="21" t="s">
        <v>154</v>
      </c>
      <c r="Y60" s="72" t="s">
        <v>254</v>
      </c>
    </row>
    <row r="61" spans="1:25" s="21" customFormat="1" ht="15" x14ac:dyDescent="0.2">
      <c r="A61" s="21" t="s">
        <v>193</v>
      </c>
      <c r="B61" s="21" t="s">
        <v>139</v>
      </c>
      <c r="D61" s="21" t="str">
        <f t="shared" si="34"/>
        <v>\I: DISABLED</v>
      </c>
      <c r="E61" s="21" t="str">
        <f t="shared" si="31"/>
        <v>RSDLPG</v>
      </c>
      <c r="F61" s="21" t="str">
        <f t="shared" si="35"/>
        <v>RSDWH_Apt</v>
      </c>
      <c r="G61" s="21" t="str">
        <f t="shared" si="36"/>
        <v>R-WH_Apt_LPG*</v>
      </c>
      <c r="H61" s="21" t="str">
        <f t="shared" si="32"/>
        <v>RSDWH_Apt</v>
      </c>
      <c r="I61" s="3">
        <v>1</v>
      </c>
      <c r="J61" s="28">
        <f t="shared" si="37"/>
        <v>-5.4596968849796043E-3</v>
      </c>
      <c r="K61" s="28">
        <f t="shared" si="37"/>
        <v>-4.913727196481644E-3</v>
      </c>
      <c r="L61" s="28">
        <f t="shared" si="37"/>
        <v>-2.9015067722504466E-3</v>
      </c>
      <c r="M61" s="28">
        <f t="shared" si="37"/>
        <v>-1.7133107339461669E-3</v>
      </c>
      <c r="N61" s="28">
        <f t="shared" si="37"/>
        <v>-2.0829858730728808E-4</v>
      </c>
      <c r="O61" s="28">
        <f t="shared" si="37"/>
        <v>-2.532424540076173E-5</v>
      </c>
      <c r="P61" s="3">
        <v>0</v>
      </c>
      <c r="Q61" s="3">
        <v>5</v>
      </c>
      <c r="R61" s="21" t="s">
        <v>155</v>
      </c>
      <c r="Y61" s="72" t="s">
        <v>254</v>
      </c>
    </row>
    <row r="62" spans="1:25" s="21" customFormat="1" ht="15" x14ac:dyDescent="0.2">
      <c r="A62" s="21" t="s">
        <v>194</v>
      </c>
      <c r="B62" s="21" t="s">
        <v>139</v>
      </c>
      <c r="D62" s="76" t="str">
        <f t="shared" si="34"/>
        <v>\I: DISABLED</v>
      </c>
      <c r="E62" s="21" t="str">
        <f t="shared" si="31"/>
        <v>RSDELC</v>
      </c>
      <c r="F62" s="21" t="str">
        <f t="shared" si="35"/>
        <v>RSDWH_Apt</v>
      </c>
      <c r="G62" s="21" t="str">
        <f t="shared" si="36"/>
        <v>R-WH_Apt_ELC*</v>
      </c>
      <c r="H62" s="21" t="str">
        <f t="shared" si="32"/>
        <v>RSDWH_Apt</v>
      </c>
      <c r="I62" s="3">
        <v>1</v>
      </c>
      <c r="J62" s="75">
        <f t="shared" ref="J62:O62" si="38">MAX(IF(E25+E26="","",-E25-E26),-$T$25)</f>
        <v>-0.31802195902016944</v>
      </c>
      <c r="K62" s="75">
        <f t="shared" si="38"/>
        <v>-0.31802195902016944</v>
      </c>
      <c r="L62" s="75">
        <f t="shared" si="38"/>
        <v>-0.31802195902016944</v>
      </c>
      <c r="M62" s="75">
        <f t="shared" si="38"/>
        <v>-0.24989712087319735</v>
      </c>
      <c r="N62" s="75">
        <f t="shared" si="38"/>
        <v>-3.0381655947578481E-2</v>
      </c>
      <c r="O62" s="75">
        <f t="shared" si="38"/>
        <v>-3.6937000910282685E-3</v>
      </c>
      <c r="P62" s="3">
        <v>0</v>
      </c>
      <c r="Q62" s="3">
        <v>5</v>
      </c>
      <c r="R62" s="21" t="s">
        <v>156</v>
      </c>
      <c r="Y62" s="72" t="s">
        <v>254</v>
      </c>
    </row>
    <row r="63" spans="1:25" s="21" customFormat="1" ht="15" x14ac:dyDescent="0.2">
      <c r="A63" s="21" t="s">
        <v>194</v>
      </c>
      <c r="B63" s="21" t="s">
        <v>139</v>
      </c>
      <c r="D63" s="21" t="str">
        <f t="shared" si="34"/>
        <v>\I: DISABLED</v>
      </c>
      <c r="E63" s="21" t="str">
        <f t="shared" si="31"/>
        <v>RSDELC</v>
      </c>
      <c r="F63" s="21" t="str">
        <f t="shared" si="35"/>
        <v>RSDWH_Apt</v>
      </c>
      <c r="G63" s="21" t="str">
        <f t="shared" si="36"/>
        <v>R-WH_Apt_ELC*</v>
      </c>
      <c r="H63" s="21" t="str">
        <f t="shared" si="32"/>
        <v>RSDWH_Apt</v>
      </c>
      <c r="I63" s="3">
        <v>1</v>
      </c>
      <c r="J63" s="28">
        <f t="shared" ref="J63:O66" si="39">IF(E26="","",-E26)</f>
        <v>-0.73908709542526141</v>
      </c>
      <c r="K63" s="28">
        <f t="shared" si="39"/>
        <v>-0.66517838588273526</v>
      </c>
      <c r="L63" s="28">
        <f t="shared" si="39"/>
        <v>-0.39278118507989646</v>
      </c>
      <c r="M63" s="28">
        <f t="shared" si="39"/>
        <v>-0.23193336197782813</v>
      </c>
      <c r="N63" s="28">
        <f t="shared" si="39"/>
        <v>-2.8197682237207911E-2</v>
      </c>
      <c r="O63" s="28">
        <f t="shared" si="39"/>
        <v>-3.428179873607661E-3</v>
      </c>
      <c r="P63" s="3">
        <v>0</v>
      </c>
      <c r="Q63" s="3">
        <v>5</v>
      </c>
      <c r="R63" s="21" t="s">
        <v>157</v>
      </c>
      <c r="Y63" s="72" t="s">
        <v>254</v>
      </c>
    </row>
    <row r="64" spans="1:25" s="21" customFormat="1" ht="15" x14ac:dyDescent="0.2">
      <c r="A64" s="21" t="s">
        <v>195</v>
      </c>
      <c r="B64" s="21" t="s">
        <v>139</v>
      </c>
      <c r="D64" s="21" t="str">
        <f t="shared" si="34"/>
        <v>\I: DISABLED</v>
      </c>
      <c r="E64" s="21" t="str">
        <f t="shared" si="31"/>
        <v>RSDKER</v>
      </c>
      <c r="F64" s="21" t="str">
        <f t="shared" si="35"/>
        <v>RSDWH_Apt</v>
      </c>
      <c r="G64" s="21" t="str">
        <f t="shared" si="36"/>
        <v>R-WH_Apt_KER*</v>
      </c>
      <c r="H64" s="21" t="str">
        <f t="shared" si="32"/>
        <v>RSDWH_Apt</v>
      </c>
      <c r="I64" s="3">
        <v>1</v>
      </c>
      <c r="J64" s="28">
        <f t="shared" si="39"/>
        <v>-1.0013909014090603E-2</v>
      </c>
      <c r="K64" s="28">
        <f t="shared" si="39"/>
        <v>-9.0125181126815435E-3</v>
      </c>
      <c r="L64" s="28">
        <f t="shared" si="39"/>
        <v>-5.3218018203573256E-3</v>
      </c>
      <c r="M64" s="28">
        <f t="shared" si="39"/>
        <v>-3.1424707569027979E-3</v>
      </c>
      <c r="N64" s="28">
        <f t="shared" si="39"/>
        <v>-3.8205108177293668E-4</v>
      </c>
      <c r="O64" s="28">
        <f t="shared" si="39"/>
        <v>-4.6448492404661716E-5</v>
      </c>
      <c r="P64" s="3">
        <v>0</v>
      </c>
      <c r="Q64" s="3">
        <v>5</v>
      </c>
      <c r="R64" s="21" t="s">
        <v>158</v>
      </c>
      <c r="Y64" s="72" t="s">
        <v>254</v>
      </c>
    </row>
    <row r="65" spans="1:26" s="21" customFormat="1" ht="15" x14ac:dyDescent="0.2">
      <c r="A65" s="21" t="s">
        <v>196</v>
      </c>
      <c r="B65" s="21" t="s">
        <v>139</v>
      </c>
      <c r="D65" s="21" t="str">
        <f t="shared" si="34"/>
        <v>\I: DISABLED</v>
      </c>
      <c r="E65" s="21" t="str">
        <f t="shared" si="31"/>
        <v>RSDGAS</v>
      </c>
      <c r="F65" s="21" t="str">
        <f t="shared" si="35"/>
        <v>RSDWH_Apt</v>
      </c>
      <c r="G65" s="21" t="str">
        <f t="shared" si="36"/>
        <v>R-WH_Apt_GAS*</v>
      </c>
      <c r="H65" s="21" t="str">
        <f t="shared" si="32"/>
        <v>RSDWH_Apt</v>
      </c>
      <c r="I65" s="3">
        <v>1</v>
      </c>
      <c r="J65" s="28" t="str">
        <f t="shared" si="39"/>
        <v/>
      </c>
      <c r="K65" s="28" t="str">
        <f t="shared" si="39"/>
        <v/>
      </c>
      <c r="L65" s="28" t="str">
        <f t="shared" si="39"/>
        <v/>
      </c>
      <c r="M65" s="28" t="str">
        <f t="shared" si="39"/>
        <v/>
      </c>
      <c r="N65" s="28" t="str">
        <f t="shared" si="39"/>
        <v/>
      </c>
      <c r="O65" s="28" t="str">
        <f t="shared" si="39"/>
        <v/>
      </c>
      <c r="P65" s="3">
        <v>0</v>
      </c>
      <c r="Q65" s="3">
        <v>5</v>
      </c>
      <c r="R65" s="21" t="s">
        <v>159</v>
      </c>
      <c r="Y65" s="72" t="s">
        <v>254</v>
      </c>
    </row>
    <row r="66" spans="1:26" s="21" customFormat="1" ht="15" x14ac:dyDescent="0.2">
      <c r="A66" s="21" t="s">
        <v>134</v>
      </c>
      <c r="B66" s="21" t="s">
        <v>139</v>
      </c>
      <c r="D66" s="21" t="str">
        <f t="shared" si="34"/>
        <v>\I: DISABLED</v>
      </c>
      <c r="E66" s="21" t="str">
        <f t="shared" si="31"/>
        <v>RSDPEA</v>
      </c>
      <c r="F66" s="21" t="str">
        <f t="shared" si="35"/>
        <v>RSDWH_Apt</v>
      </c>
      <c r="G66" s="21" t="str">
        <f t="shared" si="36"/>
        <v>R-WH_Apt_PEA*</v>
      </c>
      <c r="H66" s="21" t="str">
        <f t="shared" si="32"/>
        <v>RSDWH_Apt</v>
      </c>
      <c r="I66" s="3">
        <v>1</v>
      </c>
      <c r="J66" s="28">
        <f t="shared" si="39"/>
        <v>-6.4869232608445911E-4</v>
      </c>
      <c r="K66" s="28">
        <f t="shared" si="39"/>
        <v>-5.838230934760132E-4</v>
      </c>
      <c r="L66" s="28">
        <f t="shared" si="39"/>
        <v>-3.4474169846665113E-4</v>
      </c>
      <c r="M66" s="28">
        <f t="shared" si="39"/>
        <v>-2.0356652552757287E-4</v>
      </c>
      <c r="N66" s="28">
        <f t="shared" si="39"/>
        <v>-2.4748937160268057E-5</v>
      </c>
      <c r="O66" s="28">
        <f t="shared" si="39"/>
        <v>-3.0088929846176175E-6</v>
      </c>
      <c r="P66" s="3">
        <v>0</v>
      </c>
      <c r="Q66" s="3">
        <v>5</v>
      </c>
      <c r="R66" s="21" t="s">
        <v>160</v>
      </c>
      <c r="Y66" s="72" t="s">
        <v>254</v>
      </c>
    </row>
    <row r="67" spans="1:26" s="21" customFormat="1" ht="15" x14ac:dyDescent="0.2">
      <c r="A67" s="21" t="s">
        <v>135</v>
      </c>
      <c r="B67" s="21" t="s">
        <v>139</v>
      </c>
      <c r="D67" s="21" t="str">
        <f>IF(Y67="","UC-LO_"&amp;A31,"\I: DISABLED")</f>
        <v>\I: DISABLED</v>
      </c>
      <c r="E67" s="21" t="str">
        <f t="shared" si="31"/>
        <v>RSDWOO</v>
      </c>
      <c r="F67" s="21" t="str">
        <f t="shared" si="35"/>
        <v>RSDWH_Apt</v>
      </c>
      <c r="G67" s="21" t="str">
        <f>LEFT(A31,12)&amp;"*"</f>
        <v>R-WH_Apt_WOO*</v>
      </c>
      <c r="H67" s="21" t="str">
        <f t="shared" si="32"/>
        <v>RSDWH_Apt</v>
      </c>
      <c r="I67" s="3">
        <v>1</v>
      </c>
      <c r="J67" s="28">
        <f t="shared" ref="J67:O69" si="40">IF(E31="","",-E31)</f>
        <v>-4.8480904546661734E-4</v>
      </c>
      <c r="K67" s="28">
        <f t="shared" si="40"/>
        <v>-4.3632814091995565E-4</v>
      </c>
      <c r="L67" s="28">
        <f t="shared" si="40"/>
        <v>-2.5764740393182468E-4</v>
      </c>
      <c r="M67" s="28">
        <f t="shared" si="40"/>
        <v>-1.5213821554770318E-4</v>
      </c>
      <c r="N67" s="28">
        <f t="shared" si="40"/>
        <v>-1.8496455281668706E-5</v>
      </c>
      <c r="O67" s="28">
        <f t="shared" si="40"/>
        <v>-2.2487371549293498E-6</v>
      </c>
      <c r="P67" s="22">
        <v>0</v>
      </c>
      <c r="Q67" s="22">
        <v>5</v>
      </c>
      <c r="R67" s="21" t="s">
        <v>164</v>
      </c>
      <c r="Y67" s="72" t="s">
        <v>254</v>
      </c>
    </row>
    <row r="68" spans="1:26" s="21" customFormat="1" ht="15" x14ac:dyDescent="0.2">
      <c r="A68" s="21" t="s">
        <v>136</v>
      </c>
      <c r="B68" s="21" t="s">
        <v>139</v>
      </c>
      <c r="D68" s="21" t="str">
        <f>IF(Y68="","UC-LO_"&amp;A32,"\I: DISABLED")</f>
        <v>\I: DISABLED</v>
      </c>
      <c r="E68" s="21" t="str">
        <f t="shared" si="31"/>
        <v>RSDHET</v>
      </c>
      <c r="F68" s="21" t="str">
        <f t="shared" si="35"/>
        <v>RSDWH_Apt</v>
      </c>
      <c r="G68" s="21" t="str">
        <f>LEFT(A32,12)&amp;"*"</f>
        <v>R-WH_Apt_HET*</v>
      </c>
      <c r="H68" s="21" t="str">
        <f t="shared" si="32"/>
        <v>RSDWH_Apt</v>
      </c>
      <c r="I68" s="3">
        <v>1</v>
      </c>
      <c r="J68" s="28">
        <f t="shared" si="40"/>
        <v>-6.8353303472108132E-4</v>
      </c>
      <c r="K68" s="28">
        <f t="shared" si="40"/>
        <v>-6.1517973124897314E-4</v>
      </c>
      <c r="L68" s="28">
        <f t="shared" si="40"/>
        <v>-3.6325747950520623E-4</v>
      </c>
      <c r="M68" s="28">
        <f t="shared" si="40"/>
        <v>-2.144999090730293E-4</v>
      </c>
      <c r="N68" s="28">
        <f t="shared" si="40"/>
        <v>-2.6078181355080228E-5</v>
      </c>
      <c r="O68" s="28">
        <f t="shared" si="40"/>
        <v>-3.1704980469568163E-6</v>
      </c>
      <c r="P68" s="3">
        <v>0</v>
      </c>
      <c r="Q68" s="3">
        <v>5</v>
      </c>
      <c r="R68" s="21" t="s">
        <v>161</v>
      </c>
      <c r="Y68" s="72" t="s">
        <v>254</v>
      </c>
    </row>
    <row r="69" spans="1:26" s="21" customFormat="1" ht="15" x14ac:dyDescent="0.2">
      <c r="A69" s="21" t="s">
        <v>138</v>
      </c>
      <c r="B69" s="21" t="s">
        <v>139</v>
      </c>
      <c r="D69" s="21" t="str">
        <f>IF(Y69="","UC-LO_"&amp;A33,"\I: DISABLED")</f>
        <v>\I: DISABLED</v>
      </c>
      <c r="E69" s="21" t="str">
        <f t="shared" si="31"/>
        <v>RSDSOL</v>
      </c>
      <c r="F69" s="21" t="str">
        <f t="shared" si="35"/>
        <v>RSDWH_Apt</v>
      </c>
      <c r="G69" s="21" t="str">
        <f>LEFT(A33,12)&amp;"*"</f>
        <v>R-WH_Apt_SOL*</v>
      </c>
      <c r="H69" s="21" t="str">
        <f t="shared" si="32"/>
        <v>RSDWH_Apt</v>
      </c>
      <c r="I69" s="3">
        <v>1</v>
      </c>
      <c r="J69" s="28">
        <f t="shared" si="40"/>
        <v>-4.6167816927107971E-3</v>
      </c>
      <c r="K69" s="28">
        <f t="shared" si="40"/>
        <v>-4.1551035234397181E-3</v>
      </c>
      <c r="L69" s="28">
        <f t="shared" si="40"/>
        <v>-2.4535470795559195E-3</v>
      </c>
      <c r="M69" s="28">
        <f t="shared" si="40"/>
        <v>-1.4487950150069754E-3</v>
      </c>
      <c r="N69" s="28">
        <f t="shared" si="40"/>
        <v>-1.7613965111204185E-4</v>
      </c>
      <c r="O69" s="28">
        <f t="shared" si="40"/>
        <v>-2.1414469522952119E-5</v>
      </c>
      <c r="P69" s="22">
        <v>0</v>
      </c>
      <c r="Q69" s="22">
        <v>5</v>
      </c>
      <c r="R69" s="21" t="s">
        <v>162</v>
      </c>
      <c r="Y69" s="72" t="s">
        <v>254</v>
      </c>
    </row>
    <row r="70" spans="1:26" s="21" customFormat="1" ht="15" x14ac:dyDescent="0.2">
      <c r="I70" s="3"/>
      <c r="J70" s="3"/>
      <c r="K70" s="3"/>
      <c r="L70" s="3"/>
      <c r="M70" s="3"/>
      <c r="N70" s="3"/>
      <c r="O70" s="3"/>
      <c r="P70" s="3"/>
      <c r="Q70" s="3"/>
    </row>
    <row r="71" spans="1:26" s="21" customFormat="1" ht="15" x14ac:dyDescent="0.2">
      <c r="H71" s="18" t="s">
        <v>256</v>
      </c>
      <c r="I71" s="3"/>
      <c r="J71" s="3"/>
      <c r="K71" s="3"/>
      <c r="L71" s="3"/>
      <c r="M71" s="3"/>
      <c r="N71" s="3"/>
      <c r="O71" s="3"/>
      <c r="P71" s="3"/>
    </row>
    <row r="72" spans="1:26" s="21" customFormat="1" ht="30.75" thickBot="1" x14ac:dyDescent="0.25">
      <c r="A72" s="21" t="s">
        <v>25</v>
      </c>
      <c r="B72" s="21" t="s">
        <v>26</v>
      </c>
      <c r="D72" s="6" t="s">
        <v>11</v>
      </c>
      <c r="E72" s="6" t="s">
        <v>246</v>
      </c>
      <c r="F72" s="6" t="s">
        <v>9</v>
      </c>
      <c r="G72" s="6" t="s">
        <v>30</v>
      </c>
      <c r="H72" s="6" t="s">
        <v>10</v>
      </c>
      <c r="I72" s="8" t="s">
        <v>132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131</v>
      </c>
      <c r="Q72" s="8" t="s">
        <v>29</v>
      </c>
      <c r="R72" s="6" t="s">
        <v>27</v>
      </c>
      <c r="Y72" s="73" t="s">
        <v>255</v>
      </c>
    </row>
    <row r="73" spans="1:26" ht="15" customHeight="1" x14ac:dyDescent="0.2">
      <c r="A73" s="21" t="s">
        <v>196</v>
      </c>
      <c r="B73" s="3" t="s">
        <v>463</v>
      </c>
      <c r="C73" s="21"/>
      <c r="D73" s="21" t="str">
        <f>IF(Y73="","UC-UP_"&amp;A13,"\I: DISABLED")</f>
        <v>\I: DISABLED</v>
      </c>
      <c r="E73" s="21" t="str">
        <f t="shared" ref="E73:E92" si="41">A73</f>
        <v>RSDGAS</v>
      </c>
      <c r="F73" s="3" t="str">
        <f>B73</f>
        <v>RSDSH_Apt-AB,RSDSH_Apt-C,RSDSH_Apt-D,RSDSH_Apt-E,RSDSH_Apt-F,RSDSH_Apt-G</v>
      </c>
      <c r="H73" s="21" t="str">
        <f t="shared" ref="H73:H92" si="42">B73</f>
        <v>RSDSH_Apt-AB,RSDSH_Apt-C,RSDSH_Apt-D,RSDSH_Apt-E,RSDSH_Apt-F,RSDSH_Apt-G</v>
      </c>
      <c r="I73" s="3">
        <v>1</v>
      </c>
      <c r="J73" s="100">
        <f t="shared" ref="J73:O73" si="43">IF(L13="","",-L13)</f>
        <v>0</v>
      </c>
      <c r="K73" s="100" t="str">
        <f t="shared" si="43"/>
        <v/>
      </c>
      <c r="L73" s="100" t="str">
        <f t="shared" si="43"/>
        <v/>
      </c>
      <c r="M73" s="100" t="str">
        <f t="shared" si="43"/>
        <v/>
      </c>
      <c r="N73" s="100" t="str">
        <f t="shared" si="43"/>
        <v/>
      </c>
      <c r="O73" s="100" t="str">
        <f t="shared" si="43"/>
        <v/>
      </c>
      <c r="P73" s="3">
        <v>0</v>
      </c>
      <c r="Q73" s="3">
        <v>5</v>
      </c>
      <c r="R73" s="21" t="s">
        <v>173</v>
      </c>
      <c r="S73" s="21"/>
      <c r="T73" s="21"/>
      <c r="U73" s="21"/>
      <c r="V73" s="21"/>
      <c r="W73" s="21"/>
      <c r="X73" s="21"/>
      <c r="Y73" s="72" t="s">
        <v>254</v>
      </c>
      <c r="Z73" s="21"/>
    </row>
    <row r="74" spans="1:26" s="21" customFormat="1" ht="15" customHeight="1" x14ac:dyDescent="0.2">
      <c r="A74" s="21" t="s">
        <v>194</v>
      </c>
      <c r="B74" s="3" t="s">
        <v>463</v>
      </c>
      <c r="D74" s="76" t="str">
        <f>IF(Y74="","UC-UP_"&amp;A10,"\I: DISABLED")</f>
        <v>\I: DISABLED</v>
      </c>
      <c r="E74" s="21" t="str">
        <f t="shared" si="41"/>
        <v>RSDELC</v>
      </c>
      <c r="F74" s="3" t="str">
        <f t="shared" ref="F74:F84" si="44">B74</f>
        <v>RSDSH_Apt-AB,RSDSH_Apt-C,RSDSH_Apt-D,RSDSH_Apt-E,RSDSH_Apt-F,RSDSH_Apt-G</v>
      </c>
      <c r="G74" s="21" t="s">
        <v>574</v>
      </c>
      <c r="H74" s="21" t="str">
        <f t="shared" si="42"/>
        <v>RSDSH_Apt-AB,RSDSH_Apt-C,RSDSH_Apt-D,RSDSH_Apt-E,RSDSH_Apt-F,RSDSH_Apt-G</v>
      </c>
      <c r="I74" s="3">
        <v>1</v>
      </c>
      <c r="J74" s="100">
        <f t="shared" ref="J74:O74" si="45">MAX(IF(L10+L11="","",-L10-L11),-$T$10)</f>
        <v>-0.48003577518755935</v>
      </c>
      <c r="K74" s="100">
        <f t="shared" si="45"/>
        <v>-0.48003577518755935</v>
      </c>
      <c r="L74" s="100">
        <f t="shared" si="45"/>
        <v>-0.48003577518755935</v>
      </c>
      <c r="M74" s="100">
        <f t="shared" si="45"/>
        <v>-0.48003577518755935</v>
      </c>
      <c r="N74" s="100">
        <f t="shared" si="45"/>
        <v>-0.48003577518755935</v>
      </c>
      <c r="O74" s="100">
        <f t="shared" si="45"/>
        <v>-0.48003577518755935</v>
      </c>
      <c r="P74" s="3">
        <v>0</v>
      </c>
      <c r="Q74" s="3">
        <v>5</v>
      </c>
      <c r="R74" s="21" t="s">
        <v>170</v>
      </c>
      <c r="Y74" s="72" t="s">
        <v>254</v>
      </c>
    </row>
    <row r="75" spans="1:26" s="21" customFormat="1" ht="15" customHeight="1" thickBot="1" x14ac:dyDescent="0.25">
      <c r="A75" s="21" t="s">
        <v>133</v>
      </c>
      <c r="B75" s="3" t="s">
        <v>463</v>
      </c>
      <c r="D75" s="21" t="str">
        <f>IF(Y75="","UC-UP_"&amp;A6,"\I: DISABLED")</f>
        <v>\I: DISABLED</v>
      </c>
      <c r="E75" s="21" t="str">
        <f t="shared" si="41"/>
        <v>RSDCOA</v>
      </c>
      <c r="F75" s="3" t="str">
        <f t="shared" si="44"/>
        <v>RSDSH_Apt-AB,RSDSH_Apt-C,RSDSH_Apt-D,RSDSH_Apt-E,RSDSH_Apt-F,RSDSH_Apt-G</v>
      </c>
      <c r="H75" s="21" t="str">
        <f t="shared" si="42"/>
        <v>RSDSH_Apt-AB,RSDSH_Apt-C,RSDSH_Apt-D,RSDSH_Apt-E,RSDSH_Apt-F,RSDSH_Apt-G</v>
      </c>
      <c r="I75" s="3">
        <v>1</v>
      </c>
      <c r="J75" s="100">
        <f t="shared" ref="J75:O78" si="46">IF(L6="","",-L6)</f>
        <v>-2.1569312892853004E-2</v>
      </c>
      <c r="K75" s="100">
        <f t="shared" si="46"/>
        <v>-2.1569312892853004E-2</v>
      </c>
      <c r="L75" s="100">
        <f t="shared" si="46"/>
        <v>-2.1569312892853004E-2</v>
      </c>
      <c r="M75" s="100">
        <f t="shared" si="46"/>
        <v>-2.1569312892853004E-2</v>
      </c>
      <c r="N75" s="100">
        <f t="shared" si="46"/>
        <v>-2.1569312892853004E-2</v>
      </c>
      <c r="O75" s="100">
        <f t="shared" si="46"/>
        <v>-2.1569312892853004E-2</v>
      </c>
      <c r="P75" s="3">
        <v>0</v>
      </c>
      <c r="Q75" s="3">
        <v>5</v>
      </c>
      <c r="R75" s="21" t="s">
        <v>166</v>
      </c>
      <c r="Y75" s="72" t="s">
        <v>254</v>
      </c>
    </row>
    <row r="76" spans="1:26" s="21" customFormat="1" ht="15" customHeight="1" thickBot="1" x14ac:dyDescent="0.25">
      <c r="A76" s="21" t="s">
        <v>191</v>
      </c>
      <c r="B76" s="3" t="s">
        <v>463</v>
      </c>
      <c r="D76" s="21" t="str">
        <f>IF(Y76="","UC-UP_"&amp;A7,"\I: DISABLED")</f>
        <v>\I: DISABLED</v>
      </c>
      <c r="E76" s="21" t="str">
        <f t="shared" si="41"/>
        <v>RSDBDL</v>
      </c>
      <c r="F76" s="3" t="str">
        <f t="shared" si="44"/>
        <v>RSDSH_Apt-AB,RSDSH_Apt-C,RSDSH_Apt-D,RSDSH_Apt-E,RSDSH_Apt-F,RSDSH_Apt-G</v>
      </c>
      <c r="H76" s="21" t="str">
        <f t="shared" si="42"/>
        <v>RSDSH_Apt-AB,RSDSH_Apt-C,RSDSH_Apt-D,RSDSH_Apt-E,RSDSH_Apt-F,RSDSH_Apt-G</v>
      </c>
      <c r="I76" s="3">
        <v>1</v>
      </c>
      <c r="J76" s="101">
        <f t="shared" si="46"/>
        <v>-5.0225497368583931E-6</v>
      </c>
      <c r="K76" s="101">
        <f t="shared" si="46"/>
        <v>-5.5248047105442326E-6</v>
      </c>
      <c r="L76" s="101">
        <f t="shared" si="46"/>
        <v>-8.8977532343785968E-6</v>
      </c>
      <c r="M76" s="101">
        <f t="shared" si="46"/>
        <v>-1.4329920561499077E-5</v>
      </c>
      <c r="N76" s="101">
        <f t="shared" si="46"/>
        <v>-9.6404539851325041E-5</v>
      </c>
      <c r="O76" s="101">
        <f t="shared" si="46"/>
        <v>-6.4856153696454799E-4</v>
      </c>
      <c r="P76" s="3">
        <v>0</v>
      </c>
      <c r="Q76" s="3">
        <v>5</v>
      </c>
      <c r="R76" s="21" t="s">
        <v>167</v>
      </c>
      <c r="Y76" s="72" t="s">
        <v>254</v>
      </c>
    </row>
    <row r="77" spans="1:26" s="21" customFormat="1" ht="15" customHeight="1" x14ac:dyDescent="0.2">
      <c r="A77" s="21" t="s">
        <v>192</v>
      </c>
      <c r="B77" s="3" t="s">
        <v>463</v>
      </c>
      <c r="D77" s="21" t="str">
        <f>IF(Y77="","UC-UP_"&amp;A8,"\I: DISABLED")</f>
        <v>\I: DISABLED</v>
      </c>
      <c r="E77" s="21" t="str">
        <f t="shared" si="41"/>
        <v>RSDETH</v>
      </c>
      <c r="F77" s="3" t="str">
        <f t="shared" si="44"/>
        <v>RSDSH_Apt-AB,RSDSH_Apt-C,RSDSH_Apt-D,RSDSH_Apt-E,RSDSH_Apt-F,RSDSH_Apt-G</v>
      </c>
      <c r="H77" s="21" t="str">
        <f t="shared" si="42"/>
        <v>RSDSH_Apt-AB,RSDSH_Apt-C,RSDSH_Apt-D,RSDSH_Apt-E,RSDSH_Apt-F,RSDSH_Apt-G</v>
      </c>
      <c r="I77" s="3">
        <v>1</v>
      </c>
      <c r="J77" s="101">
        <f t="shared" si="46"/>
        <v>-3.6029768557090452E-9</v>
      </c>
      <c r="K77" s="101">
        <f t="shared" si="46"/>
        <v>-3.96327454127995E-9</v>
      </c>
      <c r="L77" s="101">
        <f t="shared" si="46"/>
        <v>-6.3828932814767757E-9</v>
      </c>
      <c r="M77" s="101">
        <f t="shared" si="46"/>
        <v>-1.0279713458751164E-8</v>
      </c>
      <c r="N77" s="101">
        <f t="shared" si="46"/>
        <v>-6.9156771772830232E-8</v>
      </c>
      <c r="O77" s="101">
        <f t="shared" si="46"/>
        <v>-4.6525217859723819E-7</v>
      </c>
      <c r="P77" s="3">
        <v>0</v>
      </c>
      <c r="Q77" s="3">
        <v>5</v>
      </c>
      <c r="R77" s="21" t="s">
        <v>168</v>
      </c>
      <c r="Y77" s="72" t="s">
        <v>254</v>
      </c>
    </row>
    <row r="78" spans="1:26" s="21" customFormat="1" ht="15" customHeight="1" x14ac:dyDescent="0.2">
      <c r="A78" s="21" t="s">
        <v>193</v>
      </c>
      <c r="B78" s="3" t="s">
        <v>463</v>
      </c>
      <c r="D78" s="21" t="str">
        <f>IF(Y78="","UC-UP_"&amp;A9,"\I: DISABLED")</f>
        <v>\I: DISABLED</v>
      </c>
      <c r="E78" s="21" t="str">
        <f t="shared" si="41"/>
        <v>RSDLPG</v>
      </c>
      <c r="F78" s="3" t="str">
        <f t="shared" si="44"/>
        <v>RSDSH_Apt-AB,RSDSH_Apt-C,RSDSH_Apt-D,RSDSH_Apt-E,RSDSH_Apt-F,RSDSH_Apt-G</v>
      </c>
      <c r="H78" s="21" t="str">
        <f t="shared" si="42"/>
        <v>RSDSH_Apt-AB,RSDSH_Apt-C,RSDSH_Apt-D,RSDSH_Apt-E,RSDSH_Apt-F,RSDSH_Apt-G</v>
      </c>
      <c r="I78" s="3">
        <v>1</v>
      </c>
      <c r="J78" s="100">
        <f t="shared" si="46"/>
        <v>-1.5703974640289046E-2</v>
      </c>
      <c r="K78" s="100">
        <f t="shared" si="46"/>
        <v>-1.7274372104317953E-2</v>
      </c>
      <c r="L78" s="100">
        <f t="shared" si="46"/>
        <v>-2.7820549017725116E-2</v>
      </c>
      <c r="M78" s="100">
        <f t="shared" si="46"/>
        <v>-4.4805272398536489E-2</v>
      </c>
      <c r="N78" s="100">
        <f t="shared" si="46"/>
        <v>-0.30142746779067436</v>
      </c>
      <c r="O78" s="100">
        <f t="shared" si="46"/>
        <v>-0.9</v>
      </c>
      <c r="P78" s="3">
        <v>0</v>
      </c>
      <c r="Q78" s="3">
        <v>5</v>
      </c>
      <c r="R78" s="21" t="s">
        <v>169</v>
      </c>
      <c r="Y78" s="72" t="s">
        <v>254</v>
      </c>
    </row>
    <row r="79" spans="1:26" s="21" customFormat="1" ht="15" customHeight="1" x14ac:dyDescent="0.2">
      <c r="A79" s="21" t="s">
        <v>194</v>
      </c>
      <c r="B79" s="3" t="s">
        <v>463</v>
      </c>
      <c r="D79" s="21" t="str">
        <f>IF(Y79="","UC-UP_"&amp;A11,"\I: DISABLED")</f>
        <v>\I: DISABLED</v>
      </c>
      <c r="E79" s="21" t="str">
        <f t="shared" si="41"/>
        <v>RSDELC</v>
      </c>
      <c r="F79" s="3" t="str">
        <f t="shared" si="44"/>
        <v>RSDSH_Apt-AB,RSDSH_Apt-C,RSDSH_Apt-D,RSDSH_Apt-E,RSDSH_Apt-F,RSDSH_Apt-G</v>
      </c>
      <c r="H79" s="21" t="str">
        <f t="shared" si="42"/>
        <v>RSDSH_Apt-AB,RSDSH_Apt-C,RSDSH_Apt-D,RSDSH_Apt-E,RSDSH_Apt-F,RSDSH_Apt-G</v>
      </c>
      <c r="I79" s="3">
        <v>1</v>
      </c>
      <c r="J79" s="100">
        <f t="shared" ref="J79:O79" si="47">IF(L11="","",-L11)</f>
        <v>-0.64677856425939961</v>
      </c>
      <c r="K79" s="100">
        <f t="shared" si="47"/>
        <v>-0.71145642068533965</v>
      </c>
      <c r="L79" s="100">
        <f t="shared" si="47"/>
        <v>-0.9</v>
      </c>
      <c r="M79" s="100">
        <f t="shared" si="47"/>
        <v>-0.9</v>
      </c>
      <c r="N79" s="100">
        <f t="shared" si="47"/>
        <v>-0.9</v>
      </c>
      <c r="O79" s="100">
        <f t="shared" si="47"/>
        <v>-0.9</v>
      </c>
      <c r="P79" s="3">
        <v>0</v>
      </c>
      <c r="Q79" s="3">
        <v>5</v>
      </c>
      <c r="R79" s="21" t="s">
        <v>171</v>
      </c>
      <c r="Y79" s="72" t="s">
        <v>254</v>
      </c>
    </row>
    <row r="80" spans="1:26" s="21" customFormat="1" ht="15" customHeight="1" x14ac:dyDescent="0.2">
      <c r="A80" s="21" t="s">
        <v>195</v>
      </c>
      <c r="B80" s="3" t="s">
        <v>463</v>
      </c>
      <c r="D80" s="21" t="str">
        <f>IF(Y80="","UC-UP_"&amp;A12,"\I: DISABLED")</f>
        <v>\I: DISABLED</v>
      </c>
      <c r="E80" s="21" t="str">
        <f t="shared" si="41"/>
        <v>RSDKER</v>
      </c>
      <c r="F80" s="3" t="str">
        <f t="shared" si="44"/>
        <v>RSDSH_Apt-AB,RSDSH_Apt-C,RSDSH_Apt-D,RSDSH_Apt-E,RSDSH_Apt-F,RSDSH_Apt-G</v>
      </c>
      <c r="H80" s="21" t="str">
        <f t="shared" si="42"/>
        <v>RSDSH_Apt-AB,RSDSH_Apt-C,RSDSH_Apt-D,RSDSH_Apt-E,RSDSH_Apt-F,RSDSH_Apt-G</v>
      </c>
      <c r="I80" s="3">
        <v>1</v>
      </c>
      <c r="J80" s="100">
        <f t="shared" ref="J80:O80" si="48">IF(L12="","",-L12)</f>
        <v>-5.1647191589404201E-2</v>
      </c>
      <c r="K80" s="100">
        <f t="shared" si="48"/>
        <v>-5.681191074834463E-2</v>
      </c>
      <c r="L80" s="100">
        <f t="shared" si="48"/>
        <v>-9.1496150379316549E-2</v>
      </c>
      <c r="M80" s="100">
        <f t="shared" si="48"/>
        <v>-0.14735546514739312</v>
      </c>
      <c r="N80" s="100">
        <f t="shared" si="48"/>
        <v>-0.9</v>
      </c>
      <c r="O80" s="100">
        <f t="shared" si="48"/>
        <v>-0.9</v>
      </c>
      <c r="P80" s="3">
        <v>0</v>
      </c>
      <c r="Q80" s="3">
        <v>5</v>
      </c>
      <c r="R80" s="21" t="s">
        <v>172</v>
      </c>
      <c r="Y80" s="72" t="s">
        <v>254</v>
      </c>
    </row>
    <row r="81" spans="1:26" s="21" customFormat="1" ht="15" customHeight="1" x14ac:dyDescent="0.2">
      <c r="A81" s="21" t="s">
        <v>134</v>
      </c>
      <c r="B81" s="3" t="s">
        <v>463</v>
      </c>
      <c r="C81" s="33"/>
      <c r="D81" s="21" t="str">
        <f>IF(Y81="","UC-UP_"&amp;A14,"\I: DISABLED")</f>
        <v>\I: DISABLED</v>
      </c>
      <c r="E81" s="21" t="str">
        <f t="shared" si="41"/>
        <v>RSDPEA</v>
      </c>
      <c r="F81" s="3" t="str">
        <f t="shared" si="44"/>
        <v>RSDSH_Apt-AB,RSDSH_Apt-C,RSDSH_Apt-D,RSDSH_Apt-E,RSDSH_Apt-F,RSDSH_Apt-G</v>
      </c>
      <c r="H81" s="21" t="str">
        <f t="shared" si="42"/>
        <v>RSDSH_Apt-AB,RSDSH_Apt-C,RSDSH_Apt-D,RSDSH_Apt-E,RSDSH_Apt-F,RSDSH_Apt-G</v>
      </c>
      <c r="I81" s="3">
        <v>1</v>
      </c>
      <c r="J81" s="100">
        <f t="shared" ref="J81:O81" si="49">IF(L14="","",-L14)</f>
        <v>-8.4508352379302279E-3</v>
      </c>
      <c r="K81" s="100">
        <f t="shared" si="49"/>
        <v>-9.2959187617232507E-3</v>
      </c>
      <c r="L81" s="100">
        <f t="shared" si="49"/>
        <v>-1.4971170124942921E-2</v>
      </c>
      <c r="M81" s="100">
        <f t="shared" si="49"/>
        <v>-2.4111219197921828E-2</v>
      </c>
      <c r="N81" s="100">
        <f t="shared" si="49"/>
        <v>-0.16220822593219775</v>
      </c>
      <c r="O81" s="100">
        <f t="shared" si="49"/>
        <v>-0.9</v>
      </c>
      <c r="P81" s="3">
        <v>0</v>
      </c>
      <c r="Q81" s="3">
        <v>5</v>
      </c>
      <c r="R81" s="21" t="s">
        <v>174</v>
      </c>
      <c r="S81" s="33"/>
      <c r="T81" s="33"/>
      <c r="U81" s="33"/>
      <c r="V81" s="33"/>
      <c r="W81" s="33"/>
      <c r="X81" s="33"/>
      <c r="Y81" s="72" t="s">
        <v>254</v>
      </c>
      <c r="Z81" s="33"/>
    </row>
    <row r="82" spans="1:26" ht="15" customHeight="1" x14ac:dyDescent="0.2">
      <c r="A82" s="21" t="s">
        <v>135</v>
      </c>
      <c r="B82" s="3" t="s">
        <v>463</v>
      </c>
      <c r="D82" s="21" t="str">
        <f>IF(Y82="","UC-UP_"&amp;A16,"\I: DISABLED")</f>
        <v>\I: DISABLED</v>
      </c>
      <c r="E82" s="21" t="str">
        <f t="shared" si="41"/>
        <v>RSDWOO</v>
      </c>
      <c r="F82" s="3" t="str">
        <f t="shared" si="44"/>
        <v>RSDSH_Apt-AB,RSDSH_Apt-C,RSDSH_Apt-D,RSDSH_Apt-E,RSDSH_Apt-F,RSDSH_Apt-G</v>
      </c>
      <c r="G82" s="21"/>
      <c r="H82" s="21" t="str">
        <f t="shared" si="42"/>
        <v>RSDSH_Apt-AB,RSDSH_Apt-C,RSDSH_Apt-D,RSDSH_Apt-E,RSDSH_Apt-F,RSDSH_Apt-G</v>
      </c>
      <c r="I82" s="3">
        <v>1</v>
      </c>
      <c r="J82" s="100">
        <f t="shared" ref="J82:O84" si="50">IF(L16="","",-L16)</f>
        <v>-1.8449591287325977E-3</v>
      </c>
      <c r="K82" s="100">
        <f t="shared" si="50"/>
        <v>-0.35</v>
      </c>
      <c r="L82" s="100">
        <f t="shared" si="50"/>
        <v>-3.2684576390566511E-3</v>
      </c>
      <c r="M82" s="100">
        <f t="shared" si="50"/>
        <v>-5.2638837122771284E-3</v>
      </c>
      <c r="N82" s="100">
        <f t="shared" si="50"/>
        <v>-3.5412777407600279E-2</v>
      </c>
      <c r="O82" s="100">
        <f t="shared" si="50"/>
        <v>-0.23823945821511</v>
      </c>
      <c r="P82" s="3">
        <v>0</v>
      </c>
      <c r="Q82" s="3">
        <v>5</v>
      </c>
      <c r="R82" s="21" t="s">
        <v>175</v>
      </c>
      <c r="Y82" s="72" t="s">
        <v>254</v>
      </c>
    </row>
    <row r="83" spans="1:26" ht="15" customHeight="1" x14ac:dyDescent="0.2">
      <c r="A83" s="21" t="s">
        <v>136</v>
      </c>
      <c r="B83" s="3" t="s">
        <v>463</v>
      </c>
      <c r="D83" s="21" t="str">
        <f>IF(Y83="","UC-UP_"&amp;A17,"\I: DISABLED")</f>
        <v>\I: DISABLED</v>
      </c>
      <c r="E83" s="21" t="str">
        <f t="shared" si="41"/>
        <v>RSDHET</v>
      </c>
      <c r="F83" s="3" t="str">
        <f t="shared" si="44"/>
        <v>RSDSH_Apt-AB,RSDSH_Apt-C,RSDSH_Apt-D,RSDSH_Apt-E,RSDSH_Apt-F,RSDSH_Apt-G</v>
      </c>
      <c r="G83" s="21"/>
      <c r="H83" s="21" t="str">
        <f t="shared" si="42"/>
        <v>RSDSH_Apt-AB,RSDSH_Apt-C,RSDSH_Apt-D,RSDSH_Apt-E,RSDSH_Apt-F,RSDSH_Apt-G</v>
      </c>
      <c r="I83" s="3">
        <v>1</v>
      </c>
      <c r="J83" s="100">
        <f t="shared" si="50"/>
        <v>-3.6455242365076752E-3</v>
      </c>
      <c r="K83" s="100">
        <f t="shared" si="50"/>
        <v>-4.0100766601584431E-3</v>
      </c>
      <c r="L83" s="100">
        <f t="shared" si="50"/>
        <v>-6.4582685619517773E-3</v>
      </c>
      <c r="M83" s="100">
        <f t="shared" si="50"/>
        <v>-1.0401106101708959E-2</v>
      </c>
      <c r="N83" s="100">
        <f t="shared" si="50"/>
        <v>-6.9973440772177306E-2</v>
      </c>
      <c r="O83" s="100">
        <f t="shared" si="50"/>
        <v>-0.47074631924896138</v>
      </c>
      <c r="P83" s="3">
        <v>0</v>
      </c>
      <c r="Q83" s="3">
        <v>5</v>
      </c>
      <c r="R83" s="21" t="s">
        <v>176</v>
      </c>
      <c r="Y83" s="72" t="s">
        <v>254</v>
      </c>
    </row>
    <row r="84" spans="1:26" ht="15" customHeight="1" thickBot="1" x14ac:dyDescent="0.25">
      <c r="A84" s="45" t="s">
        <v>137</v>
      </c>
      <c r="B84" s="3" t="s">
        <v>463</v>
      </c>
      <c r="C84" s="50"/>
      <c r="D84" s="45" t="str">
        <f>IF(Y84="","UC-UP_"&amp;A18,"\I: DISABLED")</f>
        <v>\I: DISABLED</v>
      </c>
      <c r="E84" s="45" t="str">
        <f t="shared" si="41"/>
        <v>RSDGEO</v>
      </c>
      <c r="F84" s="3" t="str">
        <f t="shared" si="44"/>
        <v>RSDSH_Apt-AB,RSDSH_Apt-C,RSDSH_Apt-D,RSDSH_Apt-E,RSDSH_Apt-F,RSDSH_Apt-G</v>
      </c>
      <c r="G84" s="45"/>
      <c r="H84" s="45" t="str">
        <f t="shared" si="42"/>
        <v>RSDSH_Apt-AB,RSDSH_Apt-C,RSDSH_Apt-D,RSDSH_Apt-E,RSDSH_Apt-F,RSDSH_Apt-G</v>
      </c>
      <c r="I84" s="46">
        <v>1</v>
      </c>
      <c r="J84" s="51" t="str">
        <f t="shared" si="50"/>
        <v/>
      </c>
      <c r="K84" s="51" t="str">
        <f t="shared" si="50"/>
        <v/>
      </c>
      <c r="L84" s="51" t="str">
        <f t="shared" si="50"/>
        <v/>
      </c>
      <c r="M84" s="51" t="str">
        <f t="shared" si="50"/>
        <v/>
      </c>
      <c r="N84" s="51" t="str">
        <f t="shared" si="50"/>
        <v/>
      </c>
      <c r="O84" s="51" t="str">
        <f t="shared" si="50"/>
        <v/>
      </c>
      <c r="P84" s="46">
        <v>0</v>
      </c>
      <c r="Q84" s="46">
        <v>5</v>
      </c>
      <c r="R84" s="45" t="s">
        <v>177</v>
      </c>
      <c r="S84" s="50"/>
      <c r="T84" s="50"/>
      <c r="U84" s="50"/>
      <c r="V84" s="50"/>
      <c r="W84" s="50"/>
      <c r="X84" s="50"/>
      <c r="Y84" s="99" t="s">
        <v>254</v>
      </c>
    </row>
    <row r="85" spans="1:26" ht="15" customHeight="1" thickBot="1" x14ac:dyDescent="0.25">
      <c r="A85" s="21" t="s">
        <v>133</v>
      </c>
      <c r="B85" s="21" t="s">
        <v>139</v>
      </c>
      <c r="D85" s="21" t="str">
        <f t="shared" ref="D85:D91" si="51">IF(Y85="","UC-UP_"&amp;A21,"\I: DISABLED")</f>
        <v>\I: DISABLED</v>
      </c>
      <c r="E85" s="21" t="str">
        <f t="shared" si="41"/>
        <v>RSDCOA</v>
      </c>
      <c r="F85" s="21" t="str">
        <f t="shared" ref="F85:F95" si="52">H85</f>
        <v>RSDWH_Apt</v>
      </c>
      <c r="G85" s="33" t="str">
        <f t="shared" ref="G85:G91" si="53">LEFT(A21,12)&amp;"*"</f>
        <v>R-WH_Apt_COA*</v>
      </c>
      <c r="H85" s="21" t="str">
        <f t="shared" si="42"/>
        <v>RSDWH_Apt</v>
      </c>
      <c r="I85" s="3">
        <v>1</v>
      </c>
      <c r="J85" s="29">
        <f t="shared" ref="J85:O88" si="54">IF(L21="","",-L21)</f>
        <v>-7.6439238897776192E-4</v>
      </c>
      <c r="K85" s="29">
        <f t="shared" si="54"/>
        <v>-7.6439238897776192E-4</v>
      </c>
      <c r="L85" s="29">
        <f t="shared" si="54"/>
        <v>-7.6439238897776192E-4</v>
      </c>
      <c r="M85" s="29">
        <f t="shared" si="54"/>
        <v>-7.6439238897776192E-4</v>
      </c>
      <c r="N85" s="29">
        <f t="shared" si="54"/>
        <v>-7.6439238897776192E-4</v>
      </c>
      <c r="O85" s="29">
        <f t="shared" si="54"/>
        <v>-7.6439238897776192E-4</v>
      </c>
      <c r="P85" s="3">
        <v>0</v>
      </c>
      <c r="Q85" s="3">
        <v>5</v>
      </c>
      <c r="R85" s="21" t="s">
        <v>178</v>
      </c>
      <c r="Y85" s="72" t="s">
        <v>254</v>
      </c>
    </row>
    <row r="86" spans="1:26" ht="15" customHeight="1" thickBot="1" x14ac:dyDescent="0.25">
      <c r="A86" s="21" t="s">
        <v>191</v>
      </c>
      <c r="B86" s="21" t="s">
        <v>139</v>
      </c>
      <c r="D86" s="21" t="str">
        <f t="shared" si="51"/>
        <v>\I: DISABLED</v>
      </c>
      <c r="E86" s="66" t="str">
        <f t="shared" si="41"/>
        <v>RSDBDL</v>
      </c>
      <c r="F86" s="66" t="str">
        <f t="shared" si="52"/>
        <v>RSDWH_Apt</v>
      </c>
      <c r="G86" s="33" t="str">
        <f t="shared" si="53"/>
        <v>R-WH_Apt_BDL*</v>
      </c>
      <c r="H86" s="66" t="str">
        <f t="shared" si="42"/>
        <v>RSDWH_Apt</v>
      </c>
      <c r="I86" s="67">
        <v>1</v>
      </c>
      <c r="J86" s="68">
        <f t="shared" si="54"/>
        <v>-9.0342288650119133E-6</v>
      </c>
      <c r="K86" s="68">
        <f t="shared" si="54"/>
        <v>-9.9376517515131052E-6</v>
      </c>
      <c r="L86" s="68">
        <f t="shared" si="54"/>
        <v>-1.6004687522329376E-5</v>
      </c>
      <c r="M86" s="68">
        <f t="shared" si="54"/>
        <v>-2.577570930158669E-5</v>
      </c>
      <c r="N86" s="68">
        <f t="shared" si="54"/>
        <v>-1.7340608302025609E-4</v>
      </c>
      <c r="O86" s="68">
        <f t="shared" si="54"/>
        <v>-1.1665894147315254E-3</v>
      </c>
      <c r="P86" s="67">
        <v>0</v>
      </c>
      <c r="Q86" s="67">
        <v>5</v>
      </c>
      <c r="R86" s="21" t="s">
        <v>179</v>
      </c>
      <c r="Y86" s="72" t="s">
        <v>254</v>
      </c>
    </row>
    <row r="87" spans="1:26" ht="15" customHeight="1" x14ac:dyDescent="0.2">
      <c r="A87" s="21" t="s">
        <v>192</v>
      </c>
      <c r="B87" s="21" t="s">
        <v>139</v>
      </c>
      <c r="D87" s="21" t="str">
        <f t="shared" si="51"/>
        <v>\I: DISABLED</v>
      </c>
      <c r="E87" s="66" t="str">
        <f t="shared" si="41"/>
        <v>RSDETH</v>
      </c>
      <c r="F87" s="66" t="str">
        <f t="shared" si="52"/>
        <v>RSDWH_Apt</v>
      </c>
      <c r="G87" s="33" t="str">
        <f t="shared" si="53"/>
        <v>R-WH_Apt_ETH*</v>
      </c>
      <c r="H87" s="66" t="str">
        <f t="shared" si="42"/>
        <v>RSDWH_Apt</v>
      </c>
      <c r="I87" s="67">
        <v>1</v>
      </c>
      <c r="J87" s="68">
        <f t="shared" si="54"/>
        <v>-8.1633728998128362E-6</v>
      </c>
      <c r="K87" s="68">
        <f t="shared" si="54"/>
        <v>-8.9797101897941207E-6</v>
      </c>
      <c r="L87" s="68">
        <f t="shared" si="54"/>
        <v>-1.4461913057765336E-5</v>
      </c>
      <c r="M87" s="68">
        <f t="shared" si="54"/>
        <v>-2.3291055598661659E-5</v>
      </c>
      <c r="N87" s="68">
        <f t="shared" si="54"/>
        <v>-1.5669057535973625E-4</v>
      </c>
      <c r="O87" s="68">
        <f t="shared" si="54"/>
        <v>-1.0541358377924262E-3</v>
      </c>
      <c r="P87" s="67">
        <v>0</v>
      </c>
      <c r="Q87" s="67">
        <v>5</v>
      </c>
      <c r="R87" s="21" t="s">
        <v>180</v>
      </c>
      <c r="Y87" s="72" t="s">
        <v>254</v>
      </c>
    </row>
    <row r="88" spans="1:26" ht="15" customHeight="1" x14ac:dyDescent="0.2">
      <c r="A88" s="21" t="s">
        <v>193</v>
      </c>
      <c r="B88" s="21" t="s">
        <v>139</v>
      </c>
      <c r="D88" s="21" t="str">
        <f t="shared" si="51"/>
        <v>\I: DISABLED</v>
      </c>
      <c r="E88" s="21" t="str">
        <f t="shared" si="41"/>
        <v>RSDLPG</v>
      </c>
      <c r="F88" s="21" t="str">
        <f t="shared" si="52"/>
        <v>RSDWH_Apt</v>
      </c>
      <c r="G88" s="33" t="str">
        <f t="shared" si="53"/>
        <v>R-WH_Apt_LPG*</v>
      </c>
      <c r="H88" s="21" t="str">
        <f t="shared" si="42"/>
        <v>RSDWH_Apt</v>
      </c>
      <c r="I88" s="3">
        <v>1</v>
      </c>
      <c r="J88" s="29">
        <f t="shared" si="54"/>
        <v>-6.6729628594195175E-3</v>
      </c>
      <c r="K88" s="29">
        <f t="shared" si="54"/>
        <v>-7.3402591453614694E-3</v>
      </c>
      <c r="L88" s="29">
        <f t="shared" si="54"/>
        <v>-1.1821560756196106E-2</v>
      </c>
      <c r="M88" s="29">
        <f t="shared" si="54"/>
        <v>-1.9038741813461393E-2</v>
      </c>
      <c r="N88" s="29">
        <f t="shared" si="54"/>
        <v>-0.12808313458528489</v>
      </c>
      <c r="O88" s="29">
        <f t="shared" si="54"/>
        <v>-0.86167928143196926</v>
      </c>
      <c r="P88" s="3">
        <v>0</v>
      </c>
      <c r="Q88" s="3">
        <v>5</v>
      </c>
      <c r="R88" s="21" t="s">
        <v>181</v>
      </c>
      <c r="Y88" s="72" t="s">
        <v>254</v>
      </c>
    </row>
    <row r="89" spans="1:26" ht="15" customHeight="1" x14ac:dyDescent="0.2">
      <c r="A89" s="21" t="s">
        <v>194</v>
      </c>
      <c r="B89" s="21" t="s">
        <v>139</v>
      </c>
      <c r="D89" s="76" t="str">
        <f t="shared" si="51"/>
        <v>\I: DISABLED</v>
      </c>
      <c r="E89" s="21" t="str">
        <f t="shared" si="41"/>
        <v>RSDELC</v>
      </c>
      <c r="F89" s="21" t="str">
        <f t="shared" si="52"/>
        <v>RSDWH_Apt</v>
      </c>
      <c r="G89" s="33" t="str">
        <f t="shared" si="53"/>
        <v>R-WH_Apt_ELC*</v>
      </c>
      <c r="H89" s="21" t="str">
        <f t="shared" si="42"/>
        <v>RSDWH_Apt</v>
      </c>
      <c r="I89" s="3">
        <v>1</v>
      </c>
      <c r="J89" s="77">
        <f t="shared" ref="J89:O89" si="55">MAX(IF(L25+L26="","",-L25-L26),-$T$25)</f>
        <v>-0.31802195902016944</v>
      </c>
      <c r="K89" s="77">
        <f t="shared" si="55"/>
        <v>-0.31802195902016944</v>
      </c>
      <c r="L89" s="77">
        <f t="shared" si="55"/>
        <v>-0.31802195902016944</v>
      </c>
      <c r="M89" s="77">
        <f t="shared" si="55"/>
        <v>-0.31802195902016944</v>
      </c>
      <c r="N89" s="77">
        <f t="shared" si="55"/>
        <v>-0.31802195902016944</v>
      </c>
      <c r="O89" s="77">
        <f t="shared" si="55"/>
        <v>-0.31802195902016944</v>
      </c>
      <c r="P89" s="3">
        <v>0</v>
      </c>
      <c r="Q89" s="3">
        <v>5</v>
      </c>
      <c r="R89" s="21" t="s">
        <v>182</v>
      </c>
      <c r="Y89" s="72" t="s">
        <v>254</v>
      </c>
    </row>
    <row r="90" spans="1:26" ht="15" customHeight="1" x14ac:dyDescent="0.2">
      <c r="A90" s="21" t="s">
        <v>194</v>
      </c>
      <c r="B90" s="21" t="s">
        <v>139</v>
      </c>
      <c r="D90" s="21" t="str">
        <f t="shared" si="51"/>
        <v>\I: DISABLED</v>
      </c>
      <c r="E90" s="21" t="str">
        <f t="shared" si="41"/>
        <v>RSDELC</v>
      </c>
      <c r="F90" s="21" t="str">
        <f t="shared" si="52"/>
        <v>RSDWH_Apt</v>
      </c>
      <c r="G90" s="33" t="str">
        <f t="shared" si="53"/>
        <v>R-WH_Apt_ELC*</v>
      </c>
      <c r="H90" s="21" t="str">
        <f t="shared" si="42"/>
        <v>RSDWH_Apt</v>
      </c>
      <c r="I90" s="3">
        <v>1</v>
      </c>
      <c r="J90" s="29">
        <f t="shared" ref="J90:O91" si="56">IF(L26="","",-L26)</f>
        <v>-0.9</v>
      </c>
      <c r="K90" s="29">
        <f t="shared" si="56"/>
        <v>-0.9</v>
      </c>
      <c r="L90" s="29">
        <f t="shared" si="56"/>
        <v>-0.9</v>
      </c>
      <c r="M90" s="29">
        <f t="shared" si="56"/>
        <v>-0.9</v>
      </c>
      <c r="N90" s="29">
        <f t="shared" si="56"/>
        <v>-0.9</v>
      </c>
      <c r="O90" s="29">
        <f t="shared" si="56"/>
        <v>-0.9</v>
      </c>
      <c r="P90" s="3">
        <v>0</v>
      </c>
      <c r="Q90" s="3">
        <v>5</v>
      </c>
      <c r="R90" s="21" t="s">
        <v>183</v>
      </c>
      <c r="Y90" s="72" t="s">
        <v>254</v>
      </c>
    </row>
    <row r="91" spans="1:26" ht="15" customHeight="1" x14ac:dyDescent="0.2">
      <c r="A91" s="21" t="s">
        <v>195</v>
      </c>
      <c r="B91" s="21" t="s">
        <v>139</v>
      </c>
      <c r="D91" s="21" t="str">
        <f t="shared" si="51"/>
        <v>\I: DISABLED</v>
      </c>
      <c r="E91" s="21" t="str">
        <f t="shared" si="41"/>
        <v>RSDKER</v>
      </c>
      <c r="F91" s="21" t="str">
        <f t="shared" si="52"/>
        <v>RSDWH_Apt</v>
      </c>
      <c r="G91" s="33" t="str">
        <f t="shared" si="53"/>
        <v>R-WH_Apt_KER*</v>
      </c>
      <c r="H91" s="21" t="str">
        <f t="shared" si="42"/>
        <v>RSDWH_Apt</v>
      </c>
      <c r="I91" s="3">
        <v>1</v>
      </c>
      <c r="J91" s="29">
        <f t="shared" si="56"/>
        <v>-1.223922212833296E-2</v>
      </c>
      <c r="K91" s="29">
        <f t="shared" si="56"/>
        <v>-1.3463144341166257E-2</v>
      </c>
      <c r="L91" s="29">
        <f t="shared" si="56"/>
        <v>-2.168252859289168E-2</v>
      </c>
      <c r="M91" s="29">
        <f t="shared" si="56"/>
        <v>-3.4919929124137987E-2</v>
      </c>
      <c r="N91" s="29">
        <f t="shared" si="56"/>
        <v>-0.23492382141309215</v>
      </c>
      <c r="O91" s="29">
        <f t="shared" si="56"/>
        <v>-0.9</v>
      </c>
      <c r="P91" s="3">
        <v>0</v>
      </c>
      <c r="Q91" s="3">
        <v>5</v>
      </c>
      <c r="R91" s="21" t="s">
        <v>184</v>
      </c>
      <c r="Y91" s="72" t="s">
        <v>254</v>
      </c>
    </row>
    <row r="92" spans="1:26" ht="15" customHeight="1" x14ac:dyDescent="0.2">
      <c r="A92" s="21" t="s">
        <v>134</v>
      </c>
      <c r="B92" s="21" t="s">
        <v>139</v>
      </c>
      <c r="D92" s="21" t="str">
        <f>IF(Y92="","UC-UP_"&amp;A29,"\I: DISABLED")</f>
        <v>\I: DISABLED</v>
      </c>
      <c r="E92" s="21" t="str">
        <f t="shared" si="41"/>
        <v>RSDPEA</v>
      </c>
      <c r="F92" s="21" t="str">
        <f t="shared" si="52"/>
        <v>RSDWH_Apt</v>
      </c>
      <c r="G92" s="33" t="str">
        <f>LEFT(A29,12)&amp;"*"</f>
        <v>R-WH_Apt_PEA*</v>
      </c>
      <c r="H92" s="21" t="str">
        <f t="shared" si="42"/>
        <v>RSDWH_Apt</v>
      </c>
      <c r="I92" s="3">
        <v>1</v>
      </c>
      <c r="J92" s="29">
        <f t="shared" ref="J92:O92" si="57">IF(L29="","",-L29)</f>
        <v>-7.9284617632545005E-4</v>
      </c>
      <c r="K92" s="29">
        <f t="shared" si="57"/>
        <v>-8.7213079395799509E-4</v>
      </c>
      <c r="L92" s="29">
        <f t="shared" si="57"/>
        <v>-1.4045753649772914E-3</v>
      </c>
      <c r="M92" s="29">
        <f t="shared" si="57"/>
        <v>-2.2620826710495778E-3</v>
      </c>
      <c r="N92" s="29">
        <f t="shared" si="57"/>
        <v>-1.5218161054856374E-2</v>
      </c>
      <c r="O92" s="29">
        <f t="shared" si="57"/>
        <v>-0.10238017772537522</v>
      </c>
      <c r="P92" s="3">
        <v>0</v>
      </c>
      <c r="Q92" s="3">
        <v>5</v>
      </c>
      <c r="R92" s="21" t="s">
        <v>186</v>
      </c>
      <c r="Y92" s="72" t="s">
        <v>254</v>
      </c>
    </row>
    <row r="93" spans="1:26" s="21" customFormat="1" ht="15" customHeight="1" x14ac:dyDescent="0.2">
      <c r="A93" s="21" t="s">
        <v>138</v>
      </c>
      <c r="B93" s="21" t="s">
        <v>139</v>
      </c>
      <c r="C93" s="33"/>
      <c r="D93" s="21" t="str">
        <f>IF(Y93="","UC-UP_"&amp;A33,"\I: DISABLED")</f>
        <v>\I: DISABLED</v>
      </c>
      <c r="E93" s="21" t="str">
        <f>A93</f>
        <v>RSDSOL</v>
      </c>
      <c r="F93" s="21" t="str">
        <f>H93</f>
        <v>RSDWH_Apt</v>
      </c>
      <c r="G93" s="33"/>
      <c r="H93" s="21" t="str">
        <f>B93</f>
        <v>RSDWH_Apt</v>
      </c>
      <c r="I93" s="3">
        <v>1</v>
      </c>
      <c r="J93" s="100">
        <f t="shared" ref="J93:O93" si="58">IF(L33="","",-L33)</f>
        <v>-5.6427331799798639E-3</v>
      </c>
      <c r="K93" s="100">
        <f t="shared" si="58"/>
        <v>-6.2070064979778501E-3</v>
      </c>
      <c r="L93" s="100">
        <f t="shared" si="58"/>
        <v>-9.996446035058313E-3</v>
      </c>
      <c r="M93" s="100">
        <f t="shared" si="58"/>
        <v>-1.6099376303921765E-2</v>
      </c>
      <c r="N93" s="100">
        <f t="shared" si="58"/>
        <v>-0.10830855326880759</v>
      </c>
      <c r="O93" s="100">
        <f t="shared" si="58"/>
        <v>-0.25</v>
      </c>
      <c r="P93" s="3">
        <v>0</v>
      </c>
      <c r="Q93" s="3">
        <v>5</v>
      </c>
      <c r="R93" s="21" t="s">
        <v>189</v>
      </c>
      <c r="S93" s="33"/>
      <c r="T93" s="33"/>
      <c r="U93" s="33"/>
      <c r="V93" s="33"/>
      <c r="W93" s="33"/>
      <c r="X93" s="33"/>
      <c r="Y93" s="72" t="s">
        <v>254</v>
      </c>
      <c r="Z93" s="33"/>
    </row>
    <row r="94" spans="1:26" ht="15" customHeight="1" x14ac:dyDescent="0.2">
      <c r="A94" s="21" t="s">
        <v>196</v>
      </c>
      <c r="B94" s="21" t="s">
        <v>139</v>
      </c>
      <c r="D94" s="21" t="str">
        <f>IF(Y94="","UC-UP_"&amp;A28,"\I: DISABLED")</f>
        <v>\I: DISABLED</v>
      </c>
      <c r="E94" s="21" t="str">
        <f>A94</f>
        <v>RSDGAS</v>
      </c>
      <c r="F94" s="21" t="str">
        <f>H94</f>
        <v>RSDWH_Apt</v>
      </c>
      <c r="H94" s="21" t="str">
        <f>B94</f>
        <v>RSDWH_Apt</v>
      </c>
      <c r="I94" s="3">
        <v>1</v>
      </c>
      <c r="J94" s="100">
        <f t="shared" ref="J94:O94" si="59">IF(L28="","",-L28)</f>
        <v>0</v>
      </c>
      <c r="K94" s="100" t="str">
        <f t="shared" si="59"/>
        <v/>
      </c>
      <c r="L94" s="100" t="str">
        <f t="shared" si="59"/>
        <v/>
      </c>
      <c r="M94" s="100" t="str">
        <f t="shared" si="59"/>
        <v/>
      </c>
      <c r="N94" s="100" t="str">
        <f t="shared" si="59"/>
        <v/>
      </c>
      <c r="O94" s="100" t="str">
        <f t="shared" si="59"/>
        <v/>
      </c>
      <c r="P94" s="3">
        <v>0</v>
      </c>
      <c r="Q94" s="3">
        <v>5</v>
      </c>
      <c r="R94" s="21" t="s">
        <v>185</v>
      </c>
      <c r="Y94" s="72" t="s">
        <v>254</v>
      </c>
    </row>
    <row r="95" spans="1:26" ht="15" customHeight="1" x14ac:dyDescent="0.2">
      <c r="A95" s="21" t="s">
        <v>135</v>
      </c>
      <c r="B95" s="21" t="s">
        <v>139</v>
      </c>
      <c r="D95" s="21" t="str">
        <f>IF(Y95="","UC-UP_"&amp;A31,"\I: DISABLED")</f>
        <v>\I: DISABLED</v>
      </c>
      <c r="E95" s="21" t="str">
        <f>A95</f>
        <v>RSDWOO</v>
      </c>
      <c r="F95" s="21" t="str">
        <f t="shared" si="52"/>
        <v>RSDWH_Apt</v>
      </c>
      <c r="G95" s="33" t="str">
        <f>LEFT(A31,12)&amp;"*"</f>
        <v>R-WH_Apt_WOO*</v>
      </c>
      <c r="H95" s="21" t="str">
        <f>B95</f>
        <v>RSDWH_Apt</v>
      </c>
      <c r="I95" s="3">
        <v>1</v>
      </c>
      <c r="J95" s="29">
        <f t="shared" ref="J95:O96" si="60">IF(L31="","",-L31)</f>
        <v>-5.9254438890364342E-4</v>
      </c>
      <c r="K95" s="29">
        <f t="shared" si="60"/>
        <v>-6.5179882779400791E-4</v>
      </c>
      <c r="L95" s="29">
        <f t="shared" si="60"/>
        <v>-1.0497285301505281E-3</v>
      </c>
      <c r="M95" s="29">
        <f t="shared" si="60"/>
        <v>-1.6905982950927274E-3</v>
      </c>
      <c r="N95" s="29">
        <f t="shared" si="60"/>
        <v>-1.1373499944566285E-2</v>
      </c>
      <c r="O95" s="29">
        <f t="shared" si="60"/>
        <v>-7.651522030072451E-2</v>
      </c>
      <c r="P95" s="3">
        <v>0</v>
      </c>
      <c r="Q95" s="3">
        <v>5</v>
      </c>
      <c r="R95" s="21" t="s">
        <v>187</v>
      </c>
      <c r="Y95" s="72" t="s">
        <v>254</v>
      </c>
    </row>
    <row r="96" spans="1:26" ht="15" customHeight="1" x14ac:dyDescent="0.2">
      <c r="A96" s="21" t="s">
        <v>136</v>
      </c>
      <c r="B96" s="21" t="s">
        <v>139</v>
      </c>
      <c r="D96" s="21" t="str">
        <f>IF(Y96="","UC-UP_"&amp;A32,"\I: DISABLED")</f>
        <v>\I: DISABLED</v>
      </c>
      <c r="E96" s="21" t="str">
        <f>A96</f>
        <v>RSDHET</v>
      </c>
      <c r="F96" s="21" t="str">
        <f t="shared" ref="F96" si="61">H96</f>
        <v>RSDWH_Apt</v>
      </c>
      <c r="G96" s="33" t="str">
        <f>LEFT(A32,12)&amp;"*"</f>
        <v>R-WH_Apt_HET*</v>
      </c>
      <c r="H96" s="21" t="str">
        <f>B96</f>
        <v>RSDWH_Apt</v>
      </c>
      <c r="I96" s="3">
        <v>1</v>
      </c>
      <c r="J96" s="29">
        <f t="shared" si="60"/>
        <v>-8.3542926465909938E-4</v>
      </c>
      <c r="K96" s="29">
        <f t="shared" si="60"/>
        <v>-9.1897219112500937E-4</v>
      </c>
      <c r="L96" s="29">
        <f t="shared" si="60"/>
        <v>-1.4800139035287395E-3</v>
      </c>
      <c r="M96" s="29">
        <f t="shared" si="60"/>
        <v>-2.3835771917720709E-3</v>
      </c>
      <c r="N96" s="29">
        <f t="shared" si="60"/>
        <v>-1.6035515436860284E-2</v>
      </c>
      <c r="O96" s="29">
        <f t="shared" si="60"/>
        <v>-0.10787892928888759</v>
      </c>
      <c r="P96" s="3">
        <v>0</v>
      </c>
      <c r="Q96" s="3">
        <v>5</v>
      </c>
      <c r="R96" s="21" t="s">
        <v>188</v>
      </c>
      <c r="Y96" s="72" t="s">
        <v>254</v>
      </c>
    </row>
    <row r="98" spans="9:14" ht="15" x14ac:dyDescent="0.2">
      <c r="I98" s="29" t="str">
        <f t="shared" ref="I98" si="62">IF(L34="","",-L34)</f>
        <v/>
      </c>
      <c r="J98" s="29" t="str">
        <f t="shared" ref="J98" si="63">IF(M34="","",-M34)</f>
        <v/>
      </c>
      <c r="K98" s="29" t="str">
        <f t="shared" ref="K98" si="64">IF(N34="","",-N34)</f>
        <v/>
      </c>
      <c r="L98" s="29" t="str">
        <f t="shared" ref="L98" si="65">IF(O34="","",-O34)</f>
        <v/>
      </c>
      <c r="M98" s="29" t="str">
        <f t="shared" ref="M98" si="66">IF(P34="","",-P34)</f>
        <v/>
      </c>
      <c r="N98" s="29" t="str">
        <f t="shared" ref="N98" si="67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D75:D78">
    <cfRule type="containsText" dxfId="15" priority="4" operator="containsText" text="\I: DISABLED">
      <formula>NOT(ISERROR(SEARCH("\I: DISABLED",D75)))</formula>
    </cfRule>
  </conditionalFormatting>
  <conditionalFormatting sqref="D46:E69">
    <cfRule type="containsText" dxfId="14" priority="8" operator="containsText" text="\I: DISABLED">
      <formula>NOT(ISERROR(SEARCH("\I: DISABLED",D46)))</formula>
    </cfRule>
  </conditionalFormatting>
  <conditionalFormatting sqref="D73:E75">
    <cfRule type="containsText" dxfId="13" priority="66" operator="containsText" text="\I: DISABLED">
      <formula>NOT(ISERROR(SEARCH("\I: DISABLED",D73)))</formula>
    </cfRule>
  </conditionalFormatting>
  <conditionalFormatting sqref="D79:E96">
    <cfRule type="containsText" dxfId="12" priority="2" operator="containsText" text="\I: DISABLED">
      <formula>NOT(ISERROR(SEARCH("\I: DISABLED",D79)))</formula>
    </cfRule>
  </conditionalFormatting>
  <conditionalFormatting sqref="E76:E78">
    <cfRule type="containsText" dxfId="11" priority="7" operator="containsText" text="\I: DISABLED">
      <formula>NOT(ISERROR(SEARCH("\I: DISABLED",E76)))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2"/>
  <sheetViews>
    <sheetView zoomScale="60" zoomScaleNormal="60" workbookViewId="0">
      <selection activeCell="Z1" sqref="Z1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7.85546875" style="33" customWidth="1"/>
    <col min="7" max="7" width="19.5703125" style="33" customWidth="1"/>
    <col min="8" max="8" width="13.7109375" style="33" customWidth="1"/>
    <col min="9" max="22" width="12.7109375" style="33" customWidth="1"/>
    <col min="23" max="24" width="6" style="33" customWidth="1"/>
    <col min="25" max="25" width="7.85546875" style="33" customWidth="1"/>
    <col min="26" max="26" width="15.1406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35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5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5" ht="21" customHeight="1" x14ac:dyDescent="0.2">
      <c r="A3" s="34" t="s">
        <v>215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  <c r="Z3" s="140" t="s">
        <v>376</v>
      </c>
      <c r="AA3" s="140"/>
      <c r="AB3" s="140"/>
      <c r="AC3" s="140"/>
      <c r="AD3" s="140"/>
      <c r="AE3" s="140"/>
      <c r="AF3" s="140"/>
      <c r="AG3" s="140"/>
      <c r="AH3" s="140"/>
      <c r="AI3" s="140"/>
    </row>
    <row r="4" spans="1:35" ht="15.75" thickBot="1" x14ac:dyDescent="0.25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  <c r="Z4" s="42">
        <v>0.15</v>
      </c>
    </row>
    <row r="5" spans="1:35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35" ht="15.75" thickBot="1" x14ac:dyDescent="0.25">
      <c r="A6" s="25" t="s">
        <v>71</v>
      </c>
      <c r="B6" s="25" t="s">
        <v>125</v>
      </c>
      <c r="C6" s="21"/>
      <c r="D6" s="44">
        <f>SUMIF(SharesElab!$B$2:$B$79,Att_RSD_share!$A6,SharesElab!C$2:C$79)+D15*Z8</f>
        <v>0.12188899851544896</v>
      </c>
      <c r="E6" s="39">
        <f>IF($D6=0,"",MAX($D6*(1-$S$4)^($E$5-$D$5),S6))</f>
        <v>0.10970009866390407</v>
      </c>
      <c r="F6" s="39">
        <f>IF($D6=0,"",MAX($D6*(1-$S$4)^($F$5-$D$5),S6))</f>
        <v>9.873008879751366E-2</v>
      </c>
      <c r="G6" s="39">
        <f>IF($D6=0,"",MAX($D6*(1-$S$4)^($G$5-$D$5),S6))</f>
        <v>5.8299130134043857E-2</v>
      </c>
      <c r="H6" s="39">
        <f>IF($D6=0,"",MAX($D6*(1-$S$4)^($H$5-$D$5),S6))</f>
        <v>3.4425053352851565E-2</v>
      </c>
      <c r="I6" s="39">
        <f>IF($D6=0,"",MAX($D6*(1-$S$4)^($I$5-$D$5),S6))</f>
        <v>4.1852828207415583E-3</v>
      </c>
      <c r="J6" s="39">
        <f>IF($D6=0,"",MAX($D6*(1-$S$4)^($J$5-$D$5),S6))</f>
        <v>5.0883268386114043E-4</v>
      </c>
      <c r="K6" s="21"/>
      <c r="L6" s="40">
        <f>IF($D6=0,"",MIN($D6*(1+$S$4)^($L$5-$D$5),T6))</f>
        <v>0.12920233842637591</v>
      </c>
      <c r="M6" s="40">
        <f>IF($D6=0,"",MIN($D6*(1+$S$4)^($M$5-$D$5),T6))</f>
        <v>0.12920233842637591</v>
      </c>
      <c r="N6" s="40">
        <f>IF($D6=0,"",MIN($D6*(1+$S$4)^($N$5-$D$5),T6))</f>
        <v>0.12920233842637591</v>
      </c>
      <c r="O6" s="40">
        <f>IF($D6=0,"",MIN($D6*(1+$S$4)^($O$5-$D$5),T6))</f>
        <v>0.12920233842637591</v>
      </c>
      <c r="P6" s="40">
        <f>IF($D6=0,"",MIN($D6*(1+$S$4)^($P$5-$D$5),T6))</f>
        <v>0.12920233842637591</v>
      </c>
      <c r="Q6" s="40">
        <f>IF($D6=0,"",MIN($D6*(1+$S$4)^($Q$5-$D$5),T6))</f>
        <v>0.12920233842637591</v>
      </c>
      <c r="S6" s="69">
        <v>0</v>
      </c>
      <c r="T6" s="69">
        <f>D6*Z14</f>
        <v>0.12920233842637591</v>
      </c>
    </row>
    <row r="7" spans="1:35" ht="15.75" thickBot="1" x14ac:dyDescent="0.25">
      <c r="A7" s="25" t="s">
        <v>72</v>
      </c>
      <c r="B7" s="25" t="s">
        <v>126</v>
      </c>
      <c r="C7" s="21"/>
      <c r="D7" s="44">
        <f>SUMIF(SharesElab!$B$2:$B$79,Att_RSD_share!$A7,SharesElab!C$2:C$79)</f>
        <v>1.3034530355869272E-6</v>
      </c>
      <c r="E7" s="39">
        <f t="shared" ref="E7:E18" si="0">IF($D7=0,"",MAX($D7*(1-$S$4)^($E$5-$D$5),S7))</f>
        <v>1.1731077320282345E-6</v>
      </c>
      <c r="F7" s="39">
        <f t="shared" ref="F7:F18" si="1">IF($D7=0,"",MAX($D7*(1-$S$4)^($F$5-$D$5),S7))</f>
        <v>1.055796958825411E-6</v>
      </c>
      <c r="G7" s="39">
        <f t="shared" ref="G7:G18" si="2">IF($D7=0,"",MAX($D7*(1-$S$4)^($G$5-$D$5),S7))</f>
        <v>6.2343754621681711E-7</v>
      </c>
      <c r="H7" s="39">
        <f t="shared" ref="H7:H18" si="3">IF($D7=0,"",MAX($D7*(1-$S$4)^($H$5-$D$5),S7))</f>
        <v>3.6813363666556848E-7</v>
      </c>
      <c r="I7" s="39">
        <f t="shared" ref="I7:I18" si="4">IF($D7=0,"",MAX($D7*(1-$S$4)^($I$5-$D$5),S7))</f>
        <v>4.4756455988059992E-8</v>
      </c>
      <c r="J7" s="39">
        <f t="shared" ref="J7:J18" si="5">IF($D7=0,"",MAX($D7*(1-$S$4)^($J$5-$D$5),S7))</f>
        <v>5.4413401903583925E-9</v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43" t="s">
        <v>251</v>
      </c>
      <c r="Z7" s="143"/>
    </row>
    <row r="8" spans="1:35" ht="15.75" thickBot="1" x14ac:dyDescent="0.25">
      <c r="A8" s="25" t="s">
        <v>73</v>
      </c>
      <c r="B8" s="25" t="s">
        <v>127</v>
      </c>
      <c r="C8" s="21"/>
      <c r="D8" s="44">
        <f>SUMIF(SharesElab!$B$2:$B$79,Att_RSD_share!$A8,SharesElab!C$2:C$79)</f>
        <v>0</v>
      </c>
      <c r="E8" s="39" t="str">
        <f t="shared" si="0"/>
        <v/>
      </c>
      <c r="F8" s="39" t="str">
        <f t="shared" si="1"/>
        <v/>
      </c>
      <c r="G8" s="39" t="str">
        <f t="shared" si="2"/>
        <v/>
      </c>
      <c r="H8" s="39" t="str">
        <f t="shared" si="3"/>
        <v/>
      </c>
      <c r="I8" s="39" t="str">
        <f t="shared" si="4"/>
        <v/>
      </c>
      <c r="J8" s="39" t="str">
        <f t="shared" si="5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:Q18" si="11">IF($D8=0,"",MIN($D8*(1+$S$4)^($Q$5-$D$5),T8))</f>
        <v/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35" ht="15.75" thickBot="1" x14ac:dyDescent="0.25">
      <c r="A9" s="25" t="s">
        <v>74</v>
      </c>
      <c r="B9" s="25" t="s">
        <v>117</v>
      </c>
      <c r="C9" s="21"/>
      <c r="D9" s="44">
        <f>SUMIF(SharesElab!$B$2:$B$79,Att_RSD_share!$A9,SharesElab!C$2:C$79)</f>
        <v>1.147655395151382E-2</v>
      </c>
      <c r="E9" s="39">
        <f t="shared" si="0"/>
        <v>1.0328898556362438E-2</v>
      </c>
      <c r="F9" s="39">
        <f t="shared" si="1"/>
        <v>9.2960087007261938E-3</v>
      </c>
      <c r="G9" s="39">
        <f t="shared" si="2"/>
        <v>5.4892001776918114E-3</v>
      </c>
      <c r="H9" s="39">
        <f t="shared" si="3"/>
        <v>3.2413178129252389E-3</v>
      </c>
      <c r="I9" s="39">
        <f t="shared" si="4"/>
        <v>3.9406857616027164E-4</v>
      </c>
      <c r="J9" s="39">
        <f t="shared" si="5"/>
        <v>4.7909539168834842E-5</v>
      </c>
      <c r="K9" s="21"/>
      <c r="L9" s="40">
        <f t="shared" si="6"/>
        <v>1.2624209346665203E-2</v>
      </c>
      <c r="M9" s="40">
        <f t="shared" si="7"/>
        <v>1.3886630281331724E-2</v>
      </c>
      <c r="N9" s="40">
        <f t="shared" si="8"/>
        <v>2.2364556934387565E-2</v>
      </c>
      <c r="O9" s="40">
        <f t="shared" si="9"/>
        <v>3.6018342588400525E-2</v>
      </c>
      <c r="P9" s="40">
        <f t="shared" si="10"/>
        <v>0.24231339793825696</v>
      </c>
      <c r="Q9" s="40">
        <f t="shared" si="11"/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35" ht="15.75" thickBot="1" x14ac:dyDescent="0.25">
      <c r="A10" s="25" t="s">
        <v>75</v>
      </c>
      <c r="B10" s="25" t="s">
        <v>34</v>
      </c>
      <c r="C10" s="21"/>
      <c r="D10" s="44">
        <f>SUMIF(SharesElab!$B$2:$B$79,Att_RSD_share!$A10,SharesElab!C$2:C$79)</f>
        <v>4.0883101363186763E-2</v>
      </c>
      <c r="E10" s="39">
        <f t="shared" si="0"/>
        <v>3.6794791226868087E-2</v>
      </c>
      <c r="F10" s="39">
        <f t="shared" si="1"/>
        <v>3.3115312104181283E-2</v>
      </c>
      <c r="G10" s="39">
        <f t="shared" si="2"/>
        <v>1.9554260644398008E-2</v>
      </c>
      <c r="H10" s="39">
        <f t="shared" si="3"/>
        <v>1.1546595367910584E-2</v>
      </c>
      <c r="I10" s="39">
        <f t="shared" si="4"/>
        <v>1.4037964367415337E-3</v>
      </c>
      <c r="J10" s="39">
        <f t="shared" si="5"/>
        <v>1.7066887450519757E-4</v>
      </c>
      <c r="K10" s="21"/>
      <c r="L10" s="40">
        <f t="shared" si="6"/>
        <v>4.4971411499505447E-2</v>
      </c>
      <c r="M10" s="40">
        <f t="shared" si="7"/>
        <v>4.9468552649455988E-2</v>
      </c>
      <c r="N10" s="40">
        <f t="shared" si="8"/>
        <v>7.9669598727475407E-2</v>
      </c>
      <c r="O10" s="40">
        <f t="shared" si="9"/>
        <v>0.12830868544658644</v>
      </c>
      <c r="P10" s="40">
        <f t="shared" si="10"/>
        <v>0.20441550681593382</v>
      </c>
      <c r="Q10" s="40">
        <f t="shared" si="11"/>
        <v>0.20441550681593382</v>
      </c>
      <c r="S10" s="69">
        <v>0</v>
      </c>
      <c r="T10" s="69">
        <f>D10*$Z$13</f>
        <v>0.20441550681593382</v>
      </c>
      <c r="Y10" s="65" t="s">
        <v>253</v>
      </c>
      <c r="Z10" s="71">
        <v>6.2E-2</v>
      </c>
    </row>
    <row r="11" spans="1:35" ht="15.75" thickBot="1" x14ac:dyDescent="0.25">
      <c r="A11" s="25" t="s">
        <v>76</v>
      </c>
      <c r="B11" s="25" t="s">
        <v>34</v>
      </c>
      <c r="C11" s="21"/>
      <c r="D11" s="44">
        <f>SUMIF(SharesElab!$B$2:$B$79,Att_RSD_share!$A11,SharesElab!C$2:C$79)</f>
        <v>7.1410652214878426E-2</v>
      </c>
      <c r="E11" s="39">
        <f t="shared" si="0"/>
        <v>6.4269586993390582E-2</v>
      </c>
      <c r="F11" s="39">
        <f t="shared" si="1"/>
        <v>5.7842628294051526E-2</v>
      </c>
      <c r="G11" s="39">
        <f t="shared" si="2"/>
        <v>3.4155493581354494E-2</v>
      </c>
      <c r="H11" s="39">
        <f t="shared" si="3"/>
        <v>2.0168477404854022E-2</v>
      </c>
      <c r="I11" s="39">
        <f t="shared" si="4"/>
        <v>2.4520160110676412E-3</v>
      </c>
      <c r="J11" s="39">
        <f t="shared" si="5"/>
        <v>2.9810790362811644E-4</v>
      </c>
      <c r="K11" s="21"/>
      <c r="L11" s="40">
        <f t="shared" si="6"/>
        <v>7.855171743636627E-2</v>
      </c>
      <c r="M11" s="40">
        <f t="shared" si="7"/>
        <v>8.6406889180002902E-2</v>
      </c>
      <c r="N11" s="40">
        <f t="shared" si="8"/>
        <v>0.13915915909328655</v>
      </c>
      <c r="O11" s="40">
        <f t="shared" si="9"/>
        <v>0.22411721731132897</v>
      </c>
      <c r="P11" s="40">
        <f t="shared" si="10"/>
        <v>0.9</v>
      </c>
      <c r="Q11" s="40">
        <f t="shared" si="11"/>
        <v>0.9</v>
      </c>
      <c r="S11" s="78">
        <f>S10</f>
        <v>0</v>
      </c>
      <c r="T11" s="78">
        <v>0.9</v>
      </c>
    </row>
    <row r="12" spans="1:35" ht="15.75" thickBot="1" x14ac:dyDescent="0.25">
      <c r="A12" s="25" t="s">
        <v>77</v>
      </c>
      <c r="B12" s="25" t="s">
        <v>118</v>
      </c>
      <c r="C12" s="21"/>
      <c r="D12" s="44">
        <f>SUMIF(SharesElab!$B$2:$B$79,Att_RSD_share!$A12,SharesElab!C$2:C$79)</f>
        <v>0.27976281246195822</v>
      </c>
      <c r="E12" s="39">
        <f t="shared" si="0"/>
        <v>0.25178653121576239</v>
      </c>
      <c r="F12" s="39">
        <f t="shared" si="1"/>
        <v>0.22660787809418617</v>
      </c>
      <c r="G12" s="39">
        <f t="shared" si="2"/>
        <v>0.13380968593583603</v>
      </c>
      <c r="H12" s="39">
        <f t="shared" si="3"/>
        <v>7.9013281448251843E-2</v>
      </c>
      <c r="I12" s="39">
        <f t="shared" si="4"/>
        <v>9.6061704267015584E-3</v>
      </c>
      <c r="J12" s="39">
        <f t="shared" si="5"/>
        <v>1.1678860639052382E-3</v>
      </c>
      <c r="K12" s="21"/>
      <c r="L12" s="40">
        <f t="shared" si="6"/>
        <v>0.30773909370815405</v>
      </c>
      <c r="M12" s="40">
        <f t="shared" si="7"/>
        <v>0.33851300307896948</v>
      </c>
      <c r="N12" s="40">
        <f t="shared" si="8"/>
        <v>0.54517857658871138</v>
      </c>
      <c r="O12" s="40">
        <f t="shared" si="9"/>
        <v>0.87801554938188586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  <c r="Y12" s="143" t="s">
        <v>373</v>
      </c>
      <c r="Z12" s="143"/>
    </row>
    <row r="13" spans="1:35" ht="15.75" thickBot="1" x14ac:dyDescent="0.25">
      <c r="A13" s="25" t="s">
        <v>458</v>
      </c>
      <c r="B13" s="25" t="s">
        <v>119</v>
      </c>
      <c r="C13" s="21"/>
      <c r="D13" s="44">
        <f>SUMIF(SharesElab!$B$2:$B$79,Att_RSD_share!$A13,SharesElab!C$2:C$79)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1"/>
        <v/>
      </c>
      <c r="S13" s="69">
        <v>0</v>
      </c>
      <c r="T13" s="124">
        <f>(RSDCK_share!S36*D13+RSDCK_share!S37*RSDCK_share!Z14)/SUM(RSDCK_share!S36:S37)</f>
        <v>0.34674111858344375</v>
      </c>
      <c r="Y13" s="65" t="s">
        <v>372</v>
      </c>
      <c r="Z13" s="93">
        <v>5</v>
      </c>
    </row>
    <row r="14" spans="1:35" ht="15.75" thickBot="1" x14ac:dyDescent="0.25">
      <c r="A14" s="25" t="s">
        <v>78</v>
      </c>
      <c r="B14" s="25" t="s">
        <v>120</v>
      </c>
      <c r="C14" s="21"/>
      <c r="D14" s="44">
        <f>SUMIF(SharesElab!$B$2:$B$79,Att_RSD_share!$A14,SharesElab!C$2:C$79)+D15*Z9</f>
        <v>4.9192382322498798E-2</v>
      </c>
      <c r="E14" s="39">
        <f t="shared" si="0"/>
        <v>4.427314409024892E-2</v>
      </c>
      <c r="F14" s="39">
        <f t="shared" si="1"/>
        <v>3.9845829681224028E-2</v>
      </c>
      <c r="G14" s="39">
        <f t="shared" si="2"/>
        <v>2.3528563968465983E-2</v>
      </c>
      <c r="H14" s="39">
        <f t="shared" si="3"/>
        <v>1.3893381737739482E-2</v>
      </c>
      <c r="I14" s="39">
        <f t="shared" si="4"/>
        <v>1.689110872624078E-3</v>
      </c>
      <c r="J14" s="39">
        <f t="shared" si="5"/>
        <v>2.0535644912619282E-4</v>
      </c>
      <c r="K14" s="21"/>
      <c r="L14" s="40">
        <f t="shared" si="6"/>
        <v>5.4111620554748684E-2</v>
      </c>
      <c r="M14" s="40">
        <f t="shared" si="7"/>
        <v>5.9522782610223555E-2</v>
      </c>
      <c r="N14" s="40">
        <f t="shared" si="8"/>
        <v>9.5862036621591179E-2</v>
      </c>
      <c r="O14" s="40">
        <f t="shared" si="9"/>
        <v>0.15438676859943884</v>
      </c>
      <c r="P14" s="40">
        <f t="shared" si="10"/>
        <v>0.9</v>
      </c>
      <c r="Q14" s="40">
        <f t="shared" si="11"/>
        <v>0.9</v>
      </c>
      <c r="S14" s="69">
        <v>0</v>
      </c>
      <c r="T14" s="69">
        <v>0.9</v>
      </c>
      <c r="Y14" s="65" t="s">
        <v>249</v>
      </c>
      <c r="Z14" s="97">
        <v>1.06</v>
      </c>
    </row>
    <row r="15" spans="1:35" ht="15.75" customHeight="1" thickBot="1" x14ac:dyDescent="0.25">
      <c r="A15" s="25" t="s">
        <v>79</v>
      </c>
      <c r="B15" s="25" t="s">
        <v>121</v>
      </c>
      <c r="C15" s="21"/>
      <c r="D15" s="81">
        <f>SUMIF(SharesElab!$B$2:$B$79,Att_RSD_share!$A15,SharesElab!C$2:C$79)</f>
        <v>6.3001012200696885E-2</v>
      </c>
      <c r="E15" s="39">
        <f t="shared" si="0"/>
        <v>5.6700910980627198E-2</v>
      </c>
      <c r="F15" s="39">
        <f t="shared" si="1"/>
        <v>5.1030819882564478E-2</v>
      </c>
      <c r="G15" s="39">
        <f t="shared" si="2"/>
        <v>3.0133188832455506E-2</v>
      </c>
      <c r="H15" s="39">
        <f t="shared" si="3"/>
        <v>1.7793346673676658E-2</v>
      </c>
      <c r="I15" s="39">
        <f t="shared" si="4"/>
        <v>2.1632555625558441E-3</v>
      </c>
      <c r="J15" s="39">
        <f t="shared" si="5"/>
        <v>2.6300137431997975E-4</v>
      </c>
      <c r="K15" s="21"/>
      <c r="L15" s="40">
        <f t="shared" si="6"/>
        <v>6.9301113420766586E-2</v>
      </c>
      <c r="M15" s="40">
        <f t="shared" si="7"/>
        <v>7.6231224762843247E-2</v>
      </c>
      <c r="N15" s="40">
        <f t="shared" si="8"/>
        <v>0.12277114979280673</v>
      </c>
      <c r="O15" s="40">
        <f t="shared" si="9"/>
        <v>0.19772416445281321</v>
      </c>
      <c r="P15" s="40">
        <f t="shared" si="10"/>
        <v>0.9</v>
      </c>
      <c r="Q15" s="40">
        <f t="shared" si="11"/>
        <v>0.9</v>
      </c>
      <c r="S15" s="69">
        <v>0</v>
      </c>
      <c r="T15" s="69">
        <v>0.9</v>
      </c>
      <c r="Y15" s="143" t="s">
        <v>374</v>
      </c>
      <c r="Z15" s="143"/>
    </row>
    <row r="16" spans="1:35" ht="15.75" thickBot="1" x14ac:dyDescent="0.25">
      <c r="A16" s="25" t="s">
        <v>80</v>
      </c>
      <c r="B16" s="25" t="s">
        <v>122</v>
      </c>
      <c r="C16" s="21"/>
      <c r="D16" s="44">
        <f>SUMIF(SharesElab!$B$2:$B$79,Att_RSD_share!$A16,SharesElab!C$2:C$79)+D15*Z10</f>
        <v>6.8050871870519542E-3</v>
      </c>
      <c r="E16" s="39">
        <f t="shared" si="0"/>
        <v>6.1245784683467593E-3</v>
      </c>
      <c r="F16" s="39">
        <f t="shared" si="1"/>
        <v>5.5121206215120837E-3</v>
      </c>
      <c r="G16" s="39">
        <f t="shared" si="2"/>
        <v>3.2548521057966708E-3</v>
      </c>
      <c r="H16" s="39">
        <f t="shared" si="3"/>
        <v>1.9219576199518767E-3</v>
      </c>
      <c r="I16" s="39">
        <f t="shared" si="4"/>
        <v>2.3366517769860218E-4</v>
      </c>
      <c r="J16" s="39">
        <f t="shared" si="5"/>
        <v>2.840823059890698E-5</v>
      </c>
      <c r="K16" s="21"/>
      <c r="L16" s="40">
        <f t="shared" si="6"/>
        <v>7.4855959057571501E-3</v>
      </c>
      <c r="M16" s="40">
        <f t="shared" si="7"/>
        <v>8.2341554963328654E-3</v>
      </c>
      <c r="N16" s="40">
        <f t="shared" si="8"/>
        <v>1.3261189768399051E-2</v>
      </c>
      <c r="O16" s="40">
        <f t="shared" si="9"/>
        <v>2.1357278733904358E-2</v>
      </c>
      <c r="P16" s="40">
        <f t="shared" si="10"/>
        <v>0.14368109160007447</v>
      </c>
      <c r="Q16" s="40">
        <f t="shared" si="11"/>
        <v>0.9</v>
      </c>
      <c r="S16" s="69">
        <v>0</v>
      </c>
      <c r="T16" s="69">
        <v>0.9</v>
      </c>
      <c r="Y16" s="65" t="s">
        <v>375</v>
      </c>
      <c r="Z16" s="94">
        <v>0.01</v>
      </c>
    </row>
    <row r="17" spans="1:22" ht="15.75" thickBot="1" x14ac:dyDescent="0.25">
      <c r="A17" s="25" t="s">
        <v>81</v>
      </c>
      <c r="B17" s="25" t="s">
        <v>123</v>
      </c>
      <c r="C17" s="21"/>
      <c r="D17" s="44">
        <f>SUMIF(SharesElab!$B$2:$B$79,Att_RSD_share!$A17,SharesElab!C$2:C$79)</f>
        <v>1.2295982265692737E-3</v>
      </c>
      <c r="E17" s="39">
        <f t="shared" si="0"/>
        <v>1.1066384039123463E-3</v>
      </c>
      <c r="F17" s="39">
        <f t="shared" si="1"/>
        <v>9.9597456352111167E-4</v>
      </c>
      <c r="G17" s="39">
        <f t="shared" si="2"/>
        <v>5.8811302001358142E-4</v>
      </c>
      <c r="H17" s="39">
        <f t="shared" si="3"/>
        <v>3.4727485718781981E-4</v>
      </c>
      <c r="I17" s="39">
        <f t="shared" si="4"/>
        <v>4.2220515360312889E-5</v>
      </c>
      <c r="J17" s="39">
        <f t="shared" si="5"/>
        <v>5.1330290125965903E-6</v>
      </c>
      <c r="K17" s="21"/>
      <c r="L17" s="40">
        <f t="shared" si="6"/>
        <v>1.3525580492262013E-3</v>
      </c>
      <c r="M17" s="40">
        <f t="shared" si="7"/>
        <v>1.4878138541488215E-3</v>
      </c>
      <c r="N17" s="40">
        <f t="shared" si="8"/>
        <v>2.3961390902452195E-3</v>
      </c>
      <c r="O17" s="40">
        <f t="shared" si="9"/>
        <v>3.8590059662308293E-3</v>
      </c>
      <c r="P17" s="40">
        <f t="shared" si="10"/>
        <v>2.5961462442265128E-2</v>
      </c>
      <c r="Q17" s="40">
        <f t="shared" si="11"/>
        <v>0.17465573726475736</v>
      </c>
      <c r="S17" s="69">
        <v>0</v>
      </c>
      <c r="T17" s="69">
        <v>0.25</v>
      </c>
      <c r="V17" s="65" t="s">
        <v>252</v>
      </c>
    </row>
    <row r="18" spans="1:22" ht="15" x14ac:dyDescent="0.2">
      <c r="A18" s="25" t="s">
        <v>82</v>
      </c>
      <c r="B18" s="25" t="s">
        <v>124</v>
      </c>
      <c r="C18" s="21"/>
      <c r="D18" s="44">
        <f>SUMIF(SharesElab!$B$2:$B$79,Att_RSD_share!$A18,SharesElab!C$2:C$79)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0.58265048969614186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41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83</v>
      </c>
      <c r="B21" s="25" t="s">
        <v>125</v>
      </c>
      <c r="C21" s="21"/>
      <c r="D21" s="38">
        <f>SUMIF(SharesElab!$B$2:$B$79,Att_RSD_share!$A21,SharesElab!C$2:C$79)+D30*Z8</f>
        <v>2.4096626493382043E-2</v>
      </c>
      <c r="E21" s="39">
        <f>IF($D21=0,"",MAX($D21*(1-$S$4)^($E$5-$D$5),S21))</f>
        <v>2.1686963844043838E-2</v>
      </c>
      <c r="F21" s="39">
        <f>IF($D21=0,"",MAX($D21*(1-$S$4)^($F$5-$D$5),S21))</f>
        <v>1.9518267459639457E-2</v>
      </c>
      <c r="G21" s="39">
        <f>IF($D21=0,"",MAX($D21*(1-$S$4)^($G$5-$D$5),S21))</f>
        <v>1.1525341752242504E-2</v>
      </c>
      <c r="H21" s="39">
        <f>IF($D21=0,"",MAX($D21*(1-$S$4)^($H$5-$D$5),S21))</f>
        <v>6.8055990512816784E-3</v>
      </c>
      <c r="I21" s="39">
        <f>IF($D21=0,"",MAX($D21*(1-$S$4)^($I$5-$D$5),S21))</f>
        <v>8.2740196513957955E-4</v>
      </c>
      <c r="J21" s="39">
        <f>IF($D21=0,"",MAX($D21*(1-$S$4)^($J$5-$D$5),S21))</f>
        <v>1.0059276292333302E-4</v>
      </c>
      <c r="K21" s="21"/>
      <c r="L21" s="40">
        <f>IF($D21=0,"",MIN($D21*(1+$S$4)^($L$5-$D$5),T21))</f>
        <v>2.5542424082984967E-2</v>
      </c>
      <c r="M21" s="40">
        <f>IF($D21=0,"",MIN($D21*(1+$S$4)^($M$5-$D$5),T21))</f>
        <v>2.5542424082984967E-2</v>
      </c>
      <c r="N21" s="40">
        <f>IF($D21=0,"",MIN($D21*(1+$S$4)^($N$5-$D$5),T21))</f>
        <v>2.5542424082984967E-2</v>
      </c>
      <c r="O21" s="40">
        <f>IF($D21=0,"",MIN($D21*(1+$S$4)^($O$5-$D$5),T21))</f>
        <v>2.5542424082984967E-2</v>
      </c>
      <c r="P21" s="40">
        <f>IF($D21=0,"",MIN($D21*(1+$S$4)^($P$5-$D$5),T21))</f>
        <v>2.5542424082984967E-2</v>
      </c>
      <c r="Q21" s="40">
        <f>IF($D21=0,"",MIN($D21*(1+$S$4)^($Q$5-$D$5),T21))</f>
        <v>2.5542424082984967E-2</v>
      </c>
      <c r="S21" s="69">
        <v>0</v>
      </c>
      <c r="T21" s="69">
        <f>D21*Z14</f>
        <v>2.5542424082984967E-2</v>
      </c>
    </row>
    <row r="22" spans="1:22" ht="15.75" thickBot="1" x14ac:dyDescent="0.25">
      <c r="A22" s="25" t="s">
        <v>84</v>
      </c>
      <c r="B22" s="25" t="s">
        <v>126</v>
      </c>
      <c r="C22" s="21"/>
      <c r="D22" s="38">
        <f>SUMIF(SharesElab!$B$2:$B$79,Att_RSD_share!$A22,SharesElab!C$2:C$79)</f>
        <v>8.4490323977341908E-6</v>
      </c>
      <c r="E22" s="39">
        <f t="shared" ref="E22:E33" si="12">IF($D22=0,"",MAX($D22*(1-$S$4)^($E$5-$D$5),S22))</f>
        <v>7.6041291579607721E-6</v>
      </c>
      <c r="F22" s="39">
        <f t="shared" ref="F22:F33" si="13">IF($D22=0,"",MAX($D22*(1-$S$4)^($F$5-$D$5),S22))</f>
        <v>6.843716242164695E-6</v>
      </c>
      <c r="G22" s="39">
        <f t="shared" ref="G22:G33" si="14">IF($D22=0,"",MAX($D22*(1-$S$4)^($G$5-$D$5),S22))</f>
        <v>4.0411460038358321E-6</v>
      </c>
      <c r="H22" s="39">
        <f t="shared" ref="H22:H33" si="15">IF($D22=0,"",MAX($D22*(1-$S$4)^($H$5-$D$5),S22))</f>
        <v>2.3862563038050209E-6</v>
      </c>
      <c r="I22" s="39">
        <f t="shared" ref="I22:I33" si="16">IF($D22=0,"",MAX($D22*(1-$S$4)^($I$5-$D$5),S22))</f>
        <v>2.9011305841227187E-7</v>
      </c>
      <c r="J22" s="39">
        <f t="shared" ref="J22:J33" si="17">IF($D22=0,"",MAX($D22*(1-$S$4)^($J$5-$D$5),S22))</f>
        <v>3.5270975094802469E-8</v>
      </c>
      <c r="K22" s="21"/>
      <c r="L22" s="40">
        <f t="shared" ref="L22:L33" si="18">IF($D22=0,"",MIN($D22*(1+$S$4)^($L$5-$D$5),T22))</f>
        <v>9.2939356375076112E-6</v>
      </c>
      <c r="M22" s="40">
        <f t="shared" ref="M22:M33" si="19">IF($D22=0,"",MIN($D22*(1+$S$4)^($M$5-$D$5),T22))</f>
        <v>1.0223329201258373E-5</v>
      </c>
      <c r="N22" s="40">
        <f t="shared" ref="N22:N33" si="20">IF($D22=0,"",MIN($D22*(1+$S$4)^($N$5-$D$5),T22))</f>
        <v>1.646477391191863E-5</v>
      </c>
      <c r="O22" s="40">
        <f t="shared" ref="O22:O32" si="21">IF($D22=0,"",MIN($D22*(1+$S$4)^($O$5-$D$5),T22))</f>
        <v>2.6516683032884075E-5</v>
      </c>
      <c r="P22" s="40">
        <f t="shared" ref="P22:P33" si="22">IF($D22=0,"",MIN($D22*(1+$S$4)^($P$5-$D$5),T22))</f>
        <v>1.7839098376001088E-4</v>
      </c>
      <c r="Q22" s="40">
        <f t="shared" ref="Q22:Q33" si="23">IF($D22=0,"",MIN($D22*(1+$S$4)^($Q$5-$D$5),T22))</f>
        <v>1.2001253342056187E-3</v>
      </c>
      <c r="S22" s="69">
        <v>0</v>
      </c>
      <c r="T22" s="69">
        <v>0.9</v>
      </c>
    </row>
    <row r="23" spans="1:22" ht="15.75" thickBot="1" x14ac:dyDescent="0.25">
      <c r="A23" s="25" t="s">
        <v>85</v>
      </c>
      <c r="B23" s="25" t="s">
        <v>127</v>
      </c>
      <c r="C23" s="21"/>
      <c r="D23" s="38">
        <f>SUMIF(SharesElab!$B$2:$B$79,Att_RSD_share!$A23,SharesElab!C$2:C$79)</f>
        <v>2.1288177401309181E-6</v>
      </c>
      <c r="E23" s="39">
        <f t="shared" si="12"/>
        <v>1.9159359661178265E-6</v>
      </c>
      <c r="F23" s="39">
        <f t="shared" si="13"/>
        <v>1.7243423695060438E-6</v>
      </c>
      <c r="G23" s="39">
        <f t="shared" si="14"/>
        <v>1.018206925769624E-6</v>
      </c>
      <c r="H23" s="39">
        <f t="shared" si="15"/>
        <v>6.0124100759770547E-7</v>
      </c>
      <c r="I23" s="39">
        <f t="shared" si="16"/>
        <v>7.3096870306392147E-8</v>
      </c>
      <c r="J23" s="39">
        <f t="shared" si="17"/>
        <v>8.8868729528918884E-9</v>
      </c>
      <c r="K23" s="21"/>
      <c r="L23" s="40">
        <f t="shared" si="18"/>
        <v>2.3416995141440101E-6</v>
      </c>
      <c r="M23" s="40">
        <f t="shared" si="19"/>
        <v>2.5758694655584114E-6</v>
      </c>
      <c r="N23" s="40">
        <f t="shared" si="20"/>
        <v>4.1484635329764787E-6</v>
      </c>
      <c r="O23" s="40">
        <f t="shared" si="21"/>
        <v>6.6811420044939504E-6</v>
      </c>
      <c r="P23" s="40">
        <f t="shared" si="22"/>
        <v>4.4947382496670251E-5</v>
      </c>
      <c r="Q23" s="40">
        <f t="shared" si="23"/>
        <v>3.023835134686679E-4</v>
      </c>
      <c r="S23" s="69">
        <v>0</v>
      </c>
      <c r="T23" s="69">
        <v>0.9</v>
      </c>
    </row>
    <row r="24" spans="1:22" ht="15.75" thickBot="1" x14ac:dyDescent="0.25">
      <c r="A24" s="25" t="s">
        <v>86</v>
      </c>
      <c r="B24" s="25" t="s">
        <v>117</v>
      </c>
      <c r="C24" s="21"/>
      <c r="D24" s="38">
        <f>SUMIF(SharesElab!$B$2:$B$79,Att_RSD_share!$A24,SharesElab!C$2:C$79)</f>
        <v>1.2646031484639287E-2</v>
      </c>
      <c r="E24" s="39">
        <f t="shared" si="12"/>
        <v>1.1381428336175359E-2</v>
      </c>
      <c r="F24" s="39">
        <f t="shared" si="13"/>
        <v>1.0243285502557823E-2</v>
      </c>
      <c r="G24" s="39">
        <f t="shared" si="14"/>
        <v>6.0485576564053706E-3</v>
      </c>
      <c r="H24" s="39">
        <f t="shared" si="15"/>
        <v>3.5716128105308083E-3</v>
      </c>
      <c r="I24" s="39">
        <f t="shared" si="16"/>
        <v>4.3422473699715691E-4</v>
      </c>
      <c r="J24" s="39">
        <f t="shared" si="17"/>
        <v>5.2791590864584192E-5</v>
      </c>
      <c r="K24" s="21"/>
      <c r="L24" s="40">
        <f t="shared" si="18"/>
        <v>1.3910634633103217E-2</v>
      </c>
      <c r="M24" s="40">
        <f t="shared" si="19"/>
        <v>1.5301698096413539E-2</v>
      </c>
      <c r="N24" s="40">
        <f t="shared" si="20"/>
        <v>2.4643537801254983E-2</v>
      </c>
      <c r="O24" s="40">
        <f t="shared" si="21"/>
        <v>3.9688664064299169E-2</v>
      </c>
      <c r="P24" s="40">
        <f t="shared" si="22"/>
        <v>0.26700548548137376</v>
      </c>
      <c r="Q24" s="40">
        <f t="shared" si="23"/>
        <v>0.9</v>
      </c>
      <c r="S24" s="69">
        <v>0</v>
      </c>
      <c r="T24" s="69">
        <v>0.9</v>
      </c>
    </row>
    <row r="25" spans="1:22" ht="15.75" thickBot="1" x14ac:dyDescent="0.25">
      <c r="A25" s="25" t="s">
        <v>87</v>
      </c>
      <c r="B25" s="25" t="s">
        <v>34</v>
      </c>
      <c r="C25" s="21"/>
      <c r="D25" s="38">
        <f>SUMIF(SharesElab!$B$2:$B$79,Att_RSD_share!$A25,SharesElab!C$2:C$79)</f>
        <v>4.2856741723283763E-2</v>
      </c>
      <c r="E25" s="39">
        <f t="shared" si="12"/>
        <v>3.8571067550955386E-2</v>
      </c>
      <c r="F25" s="39">
        <f t="shared" si="13"/>
        <v>3.4713960795859852E-2</v>
      </c>
      <c r="G25" s="39">
        <f t="shared" si="14"/>
        <v>2.0498246710347289E-2</v>
      </c>
      <c r="H25" s="39">
        <f t="shared" si="15"/>
        <v>1.2104009699992974E-2</v>
      </c>
      <c r="I25" s="39">
        <f t="shared" si="16"/>
        <v>1.4715650064569474E-3</v>
      </c>
      <c r="J25" s="39">
        <f t="shared" si="17"/>
        <v>1.7890795049758533E-4</v>
      </c>
      <c r="K25" s="21"/>
      <c r="L25" s="40">
        <f t="shared" si="18"/>
        <v>4.714241589561214E-2</v>
      </c>
      <c r="M25" s="40">
        <f t="shared" si="19"/>
        <v>5.185665748517336E-2</v>
      </c>
      <c r="N25" s="40">
        <f t="shared" si="20"/>
        <v>8.3515665446446591E-2</v>
      </c>
      <c r="O25" s="40">
        <f t="shared" si="21"/>
        <v>0.13450281435815672</v>
      </c>
      <c r="P25" s="40">
        <f t="shared" si="22"/>
        <v>0.21428370861641882</v>
      </c>
      <c r="Q25" s="40">
        <f t="shared" si="23"/>
        <v>0.21428370861641882</v>
      </c>
      <c r="S25" s="69">
        <v>0</v>
      </c>
      <c r="T25" s="69">
        <f>D25*$Z$13</f>
        <v>0.21428370861641882</v>
      </c>
    </row>
    <row r="26" spans="1:22" ht="15.75" thickBot="1" x14ac:dyDescent="0.25">
      <c r="A26" s="25" t="s">
        <v>88</v>
      </c>
      <c r="B26" s="25" t="s">
        <v>34</v>
      </c>
      <c r="C26" s="21"/>
      <c r="D26" s="38">
        <f>SUMIF(SharesElab!$B$2:$B$79,Att_RSD_share!$A26,SharesElab!C$2:C$79)</f>
        <v>0.24075132611491309</v>
      </c>
      <c r="E26" s="39">
        <f t="shared" si="12"/>
        <v>0.21667619350342179</v>
      </c>
      <c r="F26" s="39">
        <f t="shared" si="13"/>
        <v>0.19500857415307962</v>
      </c>
      <c r="G26" s="39">
        <f t="shared" si="14"/>
        <v>0.11515061295165201</v>
      </c>
      <c r="H26" s="39">
        <f t="shared" si="15"/>
        <v>6.7995285441821013E-2</v>
      </c>
      <c r="I26" s="39">
        <f t="shared" si="16"/>
        <v>8.2666393319474462E-3</v>
      </c>
      <c r="J26" s="39">
        <f t="shared" si="17"/>
        <v>1.0050303546849902E-3</v>
      </c>
      <c r="K26" s="21"/>
      <c r="L26" s="40">
        <f t="shared" si="18"/>
        <v>0.26482645872640442</v>
      </c>
      <c r="M26" s="40">
        <f t="shared" si="19"/>
        <v>0.29130910459904491</v>
      </c>
      <c r="N26" s="40">
        <f t="shared" si="20"/>
        <v>0.46915622604780799</v>
      </c>
      <c r="O26" s="40">
        <f t="shared" si="21"/>
        <v>0.75558079361225539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.75" thickBot="1" x14ac:dyDescent="0.25">
      <c r="A27" s="25" t="s">
        <v>89</v>
      </c>
      <c r="B27" s="25" t="s">
        <v>118</v>
      </c>
      <c r="C27" s="21"/>
      <c r="D27" s="38">
        <f>SUMIF(SharesElab!$B$2:$B$79,Att_RSD_share!$A27,SharesElab!C$2:C$79)</f>
        <v>0.27229805078440011</v>
      </c>
      <c r="E27" s="39">
        <f t="shared" si="12"/>
        <v>0.24506824570596011</v>
      </c>
      <c r="F27" s="39">
        <f t="shared" si="13"/>
        <v>0.22056142113536412</v>
      </c>
      <c r="G27" s="39">
        <f t="shared" si="14"/>
        <v>0.13023931356622118</v>
      </c>
      <c r="H27" s="39">
        <f t="shared" si="15"/>
        <v>7.6905012267717968E-2</v>
      </c>
      <c r="I27" s="39">
        <f t="shared" si="16"/>
        <v>9.3498541127558493E-3</v>
      </c>
      <c r="J27" s="39">
        <f t="shared" si="17"/>
        <v>1.1367239839387329E-3</v>
      </c>
      <c r="K27" s="21"/>
      <c r="L27" s="40">
        <f t="shared" si="18"/>
        <v>0.29952785586284014</v>
      </c>
      <c r="M27" s="40">
        <f t="shared" si="19"/>
        <v>0.3294806414491242</v>
      </c>
      <c r="N27" s="40">
        <f t="shared" si="20"/>
        <v>0.5306318678602292</v>
      </c>
      <c r="O27" s="40">
        <f t="shared" si="21"/>
        <v>0.854587929507578</v>
      </c>
      <c r="P27" s="40">
        <f t="shared" si="22"/>
        <v>0.9</v>
      </c>
      <c r="Q27" s="40">
        <f t="shared" si="23"/>
        <v>0.9</v>
      </c>
      <c r="S27" s="69">
        <v>0</v>
      </c>
      <c r="T27" s="69">
        <v>0.9</v>
      </c>
    </row>
    <row r="28" spans="1:22" ht="15.75" thickBot="1" x14ac:dyDescent="0.25">
      <c r="A28" s="25" t="s">
        <v>460</v>
      </c>
      <c r="B28" s="25" t="s">
        <v>119</v>
      </c>
      <c r="C28" s="21"/>
      <c r="D28" s="38">
        <f>SUMIF(SharesElab!$B$2:$B$79,Att_RSD_share!$A28,SharesElab!C$2:C$79)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 t="str">
        <f t="shared" si="18"/>
        <v/>
      </c>
      <c r="M28" s="40" t="str">
        <f t="shared" si="19"/>
        <v/>
      </c>
      <c r="N28" s="40" t="str">
        <f t="shared" si="20"/>
        <v/>
      </c>
      <c r="O28" s="40" t="str">
        <f t="shared" si="21"/>
        <v/>
      </c>
      <c r="P28" s="40" t="str">
        <f t="shared" si="22"/>
        <v/>
      </c>
      <c r="Q28" s="40" t="str">
        <f t="shared" si="23"/>
        <v/>
      </c>
      <c r="S28" s="69">
        <v>0</v>
      </c>
      <c r="T28" s="124">
        <f>(RSDCK_share!S36*D28+RSDCK_share!S37*RSDCK_share!Z14)/SUM(RSDCK_share!S36:S37)</f>
        <v>0.34674111858344375</v>
      </c>
    </row>
    <row r="29" spans="1:22" ht="15.75" thickBot="1" x14ac:dyDescent="0.25">
      <c r="A29" s="25" t="s">
        <v>90</v>
      </c>
      <c r="B29" s="25" t="s">
        <v>120</v>
      </c>
      <c r="C29" s="21"/>
      <c r="D29" s="38">
        <f>SUMIF(SharesElab!$B$2:$B$79,Att_RSD_share!$A29,SharesElab!C$2:C$79)+D30*Z9</f>
        <v>2.306635073860254E-2</v>
      </c>
      <c r="E29" s="39">
        <f t="shared" si="12"/>
        <v>2.0759715664742287E-2</v>
      </c>
      <c r="F29" s="39">
        <f t="shared" si="13"/>
        <v>1.8683744098268059E-2</v>
      </c>
      <c r="G29" s="39">
        <f t="shared" si="14"/>
        <v>1.1032564052586308E-2</v>
      </c>
      <c r="H29" s="39">
        <f t="shared" si="15"/>
        <v>6.5146187474116914E-3</v>
      </c>
      <c r="I29" s="39">
        <f t="shared" si="16"/>
        <v>7.9202555324331912E-4</v>
      </c>
      <c r="J29" s="39">
        <f t="shared" si="17"/>
        <v>9.6291817113567648E-5</v>
      </c>
      <c r="K29" s="21"/>
      <c r="L29" s="40">
        <f t="shared" si="18"/>
        <v>2.5372985812462796E-2</v>
      </c>
      <c r="M29" s="40">
        <f t="shared" si="19"/>
        <v>2.7910284393709076E-2</v>
      </c>
      <c r="N29" s="40">
        <f t="shared" si="20"/>
        <v>4.4949792118912424E-2</v>
      </c>
      <c r="O29" s="40">
        <f t="shared" si="21"/>
        <v>7.2392089705429666E-2</v>
      </c>
      <c r="P29" s="40">
        <f t="shared" si="22"/>
        <v>0.48701777982485306</v>
      </c>
      <c r="Q29" s="40">
        <f t="shared" si="23"/>
        <v>0.9</v>
      </c>
      <c r="S29" s="69">
        <v>0</v>
      </c>
      <c r="T29" s="69">
        <v>0.9</v>
      </c>
    </row>
    <row r="30" spans="1:22" ht="15.75" thickBot="1" x14ac:dyDescent="0.25">
      <c r="A30" s="25" t="s">
        <v>91</v>
      </c>
      <c r="B30" s="25" t="s">
        <v>121</v>
      </c>
      <c r="C30" s="21"/>
      <c r="D30" s="38">
        <f>SUMIF(SharesElab!$B$2:$B$79,Att_RSD_share!$A30,SharesElab!C$2:C$79)</f>
        <v>2.9124729667823923E-2</v>
      </c>
      <c r="E30" s="39">
        <f t="shared" si="12"/>
        <v>2.621225670104153E-2</v>
      </c>
      <c r="F30" s="39">
        <f t="shared" si="13"/>
        <v>2.359103103093738E-2</v>
      </c>
      <c r="G30" s="39">
        <f t="shared" si="14"/>
        <v>1.3930267913458217E-2</v>
      </c>
      <c r="H30" s="39">
        <f t="shared" si="15"/>
        <v>8.2256839002179446E-3</v>
      </c>
      <c r="I30" s="39">
        <f t="shared" si="16"/>
        <v>1.0000511303080049E-3</v>
      </c>
      <c r="J30" s="39">
        <f t="shared" si="17"/>
        <v>1.2158287084236483E-4</v>
      </c>
      <c r="K30" s="21"/>
      <c r="L30" s="40">
        <f t="shared" si="18"/>
        <v>3.203720263460632E-2</v>
      </c>
      <c r="M30" s="40">
        <f t="shared" si="19"/>
        <v>3.5240922898066955E-2</v>
      </c>
      <c r="N30" s="40">
        <f t="shared" si="20"/>
        <v>5.6755858736565835E-2</v>
      </c>
      <c r="O30" s="40">
        <f t="shared" si="21"/>
        <v>9.1405878053826661E-2</v>
      </c>
      <c r="P30" s="40">
        <f t="shared" si="22"/>
        <v>0.61493303997518167</v>
      </c>
      <c r="Q30" s="40">
        <f t="shared" si="23"/>
        <v>0.9</v>
      </c>
      <c r="S30" s="69">
        <v>0</v>
      </c>
      <c r="T30" s="69">
        <v>0.9</v>
      </c>
    </row>
    <row r="31" spans="1:22" ht="15.75" thickBot="1" x14ac:dyDescent="0.25">
      <c r="A31" s="25" t="s">
        <v>92</v>
      </c>
      <c r="B31" s="25" t="s">
        <v>122</v>
      </c>
      <c r="C31" s="21"/>
      <c r="D31" s="38">
        <f>SUMIF(SharesElab!$B$2:$B$79,Att_RSD_share!$A31,SharesElab!C$2:C$79)+D30*Z10</f>
        <v>2.8291241981983528E-3</v>
      </c>
      <c r="E31" s="39">
        <f t="shared" si="12"/>
        <v>2.5462117783785175E-3</v>
      </c>
      <c r="F31" s="39">
        <f t="shared" si="13"/>
        <v>2.2915906005406658E-3</v>
      </c>
      <c r="G31" s="39">
        <f t="shared" si="14"/>
        <v>1.3531613337132581E-3</v>
      </c>
      <c r="H31" s="39">
        <f t="shared" si="15"/>
        <v>7.9902823594434199E-4</v>
      </c>
      <c r="I31" s="39">
        <f t="shared" si="16"/>
        <v>9.7143179849517266E-5</v>
      </c>
      <c r="J31" s="39">
        <f t="shared" si="17"/>
        <v>1.1810342822394323E-5</v>
      </c>
      <c r="K31" s="21"/>
      <c r="L31" s="40">
        <f t="shared" si="18"/>
        <v>3.1120366180181882E-3</v>
      </c>
      <c r="M31" s="40">
        <f t="shared" si="19"/>
        <v>3.4232402798200076E-3</v>
      </c>
      <c r="N31" s="40">
        <f t="shared" si="20"/>
        <v>5.5131627030529226E-3</v>
      </c>
      <c r="O31" s="40">
        <f t="shared" si="21"/>
        <v>8.8790036648937649E-3</v>
      </c>
      <c r="P31" s="40">
        <f t="shared" si="22"/>
        <v>5.97334967056347E-2</v>
      </c>
      <c r="Q31" s="40">
        <f t="shared" si="23"/>
        <v>0.40185709606019893</v>
      </c>
      <c r="S31" s="69">
        <v>0</v>
      </c>
      <c r="T31" s="69">
        <v>0.9</v>
      </c>
    </row>
    <row r="32" spans="1:22" ht="15.75" thickBot="1" x14ac:dyDescent="0.25">
      <c r="A32" s="25" t="s">
        <v>93</v>
      </c>
      <c r="B32" s="25" t="s">
        <v>123</v>
      </c>
      <c r="C32" s="21"/>
      <c r="D32" s="38">
        <f>SUMIF(SharesElab!$B$2:$B$79,Att_RSD_share!$A32,SharesElab!C$2:C$79)</f>
        <v>1.5717450911029455E-4</v>
      </c>
      <c r="E32" s="39">
        <f t="shared" si="12"/>
        <v>1.4145705819926509E-4</v>
      </c>
      <c r="F32" s="39">
        <f t="shared" si="13"/>
        <v>1.2731135237933859E-4</v>
      </c>
      <c r="G32" s="39">
        <f t="shared" si="14"/>
        <v>7.5176080466475659E-5</v>
      </c>
      <c r="H32" s="39">
        <f t="shared" si="15"/>
        <v>4.439072375464923E-5</v>
      </c>
      <c r="I32" s="39">
        <f t="shared" si="16"/>
        <v>5.3968756889443738E-6</v>
      </c>
      <c r="J32" s="39">
        <f t="shared" si="17"/>
        <v>6.5613409150303143E-7</v>
      </c>
      <c r="K32" s="21"/>
      <c r="L32" s="40">
        <f t="shared" si="18"/>
        <v>1.7289196002132402E-4</v>
      </c>
      <c r="M32" s="40">
        <f t="shared" si="19"/>
        <v>1.9018115602345643E-4</v>
      </c>
      <c r="N32" s="40">
        <f t="shared" si="20"/>
        <v>3.0628865358733697E-4</v>
      </c>
      <c r="O32" s="40">
        <f t="shared" si="21"/>
        <v>4.9328093948894217E-4</v>
      </c>
      <c r="P32" s="40">
        <f t="shared" si="22"/>
        <v>3.3185474954151475E-3</v>
      </c>
      <c r="Q32" s="40">
        <f t="shared" si="23"/>
        <v>2.2325528107240034E-2</v>
      </c>
      <c r="S32" s="69">
        <v>0</v>
      </c>
      <c r="T32" s="69">
        <v>0.25</v>
      </c>
      <c r="V32" s="65" t="s">
        <v>252</v>
      </c>
    </row>
    <row r="33" spans="1:26" ht="15" x14ac:dyDescent="0.2">
      <c r="A33" s="25" t="s">
        <v>212</v>
      </c>
      <c r="B33" s="25" t="s">
        <v>129</v>
      </c>
      <c r="C33" s="21"/>
      <c r="D33" s="38">
        <f>SUMIF(SharesElab!$B$2:$B$79,Att_RSD_share!$A33,SharesElab!C$2:C$79)</f>
        <v>2.7973397780158796E-2</v>
      </c>
      <c r="E33" s="39">
        <f t="shared" si="12"/>
        <v>2.5176058002142915E-2</v>
      </c>
      <c r="F33" s="39">
        <f t="shared" si="13"/>
        <v>2.2658452201928626E-2</v>
      </c>
      <c r="G33" s="39">
        <f t="shared" si="14"/>
        <v>1.3379589440716837E-2</v>
      </c>
      <c r="H33" s="39">
        <f t="shared" si="15"/>
        <v>7.900513768848887E-3</v>
      </c>
      <c r="I33" s="39">
        <f t="shared" si="16"/>
        <v>9.605180335633789E-4</v>
      </c>
      <c r="J33" s="39">
        <f t="shared" si="17"/>
        <v>1.1677656919454788E-4</v>
      </c>
      <c r="K33" s="21"/>
      <c r="L33" s="40">
        <f t="shared" si="18"/>
        <v>3.0770737558174679E-2</v>
      </c>
      <c r="M33" s="40">
        <f t="shared" si="19"/>
        <v>3.384781131399215E-2</v>
      </c>
      <c r="N33" s="40">
        <f t="shared" si="20"/>
        <v>5.4512238599297519E-2</v>
      </c>
      <c r="O33" s="40">
        <f>IF($D33=0,"",MIN($D33*(1+$S$4)^($O$5-$D$5),T33))</f>
        <v>8.779250538655467E-2</v>
      </c>
      <c r="P33" s="40">
        <f t="shared" si="22"/>
        <v>0.5</v>
      </c>
      <c r="Q33" s="40">
        <f t="shared" si="23"/>
        <v>0.5</v>
      </c>
      <c r="S33" s="69">
        <v>0</v>
      </c>
      <c r="T33" s="69">
        <v>0.5</v>
      </c>
      <c r="V33" s="70">
        <f>SUM(D21:D33)-D30</f>
        <v>0.6466854016768262</v>
      </c>
    </row>
    <row r="34" spans="1:26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18" t="s">
        <v>12</v>
      </c>
    </row>
    <row r="40" spans="1:26" ht="15" x14ac:dyDescent="0.2">
      <c r="D40" s="18" t="s">
        <v>28</v>
      </c>
    </row>
    <row r="42" spans="1:26" ht="23.25" x14ac:dyDescent="0.2">
      <c r="A42" s="5" t="s">
        <v>140</v>
      </c>
    </row>
    <row r="44" spans="1:26" s="21" customFormat="1" ht="15" x14ac:dyDescent="0.2">
      <c r="H44" s="18" t="s">
        <v>270</v>
      </c>
    </row>
    <row r="45" spans="1:26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.75" thickBot="1" x14ac:dyDescent="0.25">
      <c r="A46" s="21" t="s">
        <v>133</v>
      </c>
      <c r="B46" s="3" t="s">
        <v>464</v>
      </c>
      <c r="D46" s="21" t="str">
        <f t="shared" ref="D46:D58" si="24">IF(Z46="","UC-LO_"&amp;A6,"\I: DISABLED")</f>
        <v>\I: DISABLED</v>
      </c>
      <c r="E46" s="21" t="str">
        <f>A46</f>
        <v>RSDCOA</v>
      </c>
      <c r="F46" s="21" t="str">
        <f t="shared" ref="F46:F58" si="25">H46</f>
        <v>RSDSH_Att-AB,RSDSH_Att-C,RSDSH_Att-D,RSDSH_Att-E,RSDSH_Att-F,RSDSH_Att-G</v>
      </c>
      <c r="G46" s="24"/>
      <c r="H46" s="21" t="str">
        <f t="shared" ref="H46:H58" si="26">B46</f>
        <v>RSDSH_Att-AB,RSDSH_Att-C,RSDSH_Att-D,RSDSH_Att-E,RSDSH_Att-F,RSDSH_Att-G</v>
      </c>
      <c r="I46" s="3">
        <v>1</v>
      </c>
      <c r="J46" s="27">
        <f t="shared" ref="J46:J58" si="27">IF(E6="","",-E6)</f>
        <v>-0.10970009866390407</v>
      </c>
      <c r="K46" s="27">
        <f t="shared" ref="K46:K58" si="28">IF(F6="","",-F6)</f>
        <v>-9.873008879751366E-2</v>
      </c>
      <c r="L46" s="27">
        <f t="shared" ref="L46:L58" si="29">IF(G6="","",-G6)</f>
        <v>-5.8299130134043857E-2</v>
      </c>
      <c r="M46" s="27">
        <f t="shared" ref="M46:M58" si="30">IF(H6="","",-H6)</f>
        <v>-3.4425053352851565E-2</v>
      </c>
      <c r="N46" s="27">
        <f t="shared" ref="N46:N58" si="31">IF(I6="","",-I6)</f>
        <v>-4.1852828207415583E-3</v>
      </c>
      <c r="O46" s="27">
        <f t="shared" ref="O46:O58" si="32">IF(J6="","",-J6)</f>
        <v>-5.0883268386114043E-4</v>
      </c>
      <c r="P46" s="3">
        <v>0</v>
      </c>
      <c r="Q46" s="3">
        <v>5</v>
      </c>
      <c r="R46" s="21" t="s">
        <v>217</v>
      </c>
      <c r="Z46" s="72" t="s">
        <v>254</v>
      </c>
    </row>
    <row r="47" spans="1:26" s="21" customFormat="1" ht="15.75" thickBot="1" x14ac:dyDescent="0.25">
      <c r="A47" s="21" t="s">
        <v>191</v>
      </c>
      <c r="B47" s="3" t="s">
        <v>464</v>
      </c>
      <c r="D47" s="21" t="str">
        <f t="shared" si="24"/>
        <v>\I: DISABLED</v>
      </c>
      <c r="E47" s="66" t="str">
        <f t="shared" ref="E47:E58" si="33">A47</f>
        <v>RSDBDL</v>
      </c>
      <c r="F47" s="66" t="str">
        <f t="shared" si="25"/>
        <v>RSDSH_Att-AB,RSDSH_Att-C,RSDSH_Att-D,RSDSH_Att-E,RSDSH_Att-F,RSDSH_Att-G</v>
      </c>
      <c r="G47" s="66"/>
      <c r="H47" s="66" t="str">
        <f t="shared" si="26"/>
        <v>RSDSH_Att-AB,RSDSH_Att-C,RSDSH_Att-D,RSDSH_Att-E,RSDSH_Att-F,RSDSH_Att-G</v>
      </c>
      <c r="I47" s="66">
        <v>1</v>
      </c>
      <c r="J47" s="67">
        <f t="shared" si="27"/>
        <v>-1.1731077320282345E-6</v>
      </c>
      <c r="K47" s="68">
        <f t="shared" si="28"/>
        <v>-1.055796958825411E-6</v>
      </c>
      <c r="L47" s="68">
        <f t="shared" si="29"/>
        <v>-6.2343754621681711E-7</v>
      </c>
      <c r="M47" s="68">
        <f t="shared" si="30"/>
        <v>-3.6813363666556848E-7</v>
      </c>
      <c r="N47" s="68">
        <f t="shared" si="31"/>
        <v>-4.4756455988059992E-8</v>
      </c>
      <c r="O47" s="68">
        <f t="shared" si="32"/>
        <v>-5.4413401903583925E-9</v>
      </c>
      <c r="P47" s="67">
        <v>0</v>
      </c>
      <c r="Q47" s="67">
        <v>5</v>
      </c>
      <c r="R47" s="67" t="s">
        <v>218</v>
      </c>
      <c r="Z47" s="72" t="s">
        <v>254</v>
      </c>
    </row>
    <row r="48" spans="1:26" s="21" customFormat="1" ht="15.75" thickBot="1" x14ac:dyDescent="0.25">
      <c r="A48" s="21" t="s">
        <v>192</v>
      </c>
      <c r="B48" s="3" t="s">
        <v>464</v>
      </c>
      <c r="D48" s="21" t="str">
        <f t="shared" si="24"/>
        <v>\I: DISABLED</v>
      </c>
      <c r="E48" s="66" t="str">
        <f t="shared" si="33"/>
        <v>RSDETH</v>
      </c>
      <c r="F48" s="21" t="str">
        <f t="shared" si="25"/>
        <v>RSDSH_Att-AB,RSDSH_Att-C,RSDSH_Att-D,RSDSH_Att-E,RSDSH_Att-F,RSDSH_Att-G</v>
      </c>
      <c r="H48" s="21" t="str">
        <f t="shared" si="26"/>
        <v>RSDSH_Att-AB,RSDSH_Att-C,RSDSH_Att-D,RSDSH_Att-E,RSDSH_Att-F,RSDSH_Att-G</v>
      </c>
      <c r="I48" s="3">
        <v>1</v>
      </c>
      <c r="J48" s="27" t="str">
        <f t="shared" si="27"/>
        <v/>
      </c>
      <c r="K48" s="27" t="str">
        <f t="shared" si="28"/>
        <v/>
      </c>
      <c r="L48" s="27" t="str">
        <f t="shared" si="29"/>
        <v/>
      </c>
      <c r="M48" s="27" t="str">
        <f t="shared" si="30"/>
        <v/>
      </c>
      <c r="N48" s="27" t="str">
        <f t="shared" si="31"/>
        <v/>
      </c>
      <c r="O48" s="27" t="str">
        <f t="shared" si="32"/>
        <v/>
      </c>
      <c r="P48" s="3">
        <v>0</v>
      </c>
      <c r="Q48" s="3">
        <v>5</v>
      </c>
      <c r="R48" s="21" t="s">
        <v>219</v>
      </c>
      <c r="Z48" s="72" t="s">
        <v>254</v>
      </c>
    </row>
    <row r="49" spans="1:26" s="21" customFormat="1" ht="15.75" thickBot="1" x14ac:dyDescent="0.25">
      <c r="A49" s="21" t="s">
        <v>193</v>
      </c>
      <c r="B49" s="3" t="s">
        <v>464</v>
      </c>
      <c r="D49" s="21" t="str">
        <f t="shared" si="24"/>
        <v>\I: DISABLED</v>
      </c>
      <c r="E49" s="21" t="str">
        <f t="shared" si="33"/>
        <v>RSDLPG</v>
      </c>
      <c r="F49" s="21" t="str">
        <f t="shared" si="25"/>
        <v>RSDSH_Att-AB,RSDSH_Att-C,RSDSH_Att-D,RSDSH_Att-E,RSDSH_Att-F,RSDSH_Att-G</v>
      </c>
      <c r="H49" s="21" t="str">
        <f t="shared" si="26"/>
        <v>RSDSH_Att-AB,RSDSH_Att-C,RSDSH_Att-D,RSDSH_Att-E,RSDSH_Att-F,RSDSH_Att-G</v>
      </c>
      <c r="I49" s="3">
        <v>1</v>
      </c>
      <c r="J49" s="27">
        <f t="shared" si="27"/>
        <v>-1.0328898556362438E-2</v>
      </c>
      <c r="K49" s="27">
        <f t="shared" si="28"/>
        <v>-9.2960087007261938E-3</v>
      </c>
      <c r="L49" s="27">
        <f t="shared" si="29"/>
        <v>-5.4892001776918114E-3</v>
      </c>
      <c r="M49" s="27">
        <f t="shared" si="30"/>
        <v>-3.2413178129252389E-3</v>
      </c>
      <c r="N49" s="27">
        <f t="shared" si="31"/>
        <v>-3.9406857616027164E-4</v>
      </c>
      <c r="O49" s="27">
        <f t="shared" si="32"/>
        <v>-4.7909539168834842E-5</v>
      </c>
      <c r="P49" s="3">
        <v>0</v>
      </c>
      <c r="Q49" s="3">
        <v>5</v>
      </c>
      <c r="R49" s="21" t="s">
        <v>220</v>
      </c>
      <c r="Z49" s="72" t="s">
        <v>254</v>
      </c>
    </row>
    <row r="50" spans="1:26" s="21" customFormat="1" ht="15.75" thickBot="1" x14ac:dyDescent="0.25">
      <c r="A50" s="21" t="s">
        <v>194</v>
      </c>
      <c r="B50" s="3" t="s">
        <v>464</v>
      </c>
      <c r="D50" s="76" t="str">
        <f t="shared" si="24"/>
        <v>\I: DISABLED</v>
      </c>
      <c r="E50" s="21" t="str">
        <f t="shared" si="33"/>
        <v>RSDELC</v>
      </c>
      <c r="F50" s="21" t="str">
        <f t="shared" si="25"/>
        <v>RSDSH_Att-AB,RSDSH_Att-C,RSDSH_Att-D,RSDSH_Att-E,RSDSH_Att-F,RSDSH_Att-G</v>
      </c>
      <c r="H50" s="21" t="str">
        <f t="shared" si="26"/>
        <v>RSDSH_Att-AB,RSDSH_Att-C,RSDSH_Att-D,RSDSH_Att-E,RSDSH_Att-F,RSDSH_Att-G</v>
      </c>
      <c r="I50" s="3">
        <v>1</v>
      </c>
      <c r="J50" s="74">
        <f>MAX(IF(E10+E11="","",-E10-E11),-$T$10)</f>
        <v>-0.10106437822025867</v>
      </c>
      <c r="K50" s="74">
        <f t="shared" ref="K50:O50" si="34">MAX(IF(F10+F11="","",-F10-F11),-$T$10)</f>
        <v>-9.0957940398232809E-2</v>
      </c>
      <c r="L50" s="74">
        <f t="shared" si="34"/>
        <v>-5.3709754225752498E-2</v>
      </c>
      <c r="M50" s="74">
        <f t="shared" si="34"/>
        <v>-3.1715072772764606E-2</v>
      </c>
      <c r="N50" s="74">
        <f t="shared" si="34"/>
        <v>-3.8558124478091749E-3</v>
      </c>
      <c r="O50" s="74">
        <f t="shared" si="34"/>
        <v>-4.6877677813331404E-4</v>
      </c>
      <c r="P50" s="3">
        <v>0</v>
      </c>
      <c r="Q50" s="3">
        <v>5</v>
      </c>
      <c r="R50" s="21" t="s">
        <v>221</v>
      </c>
      <c r="Z50" s="72" t="s">
        <v>254</v>
      </c>
    </row>
    <row r="51" spans="1:26" s="21" customFormat="1" ht="15.75" thickBot="1" x14ac:dyDescent="0.25">
      <c r="A51" s="21" t="s">
        <v>194</v>
      </c>
      <c r="B51" s="3" t="s">
        <v>464</v>
      </c>
      <c r="D51" s="21" t="str">
        <f t="shared" si="24"/>
        <v>\I: DISABLED</v>
      </c>
      <c r="E51" s="21" t="str">
        <f t="shared" si="33"/>
        <v>RSDELC</v>
      </c>
      <c r="F51" s="21" t="str">
        <f t="shared" si="25"/>
        <v>RSDSH_Att-AB,RSDSH_Att-C,RSDSH_Att-D,RSDSH_Att-E,RSDSH_Att-F,RSDSH_Att-G</v>
      </c>
      <c r="H51" s="21" t="str">
        <f t="shared" si="26"/>
        <v>RSDSH_Att-AB,RSDSH_Att-C,RSDSH_Att-D,RSDSH_Att-E,RSDSH_Att-F,RSDSH_Att-G</v>
      </c>
      <c r="I51" s="3">
        <v>1</v>
      </c>
      <c r="J51" s="27">
        <f t="shared" si="27"/>
        <v>-6.4269586993390582E-2</v>
      </c>
      <c r="K51" s="27">
        <f t="shared" si="28"/>
        <v>-5.7842628294051526E-2</v>
      </c>
      <c r="L51" s="27">
        <f t="shared" si="29"/>
        <v>-3.4155493581354494E-2</v>
      </c>
      <c r="M51" s="27">
        <f t="shared" si="30"/>
        <v>-2.0168477404854022E-2</v>
      </c>
      <c r="N51" s="27">
        <f t="shared" si="31"/>
        <v>-2.4520160110676412E-3</v>
      </c>
      <c r="O51" s="27">
        <f t="shared" si="32"/>
        <v>-2.9810790362811644E-4</v>
      </c>
      <c r="P51" s="3">
        <v>0</v>
      </c>
      <c r="Q51" s="3">
        <v>5</v>
      </c>
      <c r="R51" s="21" t="s">
        <v>222</v>
      </c>
      <c r="Z51" s="72" t="s">
        <v>254</v>
      </c>
    </row>
    <row r="52" spans="1:26" s="21" customFormat="1" ht="15.75" thickBot="1" x14ac:dyDescent="0.25">
      <c r="A52" s="21" t="s">
        <v>195</v>
      </c>
      <c r="B52" s="3" t="s">
        <v>464</v>
      </c>
      <c r="D52" s="21" t="str">
        <f t="shared" si="24"/>
        <v>\I: DISABLED</v>
      </c>
      <c r="E52" s="21" t="str">
        <f t="shared" si="33"/>
        <v>RSDKER</v>
      </c>
      <c r="F52" s="21" t="str">
        <f t="shared" si="25"/>
        <v>RSDSH_Att-AB,RSDSH_Att-C,RSDSH_Att-D,RSDSH_Att-E,RSDSH_Att-F,RSDSH_Att-G</v>
      </c>
      <c r="H52" s="21" t="str">
        <f t="shared" si="26"/>
        <v>RSDSH_Att-AB,RSDSH_Att-C,RSDSH_Att-D,RSDSH_Att-E,RSDSH_Att-F,RSDSH_Att-G</v>
      </c>
      <c r="I52" s="3">
        <v>1</v>
      </c>
      <c r="J52" s="27">
        <f t="shared" si="27"/>
        <v>-0.25178653121576239</v>
      </c>
      <c r="K52" s="27">
        <f t="shared" si="28"/>
        <v>-0.22660787809418617</v>
      </c>
      <c r="L52" s="27">
        <f t="shared" si="29"/>
        <v>-0.13380968593583603</v>
      </c>
      <c r="M52" s="27">
        <f t="shared" si="30"/>
        <v>-7.9013281448251843E-2</v>
      </c>
      <c r="N52" s="27">
        <f t="shared" si="31"/>
        <v>-9.6061704267015584E-3</v>
      </c>
      <c r="O52" s="27">
        <f t="shared" si="32"/>
        <v>-1.1678860639052382E-3</v>
      </c>
      <c r="P52" s="3">
        <v>0</v>
      </c>
      <c r="Q52" s="3">
        <v>5</v>
      </c>
      <c r="R52" s="21" t="s">
        <v>223</v>
      </c>
      <c r="Z52" s="72" t="s">
        <v>254</v>
      </c>
    </row>
    <row r="53" spans="1:26" s="21" customFormat="1" ht="15.75" thickBot="1" x14ac:dyDescent="0.25">
      <c r="A53" s="21" t="s">
        <v>196</v>
      </c>
      <c r="B53" s="3" t="s">
        <v>464</v>
      </c>
      <c r="D53" s="21" t="str">
        <f t="shared" si="24"/>
        <v>\I: DISABLED</v>
      </c>
      <c r="E53" s="21" t="str">
        <f t="shared" si="33"/>
        <v>RSDGAS</v>
      </c>
      <c r="F53" s="21" t="str">
        <f t="shared" si="25"/>
        <v>RSDSH_Att-AB,RSDSH_Att-C,RSDSH_Att-D,RSDSH_Att-E,RSDSH_Att-F,RSDSH_Att-G</v>
      </c>
      <c r="H53" s="21" t="str">
        <f t="shared" si="26"/>
        <v>RSDSH_Att-AB,RSDSH_Att-C,RSDSH_Att-D,RSDSH_Att-E,RSDSH_Att-F,RSDSH_Att-G</v>
      </c>
      <c r="I53" s="3">
        <v>1</v>
      </c>
      <c r="J53" s="27" t="str">
        <f>IF(E13="","",-E13)</f>
        <v/>
      </c>
      <c r="K53" s="27" t="str">
        <f t="shared" si="28"/>
        <v/>
      </c>
      <c r="L53" s="27" t="str">
        <f t="shared" si="29"/>
        <v/>
      </c>
      <c r="M53" s="27" t="str">
        <f t="shared" si="30"/>
        <v/>
      </c>
      <c r="N53" s="27" t="str">
        <f t="shared" si="31"/>
        <v/>
      </c>
      <c r="O53" s="27" t="str">
        <f t="shared" si="32"/>
        <v/>
      </c>
      <c r="P53" s="3">
        <v>0</v>
      </c>
      <c r="Q53" s="3">
        <v>5</v>
      </c>
      <c r="R53" s="21" t="s">
        <v>224</v>
      </c>
      <c r="Z53" s="72" t="s">
        <v>254</v>
      </c>
    </row>
    <row r="54" spans="1:26" s="21" customFormat="1" ht="15.75" thickBot="1" x14ac:dyDescent="0.25">
      <c r="A54" s="21" t="s">
        <v>134</v>
      </c>
      <c r="B54" s="3" t="s">
        <v>464</v>
      </c>
      <c r="D54" s="21" t="str">
        <f t="shared" si="24"/>
        <v>\I: DISABLED</v>
      </c>
      <c r="E54" s="21" t="str">
        <f>A55</f>
        <v>RSDSMF</v>
      </c>
      <c r="F54" s="21" t="str">
        <f t="shared" si="25"/>
        <v>RSDSH_Att-AB,RSDSH_Att-C,RSDSH_Att-D,RSDSH_Att-E,RSDSH_Att-F,RSDSH_Att-G</v>
      </c>
      <c r="H54" s="21" t="str">
        <f t="shared" si="26"/>
        <v>RSDSH_Att-AB,RSDSH_Att-C,RSDSH_Att-D,RSDSH_Att-E,RSDSH_Att-F,RSDSH_Att-G</v>
      </c>
      <c r="I54" s="3">
        <v>1</v>
      </c>
      <c r="J54" s="27">
        <f t="shared" si="27"/>
        <v>-4.427314409024892E-2</v>
      </c>
      <c r="K54" s="27">
        <f t="shared" si="28"/>
        <v>-3.9845829681224028E-2</v>
      </c>
      <c r="L54" s="27">
        <f t="shared" si="29"/>
        <v>-2.3528563968465983E-2</v>
      </c>
      <c r="M54" s="27">
        <f t="shared" si="30"/>
        <v>-1.3893381737739482E-2</v>
      </c>
      <c r="N54" s="27">
        <f t="shared" si="31"/>
        <v>-1.689110872624078E-3</v>
      </c>
      <c r="O54" s="27">
        <f t="shared" si="32"/>
        <v>-2.0535644912619282E-4</v>
      </c>
      <c r="P54" s="3">
        <v>0</v>
      </c>
      <c r="Q54" s="3">
        <v>5</v>
      </c>
      <c r="R54" s="21" t="s">
        <v>225</v>
      </c>
      <c r="Z54" s="72" t="s">
        <v>254</v>
      </c>
    </row>
    <row r="55" spans="1:26" s="21" customFormat="1" ht="15.75" thickBot="1" x14ac:dyDescent="0.25">
      <c r="A55" s="48" t="s">
        <v>163</v>
      </c>
      <c r="B55" s="3" t="s">
        <v>464</v>
      </c>
      <c r="D55" s="21" t="str">
        <f t="shared" si="24"/>
        <v>\I: DISABLED</v>
      </c>
      <c r="F55" s="21" t="str">
        <f t="shared" si="25"/>
        <v>RSDSH_Att-AB,RSDSH_Att-C,RSDSH_Att-D,RSDSH_Att-E,RSDSH_Att-F,RSDSH_Att-G</v>
      </c>
      <c r="H55" s="21" t="str">
        <f t="shared" si="26"/>
        <v>RSDSH_Att-AB,RSDSH_Att-C,RSDSH_Att-D,RSDSH_Att-E,RSDSH_Att-F,RSDSH_Att-G</v>
      </c>
      <c r="I55" s="3">
        <v>1</v>
      </c>
      <c r="J55" s="27">
        <f t="shared" si="27"/>
        <v>-5.6700910980627198E-2</v>
      </c>
      <c r="K55" s="27">
        <f t="shared" si="28"/>
        <v>-5.1030819882564478E-2</v>
      </c>
      <c r="L55" s="27">
        <f t="shared" si="29"/>
        <v>-3.0133188832455506E-2</v>
      </c>
      <c r="M55" s="27">
        <f t="shared" si="30"/>
        <v>-1.7793346673676658E-2</v>
      </c>
      <c r="N55" s="27">
        <f t="shared" si="31"/>
        <v>-2.1632555625558441E-3</v>
      </c>
      <c r="O55" s="27">
        <f t="shared" si="32"/>
        <v>-2.6300137431997975E-4</v>
      </c>
      <c r="P55" s="3">
        <v>0</v>
      </c>
      <c r="Q55" s="3">
        <v>5</v>
      </c>
      <c r="R55" s="21" t="s">
        <v>226</v>
      </c>
      <c r="Z55" s="72" t="s">
        <v>254</v>
      </c>
    </row>
    <row r="56" spans="1:26" s="21" customFormat="1" ht="15.75" thickBot="1" x14ac:dyDescent="0.25">
      <c r="A56" s="21" t="s">
        <v>135</v>
      </c>
      <c r="B56" s="3" t="s">
        <v>464</v>
      </c>
      <c r="D56" s="21" t="str">
        <f t="shared" si="24"/>
        <v>\I: DISABLED</v>
      </c>
      <c r="E56" s="21" t="str">
        <f t="shared" si="33"/>
        <v>RSDWOO</v>
      </c>
      <c r="F56" s="21" t="str">
        <f t="shared" si="25"/>
        <v>RSDSH_Att-AB,RSDSH_Att-C,RSDSH_Att-D,RSDSH_Att-E,RSDSH_Att-F,RSDSH_Att-G</v>
      </c>
      <c r="H56" s="21" t="str">
        <f t="shared" si="26"/>
        <v>RSDSH_Att-AB,RSDSH_Att-C,RSDSH_Att-D,RSDSH_Att-E,RSDSH_Att-F,RSDSH_Att-G</v>
      </c>
      <c r="I56" s="3">
        <v>1</v>
      </c>
      <c r="J56" s="27">
        <f t="shared" si="27"/>
        <v>-6.1245784683467593E-3</v>
      </c>
      <c r="K56" s="27">
        <f t="shared" si="28"/>
        <v>-5.5121206215120837E-3</v>
      </c>
      <c r="L56" s="27">
        <f t="shared" si="29"/>
        <v>-3.2548521057966708E-3</v>
      </c>
      <c r="M56" s="27">
        <f t="shared" si="30"/>
        <v>-1.9219576199518767E-3</v>
      </c>
      <c r="N56" s="27">
        <f t="shared" si="31"/>
        <v>-2.3366517769860218E-4</v>
      </c>
      <c r="O56" s="27">
        <f t="shared" si="32"/>
        <v>-2.840823059890698E-5</v>
      </c>
      <c r="P56" s="3">
        <v>0</v>
      </c>
      <c r="Q56" s="3">
        <v>5</v>
      </c>
      <c r="R56" s="21" t="s">
        <v>227</v>
      </c>
      <c r="Z56" s="72" t="s">
        <v>254</v>
      </c>
    </row>
    <row r="57" spans="1:26" s="21" customFormat="1" ht="15.75" thickBot="1" x14ac:dyDescent="0.25">
      <c r="A57" s="21" t="s">
        <v>136</v>
      </c>
      <c r="B57" s="3" t="s">
        <v>464</v>
      </c>
      <c r="D57" s="21" t="str">
        <f t="shared" si="24"/>
        <v>\I: DISABLED</v>
      </c>
      <c r="E57" s="21" t="str">
        <f t="shared" si="33"/>
        <v>RSDHET</v>
      </c>
      <c r="F57" s="21" t="str">
        <f t="shared" si="25"/>
        <v>RSDSH_Att-AB,RSDSH_Att-C,RSDSH_Att-D,RSDSH_Att-E,RSDSH_Att-F,RSDSH_Att-G</v>
      </c>
      <c r="H57" s="21" t="str">
        <f t="shared" si="26"/>
        <v>RSDSH_Att-AB,RSDSH_Att-C,RSDSH_Att-D,RSDSH_Att-E,RSDSH_Att-F,RSDSH_Att-G</v>
      </c>
      <c r="I57" s="3">
        <v>1</v>
      </c>
      <c r="J57" s="27">
        <f t="shared" si="27"/>
        <v>-1.1066384039123463E-3</v>
      </c>
      <c r="K57" s="27">
        <f t="shared" si="28"/>
        <v>-9.9597456352111167E-4</v>
      </c>
      <c r="L57" s="27">
        <f t="shared" si="29"/>
        <v>-5.8811302001358142E-4</v>
      </c>
      <c r="M57" s="27">
        <f t="shared" si="30"/>
        <v>-3.4727485718781981E-4</v>
      </c>
      <c r="N57" s="27">
        <f t="shared" si="31"/>
        <v>-4.2220515360312889E-5</v>
      </c>
      <c r="O57" s="27">
        <f t="shared" si="32"/>
        <v>-5.1330290125965903E-6</v>
      </c>
      <c r="P57" s="3">
        <v>0</v>
      </c>
      <c r="Q57" s="3">
        <v>5</v>
      </c>
      <c r="R57" s="21" t="s">
        <v>228</v>
      </c>
      <c r="Z57" s="72" t="s">
        <v>254</v>
      </c>
    </row>
    <row r="58" spans="1:26" s="21" customFormat="1" ht="15.75" thickBot="1" x14ac:dyDescent="0.25">
      <c r="A58" s="45" t="s">
        <v>137</v>
      </c>
      <c r="B58" s="3" t="s">
        <v>464</v>
      </c>
      <c r="C58" s="45"/>
      <c r="D58" s="45" t="str">
        <f t="shared" si="24"/>
        <v>\I: DISABLED</v>
      </c>
      <c r="E58" s="45" t="str">
        <f t="shared" si="33"/>
        <v>RSDGEO</v>
      </c>
      <c r="F58" s="45" t="str">
        <f t="shared" si="25"/>
        <v>RSDSH_Att-AB,RSDSH_Att-C,RSDSH_Att-D,RSDSH_Att-E,RSDSH_Att-F,RSDSH_Att-G</v>
      </c>
      <c r="G58" s="45"/>
      <c r="H58" s="45" t="str">
        <f t="shared" si="26"/>
        <v>RSDSH_Att-AB,RSDSH_Att-C,RSDSH_Att-D,RSDSH_Att-E,RSDSH_Att-F,RSDSH_Att-G</v>
      </c>
      <c r="I58" s="46">
        <v>1</v>
      </c>
      <c r="J58" s="47" t="str">
        <f t="shared" si="27"/>
        <v/>
      </c>
      <c r="K58" s="47" t="str">
        <f t="shared" si="28"/>
        <v/>
      </c>
      <c r="L58" s="47" t="str">
        <f t="shared" si="29"/>
        <v/>
      </c>
      <c r="M58" s="47" t="str">
        <f t="shared" si="30"/>
        <v/>
      </c>
      <c r="N58" s="47" t="str">
        <f t="shared" si="31"/>
        <v/>
      </c>
      <c r="O58" s="47" t="str">
        <f t="shared" si="32"/>
        <v/>
      </c>
      <c r="P58" s="46">
        <v>0</v>
      </c>
      <c r="Q58" s="46">
        <v>5</v>
      </c>
      <c r="R58" s="45" t="s">
        <v>229</v>
      </c>
      <c r="S58" s="45"/>
      <c r="T58" s="45"/>
      <c r="U58" s="45"/>
      <c r="V58" s="45"/>
      <c r="W58" s="45"/>
      <c r="X58" s="45"/>
      <c r="Y58" s="45"/>
      <c r="Z58" s="99" t="s">
        <v>254</v>
      </c>
    </row>
    <row r="59" spans="1:26" s="21" customFormat="1" ht="15" x14ac:dyDescent="0.2">
      <c r="I59" s="3"/>
      <c r="J59" s="28"/>
      <c r="K59" s="28"/>
      <c r="L59" s="28"/>
      <c r="M59" s="28"/>
      <c r="N59" s="28"/>
      <c r="O59" s="28"/>
      <c r="P59" s="3"/>
      <c r="Q59" s="3"/>
    </row>
    <row r="60" spans="1:26" s="21" customFormat="1" ht="15" x14ac:dyDescent="0.2">
      <c r="I60" s="3"/>
      <c r="J60" s="28"/>
      <c r="K60" s="28"/>
      <c r="L60" s="28"/>
      <c r="M60" s="28"/>
      <c r="N60" s="28"/>
      <c r="O60" s="28"/>
      <c r="P60" s="3"/>
      <c r="Q60" s="3"/>
    </row>
    <row r="61" spans="1:26" s="21" customFormat="1" ht="15" x14ac:dyDescent="0.2">
      <c r="I61" s="3"/>
      <c r="J61" s="3"/>
      <c r="K61" s="3"/>
      <c r="L61" s="3"/>
      <c r="M61" s="3"/>
      <c r="N61" s="3"/>
      <c r="O61" s="3"/>
      <c r="P61" s="3"/>
      <c r="Q61" s="3"/>
    </row>
    <row r="62" spans="1:26" s="21" customFormat="1" ht="15" x14ac:dyDescent="0.2">
      <c r="H62" s="18" t="s">
        <v>256</v>
      </c>
      <c r="I62" s="3"/>
      <c r="J62" s="3"/>
      <c r="K62" s="3"/>
      <c r="L62" s="3"/>
      <c r="M62" s="3"/>
      <c r="N62" s="3"/>
      <c r="O62" s="3"/>
      <c r="P62" s="3"/>
    </row>
    <row r="63" spans="1:26" s="21" customFormat="1" ht="28.5" customHeight="1" thickBot="1" x14ac:dyDescent="0.25">
      <c r="A63" s="21" t="s">
        <v>25</v>
      </c>
      <c r="B63" s="21" t="s">
        <v>26</v>
      </c>
      <c r="D63" s="6" t="s">
        <v>11</v>
      </c>
      <c r="E63" s="6" t="s">
        <v>246</v>
      </c>
      <c r="F63" s="6" t="s">
        <v>9</v>
      </c>
      <c r="G63" s="6" t="s">
        <v>30</v>
      </c>
      <c r="H63" s="6" t="s">
        <v>10</v>
      </c>
      <c r="I63" s="8" t="s">
        <v>132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131</v>
      </c>
      <c r="Q63" s="8" t="s">
        <v>29</v>
      </c>
      <c r="R63" s="6" t="s">
        <v>27</v>
      </c>
      <c r="Z63" s="73" t="s">
        <v>255</v>
      </c>
    </row>
    <row r="64" spans="1:26" ht="15" x14ac:dyDescent="0.2">
      <c r="A64" s="21" t="s">
        <v>138</v>
      </c>
      <c r="B64" s="21" t="s">
        <v>216</v>
      </c>
      <c r="D64" s="21" t="str">
        <f>IF(Z64="","UC-UP_"&amp;A33,"\I: DISABLED")</f>
        <v>\I: DISABLED</v>
      </c>
      <c r="E64" s="21" t="str">
        <f t="shared" ref="E64:E70" si="35">A64</f>
        <v>RSDSOL</v>
      </c>
      <c r="F64" s="21" t="str">
        <f t="shared" ref="F64:F70" si="36">H64</f>
        <v>RSDWH_Att</v>
      </c>
      <c r="H64" s="21" t="str">
        <f t="shared" ref="H64:H70" si="37">B64</f>
        <v>RSDWH_Att</v>
      </c>
      <c r="I64" s="3">
        <v>1</v>
      </c>
      <c r="J64" s="29">
        <f t="shared" ref="J64:O64" si="38">IF(L33="","",-L33)</f>
        <v>-3.0770737558174679E-2</v>
      </c>
      <c r="K64" s="29">
        <f t="shared" si="38"/>
        <v>-3.384781131399215E-2</v>
      </c>
      <c r="L64" s="29">
        <f t="shared" si="38"/>
        <v>-5.4512238599297519E-2</v>
      </c>
      <c r="M64" s="29">
        <f t="shared" si="38"/>
        <v>-8.779250538655467E-2</v>
      </c>
      <c r="N64" s="29">
        <f t="shared" si="38"/>
        <v>-0.5</v>
      </c>
      <c r="O64" s="29">
        <f t="shared" si="38"/>
        <v>-0.5</v>
      </c>
      <c r="P64" s="3">
        <v>0</v>
      </c>
      <c r="Q64" s="3">
        <v>5</v>
      </c>
      <c r="R64" s="21" t="s">
        <v>244</v>
      </c>
      <c r="Z64" s="72" t="s">
        <v>254</v>
      </c>
    </row>
    <row r="65" spans="1:26" ht="15" x14ac:dyDescent="0.2">
      <c r="A65" s="21" t="s">
        <v>196</v>
      </c>
      <c r="B65" s="21" t="s">
        <v>216</v>
      </c>
      <c r="D65" s="21" t="str">
        <f>IF(Z65="","UC-UP_"&amp;A28,"\I: DISABLED")</f>
        <v>\I: DISABLED</v>
      </c>
      <c r="E65" s="21" t="str">
        <f t="shared" si="35"/>
        <v>RSDGAS</v>
      </c>
      <c r="F65" s="21" t="str">
        <f t="shared" si="36"/>
        <v>RSDWH_Att</v>
      </c>
      <c r="H65" s="21" t="str">
        <f t="shared" si="37"/>
        <v>RSDWH_Att</v>
      </c>
      <c r="I65" s="3">
        <v>1</v>
      </c>
      <c r="J65" s="29" t="str">
        <f t="shared" ref="J65:O65" si="39">IF(L28="","",-L28)</f>
        <v/>
      </c>
      <c r="K65" s="29" t="str">
        <f t="shared" si="39"/>
        <v/>
      </c>
      <c r="L65" s="29" t="str">
        <f t="shared" si="39"/>
        <v/>
      </c>
      <c r="M65" s="29" t="str">
        <f t="shared" si="39"/>
        <v/>
      </c>
      <c r="N65" s="29" t="str">
        <f t="shared" si="39"/>
        <v/>
      </c>
      <c r="O65" s="29" t="str">
        <f t="shared" si="39"/>
        <v/>
      </c>
      <c r="P65" s="3">
        <v>0</v>
      </c>
      <c r="Q65" s="3">
        <v>5</v>
      </c>
      <c r="R65" s="21" t="s">
        <v>243</v>
      </c>
      <c r="Z65" s="72" t="s">
        <v>254</v>
      </c>
    </row>
    <row r="66" spans="1:26" ht="15" x14ac:dyDescent="0.2">
      <c r="A66" s="21" t="s">
        <v>136</v>
      </c>
      <c r="B66" s="21" t="s">
        <v>216</v>
      </c>
      <c r="D66" s="21" t="str">
        <f>IF(Z66="","UC-UP_"&amp;A66,"\I: DISABLED")</f>
        <v>\I: DISABLED</v>
      </c>
      <c r="E66" s="21" t="str">
        <f t="shared" si="35"/>
        <v>RSDHET</v>
      </c>
      <c r="F66" s="21" t="str">
        <f t="shared" si="36"/>
        <v>RSDWH_Att</v>
      </c>
      <c r="H66" s="21" t="str">
        <f t="shared" si="37"/>
        <v>RSDWH_Att</v>
      </c>
      <c r="I66" s="3">
        <v>1</v>
      </c>
      <c r="J66" s="29">
        <f>IF(L29="","",-L29)</f>
        <v>-2.5372985812462796E-2</v>
      </c>
      <c r="K66" s="29">
        <f t="shared" ref="K66:O66" si="40">IF(M29="","",-M29)</f>
        <v>-2.7910284393709076E-2</v>
      </c>
      <c r="L66" s="29">
        <f t="shared" si="40"/>
        <v>-4.4949792118912424E-2</v>
      </c>
      <c r="M66" s="29">
        <f t="shared" si="40"/>
        <v>-7.2392089705429666E-2</v>
      </c>
      <c r="N66" s="29">
        <f t="shared" si="40"/>
        <v>-0.48701777982485306</v>
      </c>
      <c r="O66" s="29">
        <f t="shared" si="40"/>
        <v>-0.9</v>
      </c>
      <c r="P66" s="3">
        <v>0</v>
      </c>
      <c r="Q66" s="3">
        <v>5</v>
      </c>
      <c r="R66" s="21" t="s">
        <v>241</v>
      </c>
      <c r="Z66" s="72" t="s">
        <v>254</v>
      </c>
    </row>
    <row r="67" spans="1:26" s="21" customFormat="1" ht="15" x14ac:dyDescent="0.2">
      <c r="A67" s="21" t="s">
        <v>196</v>
      </c>
      <c r="B67" s="3" t="s">
        <v>464</v>
      </c>
      <c r="D67" s="21" t="str">
        <f>IF(Z67="","UC-UP_"&amp;A13,"\I: DISABLED")</f>
        <v>\I: DISABLED</v>
      </c>
      <c r="E67" s="21" t="str">
        <f t="shared" si="35"/>
        <v>RSDGAS</v>
      </c>
      <c r="F67" s="21" t="str">
        <f t="shared" si="36"/>
        <v>RSDSH_Att-AB,RSDSH_Att-C,RSDSH_Att-D,RSDSH_Att-E,RSDSH_Att-F,RSDSH_Att-G</v>
      </c>
      <c r="G67" s="33"/>
      <c r="H67" s="21" t="str">
        <f t="shared" si="37"/>
        <v>RSDSH_Att-AB,RSDSH_Att-C,RSDSH_Att-D,RSDSH_Att-E,RSDSH_Att-F,RSDSH_Att-G</v>
      </c>
      <c r="I67" s="3">
        <v>1</v>
      </c>
      <c r="J67" s="29" t="str">
        <f t="shared" ref="J67:O67" si="41">IF(L13="","",-L13)</f>
        <v/>
      </c>
      <c r="K67" s="29" t="str">
        <f t="shared" si="41"/>
        <v/>
      </c>
      <c r="L67" s="29" t="str">
        <f t="shared" si="41"/>
        <v/>
      </c>
      <c r="M67" s="29" t="str">
        <f t="shared" si="41"/>
        <v/>
      </c>
      <c r="N67" s="29" t="str">
        <f t="shared" si="41"/>
        <v/>
      </c>
      <c r="O67" s="29" t="str">
        <f t="shared" si="41"/>
        <v/>
      </c>
      <c r="P67" s="3">
        <v>0</v>
      </c>
      <c r="Q67" s="3">
        <v>5</v>
      </c>
      <c r="R67" s="21" t="s">
        <v>237</v>
      </c>
      <c r="Z67" s="72" t="s">
        <v>254</v>
      </c>
    </row>
    <row r="68" spans="1:26" s="21" customFormat="1" ht="15" x14ac:dyDescent="0.2">
      <c r="A68" s="21" t="s">
        <v>194</v>
      </c>
      <c r="B68" s="3" t="s">
        <v>464</v>
      </c>
      <c r="D68" s="76" t="str">
        <f>IF(Z68="","UC-UP_"&amp;A10,"\I: DISABLED")</f>
        <v>\I: DISABLED</v>
      </c>
      <c r="E68" s="21" t="str">
        <f t="shared" si="35"/>
        <v>RSDELC</v>
      </c>
      <c r="F68" s="21" t="str">
        <f t="shared" si="36"/>
        <v>RSDSH_Att-AB,RSDSH_Att-C,RSDSH_Att-D,RSDSH_Att-E,RSDSH_Att-F,RSDSH_Att-G</v>
      </c>
      <c r="G68" s="21" t="s">
        <v>575</v>
      </c>
      <c r="H68" s="21" t="str">
        <f t="shared" si="37"/>
        <v>RSDSH_Att-AB,RSDSH_Att-C,RSDSH_Att-D,RSDSH_Att-E,RSDSH_Att-F,RSDSH_Att-G</v>
      </c>
      <c r="I68" s="3">
        <v>1</v>
      </c>
      <c r="J68" s="77">
        <f t="shared" ref="J68:O68" si="42">MAX(IF(L10+L11="","",-L10-L11),-$T$10)</f>
        <v>-0.12352312893587172</v>
      </c>
      <c r="K68" s="77">
        <f t="shared" si="42"/>
        <v>-0.13587544182945888</v>
      </c>
      <c r="L68" s="77">
        <f t="shared" si="42"/>
        <v>-0.20441550681593382</v>
      </c>
      <c r="M68" s="77">
        <f t="shared" si="42"/>
        <v>-0.20441550681593382</v>
      </c>
      <c r="N68" s="77">
        <f t="shared" si="42"/>
        <v>-0.20441550681593382</v>
      </c>
      <c r="O68" s="77">
        <f t="shared" si="42"/>
        <v>-0.20441550681593382</v>
      </c>
      <c r="P68" s="3">
        <v>0</v>
      </c>
      <c r="Q68" s="3">
        <v>5</v>
      </c>
      <c r="R68" s="21" t="s">
        <v>234</v>
      </c>
      <c r="Z68" s="72" t="s">
        <v>254</v>
      </c>
    </row>
    <row r="69" spans="1:26" s="21" customFormat="1" ht="15.75" thickBot="1" x14ac:dyDescent="0.25">
      <c r="A69" s="21" t="s">
        <v>133</v>
      </c>
      <c r="B69" s="3" t="s">
        <v>464</v>
      </c>
      <c r="D69" s="21" t="str">
        <f>IF(Z69="","UC-UP_"&amp;A6,"\I: DISABLED")</f>
        <v>\I: DISABLED</v>
      </c>
      <c r="E69" s="21" t="str">
        <f t="shared" si="35"/>
        <v>RSDCOA</v>
      </c>
      <c r="F69" s="21" t="str">
        <f t="shared" si="36"/>
        <v>RSDSH_Att-AB,RSDSH_Att-C,RSDSH_Att-D,RSDSH_Att-E,RSDSH_Att-F,RSDSH_Att-G</v>
      </c>
      <c r="H69" s="21" t="str">
        <f t="shared" si="37"/>
        <v>RSDSH_Att-AB,RSDSH_Att-C,RSDSH_Att-D,RSDSH_Att-E,RSDSH_Att-F,RSDSH_Att-G</v>
      </c>
      <c r="I69" s="3">
        <v>1</v>
      </c>
      <c r="J69" s="29">
        <f t="shared" ref="J69:O72" si="43">IF(L6="","",-L6)</f>
        <v>-0.12920233842637591</v>
      </c>
      <c r="K69" s="29">
        <f t="shared" si="43"/>
        <v>-0.12920233842637591</v>
      </c>
      <c r="L69" s="29">
        <f t="shared" si="43"/>
        <v>-0.12920233842637591</v>
      </c>
      <c r="M69" s="29">
        <f t="shared" si="43"/>
        <v>-0.12920233842637591</v>
      </c>
      <c r="N69" s="29">
        <f t="shared" si="43"/>
        <v>-0.12920233842637591</v>
      </c>
      <c r="O69" s="29">
        <f t="shared" si="43"/>
        <v>-0.12920233842637591</v>
      </c>
      <c r="P69" s="3">
        <v>0</v>
      </c>
      <c r="Q69" s="3">
        <v>5</v>
      </c>
      <c r="R69" s="21" t="s">
        <v>230</v>
      </c>
      <c r="Z69" s="72" t="s">
        <v>254</v>
      </c>
    </row>
    <row r="70" spans="1:26" s="21" customFormat="1" ht="15" x14ac:dyDescent="0.2">
      <c r="A70" s="21" t="s">
        <v>191</v>
      </c>
      <c r="B70" s="3" t="s">
        <v>464</v>
      </c>
      <c r="D70" s="21" t="str">
        <f>IF(Z70="","UC-UP_"&amp;A7,"\I: DISABLED")</f>
        <v>\I: DISABLED</v>
      </c>
      <c r="E70" s="66" t="str">
        <f t="shared" si="35"/>
        <v>RSDBDL</v>
      </c>
      <c r="F70" s="66" t="str">
        <f t="shared" si="36"/>
        <v>RSDSH_Att-AB,RSDSH_Att-C,RSDSH_Att-D,RSDSH_Att-E,RSDSH_Att-F,RSDSH_Att-G</v>
      </c>
      <c r="H70" s="66" t="str">
        <f t="shared" si="37"/>
        <v>RSDSH_Att-AB,RSDSH_Att-C,RSDSH_Att-D,RSDSH_Att-E,RSDSH_Att-F,RSDSH_Att-G</v>
      </c>
      <c r="I70" s="66">
        <v>1</v>
      </c>
      <c r="J70" s="67">
        <f t="shared" si="43"/>
        <v>-1.15E-2</v>
      </c>
      <c r="K70" s="68">
        <f t="shared" si="43"/>
        <v>-1.3224999999999999E-2</v>
      </c>
      <c r="L70" s="68">
        <f t="shared" si="43"/>
        <v>-2.6600198804687482E-2</v>
      </c>
      <c r="M70" s="68">
        <f t="shared" si="43"/>
        <v>-5.3502501054737056E-2</v>
      </c>
      <c r="N70" s="68">
        <f t="shared" si="43"/>
        <v>-0.87565068412849112</v>
      </c>
      <c r="O70" s="68">
        <f t="shared" si="43"/>
        <v>-0.9</v>
      </c>
      <c r="P70" s="67">
        <v>0</v>
      </c>
      <c r="Q70" s="67">
        <v>5</v>
      </c>
      <c r="R70" s="67" t="s">
        <v>231</v>
      </c>
      <c r="Z70" s="72" t="s">
        <v>254</v>
      </c>
    </row>
    <row r="71" spans="1:26" s="21" customFormat="1" ht="15" x14ac:dyDescent="0.2">
      <c r="A71" s="21" t="s">
        <v>192</v>
      </c>
      <c r="B71" s="3" t="s">
        <v>464</v>
      </c>
      <c r="D71" s="21" t="str">
        <f>IF(Z71="","UC-UP_"&amp;A8,"\I: DISABLED")</f>
        <v>\I: DISABLED</v>
      </c>
      <c r="E71" s="66" t="str">
        <f t="shared" ref="E71:E79" si="44">A71</f>
        <v>RSDETH</v>
      </c>
      <c r="F71" s="21" t="str">
        <f t="shared" ref="F71:F79" si="45">H71</f>
        <v>RSDSH_Att-AB,RSDSH_Att-C,RSDSH_Att-D,RSDSH_Att-E,RSDSH_Att-F,RSDSH_Att-G</v>
      </c>
      <c r="H71" s="21" t="str">
        <f t="shared" ref="H71:H79" si="46">B71</f>
        <v>RSDSH_Att-AB,RSDSH_Att-C,RSDSH_Att-D,RSDSH_Att-E,RSDSH_Att-F,RSDSH_Att-G</v>
      </c>
      <c r="I71" s="3">
        <v>1</v>
      </c>
      <c r="J71" s="29" t="str">
        <f t="shared" si="43"/>
        <v/>
      </c>
      <c r="K71" s="29" t="str">
        <f t="shared" si="43"/>
        <v/>
      </c>
      <c r="L71" s="29" t="str">
        <f t="shared" si="43"/>
        <v/>
      </c>
      <c r="M71" s="29" t="str">
        <f t="shared" si="43"/>
        <v/>
      </c>
      <c r="N71" s="29" t="str">
        <f t="shared" si="43"/>
        <v/>
      </c>
      <c r="O71" s="29" t="str">
        <f t="shared" si="43"/>
        <v/>
      </c>
      <c r="P71" s="3">
        <v>0</v>
      </c>
      <c r="Q71" s="3">
        <v>5</v>
      </c>
      <c r="R71" s="21" t="s">
        <v>232</v>
      </c>
      <c r="Z71" s="72" t="s">
        <v>254</v>
      </c>
    </row>
    <row r="72" spans="1:26" s="21" customFormat="1" ht="15" x14ac:dyDescent="0.2">
      <c r="A72" s="21" t="s">
        <v>193</v>
      </c>
      <c r="B72" s="3" t="s">
        <v>464</v>
      </c>
      <c r="D72" s="21" t="str">
        <f>IF(Z72="","UC-UP_"&amp;A9,"\I: DISABLED")</f>
        <v>\I: DISABLED</v>
      </c>
      <c r="E72" s="21" t="str">
        <f t="shared" si="44"/>
        <v>RSDLPG</v>
      </c>
      <c r="F72" s="21" t="str">
        <f t="shared" si="45"/>
        <v>RSDSH_Att-AB,RSDSH_Att-C,RSDSH_Att-D,RSDSH_Att-E,RSDSH_Att-F,RSDSH_Att-G</v>
      </c>
      <c r="H72" s="21" t="str">
        <f t="shared" si="46"/>
        <v>RSDSH_Att-AB,RSDSH_Att-C,RSDSH_Att-D,RSDSH_Att-E,RSDSH_Att-F,RSDSH_Att-G</v>
      </c>
      <c r="I72" s="3">
        <v>1</v>
      </c>
      <c r="J72" s="29">
        <f t="shared" si="43"/>
        <v>-1.2624209346665203E-2</v>
      </c>
      <c r="K72" s="29">
        <f t="shared" si="43"/>
        <v>-1.3886630281331724E-2</v>
      </c>
      <c r="L72" s="29">
        <f t="shared" si="43"/>
        <v>-2.2364556934387565E-2</v>
      </c>
      <c r="M72" s="29">
        <f t="shared" si="43"/>
        <v>-3.6018342588400525E-2</v>
      </c>
      <c r="N72" s="29">
        <f t="shared" si="43"/>
        <v>-0.24231339793825696</v>
      </c>
      <c r="O72" s="29">
        <f t="shared" si="43"/>
        <v>-0.9</v>
      </c>
      <c r="P72" s="3">
        <v>0</v>
      </c>
      <c r="Q72" s="3">
        <v>5</v>
      </c>
      <c r="R72" s="21" t="s">
        <v>233</v>
      </c>
      <c r="Z72" s="72" t="s">
        <v>254</v>
      </c>
    </row>
    <row r="73" spans="1:26" s="21" customFormat="1" ht="15" x14ac:dyDescent="0.2">
      <c r="A73" s="21" t="s">
        <v>194</v>
      </c>
      <c r="B73" s="3" t="s">
        <v>464</v>
      </c>
      <c r="D73" s="21" t="str">
        <f>IF(Z73="","UC-UP_"&amp;A11,"\I: DISABLED")</f>
        <v>\I: DISABLED</v>
      </c>
      <c r="E73" s="21" t="str">
        <f t="shared" si="44"/>
        <v>RSDELC</v>
      </c>
      <c r="F73" s="21" t="str">
        <f t="shared" si="45"/>
        <v>RSDSH_Att-AB,RSDSH_Att-C,RSDSH_Att-D,RSDSH_Att-E,RSDSH_Att-F,RSDSH_Att-G</v>
      </c>
      <c r="H73" s="21" t="str">
        <f t="shared" si="46"/>
        <v>RSDSH_Att-AB,RSDSH_Att-C,RSDSH_Att-D,RSDSH_Att-E,RSDSH_Att-F,RSDSH_Att-G</v>
      </c>
      <c r="I73" s="3">
        <v>1</v>
      </c>
      <c r="J73" s="29">
        <f t="shared" ref="J73:O74" si="47">IF(L11="","",-L11)</f>
        <v>-7.855171743636627E-2</v>
      </c>
      <c r="K73" s="29">
        <f t="shared" si="47"/>
        <v>-8.6406889180002902E-2</v>
      </c>
      <c r="L73" s="29">
        <f t="shared" si="47"/>
        <v>-0.13915915909328655</v>
      </c>
      <c r="M73" s="29">
        <f t="shared" si="47"/>
        <v>-0.22411721731132897</v>
      </c>
      <c r="N73" s="29">
        <f t="shared" si="47"/>
        <v>-0.9</v>
      </c>
      <c r="O73" s="29">
        <f t="shared" si="47"/>
        <v>-0.9</v>
      </c>
      <c r="P73" s="3">
        <v>0</v>
      </c>
      <c r="Q73" s="3">
        <v>5</v>
      </c>
      <c r="R73" s="21" t="s">
        <v>235</v>
      </c>
      <c r="Z73" s="72" t="s">
        <v>254</v>
      </c>
    </row>
    <row r="74" spans="1:26" s="21" customFormat="1" ht="15" x14ac:dyDescent="0.2">
      <c r="A74" s="21" t="s">
        <v>195</v>
      </c>
      <c r="B74" s="3" t="s">
        <v>464</v>
      </c>
      <c r="D74" s="21" t="str">
        <f>IF(Z74="","UC-UP_"&amp;A12,"\I: DISABLED")</f>
        <v>\I: DISABLED</v>
      </c>
      <c r="E74" s="21" t="str">
        <f t="shared" si="44"/>
        <v>RSDKER</v>
      </c>
      <c r="F74" s="21" t="str">
        <f t="shared" si="45"/>
        <v>RSDSH_Att-AB,RSDSH_Att-C,RSDSH_Att-D,RSDSH_Att-E,RSDSH_Att-F,RSDSH_Att-G</v>
      </c>
      <c r="H74" s="21" t="str">
        <f t="shared" si="46"/>
        <v>RSDSH_Att-AB,RSDSH_Att-C,RSDSH_Att-D,RSDSH_Att-E,RSDSH_Att-F,RSDSH_Att-G</v>
      </c>
      <c r="I74" s="3">
        <v>1</v>
      </c>
      <c r="J74" s="29">
        <f t="shared" si="47"/>
        <v>-0.30773909370815405</v>
      </c>
      <c r="K74" s="29">
        <f t="shared" si="47"/>
        <v>-0.33851300307896948</v>
      </c>
      <c r="L74" s="29">
        <f t="shared" si="47"/>
        <v>-0.54517857658871138</v>
      </c>
      <c r="M74" s="29">
        <f t="shared" si="47"/>
        <v>-0.87801554938188586</v>
      </c>
      <c r="N74" s="29">
        <f t="shared" si="47"/>
        <v>-0.9</v>
      </c>
      <c r="O74" s="29">
        <f t="shared" si="47"/>
        <v>-0.9</v>
      </c>
      <c r="P74" s="3">
        <v>0</v>
      </c>
      <c r="Q74" s="3">
        <v>5</v>
      </c>
      <c r="R74" s="21" t="s">
        <v>236</v>
      </c>
      <c r="Z74" s="72" t="s">
        <v>254</v>
      </c>
    </row>
    <row r="75" spans="1:26" ht="15" x14ac:dyDescent="0.2">
      <c r="A75" s="21" t="s">
        <v>134</v>
      </c>
      <c r="B75" s="3" t="s">
        <v>464</v>
      </c>
      <c r="D75" s="21" t="str">
        <f>IF(Z75="","UC-UP_"&amp;A14,"\I: DISABLED")</f>
        <v>\I: DISABLED</v>
      </c>
      <c r="E75" s="21" t="str">
        <f t="shared" si="44"/>
        <v>RSDPEA</v>
      </c>
      <c r="F75" s="21" t="str">
        <f t="shared" si="45"/>
        <v>RSDSH_Att-AB,RSDSH_Att-C,RSDSH_Att-D,RSDSH_Att-E,RSDSH_Att-F,RSDSH_Att-G</v>
      </c>
      <c r="H75" s="21" t="str">
        <f t="shared" si="46"/>
        <v>RSDSH_Att-AB,RSDSH_Att-C,RSDSH_Att-D,RSDSH_Att-E,RSDSH_Att-F,RSDSH_Att-G</v>
      </c>
      <c r="I75" s="3">
        <v>1</v>
      </c>
      <c r="J75" s="29">
        <f t="shared" ref="J75:O79" si="48">IF(L14="","",-L14)</f>
        <v>-5.4111620554748684E-2</v>
      </c>
      <c r="K75" s="29">
        <f t="shared" si="48"/>
        <v>-5.9522782610223555E-2</v>
      </c>
      <c r="L75" s="29">
        <f t="shared" si="48"/>
        <v>-9.5862036621591179E-2</v>
      </c>
      <c r="M75" s="29">
        <f t="shared" si="48"/>
        <v>-0.15438676859943884</v>
      </c>
      <c r="N75" s="29">
        <f t="shared" si="48"/>
        <v>-0.9</v>
      </c>
      <c r="O75" s="29">
        <f t="shared" si="48"/>
        <v>-0.9</v>
      </c>
      <c r="P75" s="3">
        <v>0</v>
      </c>
      <c r="Q75" s="3">
        <v>5</v>
      </c>
      <c r="R75" s="21" t="s">
        <v>238</v>
      </c>
      <c r="Z75" s="72" t="s">
        <v>254</v>
      </c>
    </row>
    <row r="76" spans="1:26" ht="15" x14ac:dyDescent="0.2">
      <c r="A76" s="48" t="s">
        <v>163</v>
      </c>
      <c r="B76" s="3" t="s">
        <v>464</v>
      </c>
      <c r="D76" s="21" t="str">
        <f>IF(Z76="","UC-UP_"&amp;A15,"\I: DISABLED")</f>
        <v>\I: DISABLED</v>
      </c>
      <c r="E76" s="21"/>
      <c r="F76" s="21" t="str">
        <f t="shared" si="45"/>
        <v>RSDSH_Att-AB,RSDSH_Att-C,RSDSH_Att-D,RSDSH_Att-E,RSDSH_Att-F,RSDSH_Att-G</v>
      </c>
      <c r="H76" s="21" t="str">
        <f t="shared" si="46"/>
        <v>RSDSH_Att-AB,RSDSH_Att-C,RSDSH_Att-D,RSDSH_Att-E,RSDSH_Att-F,RSDSH_Att-G</v>
      </c>
      <c r="I76" s="3">
        <v>1</v>
      </c>
      <c r="J76" s="29">
        <f t="shared" si="48"/>
        <v>-6.9301113420766586E-2</v>
      </c>
      <c r="K76" s="29">
        <f t="shared" si="48"/>
        <v>-7.6231224762843247E-2</v>
      </c>
      <c r="L76" s="29">
        <f t="shared" si="48"/>
        <v>-0.12277114979280673</v>
      </c>
      <c r="M76" s="29">
        <f t="shared" si="48"/>
        <v>-0.19772416445281321</v>
      </c>
      <c r="N76" s="29">
        <f t="shared" si="48"/>
        <v>-0.9</v>
      </c>
      <c r="O76" s="29">
        <f t="shared" si="48"/>
        <v>-0.9</v>
      </c>
      <c r="P76" s="3">
        <v>0</v>
      </c>
      <c r="Q76" s="3">
        <v>5</v>
      </c>
      <c r="R76" s="21" t="s">
        <v>239</v>
      </c>
      <c r="Z76" s="72" t="s">
        <v>254</v>
      </c>
    </row>
    <row r="77" spans="1:26" ht="15" x14ac:dyDescent="0.2">
      <c r="A77" s="21" t="s">
        <v>135</v>
      </c>
      <c r="B77" s="3" t="s">
        <v>464</v>
      </c>
      <c r="D77" s="21" t="str">
        <f>IF(Z77="","UC-UP_"&amp;A16,"\I: DISABLED")</f>
        <v>\I: DISABLED</v>
      </c>
      <c r="E77" s="21" t="str">
        <f t="shared" si="44"/>
        <v>RSDWOO</v>
      </c>
      <c r="F77" s="21" t="str">
        <f t="shared" si="45"/>
        <v>RSDSH_Att-AB,RSDSH_Att-C,RSDSH_Att-D,RSDSH_Att-E,RSDSH_Att-F,RSDSH_Att-G</v>
      </c>
      <c r="H77" s="21" t="str">
        <f t="shared" si="46"/>
        <v>RSDSH_Att-AB,RSDSH_Att-C,RSDSH_Att-D,RSDSH_Att-E,RSDSH_Att-F,RSDSH_Att-G</v>
      </c>
      <c r="I77" s="3">
        <v>1</v>
      </c>
      <c r="J77" s="29">
        <f t="shared" si="48"/>
        <v>-7.4855959057571501E-3</v>
      </c>
      <c r="K77" s="29">
        <f t="shared" si="48"/>
        <v>-8.2341554963328654E-3</v>
      </c>
      <c r="L77" s="29">
        <f t="shared" si="48"/>
        <v>-1.3261189768399051E-2</v>
      </c>
      <c r="M77" s="29">
        <f t="shared" si="48"/>
        <v>-2.1357278733904358E-2</v>
      </c>
      <c r="N77" s="29">
        <f t="shared" si="48"/>
        <v>-0.14368109160007447</v>
      </c>
      <c r="O77" s="29">
        <f t="shared" si="48"/>
        <v>-0.9</v>
      </c>
      <c r="P77" s="3">
        <v>0</v>
      </c>
      <c r="Q77" s="3">
        <v>5</v>
      </c>
      <c r="R77" s="21" t="s">
        <v>240</v>
      </c>
      <c r="Z77" s="72" t="s">
        <v>254</v>
      </c>
    </row>
    <row r="78" spans="1:26" ht="15" x14ac:dyDescent="0.2">
      <c r="A78" s="21" t="s">
        <v>136</v>
      </c>
      <c r="B78" s="3" t="s">
        <v>464</v>
      </c>
      <c r="D78" s="21" t="str">
        <f>IF(Z78="","UC-UP_"&amp;A17,"\I: DISABLED")</f>
        <v>\I: DISABLED</v>
      </c>
      <c r="E78" s="21" t="str">
        <f t="shared" si="44"/>
        <v>RSDHET</v>
      </c>
      <c r="F78" s="21" t="str">
        <f t="shared" si="45"/>
        <v>RSDSH_Att-AB,RSDSH_Att-C,RSDSH_Att-D,RSDSH_Att-E,RSDSH_Att-F,RSDSH_Att-G</v>
      </c>
      <c r="H78" s="21" t="str">
        <f t="shared" si="46"/>
        <v>RSDSH_Att-AB,RSDSH_Att-C,RSDSH_Att-D,RSDSH_Att-E,RSDSH_Att-F,RSDSH_Att-G</v>
      </c>
      <c r="I78" s="3">
        <v>1</v>
      </c>
      <c r="J78" s="29">
        <f t="shared" si="48"/>
        <v>-1.3525580492262013E-3</v>
      </c>
      <c r="K78" s="29">
        <f>IF(M17="","",-M17)</f>
        <v>-1.4878138541488215E-3</v>
      </c>
      <c r="L78" s="29">
        <f t="shared" si="48"/>
        <v>-2.3961390902452195E-3</v>
      </c>
      <c r="M78" s="29">
        <f t="shared" si="48"/>
        <v>-3.8590059662308293E-3</v>
      </c>
      <c r="N78" s="29">
        <f t="shared" si="48"/>
        <v>-2.5961462442265128E-2</v>
      </c>
      <c r="O78" s="29">
        <f t="shared" si="48"/>
        <v>-0.17465573726475736</v>
      </c>
      <c r="P78" s="3">
        <v>0</v>
      </c>
      <c r="Q78" s="3">
        <v>5</v>
      </c>
      <c r="R78" s="21" t="s">
        <v>241</v>
      </c>
      <c r="Z78" s="72" t="s">
        <v>254</v>
      </c>
    </row>
    <row r="79" spans="1:26" ht="15.75" thickBot="1" x14ac:dyDescent="0.25">
      <c r="A79" s="45" t="s">
        <v>137</v>
      </c>
      <c r="B79" s="3" t="s">
        <v>464</v>
      </c>
      <c r="C79" s="50"/>
      <c r="D79" s="45" t="str">
        <f>IF(Z79="","UC-UP_"&amp;A18,"\I: DISABLED")</f>
        <v>\I: DISABLED</v>
      </c>
      <c r="E79" s="45" t="str">
        <f t="shared" si="44"/>
        <v>RSDGEO</v>
      </c>
      <c r="F79" s="45" t="str">
        <f t="shared" si="45"/>
        <v>RSDSH_Att-AB,RSDSH_Att-C,RSDSH_Att-D,RSDSH_Att-E,RSDSH_Att-F,RSDSH_Att-G</v>
      </c>
      <c r="G79" s="50"/>
      <c r="H79" s="45" t="str">
        <f t="shared" si="46"/>
        <v>RSDSH_Att-AB,RSDSH_Att-C,RSDSH_Att-D,RSDSH_Att-E,RSDSH_Att-F,RSDSH_Att-G</v>
      </c>
      <c r="I79" s="46">
        <v>1</v>
      </c>
      <c r="J79" s="51" t="str">
        <f t="shared" si="48"/>
        <v/>
      </c>
      <c r="K79" s="51" t="str">
        <f t="shared" si="48"/>
        <v/>
      </c>
      <c r="L79" s="51" t="str">
        <f t="shared" si="48"/>
        <v/>
      </c>
      <c r="M79" s="51" t="str">
        <f t="shared" si="48"/>
        <v/>
      </c>
      <c r="N79" s="51" t="str">
        <f t="shared" si="48"/>
        <v/>
      </c>
      <c r="O79" s="51" t="str">
        <f t="shared" si="48"/>
        <v/>
      </c>
      <c r="P79" s="46">
        <v>0</v>
      </c>
      <c r="Q79" s="46">
        <v>5</v>
      </c>
      <c r="R79" s="45" t="s">
        <v>242</v>
      </c>
      <c r="S79" s="50"/>
      <c r="T79" s="50"/>
      <c r="U79" s="50"/>
      <c r="V79" s="50"/>
      <c r="W79" s="50"/>
      <c r="X79" s="50"/>
      <c r="Y79" s="50"/>
      <c r="Z79" s="99" t="s">
        <v>254</v>
      </c>
    </row>
    <row r="80" spans="1:26" ht="15" x14ac:dyDescent="0.2">
      <c r="A80" s="21"/>
      <c r="B80" s="21"/>
      <c r="D80" s="21"/>
      <c r="E80" s="21"/>
      <c r="F80" s="21"/>
      <c r="H80" s="21"/>
      <c r="I80" s="3"/>
      <c r="J80" s="28"/>
      <c r="K80" s="28"/>
      <c r="L80" s="28"/>
      <c r="M80" s="28"/>
      <c r="N80" s="28"/>
      <c r="O80" s="28"/>
      <c r="P80" s="3"/>
      <c r="Q80" s="3"/>
      <c r="R80" s="21"/>
    </row>
    <row r="81" spans="1:18" ht="15" x14ac:dyDescent="0.2">
      <c r="A81" s="21"/>
      <c r="B81" s="21"/>
      <c r="D81" s="21"/>
      <c r="E81" s="21"/>
      <c r="F81" s="21"/>
      <c r="H81" s="21"/>
      <c r="I81" s="3"/>
      <c r="J81" s="28"/>
      <c r="K81" s="28"/>
      <c r="L81" s="28"/>
      <c r="M81" s="28"/>
      <c r="N81" s="28"/>
      <c r="O81" s="28"/>
      <c r="P81" s="3"/>
      <c r="Q81" s="3"/>
      <c r="R81" s="21"/>
    </row>
    <row r="82" spans="1:18" ht="15" x14ac:dyDescent="0.2">
      <c r="K82" s="29" t="str">
        <f t="shared" ref="K82" si="49">IF(L34="","",-L34)</f>
        <v/>
      </c>
      <c r="L82" s="29" t="str">
        <f t="shared" ref="L82:P82" si="50">IF(M34="","",-M34)</f>
        <v/>
      </c>
      <c r="M82" s="29" t="str">
        <f t="shared" si="50"/>
        <v/>
      </c>
      <c r="N82" s="29" t="str">
        <f t="shared" si="50"/>
        <v/>
      </c>
      <c r="O82" s="29" t="str">
        <f t="shared" si="50"/>
        <v/>
      </c>
      <c r="P82" s="29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D46:D58 F47 E56:E58 D59:E60 D64:E65">
    <cfRule type="containsText" dxfId="10" priority="16" operator="containsText" text="\I: DISABLED">
      <formula>NOT(ISERROR(SEARCH("\I: DISABLED",D46)))</formula>
    </cfRule>
  </conditionalFormatting>
  <conditionalFormatting sqref="D66:D67">
    <cfRule type="containsText" dxfId="9" priority="2" operator="containsText" text="\I: DISABLED">
      <formula>NOT(ISERROR(SEARCH("\I: DISABLED",D66)))</formula>
    </cfRule>
  </conditionalFormatting>
  <conditionalFormatting sqref="E46:E54 D67:E81">
    <cfRule type="containsText" dxfId="8" priority="6" operator="containsText" text="\I: DISABLED">
      <formula>NOT(ISERROR(SEARCH("\I: DISABLED",D46)))</formula>
    </cfRule>
  </conditionalFormatting>
  <conditionalFormatting sqref="E66">
    <cfRule type="containsText" dxfId="7" priority="1" operator="containsText" text="\I: DISABLED">
      <formula>NOT(ISERROR(SEARCH("\I: DISABLED",E66)))</formula>
    </cfRule>
  </conditionalFormatting>
  <conditionalFormatting sqref="F70">
    <cfRule type="containsText" dxfId="6" priority="14" operator="containsText" text="\I: DISABLED">
      <formula>NOT(ISERROR(SEARCH("\I: DISABLED",F70)))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42" zoomScale="60" zoomScaleNormal="60" workbookViewId="0">
      <selection activeCell="Z32" sqref="Z32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4.28515625" style="33" customWidth="1"/>
    <col min="7" max="7" width="24.140625" style="33" customWidth="1"/>
    <col min="8" max="8" width="13.7109375" style="33" customWidth="1"/>
    <col min="9" max="15" width="12.7109375" style="33" customWidth="1"/>
    <col min="16" max="16" width="15.5703125" style="33" customWidth="1"/>
    <col min="17" max="22" width="12.7109375" style="33" customWidth="1"/>
    <col min="23" max="24" width="6" style="33" customWidth="1"/>
    <col min="25" max="25" width="7.42578125" style="33" customWidth="1"/>
    <col min="26" max="26" width="18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32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2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2" ht="21" customHeight="1" x14ac:dyDescent="0.2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  <c r="Z3" s="140" t="s">
        <v>376</v>
      </c>
      <c r="AA3" s="140"/>
      <c r="AB3" s="140"/>
      <c r="AC3" s="140"/>
      <c r="AD3" s="140"/>
      <c r="AE3" s="140"/>
      <c r="AF3" s="140"/>
    </row>
    <row r="4" spans="1:32" ht="15.75" thickBot="1" x14ac:dyDescent="0.25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  <c r="Z4" s="42">
        <v>0.15</v>
      </c>
    </row>
    <row r="5" spans="1:32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32" ht="15.75" thickBot="1" x14ac:dyDescent="0.25">
      <c r="A6" s="25" t="s">
        <v>94</v>
      </c>
      <c r="B6" s="25" t="s">
        <v>125</v>
      </c>
      <c r="C6" s="21"/>
      <c r="D6" s="44">
        <f>SUMIF(SharesElab!$B$2:$B$79,Det_RSD_share!$A6,SharesElab!C$2:C$79)+D15*Z8</f>
        <v>7.0635182471359179E-2</v>
      </c>
      <c r="E6" s="39">
        <f>IF($D6=0,"",MAX($D6*(1-$S$4)^($E$5-$D$5),S6))</f>
        <v>6.3571664224223265E-2</v>
      </c>
      <c r="F6" s="39">
        <f>IF($D6=0,"",MAX($D6*(1-$S$4)^($F$5-$D$5),S6))</f>
        <v>5.7214497801800941E-2</v>
      </c>
      <c r="G6" s="39">
        <f>IF($D6=0,"",MAX($D6*(1-$S$4)^($G$5-$D$5),S6))</f>
        <v>3.3784588806985441E-2</v>
      </c>
      <c r="H6" s="39">
        <f>IF($D6=0,"",MAX($D6*(1-$S$4)^($H$5-$D$5),S6))</f>
        <v>1.9949461844636841E-2</v>
      </c>
      <c r="I6" s="39">
        <f>IF($D6=0,"",MAX($D6*(1-$S$4)^($I$5-$D$5),S6))</f>
        <v>2.4253888319531566E-3</v>
      </c>
      <c r="J6" s="39">
        <f>IF($D6=0,"",MAX($D6*(1-$S$4)^($J$5-$D$5),S6))</f>
        <v>2.9487066027019353E-4</v>
      </c>
      <c r="K6" s="21"/>
      <c r="L6" s="40">
        <f>IF($D6=0,"",MIN($D6*(1+$S$4)^($L$5-$D$5),T6))</f>
        <v>7.4873293419640732E-2</v>
      </c>
      <c r="M6" s="40">
        <f>IF($D6=0,"",MIN($D6*(1+$S$4)^($M$5-$D$5),T6))</f>
        <v>7.4873293419640732E-2</v>
      </c>
      <c r="N6" s="40">
        <f>IF($D6=0,"",MIN($D6*(1+$S$4)^($N$5-$D$5),T6))</f>
        <v>7.4873293419640732E-2</v>
      </c>
      <c r="O6" s="40">
        <f>IF($D6=0,"",MIN($D6*(1+$S$4)^($O$5-$D$5),T6))</f>
        <v>7.4873293419640732E-2</v>
      </c>
      <c r="P6" s="40">
        <f>IF($D6=0,"",MIN($D6*(1+$S$4)^($P$5-$D$5),T6))</f>
        <v>7.4873293419640732E-2</v>
      </c>
      <c r="Q6" s="40">
        <f>IF($D6=0,"",MIN($D6*(1+$S$4)^($Q$5-$D$5),T6))</f>
        <v>7.4873293419640732E-2</v>
      </c>
      <c r="S6" s="69">
        <v>0</v>
      </c>
      <c r="T6" s="69">
        <f>D6*Z14</f>
        <v>7.4873293419640732E-2</v>
      </c>
    </row>
    <row r="7" spans="1:32" ht="15.75" thickBot="1" x14ac:dyDescent="0.25">
      <c r="A7" s="25" t="s">
        <v>95</v>
      </c>
      <c r="B7" s="25" t="s">
        <v>126</v>
      </c>
      <c r="C7" s="21"/>
      <c r="D7" s="44">
        <f>SUMIF(SharesElab!$B$2:$B$79,Det_RSD_share!$A7,SharesElab!C$2:C$79)</f>
        <v>0</v>
      </c>
      <c r="E7" s="39"/>
      <c r="F7" s="39"/>
      <c r="G7" s="39" t="str">
        <f t="shared" ref="G7:G18" si="0">IF($D7=0,"",MAX($D7*(1-$S$4)^($G$5-$D$5),S7))</f>
        <v/>
      </c>
      <c r="H7" s="39" t="str">
        <f t="shared" ref="H7:H18" si="1">IF($D7=0,"",MAX($D7*(1-$S$4)^($H$5-$D$5),S7))</f>
        <v/>
      </c>
      <c r="I7" s="39" t="str">
        <f t="shared" ref="I7:I18" si="2">IF($D7=0,"",MAX($D7*(1-$S$4)^($I$5-$D$5),S7))</f>
        <v/>
      </c>
      <c r="J7" s="39" t="str">
        <f t="shared" ref="J7:J18" si="3">IF($D7=0,"",MAX($D7*(1-$S$4)^($J$5-$D$5),S7))</f>
        <v/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43" t="s">
        <v>251</v>
      </c>
      <c r="Z7" s="143"/>
    </row>
    <row r="8" spans="1:32" ht="15.75" thickBot="1" x14ac:dyDescent="0.25">
      <c r="A8" s="25" t="s">
        <v>96</v>
      </c>
      <c r="B8" s="25" t="s">
        <v>127</v>
      </c>
      <c r="C8" s="21"/>
      <c r="D8" s="44">
        <f>SUMIF(SharesElab!$B$2:$B$79,Det_RSD_share!$A8,SharesElab!C$2:C$79)</f>
        <v>0</v>
      </c>
      <c r="E8" s="39" t="str">
        <f t="shared" ref="E8:E18" si="4">IF($D8=0,"",MAX($D8*(1-$S$4)^($E$5-$D$5),S8))</f>
        <v/>
      </c>
      <c r="F8" s="39" t="str">
        <f t="shared" ref="F8:F18" si="5">IF($D8=0,"",MAX($D8*(1-$S$4)^($F$5-$D$5),S8))</f>
        <v/>
      </c>
      <c r="G8" s="39" t="str">
        <f t="shared" si="0"/>
        <v/>
      </c>
      <c r="H8" s="39" t="str">
        <f t="shared" si="1"/>
        <v/>
      </c>
      <c r="I8" s="39" t="str">
        <f t="shared" si="2"/>
        <v/>
      </c>
      <c r="J8" s="39" t="str">
        <f t="shared" si="3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" si="11">IF($D8=0,"",MIN($D8*(1+$S$4)^($Q$5-$D$5),T8))</f>
        <v/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32" ht="15.75" thickBot="1" x14ac:dyDescent="0.25">
      <c r="A9" s="25" t="s">
        <v>97</v>
      </c>
      <c r="B9" s="25" t="s">
        <v>117</v>
      </c>
      <c r="C9" s="21"/>
      <c r="D9" s="44">
        <f>SUMIF(SharesElab!$B$2:$B$79,Det_RSD_share!$A9,SharesElab!C$2:C$79)</f>
        <v>2.7628471935382318E-2</v>
      </c>
      <c r="E9" s="39">
        <f t="shared" si="4"/>
        <v>2.4865624741844086E-2</v>
      </c>
      <c r="F9" s="39">
        <f t="shared" si="5"/>
        <v>2.2379062267659681E-2</v>
      </c>
      <c r="G9" s="39">
        <f t="shared" si="0"/>
        <v>1.3214612478430367E-2</v>
      </c>
      <c r="H9" s="39">
        <f t="shared" si="1"/>
        <v>7.8030965223883494E-3</v>
      </c>
      <c r="I9" s="39">
        <f t="shared" si="2"/>
        <v>9.4867437063928168E-4</v>
      </c>
      <c r="J9" s="39">
        <f t="shared" si="3"/>
        <v>1.1533665627813779E-4</v>
      </c>
      <c r="K9" s="21"/>
      <c r="L9" s="40">
        <f t="shared" si="6"/>
        <v>3.0391319128920551E-2</v>
      </c>
      <c r="M9" s="40">
        <f t="shared" si="7"/>
        <v>3.3430451041812609E-2</v>
      </c>
      <c r="N9" s="40">
        <f t="shared" si="8"/>
        <v>5.3840075707349652E-2</v>
      </c>
      <c r="O9" s="40">
        <f t="shared" si="9"/>
        <v>8.6709980327443703E-2</v>
      </c>
      <c r="P9" s="40">
        <f t="shared" si="10"/>
        <v>0.58334138825890214</v>
      </c>
      <c r="Q9" s="40">
        <f t="shared" ref="Q9:Q18" si="12">IF($D9=0,"",MIN($D9*(1+$S$4)^($Q$5-$D$5),T9))</f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32" ht="15.75" thickBot="1" x14ac:dyDescent="0.25">
      <c r="A10" s="25" t="s">
        <v>98</v>
      </c>
      <c r="B10" s="25" t="s">
        <v>34</v>
      </c>
      <c r="C10" s="21"/>
      <c r="D10" s="44">
        <f>SUMIF(SharesElab!$B$2:$B$79,Det_RSD_share!$A10,SharesElab!C$2:C$79)</f>
        <v>3.7124933969897939E-2</v>
      </c>
      <c r="E10" s="39">
        <f t="shared" si="4"/>
        <v>3.3412440572908146E-2</v>
      </c>
      <c r="F10" s="39">
        <f t="shared" si="5"/>
        <v>3.0071196515617332E-2</v>
      </c>
      <c r="G10" s="39">
        <f t="shared" si="0"/>
        <v>1.7756740830506882E-2</v>
      </c>
      <c r="H10" s="39">
        <f t="shared" si="1"/>
        <v>1.0485177893006013E-2</v>
      </c>
      <c r="I10" s="39">
        <f t="shared" si="2"/>
        <v>1.2747528510186662E-3</v>
      </c>
      <c r="J10" s="39">
        <f t="shared" si="3"/>
        <v>1.5498018705663999E-4</v>
      </c>
      <c r="K10" s="21"/>
      <c r="L10" s="40">
        <f t="shared" si="6"/>
        <v>4.0837427366887738E-2</v>
      </c>
      <c r="M10" s="40">
        <f t="shared" si="7"/>
        <v>4.4921170103576512E-2</v>
      </c>
      <c r="N10" s="40">
        <f t="shared" si="8"/>
        <v>7.2345993663511049E-2</v>
      </c>
      <c r="O10" s="40">
        <f t="shared" si="9"/>
        <v>0.11651394625502119</v>
      </c>
      <c r="P10" s="40">
        <f t="shared" si="10"/>
        <v>0.18562466984948969</v>
      </c>
      <c r="Q10" s="40">
        <f t="shared" si="12"/>
        <v>0.18562466984948969</v>
      </c>
      <c r="S10" s="69">
        <v>0</v>
      </c>
      <c r="T10" s="69">
        <f>D10*$Z$13</f>
        <v>0.18562466984948969</v>
      </c>
      <c r="Y10" s="65" t="s">
        <v>253</v>
      </c>
      <c r="Z10" s="71">
        <v>6.2E-2</v>
      </c>
    </row>
    <row r="11" spans="1:32" ht="15.75" thickBot="1" x14ac:dyDescent="0.25">
      <c r="A11" s="25" t="s">
        <v>99</v>
      </c>
      <c r="B11" s="25" t="s">
        <v>34</v>
      </c>
      <c r="C11" s="21"/>
      <c r="D11" s="44">
        <f>SUMIF(SharesElab!$B$2:$B$79,Det_RSD_share!$A11,SharesElab!C$2:C$79)</f>
        <v>5.0195933688015545E-2</v>
      </c>
      <c r="E11" s="39">
        <f t="shared" si="4"/>
        <v>4.5176340319213991E-2</v>
      </c>
      <c r="F11" s="39">
        <f t="shared" si="5"/>
        <v>4.0658706287292595E-2</v>
      </c>
      <c r="G11" s="39">
        <f t="shared" si="0"/>
        <v>2.4008559475583408E-2</v>
      </c>
      <c r="H11" s="39">
        <f t="shared" si="1"/>
        <v>1.4176814284737252E-2</v>
      </c>
      <c r="I11" s="39">
        <f t="shared" si="2"/>
        <v>1.7235696534901512E-3</v>
      </c>
      <c r="J11" s="39">
        <f t="shared" si="3"/>
        <v>2.0954583242515951E-4</v>
      </c>
      <c r="K11" s="21"/>
      <c r="L11" s="40">
        <f t="shared" si="6"/>
        <v>5.5215527056817107E-2</v>
      </c>
      <c r="M11" s="40">
        <f t="shared" si="7"/>
        <v>6.073707976249882E-2</v>
      </c>
      <c r="N11" s="40">
        <f t="shared" si="8"/>
        <v>9.7817674328302018E-2</v>
      </c>
      <c r="O11" s="40">
        <f t="shared" si="9"/>
        <v>0.15753634268247371</v>
      </c>
      <c r="P11" s="40">
        <f t="shared" si="10"/>
        <v>0.9</v>
      </c>
      <c r="Q11" s="40">
        <f t="shared" si="12"/>
        <v>0.9</v>
      </c>
      <c r="S11" s="78">
        <f>S10</f>
        <v>0</v>
      </c>
      <c r="T11" s="78">
        <v>0.9</v>
      </c>
    </row>
    <row r="12" spans="1:32" ht="15.75" thickBot="1" x14ac:dyDescent="0.25">
      <c r="A12" s="25" t="s">
        <v>100</v>
      </c>
      <c r="B12" s="25" t="s">
        <v>118</v>
      </c>
      <c r="C12" s="21"/>
      <c r="D12" s="44">
        <f>SUMIF(SharesElab!$B$2:$B$79,Det_RSD_share!$A12,SharesElab!C$2:C$79)</f>
        <v>0.60083130301671062</v>
      </c>
      <c r="E12" s="39">
        <f t="shared" si="4"/>
        <v>0.54074817271503961</v>
      </c>
      <c r="F12" s="39">
        <f t="shared" si="5"/>
        <v>0.48667335544353563</v>
      </c>
      <c r="G12" s="39">
        <f t="shared" si="0"/>
        <v>0.28737574965585344</v>
      </c>
      <c r="H12" s="39">
        <f t="shared" si="1"/>
        <v>0.16969250641428493</v>
      </c>
      <c r="I12" s="39">
        <f t="shared" si="2"/>
        <v>2.0630647238937504E-2</v>
      </c>
      <c r="J12" s="39">
        <f t="shared" si="3"/>
        <v>2.5082050733481894E-3</v>
      </c>
      <c r="K12" s="21"/>
      <c r="L12" s="40">
        <f t="shared" si="6"/>
        <v>0.66091443331838173</v>
      </c>
      <c r="M12" s="40">
        <f t="shared" si="7"/>
        <v>0.72700587665021998</v>
      </c>
      <c r="N12" s="40">
        <f t="shared" si="8"/>
        <v>0.9</v>
      </c>
      <c r="O12" s="40">
        <f t="shared" si="9"/>
        <v>0.9</v>
      </c>
      <c r="P12" s="40">
        <f t="shared" si="10"/>
        <v>0.9</v>
      </c>
      <c r="Q12" s="40">
        <f t="shared" si="12"/>
        <v>0.9</v>
      </c>
      <c r="S12" s="69">
        <v>0</v>
      </c>
      <c r="T12" s="69">
        <v>0.9</v>
      </c>
      <c r="Y12" s="143" t="s">
        <v>373</v>
      </c>
      <c r="Z12" s="143"/>
    </row>
    <row r="13" spans="1:32" ht="15.75" thickBot="1" x14ac:dyDescent="0.25">
      <c r="A13" s="25" t="s">
        <v>459</v>
      </c>
      <c r="B13" s="25" t="s">
        <v>119</v>
      </c>
      <c r="C13" s="21"/>
      <c r="D13" s="44">
        <f>SUMIF(SharesElab!$B$2:$B$79,Det_RSD_share!$A13,SharesElab!C$2:C$79)</f>
        <v>0</v>
      </c>
      <c r="E13" s="39" t="str">
        <f t="shared" si="4"/>
        <v/>
      </c>
      <c r="F13" s="39" t="str">
        <f t="shared" si="5"/>
        <v/>
      </c>
      <c r="G13" s="39" t="str">
        <f t="shared" si="0"/>
        <v/>
      </c>
      <c r="H13" s="39" t="str">
        <f t="shared" si="1"/>
        <v/>
      </c>
      <c r="I13" s="39" t="str">
        <f t="shared" si="2"/>
        <v/>
      </c>
      <c r="J13" s="39" t="str">
        <f t="shared" si="3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2"/>
        <v/>
      </c>
      <c r="S13" s="69">
        <v>0</v>
      </c>
      <c r="T13" s="124">
        <f>(RSDCK_share!S38*D13*2+RSDCK_share!S39*RSDCK_share!Z15)/SUM(RSDCK_share!S38:S39)</f>
        <v>7.2453092477748018E-2</v>
      </c>
      <c r="Y13" s="65" t="s">
        <v>372</v>
      </c>
      <c r="Z13" s="93">
        <v>5</v>
      </c>
    </row>
    <row r="14" spans="1:32" ht="15.75" thickBot="1" x14ac:dyDescent="0.25">
      <c r="A14" s="25" t="s">
        <v>101</v>
      </c>
      <c r="B14" s="25" t="s">
        <v>120</v>
      </c>
      <c r="C14" s="21"/>
      <c r="D14" s="44">
        <f>SUMIF(SharesElab!$B$2:$B$79,Det_RSD_share!$A14,SharesElab!C$2:C$79)+D15*Z9</f>
        <v>8.4262615824130693E-2</v>
      </c>
      <c r="E14" s="39">
        <f t="shared" si="4"/>
        <v>7.5836354241717627E-2</v>
      </c>
      <c r="F14" s="39">
        <f t="shared" si="5"/>
        <v>6.8252718817545868E-2</v>
      </c>
      <c r="G14" s="39">
        <f t="shared" si="0"/>
        <v>4.030254793457267E-2</v>
      </c>
      <c r="H14" s="39">
        <f t="shared" si="1"/>
        <v>2.3798251529885822E-2</v>
      </c>
      <c r="I14" s="39">
        <f t="shared" si="2"/>
        <v>2.8933118061084183E-3</v>
      </c>
      <c r="J14" s="39">
        <f t="shared" si="3"/>
        <v>3.5175917007405975E-4</v>
      </c>
      <c r="K14" s="21"/>
      <c r="L14" s="40">
        <f t="shared" si="6"/>
        <v>9.2688877406543774E-2</v>
      </c>
      <c r="M14" s="40">
        <f t="shared" si="7"/>
        <v>0.10195776514719815</v>
      </c>
      <c r="N14" s="40">
        <f t="shared" si="8"/>
        <v>0.16420400034721416</v>
      </c>
      <c r="O14" s="40">
        <f t="shared" si="9"/>
        <v>0.26445218459919195</v>
      </c>
      <c r="P14" s="40">
        <f t="shared" si="10"/>
        <v>0.9</v>
      </c>
      <c r="Q14" s="40">
        <f t="shared" si="12"/>
        <v>0.9</v>
      </c>
      <c r="S14" s="69">
        <v>0</v>
      </c>
      <c r="T14" s="69">
        <v>0.9</v>
      </c>
      <c r="Y14" s="65" t="s">
        <v>249</v>
      </c>
      <c r="Z14" s="96">
        <v>1.06</v>
      </c>
    </row>
    <row r="15" spans="1:32" ht="15.75" thickBot="1" x14ac:dyDescent="0.25">
      <c r="A15" s="25" t="s">
        <v>102</v>
      </c>
      <c r="B15" s="25" t="s">
        <v>121</v>
      </c>
      <c r="C15" s="21"/>
      <c r="D15" s="81">
        <f>SUMIF(SharesElab!$B$2:$B$79,Det_RSD_share!$A15,SharesElab!C$2:C$79)</f>
        <v>0.10614325252454605</v>
      </c>
      <c r="E15" s="39">
        <f t="shared" si="4"/>
        <v>9.5528927272091446E-2</v>
      </c>
      <c r="F15" s="39">
        <f t="shared" si="5"/>
        <v>8.5976034544882313E-2</v>
      </c>
      <c r="G15" s="39">
        <f t="shared" si="0"/>
        <v>5.0767988638407563E-2</v>
      </c>
      <c r="H15" s="39">
        <f t="shared" si="1"/>
        <v>2.9977989611093294E-2</v>
      </c>
      <c r="I15" s="39">
        <f t="shared" si="2"/>
        <v>3.6446236882675671E-3</v>
      </c>
      <c r="J15" s="39">
        <f t="shared" si="3"/>
        <v>4.4310115526111315E-4</v>
      </c>
      <c r="K15" s="21"/>
      <c r="L15" s="40">
        <f t="shared" si="6"/>
        <v>0.11675757777700067</v>
      </c>
      <c r="M15" s="40">
        <f t="shared" si="7"/>
        <v>0.12843333555470074</v>
      </c>
      <c r="N15" s="40">
        <f t="shared" si="8"/>
        <v>0.20684317124420118</v>
      </c>
      <c r="O15" s="40">
        <f t="shared" si="9"/>
        <v>0.33312299572049853</v>
      </c>
      <c r="P15" s="40">
        <f t="shared" si="10"/>
        <v>0.9</v>
      </c>
      <c r="Q15" s="40">
        <f t="shared" si="12"/>
        <v>0.9</v>
      </c>
      <c r="S15" s="69">
        <v>0</v>
      </c>
      <c r="T15" s="69">
        <v>0.9</v>
      </c>
      <c r="Y15" s="143" t="s">
        <v>374</v>
      </c>
      <c r="Z15" s="143"/>
    </row>
    <row r="16" spans="1:32" ht="15.75" thickBot="1" x14ac:dyDescent="0.25">
      <c r="A16" s="25" t="s">
        <v>103</v>
      </c>
      <c r="B16" s="25" t="s">
        <v>122</v>
      </c>
      <c r="C16" s="21"/>
      <c r="D16" s="44">
        <f>SUMIF(SharesElab!$B$2:$B$79,Det_RSD_share!$A16,SharesElab!C$2:C$79)+D15*Z10</f>
        <v>1.5010552040627043E-2</v>
      </c>
      <c r="E16" s="39">
        <f t="shared" si="4"/>
        <v>1.350949683656434E-2</v>
      </c>
      <c r="F16" s="39">
        <f t="shared" si="5"/>
        <v>1.2158547152907906E-2</v>
      </c>
      <c r="G16" s="39">
        <f t="shared" si="0"/>
        <v>7.1795005083205906E-3</v>
      </c>
      <c r="H16" s="39">
        <f t="shared" si="1"/>
        <v>4.239423255158227E-3</v>
      </c>
      <c r="I16" s="39">
        <f t="shared" si="2"/>
        <v>5.154148967555992E-4</v>
      </c>
      <c r="J16" s="39">
        <f t="shared" si="3"/>
        <v>6.2662418873689482E-5</v>
      </c>
      <c r="K16" s="21"/>
      <c r="L16" s="40">
        <f t="shared" si="6"/>
        <v>1.6511607244689749E-2</v>
      </c>
      <c r="M16" s="40">
        <f t="shared" si="7"/>
        <v>1.8162767969158725E-2</v>
      </c>
      <c r="N16" s="40">
        <f t="shared" si="8"/>
        <v>2.9251319442009833E-2</v>
      </c>
      <c r="O16" s="40">
        <f t="shared" si="9"/>
        <v>4.7109542474551264E-2</v>
      </c>
      <c r="P16" s="40">
        <f t="shared" si="10"/>
        <v>0.31692944461029626</v>
      </c>
      <c r="Q16" s="40">
        <f t="shared" si="12"/>
        <v>0.9</v>
      </c>
      <c r="S16" s="69">
        <v>0</v>
      </c>
      <c r="T16" s="69">
        <v>0.9</v>
      </c>
      <c r="Y16" s="65" t="s">
        <v>375</v>
      </c>
      <c r="Z16" s="94">
        <v>0.01</v>
      </c>
    </row>
    <row r="17" spans="1:22" ht="15.75" thickBot="1" x14ac:dyDescent="0.25">
      <c r="A17" s="25" t="s">
        <v>104</v>
      </c>
      <c r="B17" s="25" t="s">
        <v>123</v>
      </c>
      <c r="C17" s="21"/>
      <c r="D17" s="44">
        <f>SUMIF(SharesElab!$B$2:$B$79,Det_RSD_share!$A17,SharesElab!C$2:C$79)</f>
        <v>2.6135976213763272E-3</v>
      </c>
      <c r="E17" s="39">
        <f t="shared" si="4"/>
        <v>2.3522378592386946E-3</v>
      </c>
      <c r="F17" s="39">
        <f t="shared" si="5"/>
        <v>2.1170140733148251E-3</v>
      </c>
      <c r="G17" s="39">
        <f t="shared" si="0"/>
        <v>1.2500756401516715E-3</v>
      </c>
      <c r="H17" s="39">
        <f t="shared" si="1"/>
        <v>7.3815716475316069E-4</v>
      </c>
      <c r="I17" s="39">
        <f t="shared" si="2"/>
        <v>8.9742678652749051E-5</v>
      </c>
      <c r="J17" s="39">
        <f t="shared" si="3"/>
        <v>1.0910614644597738E-5</v>
      </c>
      <c r="K17" s="21"/>
      <c r="L17" s="40">
        <f t="shared" si="6"/>
        <v>2.8749573835139602E-3</v>
      </c>
      <c r="M17" s="40">
        <f t="shared" si="7"/>
        <v>3.1624531218653563E-3</v>
      </c>
      <c r="N17" s="40">
        <f t="shared" si="8"/>
        <v>5.0931623772953773E-3</v>
      </c>
      <c r="O17" s="40">
        <f t="shared" si="9"/>
        <v>8.2025889402579794E-3</v>
      </c>
      <c r="P17" s="40">
        <f t="shared" si="10"/>
        <v>0.05</v>
      </c>
      <c r="Q17" s="40">
        <f t="shared" si="12"/>
        <v>0.05</v>
      </c>
      <c r="S17" s="69">
        <v>0</v>
      </c>
      <c r="T17" s="69">
        <v>0.05</v>
      </c>
      <c r="V17" s="65" t="s">
        <v>252</v>
      </c>
    </row>
    <row r="18" spans="1:22" ht="15" x14ac:dyDescent="0.2">
      <c r="A18" s="25" t="s">
        <v>105</v>
      </c>
      <c r="B18" s="25" t="s">
        <v>124</v>
      </c>
      <c r="C18" s="21"/>
      <c r="D18" s="44">
        <f>SUMIF(SharesElab!$B$2:$B$79,Det_RSD_share!$A18,SharesElab!C$2:C$79)</f>
        <v>0</v>
      </c>
      <c r="E18" s="39" t="str">
        <f t="shared" si="4"/>
        <v/>
      </c>
      <c r="F18" s="39" t="str">
        <f t="shared" si="5"/>
        <v/>
      </c>
      <c r="G18" s="39" t="str">
        <f t="shared" si="0"/>
        <v/>
      </c>
      <c r="H18" s="39" t="str">
        <f t="shared" si="1"/>
        <v/>
      </c>
      <c r="I18" s="39" t="str">
        <f t="shared" si="2"/>
        <v/>
      </c>
      <c r="J18" s="39" t="str">
        <f t="shared" si="3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2"/>
        <v/>
      </c>
      <c r="S18" s="69">
        <v>0</v>
      </c>
      <c r="T18" s="69">
        <v>0.9</v>
      </c>
      <c r="V18" s="70">
        <f>SUM(D6:D18)-D15</f>
        <v>0.88830259056749961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42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106</v>
      </c>
      <c r="B21" s="25" t="s">
        <v>125</v>
      </c>
      <c r="C21" s="21"/>
      <c r="D21" s="38">
        <f>SUMIF(SharesElab!$B$2:$B$79,Det_RSD_share!$A21,SharesElab!C$2:C$79)+D30*Z8</f>
        <v>1.0597208406780991E-2</v>
      </c>
      <c r="E21" s="39">
        <f>IF($D21=0,"",MAX($D21*(1-$S$4)^($E$5-$D$5),S21))</f>
        <v>9.5374875661028927E-3</v>
      </c>
      <c r="F21" s="39">
        <f>IF($D21=0,"",MAX($D21*(1-$S$4)^($F$5-$D$5),S21))</f>
        <v>8.5837388094926036E-3</v>
      </c>
      <c r="G21" s="39">
        <f>IF($D21=0,"",MAX($D21*(1-$S$4)^($G$5-$D$5),S21))</f>
        <v>5.0686119296172883E-3</v>
      </c>
      <c r="H21" s="39">
        <f>IF($D21=0,"",MAX($D21*(1-$S$4)^($H$5-$D$5),S21))</f>
        <v>2.9929646583197137E-3</v>
      </c>
      <c r="I21" s="39">
        <f>IF($D21=0,"",MAX($D21*(1-$S$4)^($I$5-$D$5),S21))</f>
        <v>3.6387463046631742E-4</v>
      </c>
      <c r="J21" s="39">
        <f>IF($D21=0,"",MAX($D21*(1-$S$4)^($J$5-$D$5),S21))</f>
        <v>4.4238660262474556E-5</v>
      </c>
      <c r="K21" s="21"/>
      <c r="L21" s="40">
        <f>IF($D21=0,"",MIN($D21*(1+$S$4)^($L$5-$D$5),T21))</f>
        <v>1.1233040911187851E-2</v>
      </c>
      <c r="M21" s="40">
        <f>IF($D21=0,"",MIN($D21*(1+$S$4)^($M$5-$D$5),T21))</f>
        <v>1.1233040911187851E-2</v>
      </c>
      <c r="N21" s="40">
        <f>IF($D21=0,"",MIN($D21*(1+$S$4)^($N$5-$D$5),T21))</f>
        <v>1.1233040911187851E-2</v>
      </c>
      <c r="O21" s="40">
        <f>IF($D21=0,"",MIN($D21*(1+$S$4)^($O$5-$D$5),T21))</f>
        <v>1.1233040911187851E-2</v>
      </c>
      <c r="P21" s="40">
        <f>IF($D21=0,"",MIN($D21*(1+$S$4)^($P$5-$D$5),T21))</f>
        <v>1.1233040911187851E-2</v>
      </c>
      <c r="Q21" s="40">
        <f>IF($D21=0,"",MIN($D21*(1+$S$4)^($Q$5-$D$5),T21))</f>
        <v>1.1233040911187851E-2</v>
      </c>
      <c r="S21" s="69">
        <v>0</v>
      </c>
      <c r="T21" s="95">
        <f>D21*Z14</f>
        <v>1.1233040911187851E-2</v>
      </c>
    </row>
    <row r="22" spans="1:22" ht="15.75" thickBot="1" x14ac:dyDescent="0.25">
      <c r="A22" s="25" t="s">
        <v>107</v>
      </c>
      <c r="B22" s="25" t="s">
        <v>126</v>
      </c>
      <c r="C22" s="21"/>
      <c r="D22" s="38">
        <f>SUMIF(SharesElab!$B$2:$B$79,Det_RSD_share!$A22,SharesElab!C$2:C$79)</f>
        <v>5.3729405047844366E-6</v>
      </c>
      <c r="E22" s="39">
        <f t="shared" ref="E22:E33" si="13">IF($D22=0,"",MAX($D22*(1-$S$4)^($E$5-$D$5),S22))</f>
        <v>4.8356464543059933E-6</v>
      </c>
      <c r="F22" s="39">
        <f t="shared" ref="F22:F33" si="14">IF($D22=0,"",MAX($D22*(1-$S$4)^($F$5-$D$5),S22))</f>
        <v>4.3520818088753936E-6</v>
      </c>
      <c r="G22" s="39">
        <f t="shared" ref="G22:G33" si="15">IF($D22=0,"",MAX($D22*(1-$S$4)^($G$5-$D$5),S22))</f>
        <v>2.5698607873228321E-6</v>
      </c>
      <c r="H22" s="39">
        <f t="shared" ref="H22:H33" si="16">IF($D22=0,"",MAX($D22*(1-$S$4)^($H$5-$D$5),S22))</f>
        <v>1.5174770963062594E-6</v>
      </c>
      <c r="I22" s="39">
        <f t="shared" ref="I22:I33" si="17">IF($D22=0,"",MAX($D22*(1-$S$4)^($I$5-$D$5),S22))</f>
        <v>1.8448978878672632E-7</v>
      </c>
      <c r="J22" s="39">
        <f t="shared" ref="J22:J33" si="18">IF($D22=0,"",MAX($D22*(1-$S$4)^($J$5-$D$5),S22))</f>
        <v>2.2429651326810935E-8</v>
      </c>
      <c r="K22" s="21"/>
      <c r="L22" s="40">
        <f t="shared" ref="L22:L33" si="19">IF($D22=0,"",MIN($D22*(1+$S$4)^($L$5-$D$5),T22))</f>
        <v>5.9102345552628808E-6</v>
      </c>
      <c r="M22" s="40">
        <f t="shared" ref="M22:M33" si="20">IF($D22=0,"",MIN($D22*(1+$S$4)^($M$5-$D$5),T22))</f>
        <v>6.5012580107891694E-6</v>
      </c>
      <c r="N22" s="40">
        <f t="shared" ref="N22:N33" si="21">IF($D22=0,"",MIN($D22*(1+$S$4)^($N$5-$D$5),T22))</f>
        <v>1.0470341038956069E-5</v>
      </c>
      <c r="O22" s="40">
        <f t="shared" ref="O22:O33" si="22">IF($D22=0,"",MIN($D22*(1+$S$4)^($O$5-$D$5),T22))</f>
        <v>1.6862588946649145E-5</v>
      </c>
      <c r="P22" s="40">
        <f t="shared" ref="P22:P33" si="23">IF($D22=0,"",MIN($D22*(1+$S$4)^($P$5-$D$5),T22))</f>
        <v>1.1344306628408069E-4</v>
      </c>
      <c r="Q22" s="40">
        <f t="shared" ref="Q22:Q33" si="24">IF($D22=0,"",MIN($D22*(1+$S$4)^($Q$5-$D$5),T22))</f>
        <v>7.6318822267749465E-4</v>
      </c>
      <c r="S22" s="69">
        <v>0</v>
      </c>
      <c r="T22" s="69">
        <v>0.9</v>
      </c>
    </row>
    <row r="23" spans="1:22" ht="15.75" thickBot="1" x14ac:dyDescent="0.25">
      <c r="A23" s="25" t="s">
        <v>108</v>
      </c>
      <c r="B23" s="25" t="s">
        <v>127</v>
      </c>
      <c r="C23" s="21"/>
      <c r="D23" s="38">
        <f>SUMIF(SharesElab!$B$2:$B$79,Det_RSD_share!$A23,SharesElab!C$2:C$79)</f>
        <v>6.0861266306470556E-6</v>
      </c>
      <c r="E23" s="39">
        <f t="shared" si="13"/>
        <v>5.4775139675823504E-6</v>
      </c>
      <c r="F23" s="39">
        <f t="shared" si="14"/>
        <v>4.929762570824115E-6</v>
      </c>
      <c r="G23" s="39">
        <f t="shared" si="15"/>
        <v>2.9109755004459326E-6</v>
      </c>
      <c r="H23" s="39">
        <f t="shared" si="16"/>
        <v>1.7189019232583193E-6</v>
      </c>
      <c r="I23" s="39">
        <f t="shared" si="17"/>
        <v>2.0897834539904211E-7</v>
      </c>
      <c r="J23" s="39">
        <f t="shared" si="18"/>
        <v>2.5406888115488053E-8</v>
      </c>
      <c r="K23" s="21"/>
      <c r="L23" s="40">
        <f t="shared" si="19"/>
        <v>6.6947392937117615E-6</v>
      </c>
      <c r="M23" s="40">
        <f t="shared" si="20"/>
        <v>7.364213223082938E-6</v>
      </c>
      <c r="N23" s="40">
        <f t="shared" si="21"/>
        <v>1.1860139037907308E-5</v>
      </c>
      <c r="O23" s="40">
        <f t="shared" si="22"/>
        <v>1.9100872521940105E-5</v>
      </c>
      <c r="P23" s="40">
        <f t="shared" si="23"/>
        <v>1.2850111892342696E-4</v>
      </c>
      <c r="Q23" s="40">
        <f t="shared" si="24"/>
        <v>8.6449127104563906E-4</v>
      </c>
      <c r="S23" s="69">
        <v>0</v>
      </c>
      <c r="T23" s="69">
        <v>0.9</v>
      </c>
    </row>
    <row r="24" spans="1:22" ht="15.75" thickBot="1" x14ac:dyDescent="0.25">
      <c r="A24" s="25" t="s">
        <v>109</v>
      </c>
      <c r="B24" s="25" t="s">
        <v>117</v>
      </c>
      <c r="C24" s="21"/>
      <c r="D24" s="38">
        <f>SUMIF(SharesElab!$B$2:$B$79,Det_RSD_share!$A24,SharesElab!C$2:C$79)</f>
        <v>2.3354997451769412E-2</v>
      </c>
      <c r="E24" s="39">
        <f t="shared" si="13"/>
        <v>2.101949770659247E-2</v>
      </c>
      <c r="F24" s="39">
        <f t="shared" si="14"/>
        <v>1.8917547935933227E-2</v>
      </c>
      <c r="G24" s="39">
        <f t="shared" si="15"/>
        <v>1.1170622880689212E-2</v>
      </c>
      <c r="H24" s="39">
        <f t="shared" si="16"/>
        <v>6.5961411048181748E-3</v>
      </c>
      <c r="I24" s="39">
        <f t="shared" si="17"/>
        <v>8.0193676873113609E-4</v>
      </c>
      <c r="J24" s="39">
        <f t="shared" si="18"/>
        <v>9.7496789535502681E-5</v>
      </c>
      <c r="K24" s="21"/>
      <c r="L24" s="40">
        <f t="shared" si="19"/>
        <v>2.5690497196946355E-2</v>
      </c>
      <c r="M24" s="40">
        <f t="shared" si="20"/>
        <v>2.8259546916640992E-2</v>
      </c>
      <c r="N24" s="40">
        <f t="shared" si="21"/>
        <v>4.5512282904719509E-2</v>
      </c>
      <c r="O24" s="40">
        <f t="shared" si="22"/>
        <v>7.3297986740879825E-2</v>
      </c>
      <c r="P24" s="40">
        <f t="shared" si="23"/>
        <v>0.49311220208493822</v>
      </c>
      <c r="Q24" s="40">
        <f t="shared" si="24"/>
        <v>0.9</v>
      </c>
      <c r="S24" s="69">
        <v>0</v>
      </c>
      <c r="T24" s="69">
        <v>0.9</v>
      </c>
    </row>
    <row r="25" spans="1:22" ht="15.75" thickBot="1" x14ac:dyDescent="0.25">
      <c r="A25" s="25" t="s">
        <v>110</v>
      </c>
      <c r="B25" s="25" t="s">
        <v>34</v>
      </c>
      <c r="C25" s="21"/>
      <c r="D25" s="38">
        <f>SUMIF(SharesElab!$B$2:$B$79,Det_RSD_share!$A25,SharesElab!C$2:C$79)</f>
        <v>3.4358348172455144E-2</v>
      </c>
      <c r="E25" s="39">
        <f t="shared" si="13"/>
        <v>3.0922513355209631E-2</v>
      </c>
      <c r="F25" s="39">
        <f t="shared" si="14"/>
        <v>2.7830262019688669E-2</v>
      </c>
      <c r="G25" s="39">
        <f t="shared" si="15"/>
        <v>1.6433491420005965E-2</v>
      </c>
      <c r="H25" s="39">
        <f t="shared" si="16"/>
        <v>9.7038123485993256E-3</v>
      </c>
      <c r="I25" s="39">
        <f t="shared" si="17"/>
        <v>1.1797570421173624E-3</v>
      </c>
      <c r="J25" s="39">
        <f t="shared" si="18"/>
        <v>1.4343091441029442E-4</v>
      </c>
      <c r="K25" s="21"/>
      <c r="L25" s="40">
        <f t="shared" si="19"/>
        <v>3.7794182989700664E-2</v>
      </c>
      <c r="M25" s="40">
        <f t="shared" si="20"/>
        <v>4.1573601288670728E-2</v>
      </c>
      <c r="N25" s="40">
        <f t="shared" si="21"/>
        <v>6.6954700611417131E-2</v>
      </c>
      <c r="O25" s="40">
        <f t="shared" si="22"/>
        <v>0.10783121488169342</v>
      </c>
      <c r="P25" s="40">
        <f t="shared" si="23"/>
        <v>0.17179174086227572</v>
      </c>
      <c r="Q25" s="40">
        <f t="shared" si="24"/>
        <v>0.17179174086227572</v>
      </c>
      <c r="S25" s="69">
        <v>0</v>
      </c>
      <c r="T25" s="69">
        <f>D25*$Z$13</f>
        <v>0.17179174086227572</v>
      </c>
    </row>
    <row r="26" spans="1:22" ht="15.75" thickBot="1" x14ac:dyDescent="0.25">
      <c r="A26" s="25" t="s">
        <v>111</v>
      </c>
      <c r="B26" s="25" t="s">
        <v>34</v>
      </c>
      <c r="C26" s="21"/>
      <c r="D26" s="38">
        <f>SUMIF(SharesElab!$B$2:$B$79,Det_RSD_share!$A26,SharesElab!C$2:C$79)</f>
        <v>0.14455999148707505</v>
      </c>
      <c r="E26" s="39">
        <f t="shared" si="13"/>
        <v>0.13010399233836756</v>
      </c>
      <c r="F26" s="39">
        <f t="shared" si="14"/>
        <v>0.1170935931045308</v>
      </c>
      <c r="G26" s="39">
        <f t="shared" si="15"/>
        <v>6.9142595792294398E-2</v>
      </c>
      <c r="H26" s="39">
        <f t="shared" si="16"/>
        <v>4.0828011389391933E-2</v>
      </c>
      <c r="I26" s="39">
        <f t="shared" si="17"/>
        <v>4.9637330383079372E-3</v>
      </c>
      <c r="J26" s="39">
        <f t="shared" si="18"/>
        <v>6.0347405707816175E-4</v>
      </c>
      <c r="K26" s="21"/>
      <c r="L26" s="40">
        <f t="shared" si="19"/>
        <v>0.15901599063578256</v>
      </c>
      <c r="M26" s="40">
        <f t="shared" si="20"/>
        <v>0.17491758969936083</v>
      </c>
      <c r="N26" s="40">
        <f t="shared" si="21"/>
        <v>0.28170652738671775</v>
      </c>
      <c r="O26" s="40">
        <f t="shared" si="22"/>
        <v>0.45369117942158288</v>
      </c>
      <c r="P26" s="40">
        <f t="shared" si="23"/>
        <v>0.9</v>
      </c>
      <c r="Q26" s="40">
        <f t="shared" si="24"/>
        <v>0.9</v>
      </c>
      <c r="S26" s="78">
        <f>S25</f>
        <v>0</v>
      </c>
      <c r="T26" s="78">
        <v>0.9</v>
      </c>
    </row>
    <row r="27" spans="1:22" ht="15.75" thickBot="1" x14ac:dyDescent="0.25">
      <c r="A27" s="25" t="s">
        <v>112</v>
      </c>
      <c r="B27" s="25" t="s">
        <v>118</v>
      </c>
      <c r="C27" s="21"/>
      <c r="D27" s="38">
        <f>SUMIF(SharesElab!$B$2:$B$79,Det_RSD_share!$A27,SharesElab!C$2:C$79)</f>
        <v>0.62309656355187348</v>
      </c>
      <c r="E27" s="39">
        <f t="shared" si="13"/>
        <v>0.56078690719668611</v>
      </c>
      <c r="F27" s="39">
        <f t="shared" si="14"/>
        <v>0.50470821647701758</v>
      </c>
      <c r="G27" s="39">
        <f t="shared" si="15"/>
        <v>0.29802515474751418</v>
      </c>
      <c r="H27" s="39">
        <f t="shared" si="16"/>
        <v>0.17598087362685969</v>
      </c>
      <c r="I27" s="39">
        <f t="shared" si="17"/>
        <v>2.1395165887479365E-2</v>
      </c>
      <c r="J27" s="39">
        <f t="shared" si="18"/>
        <v>2.6011526930100125E-3</v>
      </c>
      <c r="K27" s="21"/>
      <c r="L27" s="40">
        <f t="shared" si="19"/>
        <v>0.68540621990706085</v>
      </c>
      <c r="M27" s="40">
        <f t="shared" si="20"/>
        <v>0.75394684189776706</v>
      </c>
      <c r="N27" s="40">
        <f t="shared" si="21"/>
        <v>0.9</v>
      </c>
      <c r="O27" s="40">
        <f t="shared" si="22"/>
        <v>0.9</v>
      </c>
      <c r="P27" s="40">
        <f t="shared" si="23"/>
        <v>0.9</v>
      </c>
      <c r="Q27" s="40">
        <f t="shared" si="24"/>
        <v>0.9</v>
      </c>
      <c r="S27" s="69">
        <v>0</v>
      </c>
      <c r="T27" s="69">
        <v>0.9</v>
      </c>
    </row>
    <row r="28" spans="1:22" ht="15.75" thickBot="1" x14ac:dyDescent="0.25">
      <c r="A28" s="25" t="s">
        <v>462</v>
      </c>
      <c r="B28" s="25" t="s">
        <v>119</v>
      </c>
      <c r="C28" s="21"/>
      <c r="D28" s="38">
        <f>SUMIF(SharesElab!$B$2:$B$79,Det_RSD_share!$A28,SharesElab!C$2:C$79)</f>
        <v>0</v>
      </c>
      <c r="E28" s="39" t="str">
        <f t="shared" si="13"/>
        <v/>
      </c>
      <c r="F28" s="39" t="str">
        <f t="shared" si="14"/>
        <v/>
      </c>
      <c r="G28" s="39" t="str">
        <f t="shared" si="15"/>
        <v/>
      </c>
      <c r="H28" s="39" t="str">
        <f t="shared" si="16"/>
        <v/>
      </c>
      <c r="I28" s="39" t="str">
        <f t="shared" si="17"/>
        <v/>
      </c>
      <c r="J28" s="39" t="str">
        <f t="shared" si="18"/>
        <v/>
      </c>
      <c r="K28" s="21"/>
      <c r="L28" s="40" t="str">
        <f t="shared" si="19"/>
        <v/>
      </c>
      <c r="M28" s="40" t="str">
        <f t="shared" si="20"/>
        <v/>
      </c>
      <c r="N28" s="40" t="str">
        <f t="shared" si="21"/>
        <v/>
      </c>
      <c r="O28" s="40" t="str">
        <f t="shared" si="22"/>
        <v/>
      </c>
      <c r="P28" s="40" t="str">
        <f t="shared" si="23"/>
        <v/>
      </c>
      <c r="Q28" s="40" t="str">
        <f t="shared" si="24"/>
        <v/>
      </c>
      <c r="S28" s="69">
        <v>0</v>
      </c>
      <c r="T28" s="124">
        <f>(RSDCK_share!S38*D28*2+RSDCK_share!S39*RSDCK_share!Z15)/SUM(RSDCK_share!S38:S39)</f>
        <v>7.2453092477748018E-2</v>
      </c>
    </row>
    <row r="29" spans="1:22" ht="15.75" thickBot="1" x14ac:dyDescent="0.25">
      <c r="A29" s="25" t="s">
        <v>113</v>
      </c>
      <c r="B29" s="25" t="s">
        <v>120</v>
      </c>
      <c r="C29" s="21"/>
      <c r="D29" s="38">
        <f>SUMIF(SharesElab!$B$2:$B$79,Det_RSD_share!$A29,SharesElab!C$2:C$79)+D30*Z9</f>
        <v>2.2505453952938924E-2</v>
      </c>
      <c r="E29" s="39">
        <f t="shared" si="13"/>
        <v>2.0254908557645033E-2</v>
      </c>
      <c r="F29" s="39">
        <f t="shared" si="14"/>
        <v>1.8229417701880531E-2</v>
      </c>
      <c r="G29" s="39">
        <f t="shared" si="15"/>
        <v>1.0764288858783437E-2</v>
      </c>
      <c r="H29" s="39">
        <f t="shared" si="16"/>
        <v>6.356204928223033E-3</v>
      </c>
      <c r="I29" s="39">
        <f t="shared" si="17"/>
        <v>7.7276613106544672E-4</v>
      </c>
      <c r="J29" s="39">
        <f t="shared" si="18"/>
        <v>9.3950320995834507E-5</v>
      </c>
      <c r="K29" s="21"/>
      <c r="L29" s="40">
        <f t="shared" si="19"/>
        <v>2.4755999348232818E-2</v>
      </c>
      <c r="M29" s="40">
        <f t="shared" si="20"/>
        <v>2.7231599283056102E-2</v>
      </c>
      <c r="N29" s="40">
        <f t="shared" si="21"/>
        <v>4.3856762961354705E-2</v>
      </c>
      <c r="O29" s="40">
        <f t="shared" si="22"/>
        <v>7.0631755316891379E-2</v>
      </c>
      <c r="P29" s="40">
        <f t="shared" si="23"/>
        <v>0.47517513031516556</v>
      </c>
      <c r="Q29" s="40">
        <f t="shared" si="24"/>
        <v>0.9</v>
      </c>
      <c r="S29" s="69">
        <v>0</v>
      </c>
      <c r="T29" s="69">
        <v>0.9</v>
      </c>
    </row>
    <row r="30" spans="1:22" ht="15.75" thickBot="1" x14ac:dyDescent="0.25">
      <c r="A30" s="25" t="s">
        <v>114</v>
      </c>
      <c r="B30" s="25" t="s">
        <v>121</v>
      </c>
      <c r="C30" s="21"/>
      <c r="D30" s="38">
        <f>SUMIF(SharesElab!$B$2:$B$79,Det_RSD_share!$A30,SharesElab!C$2:C$79)</f>
        <v>2.865550978321002E-2</v>
      </c>
      <c r="E30" s="39">
        <f t="shared" si="13"/>
        <v>2.5789958804889018E-2</v>
      </c>
      <c r="F30" s="39">
        <f t="shared" si="14"/>
        <v>2.3210962924400117E-2</v>
      </c>
      <c r="G30" s="39">
        <f t="shared" si="15"/>
        <v>1.3705841497229029E-2</v>
      </c>
      <c r="H30" s="39">
        <f t="shared" si="16"/>
        <v>8.0931623456987709E-3</v>
      </c>
      <c r="I30" s="39">
        <f t="shared" si="17"/>
        <v>9.8393960304842204E-4</v>
      </c>
      <c r="J30" s="39">
        <f t="shared" si="18"/>
        <v>1.1962408525779998E-4</v>
      </c>
      <c r="K30" s="21"/>
      <c r="L30" s="40">
        <f t="shared" si="19"/>
        <v>3.1521060761531022E-2</v>
      </c>
      <c r="M30" s="40">
        <f t="shared" si="20"/>
        <v>3.4673166837684129E-2</v>
      </c>
      <c r="N30" s="40">
        <f t="shared" si="21"/>
        <v>5.5841481923758693E-2</v>
      </c>
      <c r="O30" s="40">
        <f t="shared" si="22"/>
        <v>8.9933265053032632E-2</v>
      </c>
      <c r="P30" s="40">
        <f t="shared" si="23"/>
        <v>0.60502603608696359</v>
      </c>
      <c r="Q30" s="40">
        <f t="shared" si="24"/>
        <v>0.9</v>
      </c>
      <c r="S30" s="69">
        <v>0</v>
      </c>
      <c r="T30" s="69">
        <v>0.9</v>
      </c>
    </row>
    <row r="31" spans="1:22" ht="15.75" thickBot="1" x14ac:dyDescent="0.25">
      <c r="A31" s="25" t="s">
        <v>115</v>
      </c>
      <c r="B31" s="25" t="s">
        <v>122</v>
      </c>
      <c r="C31" s="21"/>
      <c r="D31" s="38">
        <f>SUMIF(SharesElab!$B$2:$B$79,Det_RSD_share!$A31,SharesElab!C$2:C$79)+D30*Z10</f>
        <v>6.354577124172687E-3</v>
      </c>
      <c r="E31" s="39">
        <f t="shared" si="13"/>
        <v>5.7191194117554188E-3</v>
      </c>
      <c r="F31" s="39">
        <f t="shared" si="14"/>
        <v>5.1472074705798771E-3</v>
      </c>
      <c r="G31" s="39">
        <f t="shared" si="15"/>
        <v>3.0393745393027119E-3</v>
      </c>
      <c r="H31" s="39">
        <f t="shared" si="16"/>
        <v>1.7947202717128591E-3</v>
      </c>
      <c r="I31" s="39">
        <f t="shared" si="17"/>
        <v>2.1819608656072713E-4</v>
      </c>
      <c r="J31" s="39">
        <f t="shared" si="18"/>
        <v>2.6527550248807509E-5</v>
      </c>
      <c r="K31" s="21"/>
      <c r="L31" s="40">
        <f t="shared" si="19"/>
        <v>6.9900348365899562E-3</v>
      </c>
      <c r="M31" s="40">
        <f t="shared" si="20"/>
        <v>7.6890383202489528E-3</v>
      </c>
      <c r="N31" s="40">
        <f t="shared" si="21"/>
        <v>1.2383273105144147E-2</v>
      </c>
      <c r="O31" s="40">
        <f t="shared" si="22"/>
        <v>1.9943385168565704E-2</v>
      </c>
      <c r="P31" s="40">
        <f t="shared" si="23"/>
        <v>0.13416912271090686</v>
      </c>
      <c r="Q31" s="40">
        <f t="shared" si="24"/>
        <v>0.9</v>
      </c>
      <c r="S31" s="69">
        <v>0</v>
      </c>
      <c r="T31" s="69">
        <v>0.9</v>
      </c>
    </row>
    <row r="32" spans="1:22" ht="15.75" thickBot="1" x14ac:dyDescent="0.25">
      <c r="A32" s="25" t="s">
        <v>116</v>
      </c>
      <c r="B32" s="25" t="s">
        <v>123</v>
      </c>
      <c r="C32" s="21"/>
      <c r="D32" s="38">
        <f>SUMIF(SharesElab!$B$2:$B$79,Det_RSD_share!$A32,SharesElab!C$2:C$79)</f>
        <v>6.1538287959777272E-5</v>
      </c>
      <c r="E32" s="39">
        <f t="shared" si="13"/>
        <v>5.5384459163799549E-5</v>
      </c>
      <c r="F32" s="39">
        <f t="shared" si="14"/>
        <v>4.9846013247419597E-5</v>
      </c>
      <c r="G32" s="39">
        <f t="shared" si="15"/>
        <v>2.9433572362468802E-5</v>
      </c>
      <c r="H32" s="39">
        <f t="shared" si="16"/>
        <v>1.738023014431421E-5</v>
      </c>
      <c r="I32" s="39">
        <f t="shared" si="17"/>
        <v>2.1130302369598907E-6</v>
      </c>
      <c r="J32" s="39">
        <f t="shared" si="18"/>
        <v>2.5689514725830169E-7</v>
      </c>
      <c r="K32" s="21"/>
      <c r="L32" s="40">
        <f t="shared" si="19"/>
        <v>6.7692116755755009E-5</v>
      </c>
      <c r="M32" s="40">
        <f t="shared" si="20"/>
        <v>7.4461328431330517E-5</v>
      </c>
      <c r="N32" s="40">
        <f t="shared" si="21"/>
        <v>1.1992071405194216E-4</v>
      </c>
      <c r="O32" s="40">
        <f t="shared" si="22"/>
        <v>1.9313350918779339E-4</v>
      </c>
      <c r="P32" s="40">
        <f t="shared" si="23"/>
        <v>1.2993056732739571E-3</v>
      </c>
      <c r="Q32" s="40">
        <f t="shared" si="24"/>
        <v>8.7410788511090246E-3</v>
      </c>
      <c r="S32" s="69">
        <v>0</v>
      </c>
      <c r="T32" s="69">
        <v>0.05</v>
      </c>
      <c r="V32" s="65" t="s">
        <v>252</v>
      </c>
    </row>
    <row r="33" spans="1:26" ht="15" x14ac:dyDescent="0.2">
      <c r="A33" s="25" t="s">
        <v>213</v>
      </c>
      <c r="B33" s="25" t="s">
        <v>129</v>
      </c>
      <c r="C33" s="21"/>
      <c r="D33" s="38">
        <f>SUMIF(SharesElab!$B$2:$B$79,Det_RSD_share!$A33,SharesElab!C$2:C$79)</f>
        <v>2.3921644551393333E-2</v>
      </c>
      <c r="E33" s="39">
        <f t="shared" si="13"/>
        <v>2.1529480096254001E-2</v>
      </c>
      <c r="F33" s="39">
        <f t="shared" si="14"/>
        <v>1.9376532086628602E-2</v>
      </c>
      <c r="G33" s="39">
        <f t="shared" si="15"/>
        <v>1.1441648431833325E-2</v>
      </c>
      <c r="H33" s="39">
        <f t="shared" si="16"/>
        <v>6.7561789825132624E-3</v>
      </c>
      <c r="I33" s="39">
        <f t="shared" si="17"/>
        <v>8.213936385090795E-4</v>
      </c>
      <c r="J33" s="39">
        <f t="shared" si="18"/>
        <v>9.9862290671909394E-5</v>
      </c>
      <c r="K33" s="21"/>
      <c r="L33" s="40">
        <f t="shared" si="19"/>
        <v>2.6313809006532667E-2</v>
      </c>
      <c r="M33" s="40">
        <f t="shared" si="20"/>
        <v>2.8945189907185937E-2</v>
      </c>
      <c r="N33" s="40">
        <f t="shared" si="21"/>
        <v>4.6616517797422048E-2</v>
      </c>
      <c r="O33" s="40">
        <f t="shared" si="22"/>
        <v>7.5076368077926198E-2</v>
      </c>
      <c r="P33" s="40">
        <f t="shared" si="23"/>
        <v>0.5</v>
      </c>
      <c r="Q33" s="40">
        <f t="shared" si="24"/>
        <v>0.5</v>
      </c>
      <c r="S33" s="69">
        <v>0</v>
      </c>
      <c r="T33" s="69">
        <v>0.5</v>
      </c>
      <c r="V33" s="70">
        <f>SUM(D21:D33)-D30</f>
        <v>0.88882178205355422</v>
      </c>
    </row>
    <row r="34" spans="1:26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18" t="s">
        <v>12</v>
      </c>
    </row>
    <row r="40" spans="1:26" ht="15" x14ac:dyDescent="0.2">
      <c r="D40" s="18" t="s">
        <v>28</v>
      </c>
    </row>
    <row r="42" spans="1:26" ht="23.25" x14ac:dyDescent="0.2">
      <c r="A42" s="5" t="s">
        <v>140</v>
      </c>
    </row>
    <row r="44" spans="1:26" s="21" customFormat="1" ht="15" x14ac:dyDescent="0.2">
      <c r="H44" s="18" t="s">
        <v>270</v>
      </c>
    </row>
    <row r="45" spans="1:26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.75" thickBot="1" x14ac:dyDescent="0.25">
      <c r="A46" s="21" t="s">
        <v>133</v>
      </c>
      <c r="B46" s="3" t="s">
        <v>465</v>
      </c>
      <c r="D46" s="21" t="str">
        <f t="shared" ref="D46:D58" si="25">IF(Z46="","UC-LO_"&amp;A6,"\I: DISABLED")</f>
        <v>\I: DISABLED</v>
      </c>
      <c r="E46" s="21" t="str">
        <f>A46</f>
        <v>RSDCOA</v>
      </c>
      <c r="F46" s="21" t="str">
        <f t="shared" ref="F46:F72" si="26">H46</f>
        <v>RSDSH_Det-AB,RSDSH_Det-C,RSDSH_Det-D,RSDSH_Det-E,RSDSH_Det-F,RSDSH_Det-G</v>
      </c>
      <c r="G46" s="24"/>
      <c r="H46" s="21" t="str">
        <f t="shared" ref="H46:H72" si="27">B46</f>
        <v>RSDSH_Det-AB,RSDSH_Det-C,RSDSH_Det-D,RSDSH_Det-E,RSDSH_Det-F,RSDSH_Det-G</v>
      </c>
      <c r="I46" s="3">
        <v>1</v>
      </c>
      <c r="J46" s="27">
        <f t="shared" ref="J46:J58" si="28">IF(E6="","",-E6)</f>
        <v>-6.3571664224223265E-2</v>
      </c>
      <c r="K46" s="27">
        <f t="shared" ref="K46:K58" si="29">IF(F6="","",-F6)</f>
        <v>-5.7214497801800941E-2</v>
      </c>
      <c r="L46" s="27">
        <f t="shared" ref="L46:L58" si="30">IF(G6="","",-G6)</f>
        <v>-3.3784588806985441E-2</v>
      </c>
      <c r="M46" s="27">
        <f t="shared" ref="M46:M58" si="31">IF(H6="","",-H6)</f>
        <v>-1.9949461844636841E-2</v>
      </c>
      <c r="N46" s="27">
        <f t="shared" ref="N46:N58" si="32">IF(I6="","",-I6)</f>
        <v>-2.4253888319531566E-3</v>
      </c>
      <c r="O46" s="27">
        <f t="shared" ref="O46:O58" si="33">IF(J6="","",-J6)</f>
        <v>-2.9487066027019353E-4</v>
      </c>
      <c r="P46" s="3">
        <v>0</v>
      </c>
      <c r="Q46" s="3">
        <v>5</v>
      </c>
      <c r="R46" s="21" t="s">
        <v>303</v>
      </c>
      <c r="Z46" s="72" t="s">
        <v>254</v>
      </c>
    </row>
    <row r="47" spans="1:26" s="21" customFormat="1" ht="15.75" thickBot="1" x14ac:dyDescent="0.25">
      <c r="A47" s="21" t="s">
        <v>191</v>
      </c>
      <c r="B47" s="3" t="s">
        <v>465</v>
      </c>
      <c r="D47" s="21" t="str">
        <f t="shared" si="25"/>
        <v>\I: DISABLED</v>
      </c>
      <c r="E47" s="66" t="str">
        <f t="shared" ref="E47:E72" si="34">A47</f>
        <v>RSDBDL</v>
      </c>
      <c r="F47" s="21" t="str">
        <f t="shared" si="26"/>
        <v>RSDSH_Det-AB,RSDSH_Det-C,RSDSH_Det-D,RSDSH_Det-E,RSDSH_Det-F,RSDSH_Det-G</v>
      </c>
      <c r="H47" s="21" t="str">
        <f t="shared" si="27"/>
        <v>RSDSH_Det-AB,RSDSH_Det-C,RSDSH_Det-D,RSDSH_Det-E,RSDSH_Det-F,RSDSH_Det-G</v>
      </c>
      <c r="I47" s="3">
        <v>1</v>
      </c>
      <c r="J47" s="27" t="str">
        <f t="shared" si="28"/>
        <v/>
      </c>
      <c r="K47" s="27" t="str">
        <f t="shared" si="29"/>
        <v/>
      </c>
      <c r="L47" s="27" t="str">
        <f t="shared" si="30"/>
        <v/>
      </c>
      <c r="M47" s="27" t="str">
        <f t="shared" si="31"/>
        <v/>
      </c>
      <c r="N47" s="27" t="str">
        <f t="shared" si="32"/>
        <v/>
      </c>
      <c r="O47" s="27" t="str">
        <f t="shared" si="33"/>
        <v/>
      </c>
      <c r="P47" s="3">
        <v>0</v>
      </c>
      <c r="Q47" s="3">
        <v>5</v>
      </c>
      <c r="R47" s="21" t="s">
        <v>304</v>
      </c>
      <c r="Z47" s="72" t="s">
        <v>254</v>
      </c>
    </row>
    <row r="48" spans="1:26" s="21" customFormat="1" ht="15.75" thickBot="1" x14ac:dyDescent="0.25">
      <c r="A48" s="21" t="s">
        <v>192</v>
      </c>
      <c r="B48" s="3" t="s">
        <v>465</v>
      </c>
      <c r="D48" s="21" t="str">
        <f t="shared" si="25"/>
        <v>\I: DISABLED</v>
      </c>
      <c r="E48" s="66" t="str">
        <f t="shared" si="34"/>
        <v>RSDETH</v>
      </c>
      <c r="F48" s="21" t="str">
        <f t="shared" si="26"/>
        <v>RSDSH_Det-AB,RSDSH_Det-C,RSDSH_Det-D,RSDSH_Det-E,RSDSH_Det-F,RSDSH_Det-G</v>
      </c>
      <c r="H48" s="21" t="str">
        <f t="shared" si="27"/>
        <v>RSDSH_Det-AB,RSDSH_Det-C,RSDSH_Det-D,RSDSH_Det-E,RSDSH_Det-F,RSDSH_Det-G</v>
      </c>
      <c r="I48" s="3">
        <v>1</v>
      </c>
      <c r="J48" s="27" t="str">
        <f t="shared" si="28"/>
        <v/>
      </c>
      <c r="K48" s="27" t="str">
        <f t="shared" si="29"/>
        <v/>
      </c>
      <c r="L48" s="27" t="str">
        <f t="shared" si="30"/>
        <v/>
      </c>
      <c r="M48" s="27" t="str">
        <f t="shared" si="31"/>
        <v/>
      </c>
      <c r="N48" s="27" t="str">
        <f t="shared" si="32"/>
        <v/>
      </c>
      <c r="O48" s="27" t="str">
        <f t="shared" si="33"/>
        <v/>
      </c>
      <c r="P48" s="3">
        <v>0</v>
      </c>
      <c r="Q48" s="3">
        <v>5</v>
      </c>
      <c r="R48" s="21" t="s">
        <v>305</v>
      </c>
      <c r="Z48" s="72" t="s">
        <v>254</v>
      </c>
    </row>
    <row r="49" spans="1:26" s="21" customFormat="1" ht="15.75" thickBot="1" x14ac:dyDescent="0.25">
      <c r="A49" s="21" t="s">
        <v>193</v>
      </c>
      <c r="B49" s="3" t="s">
        <v>465</v>
      </c>
      <c r="D49" s="21" t="str">
        <f t="shared" si="25"/>
        <v>\I: DISABLED</v>
      </c>
      <c r="E49" s="21" t="str">
        <f t="shared" si="34"/>
        <v>RSDLPG</v>
      </c>
      <c r="F49" s="21" t="str">
        <f t="shared" si="26"/>
        <v>RSDSH_Det-AB,RSDSH_Det-C,RSDSH_Det-D,RSDSH_Det-E,RSDSH_Det-F,RSDSH_Det-G</v>
      </c>
      <c r="H49" s="21" t="str">
        <f t="shared" si="27"/>
        <v>RSDSH_Det-AB,RSDSH_Det-C,RSDSH_Det-D,RSDSH_Det-E,RSDSH_Det-F,RSDSH_Det-G</v>
      </c>
      <c r="I49" s="3">
        <v>1</v>
      </c>
      <c r="J49" s="27">
        <f t="shared" si="28"/>
        <v>-2.4865624741844086E-2</v>
      </c>
      <c r="K49" s="27">
        <f t="shared" si="29"/>
        <v>-2.2379062267659681E-2</v>
      </c>
      <c r="L49" s="27">
        <f t="shared" si="30"/>
        <v>-1.3214612478430367E-2</v>
      </c>
      <c r="M49" s="27">
        <f t="shared" si="31"/>
        <v>-7.8030965223883494E-3</v>
      </c>
      <c r="N49" s="27">
        <f t="shared" si="32"/>
        <v>-9.4867437063928168E-4</v>
      </c>
      <c r="O49" s="27">
        <f t="shared" si="33"/>
        <v>-1.1533665627813779E-4</v>
      </c>
      <c r="P49" s="3">
        <v>0</v>
      </c>
      <c r="Q49" s="3">
        <v>5</v>
      </c>
      <c r="R49" s="21" t="s">
        <v>306</v>
      </c>
      <c r="Z49" s="72" t="s">
        <v>254</v>
      </c>
    </row>
    <row r="50" spans="1:26" s="21" customFormat="1" ht="15.75" thickBot="1" x14ac:dyDescent="0.25">
      <c r="A50" s="21" t="s">
        <v>194</v>
      </c>
      <c r="B50" s="3" t="s">
        <v>465</v>
      </c>
      <c r="D50" s="76" t="str">
        <f t="shared" si="25"/>
        <v>\I: DISABLED</v>
      </c>
      <c r="E50" s="21" t="str">
        <f t="shared" si="34"/>
        <v>RSDELC</v>
      </c>
      <c r="F50" s="21" t="str">
        <f t="shared" si="26"/>
        <v>RSDSH_Det-AB,RSDSH_Det-C,RSDSH_Det-D,RSDSH_Det-E,RSDSH_Det-F,RSDSH_Det-G</v>
      </c>
      <c r="H50" s="21" t="str">
        <f t="shared" si="27"/>
        <v>RSDSH_Det-AB,RSDSH_Det-C,RSDSH_Det-D,RSDSH_Det-E,RSDSH_Det-F,RSDSH_Det-G</v>
      </c>
      <c r="I50" s="3">
        <v>1</v>
      </c>
      <c r="J50" s="74">
        <f>MAX(IF(IF(E10="",0,E10)+IF(E11="",0,E11)=0,"",IF(E10="",0,-E10)+IF(E11="",0,-E11)),-$T$10)</f>
        <v>-7.8588780892122137E-2</v>
      </c>
      <c r="K50" s="74">
        <f t="shared" ref="K50:O50" si="35">MAX(IF(IF(F10="",0,F10)+IF(F11="",0,F11)=0,"",IF(F10="",0,-F10)+IF(F11="",0,-F11)),-$T$10)</f>
        <v>-7.072990280290993E-2</v>
      </c>
      <c r="L50" s="74">
        <f t="shared" si="35"/>
        <v>-4.176530030609029E-2</v>
      </c>
      <c r="M50" s="74">
        <f t="shared" si="35"/>
        <v>-2.4661992177743265E-2</v>
      </c>
      <c r="N50" s="74">
        <f t="shared" si="35"/>
        <v>-2.9983225045088174E-3</v>
      </c>
      <c r="O50" s="74">
        <f t="shared" si="35"/>
        <v>-3.6452601948179953E-4</v>
      </c>
      <c r="P50" s="3">
        <v>0</v>
      </c>
      <c r="Q50" s="3">
        <v>5</v>
      </c>
      <c r="R50" s="21" t="s">
        <v>307</v>
      </c>
      <c r="Z50" s="72" t="s">
        <v>254</v>
      </c>
    </row>
    <row r="51" spans="1:26" s="21" customFormat="1" ht="15.75" thickBot="1" x14ac:dyDescent="0.25">
      <c r="A51" s="21" t="s">
        <v>194</v>
      </c>
      <c r="B51" s="3" t="s">
        <v>465</v>
      </c>
      <c r="D51" s="21" t="str">
        <f t="shared" si="25"/>
        <v>\I: DISABLED</v>
      </c>
      <c r="E51" s="21" t="str">
        <f t="shared" si="34"/>
        <v>RSDELC</v>
      </c>
      <c r="F51" s="21" t="str">
        <f t="shared" si="26"/>
        <v>RSDSH_Det-AB,RSDSH_Det-C,RSDSH_Det-D,RSDSH_Det-E,RSDSH_Det-F,RSDSH_Det-G</v>
      </c>
      <c r="H51" s="21" t="str">
        <f t="shared" si="27"/>
        <v>RSDSH_Det-AB,RSDSH_Det-C,RSDSH_Det-D,RSDSH_Det-E,RSDSH_Det-F,RSDSH_Det-G</v>
      </c>
      <c r="I51" s="3">
        <v>1</v>
      </c>
      <c r="J51" s="27">
        <f t="shared" si="28"/>
        <v>-4.5176340319213991E-2</v>
      </c>
      <c r="K51" s="27">
        <f t="shared" si="29"/>
        <v>-4.0658706287292595E-2</v>
      </c>
      <c r="L51" s="27">
        <f t="shared" si="30"/>
        <v>-2.4008559475583408E-2</v>
      </c>
      <c r="M51" s="27">
        <f t="shared" si="31"/>
        <v>-1.4176814284737252E-2</v>
      </c>
      <c r="N51" s="27">
        <f t="shared" si="32"/>
        <v>-1.7235696534901512E-3</v>
      </c>
      <c r="O51" s="27">
        <f t="shared" si="33"/>
        <v>-2.0954583242515951E-4</v>
      </c>
      <c r="P51" s="3">
        <v>0</v>
      </c>
      <c r="Q51" s="3">
        <v>5</v>
      </c>
      <c r="R51" s="21" t="s">
        <v>308</v>
      </c>
      <c r="Z51" s="72" t="s">
        <v>254</v>
      </c>
    </row>
    <row r="52" spans="1:26" s="21" customFormat="1" ht="15.75" thickBot="1" x14ac:dyDescent="0.25">
      <c r="A52" s="21" t="s">
        <v>195</v>
      </c>
      <c r="B52" s="3" t="s">
        <v>465</v>
      </c>
      <c r="D52" s="21" t="str">
        <f t="shared" si="25"/>
        <v>\I: DISABLED</v>
      </c>
      <c r="E52" s="21" t="str">
        <f t="shared" si="34"/>
        <v>RSDKER</v>
      </c>
      <c r="F52" s="21" t="str">
        <f t="shared" si="26"/>
        <v>RSDSH_Det-AB,RSDSH_Det-C,RSDSH_Det-D,RSDSH_Det-E,RSDSH_Det-F,RSDSH_Det-G</v>
      </c>
      <c r="H52" s="21" t="str">
        <f t="shared" si="27"/>
        <v>RSDSH_Det-AB,RSDSH_Det-C,RSDSH_Det-D,RSDSH_Det-E,RSDSH_Det-F,RSDSH_Det-G</v>
      </c>
      <c r="I52" s="3">
        <v>1</v>
      </c>
      <c r="J52" s="27">
        <f t="shared" si="28"/>
        <v>-0.54074817271503961</v>
      </c>
      <c r="K52" s="27">
        <f t="shared" si="29"/>
        <v>-0.48667335544353563</v>
      </c>
      <c r="L52" s="27">
        <f t="shared" si="30"/>
        <v>-0.28737574965585344</v>
      </c>
      <c r="M52" s="27">
        <f t="shared" si="31"/>
        <v>-0.16969250641428493</v>
      </c>
      <c r="N52" s="27">
        <f t="shared" si="32"/>
        <v>-2.0630647238937504E-2</v>
      </c>
      <c r="O52" s="27">
        <f t="shared" si="33"/>
        <v>-2.5082050733481894E-3</v>
      </c>
      <c r="P52" s="3">
        <v>0</v>
      </c>
      <c r="Q52" s="3">
        <v>5</v>
      </c>
      <c r="R52" s="21" t="s">
        <v>309</v>
      </c>
      <c r="Z52" s="72" t="s">
        <v>254</v>
      </c>
    </row>
    <row r="53" spans="1:26" s="21" customFormat="1" ht="15.75" thickBot="1" x14ac:dyDescent="0.25">
      <c r="A53" s="21" t="s">
        <v>196</v>
      </c>
      <c r="B53" s="3" t="s">
        <v>465</v>
      </c>
      <c r="D53" s="21" t="str">
        <f>IF(Z53="","UC-LO_"&amp;A13,"\I: DISABLED")</f>
        <v>\I: DISABLED</v>
      </c>
      <c r="E53" s="21" t="str">
        <f t="shared" si="34"/>
        <v>RSDGAS</v>
      </c>
      <c r="F53" s="21" t="str">
        <f t="shared" si="26"/>
        <v>RSDSH_Det-AB,RSDSH_Det-C,RSDSH_Det-D,RSDSH_Det-E,RSDSH_Det-F,RSDSH_Det-G</v>
      </c>
      <c r="H53" s="21" t="str">
        <f t="shared" si="27"/>
        <v>RSDSH_Det-AB,RSDSH_Det-C,RSDSH_Det-D,RSDSH_Det-E,RSDSH_Det-F,RSDSH_Det-G</v>
      </c>
      <c r="I53" s="3">
        <v>1</v>
      </c>
      <c r="J53" s="27" t="str">
        <f t="shared" si="28"/>
        <v/>
      </c>
      <c r="K53" s="27" t="str">
        <f t="shared" si="29"/>
        <v/>
      </c>
      <c r="L53" s="27" t="str">
        <f t="shared" si="30"/>
        <v/>
      </c>
      <c r="M53" s="27" t="str">
        <f t="shared" si="31"/>
        <v/>
      </c>
      <c r="N53" s="27" t="str">
        <f t="shared" si="32"/>
        <v/>
      </c>
      <c r="O53" s="27" t="str">
        <f t="shared" si="33"/>
        <v/>
      </c>
      <c r="P53" s="3">
        <v>0</v>
      </c>
      <c r="Q53" s="3">
        <v>5</v>
      </c>
      <c r="R53" s="21" t="s">
        <v>310</v>
      </c>
      <c r="Z53" s="72" t="s">
        <v>254</v>
      </c>
    </row>
    <row r="54" spans="1:26" s="21" customFormat="1" ht="15.75" thickBot="1" x14ac:dyDescent="0.25">
      <c r="A54" s="21" t="s">
        <v>134</v>
      </c>
      <c r="B54" s="3" t="s">
        <v>465</v>
      </c>
      <c r="D54" s="21" t="str">
        <f t="shared" si="25"/>
        <v>\I: DISABLED</v>
      </c>
      <c r="E54" s="21" t="str">
        <f>A55</f>
        <v>RSDSMF</v>
      </c>
      <c r="F54" s="21" t="str">
        <f t="shared" si="26"/>
        <v>RSDSH_Det-AB,RSDSH_Det-C,RSDSH_Det-D,RSDSH_Det-E,RSDSH_Det-F,RSDSH_Det-G</v>
      </c>
      <c r="H54" s="21" t="str">
        <f t="shared" si="27"/>
        <v>RSDSH_Det-AB,RSDSH_Det-C,RSDSH_Det-D,RSDSH_Det-E,RSDSH_Det-F,RSDSH_Det-G</v>
      </c>
      <c r="I54" s="3">
        <v>1</v>
      </c>
      <c r="J54" s="27">
        <f t="shared" si="28"/>
        <v>-7.5836354241717627E-2</v>
      </c>
      <c r="K54" s="27">
        <f t="shared" si="29"/>
        <v>-6.8252718817545868E-2</v>
      </c>
      <c r="L54" s="27">
        <f t="shared" si="30"/>
        <v>-4.030254793457267E-2</v>
      </c>
      <c r="M54" s="27">
        <f t="shared" si="31"/>
        <v>-2.3798251529885822E-2</v>
      </c>
      <c r="N54" s="27">
        <f t="shared" si="32"/>
        <v>-2.8933118061084183E-3</v>
      </c>
      <c r="O54" s="27">
        <f t="shared" si="33"/>
        <v>-3.5175917007405975E-4</v>
      </c>
      <c r="P54" s="3">
        <v>0</v>
      </c>
      <c r="Q54" s="3">
        <v>5</v>
      </c>
      <c r="R54" s="21" t="s">
        <v>311</v>
      </c>
      <c r="Z54" s="72" t="s">
        <v>254</v>
      </c>
    </row>
    <row r="55" spans="1:26" s="21" customFormat="1" ht="15.75" thickBot="1" x14ac:dyDescent="0.25">
      <c r="A55" s="48" t="s">
        <v>163</v>
      </c>
      <c r="B55" s="3" t="s">
        <v>465</v>
      </c>
      <c r="D55" s="21" t="str">
        <f t="shared" si="25"/>
        <v>\I: DISABLED</v>
      </c>
      <c r="F55" s="21" t="str">
        <f t="shared" si="26"/>
        <v>RSDSH_Det-AB,RSDSH_Det-C,RSDSH_Det-D,RSDSH_Det-E,RSDSH_Det-F,RSDSH_Det-G</v>
      </c>
      <c r="H55" s="21" t="str">
        <f t="shared" si="27"/>
        <v>RSDSH_Det-AB,RSDSH_Det-C,RSDSH_Det-D,RSDSH_Det-E,RSDSH_Det-F,RSDSH_Det-G</v>
      </c>
      <c r="I55" s="3">
        <v>1</v>
      </c>
      <c r="J55" s="27">
        <f t="shared" si="28"/>
        <v>-9.5528927272091446E-2</v>
      </c>
      <c r="K55" s="27">
        <f t="shared" si="29"/>
        <v>-8.5976034544882313E-2</v>
      </c>
      <c r="L55" s="27">
        <f t="shared" si="30"/>
        <v>-5.0767988638407563E-2</v>
      </c>
      <c r="M55" s="27">
        <f t="shared" si="31"/>
        <v>-2.9977989611093294E-2</v>
      </c>
      <c r="N55" s="27">
        <f t="shared" si="32"/>
        <v>-3.6446236882675671E-3</v>
      </c>
      <c r="O55" s="27">
        <f t="shared" si="33"/>
        <v>-4.4310115526111315E-4</v>
      </c>
      <c r="P55" s="3">
        <v>0</v>
      </c>
      <c r="Q55" s="3">
        <v>5</v>
      </c>
      <c r="R55" s="21" t="s">
        <v>312</v>
      </c>
      <c r="Z55" s="72" t="s">
        <v>254</v>
      </c>
    </row>
    <row r="56" spans="1:26" s="21" customFormat="1" ht="15.75" thickBot="1" x14ac:dyDescent="0.25">
      <c r="A56" s="21" t="s">
        <v>135</v>
      </c>
      <c r="B56" s="3" t="s">
        <v>465</v>
      </c>
      <c r="D56" s="21" t="str">
        <f t="shared" si="25"/>
        <v>\I: DISABLED</v>
      </c>
      <c r="E56" s="21" t="str">
        <f t="shared" si="34"/>
        <v>RSDWOO</v>
      </c>
      <c r="F56" s="21" t="str">
        <f t="shared" si="26"/>
        <v>RSDSH_Det-AB,RSDSH_Det-C,RSDSH_Det-D,RSDSH_Det-E,RSDSH_Det-F,RSDSH_Det-G</v>
      </c>
      <c r="H56" s="21" t="str">
        <f t="shared" si="27"/>
        <v>RSDSH_Det-AB,RSDSH_Det-C,RSDSH_Det-D,RSDSH_Det-E,RSDSH_Det-F,RSDSH_Det-G</v>
      </c>
      <c r="I56" s="3">
        <v>1</v>
      </c>
      <c r="J56" s="27">
        <f>IF(E16="","",-E16)</f>
        <v>-1.350949683656434E-2</v>
      </c>
      <c r="K56" s="27">
        <f t="shared" si="29"/>
        <v>-1.2158547152907906E-2</v>
      </c>
      <c r="L56" s="27">
        <f t="shared" si="30"/>
        <v>-7.1795005083205906E-3</v>
      </c>
      <c r="M56" s="27">
        <f t="shared" si="31"/>
        <v>-4.239423255158227E-3</v>
      </c>
      <c r="N56" s="27">
        <f t="shared" si="32"/>
        <v>-5.154148967555992E-4</v>
      </c>
      <c r="O56" s="27">
        <f t="shared" si="33"/>
        <v>-6.2662418873689482E-5</v>
      </c>
      <c r="P56" s="3">
        <v>0</v>
      </c>
      <c r="Q56" s="3">
        <v>5</v>
      </c>
      <c r="R56" s="21" t="s">
        <v>313</v>
      </c>
      <c r="Z56" s="72" t="s">
        <v>254</v>
      </c>
    </row>
    <row r="57" spans="1:26" s="21" customFormat="1" ht="15.75" thickBot="1" x14ac:dyDescent="0.25">
      <c r="A57" s="21" t="s">
        <v>136</v>
      </c>
      <c r="B57" s="3" t="s">
        <v>465</v>
      </c>
      <c r="D57" s="21" t="str">
        <f t="shared" si="25"/>
        <v>\I: DISABLED</v>
      </c>
      <c r="E57" s="21" t="str">
        <f t="shared" si="34"/>
        <v>RSDHET</v>
      </c>
      <c r="F57" s="21" t="str">
        <f t="shared" si="26"/>
        <v>RSDSH_Det-AB,RSDSH_Det-C,RSDSH_Det-D,RSDSH_Det-E,RSDSH_Det-F,RSDSH_Det-G</v>
      </c>
      <c r="H57" s="21" t="str">
        <f t="shared" si="27"/>
        <v>RSDSH_Det-AB,RSDSH_Det-C,RSDSH_Det-D,RSDSH_Det-E,RSDSH_Det-F,RSDSH_Det-G</v>
      </c>
      <c r="I57" s="3">
        <v>1</v>
      </c>
      <c r="J57" s="27">
        <f t="shared" si="28"/>
        <v>-2.3522378592386946E-3</v>
      </c>
      <c r="K57" s="27">
        <f t="shared" si="29"/>
        <v>-2.1170140733148251E-3</v>
      </c>
      <c r="L57" s="27">
        <f t="shared" si="30"/>
        <v>-1.2500756401516715E-3</v>
      </c>
      <c r="M57" s="27">
        <f t="shared" si="31"/>
        <v>-7.3815716475316069E-4</v>
      </c>
      <c r="N57" s="27">
        <f t="shared" si="32"/>
        <v>-8.9742678652749051E-5</v>
      </c>
      <c r="O57" s="27">
        <f t="shared" si="33"/>
        <v>-1.0910614644597738E-5</v>
      </c>
      <c r="P57" s="3">
        <v>0</v>
      </c>
      <c r="Q57" s="3">
        <v>5</v>
      </c>
      <c r="R57" s="21" t="s">
        <v>314</v>
      </c>
      <c r="Z57" s="72" t="s">
        <v>254</v>
      </c>
    </row>
    <row r="58" spans="1:26" s="21" customFormat="1" ht="15.75" thickBot="1" x14ac:dyDescent="0.25">
      <c r="A58" s="45" t="s">
        <v>137</v>
      </c>
      <c r="B58" s="3" t="s">
        <v>465</v>
      </c>
      <c r="C58" s="45"/>
      <c r="D58" s="45" t="str">
        <f t="shared" si="25"/>
        <v>\I: DISABLED</v>
      </c>
      <c r="E58" s="45" t="str">
        <f t="shared" si="34"/>
        <v>RSDGEO</v>
      </c>
      <c r="F58" s="45" t="str">
        <f t="shared" si="26"/>
        <v>RSDSH_Det-AB,RSDSH_Det-C,RSDSH_Det-D,RSDSH_Det-E,RSDSH_Det-F,RSDSH_Det-G</v>
      </c>
      <c r="G58" s="45"/>
      <c r="H58" s="45" t="str">
        <f t="shared" si="27"/>
        <v>RSDSH_Det-AB,RSDSH_Det-C,RSDSH_Det-D,RSDSH_Det-E,RSDSH_Det-F,RSDSH_Det-G</v>
      </c>
      <c r="I58" s="46">
        <v>1</v>
      </c>
      <c r="J58" s="47" t="str">
        <f t="shared" si="28"/>
        <v/>
      </c>
      <c r="K58" s="47" t="str">
        <f t="shared" si="29"/>
        <v/>
      </c>
      <c r="L58" s="47" t="str">
        <f t="shared" si="30"/>
        <v/>
      </c>
      <c r="M58" s="47" t="str">
        <f t="shared" si="31"/>
        <v/>
      </c>
      <c r="N58" s="47" t="str">
        <f t="shared" si="32"/>
        <v/>
      </c>
      <c r="O58" s="47" t="str">
        <f t="shared" si="33"/>
        <v/>
      </c>
      <c r="P58" s="46">
        <v>0</v>
      </c>
      <c r="Q58" s="46">
        <v>5</v>
      </c>
      <c r="R58" s="45" t="s">
        <v>315</v>
      </c>
      <c r="Z58" s="72" t="s">
        <v>254</v>
      </c>
    </row>
    <row r="59" spans="1:26" s="21" customFormat="1" ht="15" x14ac:dyDescent="0.2">
      <c r="I59" s="3"/>
      <c r="J59" s="28"/>
      <c r="K59" s="28"/>
      <c r="L59" s="28"/>
      <c r="M59" s="28"/>
      <c r="N59" s="28"/>
      <c r="O59" s="28"/>
      <c r="P59" s="3"/>
      <c r="Q59" s="3"/>
      <c r="Z59" s="72" t="s">
        <v>254</v>
      </c>
    </row>
    <row r="60" spans="1:26" s="21" customFormat="1" ht="15.75" thickBot="1" x14ac:dyDescent="0.25">
      <c r="A60" s="21" t="s">
        <v>133</v>
      </c>
      <c r="B60" s="21" t="s">
        <v>245</v>
      </c>
      <c r="D60" s="21" t="str">
        <f t="shared" ref="D60:D72" si="36">IF(Z60="","UC-LO_"&amp;A21,"\I: DISABLED")</f>
        <v>\I: DISABLED</v>
      </c>
      <c r="E60" s="21" t="str">
        <f t="shared" si="34"/>
        <v>RSDCOA</v>
      </c>
      <c r="F60" s="21" t="str">
        <f t="shared" si="26"/>
        <v>RSDWH_Det</v>
      </c>
      <c r="G60" s="21" t="str">
        <f t="shared" ref="G60:G68" si="37">LEFT(A21,12)&amp;"*"</f>
        <v>R-WH_Det_COA*</v>
      </c>
      <c r="H60" s="21" t="str">
        <f t="shared" si="27"/>
        <v>RSDWH_Det</v>
      </c>
      <c r="I60" s="3">
        <v>1</v>
      </c>
      <c r="J60" s="28">
        <f t="shared" ref="J60:O63" si="38">IF(E21="","",-E21)</f>
        <v>-9.5374875661028927E-3</v>
      </c>
      <c r="K60" s="28">
        <f t="shared" si="38"/>
        <v>-8.5837388094926036E-3</v>
      </c>
      <c r="L60" s="28">
        <f t="shared" si="38"/>
        <v>-5.0686119296172883E-3</v>
      </c>
      <c r="M60" s="28">
        <f t="shared" si="38"/>
        <v>-2.9929646583197137E-3</v>
      </c>
      <c r="N60" s="28">
        <f t="shared" si="38"/>
        <v>-3.6387463046631742E-4</v>
      </c>
      <c r="O60" s="28">
        <f t="shared" si="38"/>
        <v>-4.4238660262474556E-5</v>
      </c>
      <c r="P60" s="3">
        <v>0</v>
      </c>
      <c r="Q60" s="3">
        <v>5</v>
      </c>
      <c r="R60" s="21" t="s">
        <v>316</v>
      </c>
      <c r="Z60" s="72" t="s">
        <v>254</v>
      </c>
    </row>
    <row r="61" spans="1:26" s="21" customFormat="1" ht="15.75" thickBot="1" x14ac:dyDescent="0.25">
      <c r="A61" s="21" t="s">
        <v>191</v>
      </c>
      <c r="B61" s="21" t="s">
        <v>245</v>
      </c>
      <c r="D61" s="21" t="str">
        <f t="shared" si="36"/>
        <v>\I: DISABLED</v>
      </c>
      <c r="E61" s="66" t="str">
        <f t="shared" si="34"/>
        <v>RSDBDL</v>
      </c>
      <c r="F61" s="66" t="str">
        <f t="shared" si="26"/>
        <v>RSDWH_Det</v>
      </c>
      <c r="G61" s="21" t="str">
        <f t="shared" si="37"/>
        <v>R-WH_Det_BDL*</v>
      </c>
      <c r="H61" s="66" t="str">
        <f t="shared" si="27"/>
        <v>RSDWH_Det</v>
      </c>
      <c r="I61" s="66">
        <v>1</v>
      </c>
      <c r="J61" s="67">
        <f t="shared" si="38"/>
        <v>-4.8356464543059933E-6</v>
      </c>
      <c r="K61" s="68">
        <f t="shared" si="38"/>
        <v>-4.3520818088753936E-6</v>
      </c>
      <c r="L61" s="68">
        <f t="shared" si="38"/>
        <v>-2.5698607873228321E-6</v>
      </c>
      <c r="M61" s="68">
        <f t="shared" si="38"/>
        <v>-1.5174770963062594E-6</v>
      </c>
      <c r="N61" s="68">
        <f t="shared" si="38"/>
        <v>-1.8448978878672632E-7</v>
      </c>
      <c r="O61" s="68">
        <f t="shared" si="38"/>
        <v>-2.2429651326810935E-8</v>
      </c>
      <c r="P61" s="67">
        <v>0</v>
      </c>
      <c r="Q61" s="67">
        <v>5</v>
      </c>
      <c r="R61" s="67" t="s">
        <v>317</v>
      </c>
      <c r="Z61" s="72" t="s">
        <v>254</v>
      </c>
    </row>
    <row r="62" spans="1:26" s="21" customFormat="1" ht="15" x14ac:dyDescent="0.2">
      <c r="A62" s="21" t="s">
        <v>192</v>
      </c>
      <c r="B62" s="21" t="s">
        <v>245</v>
      </c>
      <c r="D62" s="21" t="str">
        <f t="shared" si="36"/>
        <v>\I: DISABLED</v>
      </c>
      <c r="E62" s="66" t="str">
        <f t="shared" si="34"/>
        <v>RSDETH</v>
      </c>
      <c r="F62" s="66" t="str">
        <f t="shared" si="26"/>
        <v>RSDWH_Det</v>
      </c>
      <c r="G62" s="21" t="str">
        <f t="shared" si="37"/>
        <v>R-WH_Det_ETH*</v>
      </c>
      <c r="H62" s="66" t="str">
        <f t="shared" si="27"/>
        <v>RSDWH_Det</v>
      </c>
      <c r="I62" s="66">
        <v>1</v>
      </c>
      <c r="J62" s="67">
        <f t="shared" si="38"/>
        <v>-5.4775139675823504E-6</v>
      </c>
      <c r="K62" s="68">
        <f t="shared" si="38"/>
        <v>-4.929762570824115E-6</v>
      </c>
      <c r="L62" s="68">
        <f t="shared" si="38"/>
        <v>-2.9109755004459326E-6</v>
      </c>
      <c r="M62" s="68">
        <f t="shared" si="38"/>
        <v>-1.7189019232583193E-6</v>
      </c>
      <c r="N62" s="68">
        <f t="shared" si="38"/>
        <v>-2.0897834539904211E-7</v>
      </c>
      <c r="O62" s="68">
        <f t="shared" si="38"/>
        <v>-2.5406888115488053E-8</v>
      </c>
      <c r="P62" s="67">
        <v>0</v>
      </c>
      <c r="Q62" s="67">
        <v>5</v>
      </c>
      <c r="R62" s="67" t="s">
        <v>318</v>
      </c>
      <c r="Z62" s="72" t="s">
        <v>254</v>
      </c>
    </row>
    <row r="63" spans="1:26" s="21" customFormat="1" ht="15" x14ac:dyDescent="0.2">
      <c r="A63" s="21" t="s">
        <v>193</v>
      </c>
      <c r="B63" s="21" t="s">
        <v>245</v>
      </c>
      <c r="D63" s="21" t="str">
        <f t="shared" si="36"/>
        <v>\I: DISABLED</v>
      </c>
      <c r="E63" s="21" t="str">
        <f t="shared" si="34"/>
        <v>RSDLPG</v>
      </c>
      <c r="F63" s="21" t="str">
        <f t="shared" si="26"/>
        <v>RSDWH_Det</v>
      </c>
      <c r="G63" s="21" t="str">
        <f t="shared" si="37"/>
        <v>R-WH_Det_LPG*</v>
      </c>
      <c r="H63" s="21" t="str">
        <f t="shared" si="27"/>
        <v>RSDWH_Det</v>
      </c>
      <c r="I63" s="3">
        <v>1</v>
      </c>
      <c r="J63" s="28">
        <f t="shared" si="38"/>
        <v>-2.101949770659247E-2</v>
      </c>
      <c r="K63" s="28">
        <f t="shared" si="38"/>
        <v>-1.8917547935933227E-2</v>
      </c>
      <c r="L63" s="28">
        <f t="shared" si="38"/>
        <v>-1.1170622880689212E-2</v>
      </c>
      <c r="M63" s="28">
        <f t="shared" si="38"/>
        <v>-6.5961411048181748E-3</v>
      </c>
      <c r="N63" s="28">
        <f t="shared" si="38"/>
        <v>-8.0193676873113609E-4</v>
      </c>
      <c r="O63" s="28">
        <f t="shared" si="38"/>
        <v>-9.7496789535502681E-5</v>
      </c>
      <c r="P63" s="3">
        <v>0</v>
      </c>
      <c r="Q63" s="3">
        <v>5</v>
      </c>
      <c r="R63" s="21" t="s">
        <v>319</v>
      </c>
      <c r="Z63" s="72" t="s">
        <v>254</v>
      </c>
    </row>
    <row r="64" spans="1:26" s="21" customFormat="1" ht="15" x14ac:dyDescent="0.2">
      <c r="A64" s="21" t="s">
        <v>194</v>
      </c>
      <c r="B64" s="21" t="s">
        <v>245</v>
      </c>
      <c r="D64" s="76" t="str">
        <f t="shared" si="36"/>
        <v>\I: DISABLED</v>
      </c>
      <c r="E64" s="21" t="str">
        <f t="shared" si="34"/>
        <v>RSDELC</v>
      </c>
      <c r="F64" s="21" t="str">
        <f t="shared" si="26"/>
        <v>RSDWH_Det</v>
      </c>
      <c r="G64" s="21" t="str">
        <f t="shared" si="37"/>
        <v>R-WH_Det_ELC*</v>
      </c>
      <c r="H64" s="21" t="str">
        <f t="shared" si="27"/>
        <v>RSDWH_Det</v>
      </c>
      <c r="I64" s="3">
        <v>1</v>
      </c>
      <c r="J64" s="75">
        <f>MAX(IF(E25+E26="","",-E25-E26),-$T$25)</f>
        <v>-0.16102650569357718</v>
      </c>
      <c r="K64" s="75">
        <f t="shared" ref="K64:O64" si="39">MAX(IF(F25+F26="","",-F25-F26),-$T$25)</f>
        <v>-0.14492385512421946</v>
      </c>
      <c r="L64" s="75">
        <f t="shared" si="39"/>
        <v>-8.5576087212300367E-2</v>
      </c>
      <c r="M64" s="75">
        <f t="shared" si="39"/>
        <v>-5.0531823737991255E-2</v>
      </c>
      <c r="N64" s="75">
        <f t="shared" si="39"/>
        <v>-6.1434900804252998E-3</v>
      </c>
      <c r="O64" s="75">
        <f t="shared" si="39"/>
        <v>-7.4690497148845614E-4</v>
      </c>
      <c r="P64" s="3">
        <v>0</v>
      </c>
      <c r="Q64" s="3">
        <v>5</v>
      </c>
      <c r="R64" s="21" t="s">
        <v>320</v>
      </c>
      <c r="Z64" s="72" t="s">
        <v>254</v>
      </c>
    </row>
    <row r="65" spans="1:26" s="21" customFormat="1" ht="15" x14ac:dyDescent="0.2">
      <c r="A65" s="21" t="s">
        <v>194</v>
      </c>
      <c r="B65" s="21" t="s">
        <v>245</v>
      </c>
      <c r="D65" s="21" t="str">
        <f t="shared" si="36"/>
        <v>\I: DISABLED</v>
      </c>
      <c r="E65" s="21" t="str">
        <f t="shared" si="34"/>
        <v>RSDELC</v>
      </c>
      <c r="F65" s="21" t="str">
        <f t="shared" si="26"/>
        <v>RSDWH_Det</v>
      </c>
      <c r="G65" s="21" t="str">
        <f t="shared" si="37"/>
        <v>R-WH_Det_ELC*</v>
      </c>
      <c r="H65" s="21" t="str">
        <f t="shared" si="27"/>
        <v>RSDWH_Det</v>
      </c>
      <c r="I65" s="3">
        <v>1</v>
      </c>
      <c r="J65" s="28">
        <f t="shared" ref="J65:O72" si="40">IF(E26="","",-E26)</f>
        <v>-0.13010399233836756</v>
      </c>
      <c r="K65" s="28">
        <f t="shared" si="40"/>
        <v>-0.1170935931045308</v>
      </c>
      <c r="L65" s="28">
        <f t="shared" si="40"/>
        <v>-6.9142595792294398E-2</v>
      </c>
      <c r="M65" s="28">
        <f t="shared" si="40"/>
        <v>-4.0828011389391933E-2</v>
      </c>
      <c r="N65" s="28">
        <f t="shared" si="40"/>
        <v>-4.9637330383079372E-3</v>
      </c>
      <c r="O65" s="28">
        <f t="shared" si="40"/>
        <v>-6.0347405707816175E-4</v>
      </c>
      <c r="P65" s="3">
        <v>0</v>
      </c>
      <c r="Q65" s="3">
        <v>5</v>
      </c>
      <c r="R65" s="21" t="s">
        <v>321</v>
      </c>
      <c r="Z65" s="72" t="s">
        <v>254</v>
      </c>
    </row>
    <row r="66" spans="1:26" s="21" customFormat="1" ht="15" x14ac:dyDescent="0.2">
      <c r="A66" s="21" t="s">
        <v>195</v>
      </c>
      <c r="B66" s="21" t="s">
        <v>245</v>
      </c>
      <c r="D66" s="21" t="str">
        <f t="shared" si="36"/>
        <v>\I: DISABLED</v>
      </c>
      <c r="E66" s="21" t="str">
        <f t="shared" si="34"/>
        <v>RSDKER</v>
      </c>
      <c r="F66" s="21" t="str">
        <f t="shared" si="26"/>
        <v>RSDWH_Det</v>
      </c>
      <c r="G66" s="21" t="str">
        <f t="shared" si="37"/>
        <v>R-WH_Det_KER*</v>
      </c>
      <c r="H66" s="21" t="str">
        <f t="shared" si="27"/>
        <v>RSDWH_Det</v>
      </c>
      <c r="I66" s="3">
        <v>1</v>
      </c>
      <c r="J66" s="28">
        <f t="shared" si="40"/>
        <v>-0.56078690719668611</v>
      </c>
      <c r="K66" s="28">
        <f t="shared" si="40"/>
        <v>-0.50470821647701758</v>
      </c>
      <c r="L66" s="28">
        <f t="shared" si="40"/>
        <v>-0.29802515474751418</v>
      </c>
      <c r="M66" s="28">
        <f t="shared" si="40"/>
        <v>-0.17598087362685969</v>
      </c>
      <c r="N66" s="28">
        <f t="shared" si="40"/>
        <v>-2.1395165887479365E-2</v>
      </c>
      <c r="O66" s="28">
        <f t="shared" si="40"/>
        <v>-2.6011526930100125E-3</v>
      </c>
      <c r="P66" s="3">
        <v>0</v>
      </c>
      <c r="Q66" s="3">
        <v>5</v>
      </c>
      <c r="R66" s="21" t="s">
        <v>322</v>
      </c>
      <c r="Z66" s="72" t="s">
        <v>254</v>
      </c>
    </row>
    <row r="67" spans="1:26" s="21" customFormat="1" ht="15" x14ac:dyDescent="0.2">
      <c r="A67" s="21" t="s">
        <v>196</v>
      </c>
      <c r="B67" s="21" t="s">
        <v>245</v>
      </c>
      <c r="D67" s="21" t="str">
        <f t="shared" si="36"/>
        <v>\I: DISABLED</v>
      </c>
      <c r="E67" s="21" t="str">
        <f t="shared" si="34"/>
        <v>RSDGAS</v>
      </c>
      <c r="F67" s="21" t="str">
        <f t="shared" si="26"/>
        <v>RSDWH_Det</v>
      </c>
      <c r="G67" s="21" t="str">
        <f t="shared" si="37"/>
        <v>R-WH_Det_GAS*</v>
      </c>
      <c r="H67" s="21" t="str">
        <f t="shared" si="27"/>
        <v>RSDWH_Det</v>
      </c>
      <c r="I67" s="3">
        <v>1</v>
      </c>
      <c r="J67" s="28" t="str">
        <f t="shared" si="40"/>
        <v/>
      </c>
      <c r="K67" s="28" t="str">
        <f t="shared" si="40"/>
        <v/>
      </c>
      <c r="L67" s="28" t="str">
        <f t="shared" si="40"/>
        <v/>
      </c>
      <c r="M67" s="28" t="str">
        <f t="shared" si="40"/>
        <v/>
      </c>
      <c r="N67" s="28" t="str">
        <f t="shared" si="40"/>
        <v/>
      </c>
      <c r="O67" s="28" t="str">
        <f t="shared" si="40"/>
        <v/>
      </c>
      <c r="P67" s="3">
        <v>0</v>
      </c>
      <c r="Q67" s="3">
        <v>5</v>
      </c>
      <c r="R67" s="21" t="s">
        <v>323</v>
      </c>
      <c r="Z67" s="72" t="s">
        <v>254</v>
      </c>
    </row>
    <row r="68" spans="1:26" s="21" customFormat="1" ht="15" x14ac:dyDescent="0.2">
      <c r="A68" s="21" t="s">
        <v>134</v>
      </c>
      <c r="B68" s="21" t="s">
        <v>245</v>
      </c>
      <c r="D68" s="21" t="str">
        <f t="shared" si="36"/>
        <v>\I: DISABLED</v>
      </c>
      <c r="E68" s="21" t="str">
        <f t="shared" si="34"/>
        <v>RSDPEA</v>
      </c>
      <c r="F68" s="21" t="str">
        <f t="shared" si="26"/>
        <v>RSDWH_Det</v>
      </c>
      <c r="G68" s="21" t="str">
        <f t="shared" si="37"/>
        <v>R-WH_Det_PEA*</v>
      </c>
      <c r="H68" s="21" t="str">
        <f t="shared" si="27"/>
        <v>RSDWH_Det</v>
      </c>
      <c r="I68" s="3">
        <v>1</v>
      </c>
      <c r="J68" s="28">
        <f t="shared" si="40"/>
        <v>-2.0254908557645033E-2</v>
      </c>
      <c r="K68" s="28">
        <f t="shared" si="40"/>
        <v>-1.8229417701880531E-2</v>
      </c>
      <c r="L68" s="28">
        <f t="shared" si="40"/>
        <v>-1.0764288858783437E-2</v>
      </c>
      <c r="M68" s="28">
        <f t="shared" si="40"/>
        <v>-6.356204928223033E-3</v>
      </c>
      <c r="N68" s="28">
        <f t="shared" si="40"/>
        <v>-7.7276613106544672E-4</v>
      </c>
      <c r="O68" s="28">
        <f t="shared" si="40"/>
        <v>-9.3950320995834507E-5</v>
      </c>
      <c r="P68" s="3">
        <v>0</v>
      </c>
      <c r="Q68" s="3">
        <v>5</v>
      </c>
      <c r="R68" s="21" t="s">
        <v>324</v>
      </c>
      <c r="Z68" s="72" t="s">
        <v>254</v>
      </c>
    </row>
    <row r="69" spans="1:26" s="21" customFormat="1" ht="15" x14ac:dyDescent="0.2">
      <c r="A69" s="48" t="s">
        <v>163</v>
      </c>
      <c r="B69" s="21" t="s">
        <v>245</v>
      </c>
      <c r="D69" s="21" t="str">
        <f t="shared" si="36"/>
        <v>\I: DISABLED</v>
      </c>
      <c r="F69" s="21" t="str">
        <f t="shared" si="26"/>
        <v>RSDWH_Det</v>
      </c>
      <c r="H69" s="21" t="str">
        <f t="shared" si="27"/>
        <v>RSDWH_Det</v>
      </c>
      <c r="I69" s="3">
        <v>1</v>
      </c>
      <c r="J69" s="28">
        <f t="shared" si="40"/>
        <v>-2.5789958804889018E-2</v>
      </c>
      <c r="K69" s="28">
        <f t="shared" si="40"/>
        <v>-2.3210962924400117E-2</v>
      </c>
      <c r="L69" s="28">
        <f t="shared" si="40"/>
        <v>-1.3705841497229029E-2</v>
      </c>
      <c r="M69" s="28">
        <f t="shared" si="40"/>
        <v>-8.0931623456987709E-3</v>
      </c>
      <c r="N69" s="28">
        <f t="shared" si="40"/>
        <v>-9.8393960304842204E-4</v>
      </c>
      <c r="O69" s="28">
        <f t="shared" si="40"/>
        <v>-1.1962408525779998E-4</v>
      </c>
      <c r="P69" s="3">
        <v>0</v>
      </c>
      <c r="Q69" s="3">
        <v>5</v>
      </c>
      <c r="R69" s="21" t="s">
        <v>325</v>
      </c>
      <c r="Z69" s="72" t="s">
        <v>254</v>
      </c>
    </row>
    <row r="70" spans="1:26" s="21" customFormat="1" ht="15" x14ac:dyDescent="0.2">
      <c r="A70" s="21" t="s">
        <v>135</v>
      </c>
      <c r="B70" s="21" t="s">
        <v>245</v>
      </c>
      <c r="D70" s="21" t="str">
        <f t="shared" si="36"/>
        <v>\I: DISABLED</v>
      </c>
      <c r="E70" s="21" t="str">
        <f t="shared" si="34"/>
        <v>RSDWOO</v>
      </c>
      <c r="F70" s="21" t="str">
        <f t="shared" si="26"/>
        <v>RSDWH_Det</v>
      </c>
      <c r="G70" s="21" t="str">
        <f>LEFT(A31,12)&amp;"*"</f>
        <v>R-WH_Det_WOO*</v>
      </c>
      <c r="H70" s="21" t="str">
        <f t="shared" si="27"/>
        <v>RSDWH_Det</v>
      </c>
      <c r="I70" s="3">
        <v>1</v>
      </c>
      <c r="J70" s="28">
        <f t="shared" si="40"/>
        <v>-5.7191194117554188E-3</v>
      </c>
      <c r="K70" s="28">
        <f t="shared" si="40"/>
        <v>-5.1472074705798771E-3</v>
      </c>
      <c r="L70" s="28">
        <f t="shared" si="40"/>
        <v>-3.0393745393027119E-3</v>
      </c>
      <c r="M70" s="28">
        <f t="shared" si="40"/>
        <v>-1.7947202717128591E-3</v>
      </c>
      <c r="N70" s="28">
        <f t="shared" si="40"/>
        <v>-2.1819608656072713E-4</v>
      </c>
      <c r="O70" s="28">
        <f t="shared" si="40"/>
        <v>-2.6527550248807509E-5</v>
      </c>
      <c r="P70" s="22">
        <v>0</v>
      </c>
      <c r="Q70" s="22">
        <v>5</v>
      </c>
      <c r="R70" s="21" t="s">
        <v>326</v>
      </c>
      <c r="Z70" s="72" t="s">
        <v>254</v>
      </c>
    </row>
    <row r="71" spans="1:26" s="21" customFormat="1" ht="15" x14ac:dyDescent="0.2">
      <c r="A71" s="21" t="s">
        <v>136</v>
      </c>
      <c r="B71" s="21" t="s">
        <v>245</v>
      </c>
      <c r="D71" s="21" t="str">
        <f t="shared" si="36"/>
        <v>\I: DISABLED</v>
      </c>
      <c r="E71" s="21" t="str">
        <f t="shared" si="34"/>
        <v>RSDHET</v>
      </c>
      <c r="F71" s="21" t="str">
        <f t="shared" si="26"/>
        <v>RSDWH_Det</v>
      </c>
      <c r="G71" s="21" t="str">
        <f>LEFT(A32,12)&amp;"*"</f>
        <v>R-WH_Det_HET*</v>
      </c>
      <c r="H71" s="21" t="str">
        <f t="shared" si="27"/>
        <v>RSDWH_Det</v>
      </c>
      <c r="I71" s="3">
        <v>1</v>
      </c>
      <c r="J71" s="28">
        <f t="shared" si="40"/>
        <v>-5.5384459163799549E-5</v>
      </c>
      <c r="K71" s="28">
        <f t="shared" si="40"/>
        <v>-4.9846013247419597E-5</v>
      </c>
      <c r="L71" s="28">
        <f t="shared" si="40"/>
        <v>-2.9433572362468802E-5</v>
      </c>
      <c r="M71" s="28">
        <f t="shared" si="40"/>
        <v>-1.738023014431421E-5</v>
      </c>
      <c r="N71" s="28">
        <f t="shared" si="40"/>
        <v>-2.1130302369598907E-6</v>
      </c>
      <c r="O71" s="28">
        <f t="shared" si="40"/>
        <v>-2.5689514725830169E-7</v>
      </c>
      <c r="P71" s="3">
        <v>0</v>
      </c>
      <c r="Q71" s="3">
        <v>5</v>
      </c>
      <c r="R71" s="21" t="s">
        <v>327</v>
      </c>
      <c r="Z71" s="72" t="s">
        <v>254</v>
      </c>
    </row>
    <row r="72" spans="1:26" s="21" customFormat="1" ht="15" x14ac:dyDescent="0.2">
      <c r="A72" s="21" t="s">
        <v>138</v>
      </c>
      <c r="B72" s="21" t="s">
        <v>245</v>
      </c>
      <c r="D72" s="21" t="str">
        <f t="shared" si="36"/>
        <v>\I: DISABLED</v>
      </c>
      <c r="E72" s="21" t="str">
        <f t="shared" si="34"/>
        <v>RSDSOL</v>
      </c>
      <c r="F72" s="21" t="str">
        <f t="shared" si="26"/>
        <v>RSDWH_Det</v>
      </c>
      <c r="G72" s="21" t="str">
        <f>LEFT(A33,12)&amp;"*"</f>
        <v>R-WH_Det_SOL*</v>
      </c>
      <c r="H72" s="21" t="str">
        <f t="shared" si="27"/>
        <v>RSDWH_Det</v>
      </c>
      <c r="I72" s="3">
        <v>1</v>
      </c>
      <c r="J72" s="28">
        <f t="shared" si="40"/>
        <v>-2.1529480096254001E-2</v>
      </c>
      <c r="K72" s="28">
        <f t="shared" si="40"/>
        <v>-1.9376532086628602E-2</v>
      </c>
      <c r="L72" s="28">
        <f t="shared" si="40"/>
        <v>-1.1441648431833325E-2</v>
      </c>
      <c r="M72" s="28">
        <f t="shared" si="40"/>
        <v>-6.7561789825132624E-3</v>
      </c>
      <c r="N72" s="28">
        <f t="shared" si="40"/>
        <v>-8.213936385090795E-4</v>
      </c>
      <c r="O72" s="28">
        <f t="shared" si="40"/>
        <v>-9.9862290671909394E-5</v>
      </c>
      <c r="P72" s="22">
        <v>0</v>
      </c>
      <c r="Q72" s="22">
        <v>5</v>
      </c>
      <c r="R72" s="21" t="s">
        <v>328</v>
      </c>
      <c r="Z72" s="72" t="s">
        <v>254</v>
      </c>
    </row>
    <row r="73" spans="1:26" s="21" customFormat="1" ht="15" x14ac:dyDescent="0.2">
      <c r="I73" s="3"/>
      <c r="J73" s="3"/>
      <c r="K73" s="3"/>
      <c r="L73" s="3"/>
      <c r="M73" s="3"/>
      <c r="N73" s="3"/>
      <c r="O73" s="3"/>
      <c r="P73" s="3"/>
      <c r="Q73" s="3"/>
    </row>
    <row r="74" spans="1:26" s="21" customFormat="1" ht="15" x14ac:dyDescent="0.2">
      <c r="H74" s="18" t="s">
        <v>256</v>
      </c>
      <c r="I74" s="3"/>
      <c r="J74" s="3"/>
      <c r="K74" s="3"/>
      <c r="L74" s="3"/>
      <c r="M74" s="3"/>
      <c r="N74" s="3"/>
      <c r="O74" s="3"/>
      <c r="P74" s="3"/>
    </row>
    <row r="75" spans="1:26" s="21" customFormat="1" ht="28.5" customHeight="1" thickBot="1" x14ac:dyDescent="0.25">
      <c r="A75" s="21" t="s">
        <v>25</v>
      </c>
      <c r="B75" s="21" t="s">
        <v>26</v>
      </c>
      <c r="D75" s="6" t="s">
        <v>11</v>
      </c>
      <c r="E75" s="6" t="s">
        <v>246</v>
      </c>
      <c r="F75" s="6" t="s">
        <v>9</v>
      </c>
      <c r="G75" s="6" t="s">
        <v>30</v>
      </c>
      <c r="H75" s="6" t="s">
        <v>10</v>
      </c>
      <c r="I75" s="8" t="s">
        <v>132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131</v>
      </c>
      <c r="Q75" s="8" t="s">
        <v>29</v>
      </c>
      <c r="R75" s="6" t="s">
        <v>27</v>
      </c>
      <c r="Z75" s="73" t="s">
        <v>255</v>
      </c>
    </row>
    <row r="76" spans="1:26" s="21" customFormat="1" ht="15" x14ac:dyDescent="0.2">
      <c r="A76" s="21" t="s">
        <v>196</v>
      </c>
      <c r="B76" s="3" t="s">
        <v>465</v>
      </c>
      <c r="D76" s="21" t="str">
        <f>IF(Z76="","UC-UP_"&amp;A13,"\I: DISABLED")</f>
        <v>\I: DISABLED</v>
      </c>
      <c r="E76" s="21" t="str">
        <f t="shared" ref="E76:E79" si="41">A76</f>
        <v>RSDGAS</v>
      </c>
      <c r="F76" s="21" t="str">
        <f t="shared" ref="F76:F79" si="42">H76</f>
        <v>RSDSH_Det-AB,RSDSH_Det-C,RSDSH_Det-D,RSDSH_Det-E,RSDSH_Det-F,RSDSH_Det-G</v>
      </c>
      <c r="G76" s="33"/>
      <c r="H76" s="21" t="str">
        <f t="shared" ref="H76:H79" si="43">B76</f>
        <v>RSDSH_Det-AB,RSDSH_Det-C,RSDSH_Det-D,RSDSH_Det-E,RSDSH_Det-F,RSDSH_Det-G</v>
      </c>
      <c r="I76" s="3">
        <v>1</v>
      </c>
      <c r="J76" s="29" t="str">
        <f t="shared" ref="J76:O76" si="44">IF(L13="","",-L13)</f>
        <v/>
      </c>
      <c r="K76" s="29" t="str">
        <f t="shared" si="44"/>
        <v/>
      </c>
      <c r="L76" s="29" t="str">
        <f t="shared" si="44"/>
        <v/>
      </c>
      <c r="M76" s="29" t="str">
        <f t="shared" si="44"/>
        <v/>
      </c>
      <c r="N76" s="29" t="str">
        <f t="shared" si="44"/>
        <v/>
      </c>
      <c r="O76" s="29" t="str">
        <f t="shared" si="44"/>
        <v/>
      </c>
      <c r="P76" s="3">
        <v>0</v>
      </c>
      <c r="Q76" s="3">
        <v>5</v>
      </c>
      <c r="R76" s="21" t="s">
        <v>331</v>
      </c>
      <c r="Z76" s="72" t="s">
        <v>254</v>
      </c>
    </row>
    <row r="77" spans="1:26" s="21" customFormat="1" ht="15" x14ac:dyDescent="0.2">
      <c r="A77" s="21" t="s">
        <v>194</v>
      </c>
      <c r="B77" s="3" t="s">
        <v>465</v>
      </c>
      <c r="D77" s="76" t="str">
        <f>IF(Z77="","UC-UP_"&amp;A10,"\I: DISABLED")</f>
        <v>\I: DISABLED</v>
      </c>
      <c r="E77" s="21" t="str">
        <f t="shared" si="41"/>
        <v>RSDELC</v>
      </c>
      <c r="F77" s="21" t="str">
        <f t="shared" si="42"/>
        <v>RSDSH_Det-AB,RSDSH_Det-C,RSDSH_Det-D,RSDSH_Det-E,RSDSH_Det-F,RSDSH_Det-G</v>
      </c>
      <c r="G77" s="21" t="s">
        <v>576</v>
      </c>
      <c r="H77" s="21" t="str">
        <f t="shared" si="43"/>
        <v>RSDSH_Det-AB,RSDSH_Det-C,RSDSH_Det-D,RSDSH_Det-E,RSDSH_Det-F,RSDSH_Det-G</v>
      </c>
      <c r="I77" s="3">
        <v>1</v>
      </c>
      <c r="J77" s="100">
        <f t="shared" ref="J77:O77" si="45">MAX(IF(IF(L10="",0,L10)+IF(L11="",0,L11)=0,"",IF(L10="",0,-L10)+IF(L11="",0,-L11)),-$T$10)</f>
        <v>-9.6052954423704845E-2</v>
      </c>
      <c r="K77" s="100">
        <f t="shared" si="45"/>
        <v>-0.10565824986607533</v>
      </c>
      <c r="L77" s="100">
        <f t="shared" si="45"/>
        <v>-0.17016366799181307</v>
      </c>
      <c r="M77" s="100">
        <f t="shared" si="45"/>
        <v>-0.18562466984948969</v>
      </c>
      <c r="N77" s="100">
        <f t="shared" si="45"/>
        <v>-0.18562466984948969</v>
      </c>
      <c r="O77" s="100">
        <f t="shared" si="45"/>
        <v>-0.18562466984948969</v>
      </c>
      <c r="P77" s="3">
        <v>0</v>
      </c>
      <c r="Q77" s="3">
        <v>5</v>
      </c>
      <c r="R77" s="21" t="s">
        <v>336</v>
      </c>
      <c r="Z77" s="72" t="s">
        <v>254</v>
      </c>
    </row>
    <row r="78" spans="1:26" s="21" customFormat="1" ht="15" x14ac:dyDescent="0.2">
      <c r="A78" s="21" t="s">
        <v>133</v>
      </c>
      <c r="B78" s="3" t="s">
        <v>465</v>
      </c>
      <c r="D78" s="21" t="str">
        <f>IF(Z78="","UC-UP_"&amp;A6,"\I: DISABLED")</f>
        <v>\I: DISABLED</v>
      </c>
      <c r="E78" s="21" t="str">
        <f t="shared" si="41"/>
        <v>RSDCOA</v>
      </c>
      <c r="F78" s="21" t="str">
        <f t="shared" si="42"/>
        <v>RSDSH_Det-AB,RSDSH_Det-C,RSDSH_Det-D,RSDSH_Det-E,RSDSH_Det-F,RSDSH_Det-G</v>
      </c>
      <c r="H78" s="21" t="str">
        <f t="shared" si="43"/>
        <v>RSDSH_Det-AB,RSDSH_Det-C,RSDSH_Det-D,RSDSH_Det-E,RSDSH_Det-F,RSDSH_Det-G</v>
      </c>
      <c r="I78" s="3">
        <v>1</v>
      </c>
      <c r="J78" s="29">
        <f t="shared" ref="J78:O81" si="46">IF(L6="","",-L6)</f>
        <v>-7.4873293419640732E-2</v>
      </c>
      <c r="K78" s="29">
        <f t="shared" si="46"/>
        <v>-7.4873293419640732E-2</v>
      </c>
      <c r="L78" s="29">
        <f t="shared" si="46"/>
        <v>-7.4873293419640732E-2</v>
      </c>
      <c r="M78" s="29">
        <f t="shared" si="46"/>
        <v>-7.4873293419640732E-2</v>
      </c>
      <c r="N78" s="29">
        <f t="shared" si="46"/>
        <v>-7.4873293419640732E-2</v>
      </c>
      <c r="O78" s="29">
        <f t="shared" si="46"/>
        <v>-7.4873293419640732E-2</v>
      </c>
      <c r="P78" s="3">
        <v>0</v>
      </c>
      <c r="Q78" s="3">
        <v>5</v>
      </c>
      <c r="R78" s="21" t="s">
        <v>332</v>
      </c>
      <c r="Z78" s="72" t="s">
        <v>254</v>
      </c>
    </row>
    <row r="79" spans="1:26" s="21" customFormat="1" ht="15" x14ac:dyDescent="0.2">
      <c r="A79" s="21" t="s">
        <v>191</v>
      </c>
      <c r="B79" s="3" t="s">
        <v>465</v>
      </c>
      <c r="D79" s="21" t="str">
        <f>IF(Z79="","UC-UP_"&amp;A7,"\I: DISABLED")</f>
        <v>\I: DISABLED</v>
      </c>
      <c r="E79" s="66" t="str">
        <f t="shared" si="41"/>
        <v>RSDBDL</v>
      </c>
      <c r="F79" s="21" t="str">
        <f t="shared" si="42"/>
        <v>RSDSH_Det-AB,RSDSH_Det-C,RSDSH_Det-D,RSDSH_Det-E,RSDSH_Det-F,RSDSH_Det-G</v>
      </c>
      <c r="H79" s="21" t="str">
        <f t="shared" si="43"/>
        <v>RSDSH_Det-AB,RSDSH_Det-C,RSDSH_Det-D,RSDSH_Det-E,RSDSH_Det-F,RSDSH_Det-G</v>
      </c>
      <c r="I79" s="3">
        <v>1</v>
      </c>
      <c r="J79" s="29">
        <f t="shared" si="46"/>
        <v>-1.15E-2</v>
      </c>
      <c r="K79" s="29">
        <f t="shared" si="46"/>
        <v>-1.3224999999999999E-2</v>
      </c>
      <c r="L79" s="29">
        <f t="shared" si="46"/>
        <v>-2.6600198804687482E-2</v>
      </c>
      <c r="M79" s="29">
        <f t="shared" si="46"/>
        <v>-5.3502501054737056E-2</v>
      </c>
      <c r="N79" s="29">
        <f t="shared" si="46"/>
        <v>-0.87565068412849112</v>
      </c>
      <c r="O79" s="29">
        <f t="shared" si="46"/>
        <v>-0.9</v>
      </c>
      <c r="P79" s="3">
        <v>0</v>
      </c>
      <c r="Q79" s="3">
        <v>5</v>
      </c>
      <c r="R79" s="21" t="s">
        <v>333</v>
      </c>
      <c r="Z79" s="72" t="s">
        <v>254</v>
      </c>
    </row>
    <row r="80" spans="1:26" s="21" customFormat="1" ht="15" x14ac:dyDescent="0.2">
      <c r="A80" s="21" t="s">
        <v>192</v>
      </c>
      <c r="B80" s="3" t="s">
        <v>465</v>
      </c>
      <c r="D80" s="21" t="str">
        <f>IF(Z80="","UC-UP_"&amp;A8,"\I: DISABLED")</f>
        <v>\I: DISABLED</v>
      </c>
      <c r="E80" s="66" t="str">
        <f t="shared" ref="E80:E101" si="47">A80</f>
        <v>RSDETH</v>
      </c>
      <c r="F80" s="21" t="str">
        <f t="shared" ref="F80:F101" si="48">H80</f>
        <v>RSDSH_Det-AB,RSDSH_Det-C,RSDSH_Det-D,RSDSH_Det-E,RSDSH_Det-F,RSDSH_Det-G</v>
      </c>
      <c r="H80" s="21" t="str">
        <f t="shared" ref="H80:H101" si="49">B80</f>
        <v>RSDSH_Det-AB,RSDSH_Det-C,RSDSH_Det-D,RSDSH_Det-E,RSDSH_Det-F,RSDSH_Det-G</v>
      </c>
      <c r="I80" s="3">
        <v>1</v>
      </c>
      <c r="J80" s="29" t="str">
        <f t="shared" si="46"/>
        <v/>
      </c>
      <c r="K80" s="29" t="str">
        <f t="shared" si="46"/>
        <v/>
      </c>
      <c r="L80" s="29" t="str">
        <f t="shared" si="46"/>
        <v/>
      </c>
      <c r="M80" s="29" t="str">
        <f t="shared" si="46"/>
        <v/>
      </c>
      <c r="N80" s="29" t="str">
        <f t="shared" si="46"/>
        <v/>
      </c>
      <c r="O80" s="29" t="str">
        <f t="shared" si="46"/>
        <v/>
      </c>
      <c r="P80" s="3">
        <v>0</v>
      </c>
      <c r="Q80" s="3">
        <v>5</v>
      </c>
      <c r="R80" s="21" t="s">
        <v>334</v>
      </c>
      <c r="Z80" s="72" t="s">
        <v>254</v>
      </c>
    </row>
    <row r="81" spans="1:26" s="21" customFormat="1" ht="15" x14ac:dyDescent="0.2">
      <c r="A81" s="21" t="s">
        <v>193</v>
      </c>
      <c r="B81" s="3" t="s">
        <v>465</v>
      </c>
      <c r="D81" s="21" t="str">
        <f>IF(Z81="","UC-UP_"&amp;A9,"\I: DISABLED")</f>
        <v>\I: DISABLED</v>
      </c>
      <c r="E81" s="21" t="str">
        <f t="shared" si="47"/>
        <v>RSDLPG</v>
      </c>
      <c r="F81" s="21" t="str">
        <f t="shared" si="48"/>
        <v>RSDSH_Det-AB,RSDSH_Det-C,RSDSH_Det-D,RSDSH_Det-E,RSDSH_Det-F,RSDSH_Det-G</v>
      </c>
      <c r="H81" s="21" t="str">
        <f t="shared" si="49"/>
        <v>RSDSH_Det-AB,RSDSH_Det-C,RSDSH_Det-D,RSDSH_Det-E,RSDSH_Det-F,RSDSH_Det-G</v>
      </c>
      <c r="I81" s="3">
        <v>1</v>
      </c>
      <c r="J81" s="29">
        <f t="shared" si="46"/>
        <v>-3.0391319128920551E-2</v>
      </c>
      <c r="K81" s="29">
        <f t="shared" si="46"/>
        <v>-3.3430451041812609E-2</v>
      </c>
      <c r="L81" s="29">
        <f t="shared" si="46"/>
        <v>-5.3840075707349652E-2</v>
      </c>
      <c r="M81" s="29">
        <f t="shared" si="46"/>
        <v>-8.6709980327443703E-2</v>
      </c>
      <c r="N81" s="29">
        <f t="shared" si="46"/>
        <v>-0.58334138825890214</v>
      </c>
      <c r="O81" s="29">
        <f t="shared" si="46"/>
        <v>-0.9</v>
      </c>
      <c r="P81" s="3">
        <v>0</v>
      </c>
      <c r="Q81" s="3">
        <v>5</v>
      </c>
      <c r="R81" s="21" t="s">
        <v>335</v>
      </c>
      <c r="Z81" s="72" t="s">
        <v>254</v>
      </c>
    </row>
    <row r="82" spans="1:26" s="21" customFormat="1" ht="15" x14ac:dyDescent="0.2">
      <c r="A82" s="21" t="s">
        <v>194</v>
      </c>
      <c r="B82" s="3" t="s">
        <v>465</v>
      </c>
      <c r="D82" s="21" t="str">
        <f>IF(Z82="","UC-UP_"&amp;A11,"\I: DISABLED")</f>
        <v>\I: DISABLED</v>
      </c>
      <c r="E82" s="21" t="str">
        <f>A82</f>
        <v>RSDELC</v>
      </c>
      <c r="F82" s="21" t="str">
        <f>H82</f>
        <v>RSDSH_Det-AB,RSDSH_Det-C,RSDSH_Det-D,RSDSH_Det-E,RSDSH_Det-F,RSDSH_Det-G</v>
      </c>
      <c r="H82" s="21" t="str">
        <f>B82</f>
        <v>RSDSH_Det-AB,RSDSH_Det-C,RSDSH_Det-D,RSDSH_Det-E,RSDSH_Det-F,RSDSH_Det-G</v>
      </c>
      <c r="I82" s="3">
        <v>1</v>
      </c>
      <c r="J82" s="29">
        <f t="shared" ref="J82:O83" si="50">IF(L11="","",-L11)</f>
        <v>-5.5215527056817107E-2</v>
      </c>
      <c r="K82" s="29">
        <f t="shared" si="50"/>
        <v>-6.073707976249882E-2</v>
      </c>
      <c r="L82" s="29">
        <f t="shared" si="50"/>
        <v>-9.7817674328302018E-2</v>
      </c>
      <c r="M82" s="29">
        <f t="shared" si="50"/>
        <v>-0.15753634268247371</v>
      </c>
      <c r="N82" s="29">
        <f t="shared" si="50"/>
        <v>-0.9</v>
      </c>
      <c r="O82" s="29">
        <f t="shared" si="50"/>
        <v>-0.9</v>
      </c>
      <c r="P82" s="3">
        <v>0</v>
      </c>
      <c r="Q82" s="3">
        <v>5</v>
      </c>
      <c r="R82" s="21" t="s">
        <v>337</v>
      </c>
      <c r="Z82" s="72" t="s">
        <v>254</v>
      </c>
    </row>
    <row r="83" spans="1:26" s="21" customFormat="1" ht="15" x14ac:dyDescent="0.2">
      <c r="A83" s="21" t="s">
        <v>195</v>
      </c>
      <c r="B83" s="3" t="s">
        <v>465</v>
      </c>
      <c r="D83" s="21" t="str">
        <f>IF(Z83="","UC-UP_"&amp;A12,"\I: DISABLED")</f>
        <v>\I: DISABLED</v>
      </c>
      <c r="E83" s="21" t="str">
        <f t="shared" si="47"/>
        <v>RSDKER</v>
      </c>
      <c r="F83" s="21" t="str">
        <f t="shared" si="48"/>
        <v>RSDSH_Det-AB,RSDSH_Det-C,RSDSH_Det-D,RSDSH_Det-E,RSDSH_Det-F,RSDSH_Det-G</v>
      </c>
      <c r="H83" s="21" t="str">
        <f t="shared" si="49"/>
        <v>RSDSH_Det-AB,RSDSH_Det-C,RSDSH_Det-D,RSDSH_Det-E,RSDSH_Det-F,RSDSH_Det-G</v>
      </c>
      <c r="I83" s="3">
        <v>1</v>
      </c>
      <c r="J83" s="29">
        <f t="shared" si="50"/>
        <v>-0.66091443331838173</v>
      </c>
      <c r="K83" s="29">
        <f t="shared" si="50"/>
        <v>-0.72700587665021998</v>
      </c>
      <c r="L83" s="29">
        <f t="shared" si="50"/>
        <v>-0.9</v>
      </c>
      <c r="M83" s="29">
        <f t="shared" si="50"/>
        <v>-0.9</v>
      </c>
      <c r="N83" s="29">
        <f t="shared" si="50"/>
        <v>-0.9</v>
      </c>
      <c r="O83" s="29">
        <f t="shared" si="50"/>
        <v>-0.9</v>
      </c>
      <c r="P83" s="3">
        <v>0</v>
      </c>
      <c r="Q83" s="3">
        <v>5</v>
      </c>
      <c r="R83" s="21" t="s">
        <v>338</v>
      </c>
      <c r="Z83" s="72" t="s">
        <v>254</v>
      </c>
    </row>
    <row r="84" spans="1:26" ht="15" x14ac:dyDescent="0.2">
      <c r="A84" s="21" t="s">
        <v>134</v>
      </c>
      <c r="B84" s="3" t="s">
        <v>465</v>
      </c>
      <c r="D84" s="21" t="str">
        <f>IF(Z84="","UC-UP_"&amp;A14,"\I: DISABLED")</f>
        <v>\I: DISABLED</v>
      </c>
      <c r="E84" s="21" t="str">
        <f t="shared" si="47"/>
        <v>RSDPEA</v>
      </c>
      <c r="F84" s="21" t="str">
        <f t="shared" si="48"/>
        <v>RSDSH_Det-AB,RSDSH_Det-C,RSDSH_Det-D,RSDSH_Det-E,RSDSH_Det-F,RSDSH_Det-G</v>
      </c>
      <c r="H84" s="21" t="str">
        <f t="shared" si="49"/>
        <v>RSDSH_Det-AB,RSDSH_Det-C,RSDSH_Det-D,RSDSH_Det-E,RSDSH_Det-F,RSDSH_Det-G</v>
      </c>
      <c r="I84" s="3">
        <v>1</v>
      </c>
      <c r="J84" s="29">
        <f t="shared" ref="J84:O88" si="51">IF(L14="","",-L14)</f>
        <v>-9.2688877406543774E-2</v>
      </c>
      <c r="K84" s="29">
        <f t="shared" si="51"/>
        <v>-0.10195776514719815</v>
      </c>
      <c r="L84" s="29">
        <f t="shared" si="51"/>
        <v>-0.16420400034721416</v>
      </c>
      <c r="M84" s="29">
        <f t="shared" si="51"/>
        <v>-0.26445218459919195</v>
      </c>
      <c r="N84" s="29">
        <f t="shared" si="51"/>
        <v>-0.9</v>
      </c>
      <c r="O84" s="29">
        <f t="shared" si="51"/>
        <v>-0.9</v>
      </c>
      <c r="P84" s="3">
        <v>0</v>
      </c>
      <c r="Q84" s="3">
        <v>5</v>
      </c>
      <c r="R84" s="21" t="s">
        <v>339</v>
      </c>
      <c r="Z84" s="72" t="s">
        <v>254</v>
      </c>
    </row>
    <row r="85" spans="1:26" ht="15" x14ac:dyDescent="0.2">
      <c r="A85" s="48" t="s">
        <v>163</v>
      </c>
      <c r="B85" s="3" t="s">
        <v>465</v>
      </c>
      <c r="D85" s="21" t="str">
        <f>IF(Z85="","UC-UP_"&amp;A15,"\I: DISABLED")</f>
        <v>\I: DISABLED</v>
      </c>
      <c r="E85" s="21"/>
      <c r="F85" s="21" t="str">
        <f t="shared" si="48"/>
        <v>RSDSH_Det-AB,RSDSH_Det-C,RSDSH_Det-D,RSDSH_Det-E,RSDSH_Det-F,RSDSH_Det-G</v>
      </c>
      <c r="H85" s="21" t="str">
        <f t="shared" si="49"/>
        <v>RSDSH_Det-AB,RSDSH_Det-C,RSDSH_Det-D,RSDSH_Det-E,RSDSH_Det-F,RSDSH_Det-G</v>
      </c>
      <c r="I85" s="3">
        <v>1</v>
      </c>
      <c r="J85" s="29">
        <f t="shared" si="51"/>
        <v>-0.11675757777700067</v>
      </c>
      <c r="K85" s="29">
        <f t="shared" si="51"/>
        <v>-0.12843333555470074</v>
      </c>
      <c r="L85" s="29">
        <f t="shared" si="51"/>
        <v>-0.20684317124420118</v>
      </c>
      <c r="M85" s="29">
        <f t="shared" si="51"/>
        <v>-0.33312299572049853</v>
      </c>
      <c r="N85" s="29">
        <f t="shared" si="51"/>
        <v>-0.9</v>
      </c>
      <c r="O85" s="29">
        <f t="shared" si="51"/>
        <v>-0.9</v>
      </c>
      <c r="P85" s="3">
        <v>0</v>
      </c>
      <c r="Q85" s="3">
        <v>5</v>
      </c>
      <c r="R85" s="21" t="s">
        <v>340</v>
      </c>
      <c r="Z85" s="72" t="s">
        <v>254</v>
      </c>
    </row>
    <row r="86" spans="1:26" ht="15" x14ac:dyDescent="0.2">
      <c r="A86" s="21" t="s">
        <v>135</v>
      </c>
      <c r="B86" s="3" t="s">
        <v>465</v>
      </c>
      <c r="D86" s="21" t="str">
        <f>IF(Z86="","UC-UP_"&amp;A16,"\I: DISABLED")</f>
        <v>\I: DISABLED</v>
      </c>
      <c r="E86" s="21" t="str">
        <f t="shared" si="47"/>
        <v>RSDWOO</v>
      </c>
      <c r="F86" s="21" t="str">
        <f t="shared" si="48"/>
        <v>RSDSH_Det-AB,RSDSH_Det-C,RSDSH_Det-D,RSDSH_Det-E,RSDSH_Det-F,RSDSH_Det-G</v>
      </c>
      <c r="H86" s="21" t="str">
        <f t="shared" si="49"/>
        <v>RSDSH_Det-AB,RSDSH_Det-C,RSDSH_Det-D,RSDSH_Det-E,RSDSH_Det-F,RSDSH_Det-G</v>
      </c>
      <c r="I86" s="3">
        <v>1</v>
      </c>
      <c r="J86" s="29">
        <f t="shared" si="51"/>
        <v>-1.6511607244689749E-2</v>
      </c>
      <c r="K86" s="29">
        <f t="shared" si="51"/>
        <v>-1.8162767969158725E-2</v>
      </c>
      <c r="L86" s="29">
        <f t="shared" si="51"/>
        <v>-2.9251319442009833E-2</v>
      </c>
      <c r="M86" s="29">
        <f t="shared" si="51"/>
        <v>-4.7109542474551264E-2</v>
      </c>
      <c r="N86" s="29">
        <f t="shared" si="51"/>
        <v>-0.31692944461029626</v>
      </c>
      <c r="O86" s="29">
        <f t="shared" si="51"/>
        <v>-0.9</v>
      </c>
      <c r="P86" s="3">
        <v>0</v>
      </c>
      <c r="Q86" s="3">
        <v>5</v>
      </c>
      <c r="R86" s="21" t="s">
        <v>341</v>
      </c>
      <c r="Z86" s="72" t="s">
        <v>254</v>
      </c>
    </row>
    <row r="87" spans="1:26" ht="15" x14ac:dyDescent="0.2">
      <c r="A87" s="21" t="s">
        <v>136</v>
      </c>
      <c r="B87" s="3" t="s">
        <v>465</v>
      </c>
      <c r="D87" s="21" t="str">
        <f>IF(Z87="","UC-UP_"&amp;A17,"\I: DISABLED")</f>
        <v>\I: DISABLED</v>
      </c>
      <c r="E87" s="21" t="str">
        <f t="shared" si="47"/>
        <v>RSDHET</v>
      </c>
      <c r="F87" s="21" t="str">
        <f t="shared" si="48"/>
        <v>RSDSH_Det-AB,RSDSH_Det-C,RSDSH_Det-D,RSDSH_Det-E,RSDSH_Det-F,RSDSH_Det-G</v>
      </c>
      <c r="H87" s="21" t="str">
        <f t="shared" si="49"/>
        <v>RSDSH_Det-AB,RSDSH_Det-C,RSDSH_Det-D,RSDSH_Det-E,RSDSH_Det-F,RSDSH_Det-G</v>
      </c>
      <c r="I87" s="3">
        <v>1</v>
      </c>
      <c r="J87" s="29">
        <f t="shared" si="51"/>
        <v>-2.8749573835139602E-3</v>
      </c>
      <c r="K87" s="29">
        <f t="shared" si="51"/>
        <v>-3.1624531218653563E-3</v>
      </c>
      <c r="L87" s="29">
        <f>IF(N17="","",-N17)</f>
        <v>-5.0931623772953773E-3</v>
      </c>
      <c r="M87" s="29">
        <f t="shared" si="51"/>
        <v>-8.2025889402579794E-3</v>
      </c>
      <c r="N87" s="29">
        <f t="shared" si="51"/>
        <v>-0.05</v>
      </c>
      <c r="O87" s="29">
        <f t="shared" si="51"/>
        <v>-0.05</v>
      </c>
      <c r="P87" s="3">
        <v>0</v>
      </c>
      <c r="Q87" s="3">
        <v>5</v>
      </c>
      <c r="R87" s="21" t="s">
        <v>342</v>
      </c>
      <c r="Z87" s="72" t="s">
        <v>254</v>
      </c>
    </row>
    <row r="88" spans="1:26" ht="15.75" thickBot="1" x14ac:dyDescent="0.25">
      <c r="A88" s="45" t="s">
        <v>137</v>
      </c>
      <c r="B88" s="3" t="s">
        <v>465</v>
      </c>
      <c r="C88" s="50"/>
      <c r="D88" s="45" t="str">
        <f>IF(Z88="","UC-UP_"&amp;A18,"\I: DISABLED")</f>
        <v>\I: DISABLED</v>
      </c>
      <c r="E88" s="45" t="str">
        <f t="shared" si="47"/>
        <v>RSDGEO</v>
      </c>
      <c r="F88" s="45" t="str">
        <f t="shared" si="48"/>
        <v>RSDSH_Det-AB,RSDSH_Det-C,RSDSH_Det-D,RSDSH_Det-E,RSDSH_Det-F,RSDSH_Det-G</v>
      </c>
      <c r="G88" s="50"/>
      <c r="H88" s="45" t="str">
        <f t="shared" si="49"/>
        <v>RSDSH_Det-AB,RSDSH_Det-C,RSDSH_Det-D,RSDSH_Det-E,RSDSH_Det-F,RSDSH_Det-G</v>
      </c>
      <c r="I88" s="46">
        <v>1</v>
      </c>
      <c r="J88" s="51" t="str">
        <f t="shared" si="51"/>
        <v/>
      </c>
      <c r="K88" s="51" t="str">
        <f t="shared" si="51"/>
        <v/>
      </c>
      <c r="L88" s="51" t="str">
        <f t="shared" si="51"/>
        <v/>
      </c>
      <c r="M88" s="51" t="str">
        <f t="shared" si="51"/>
        <v/>
      </c>
      <c r="N88" s="51" t="str">
        <f t="shared" si="51"/>
        <v/>
      </c>
      <c r="O88" s="51" t="str">
        <f t="shared" si="51"/>
        <v/>
      </c>
      <c r="P88" s="46">
        <v>0</v>
      </c>
      <c r="Q88" s="46">
        <v>5</v>
      </c>
      <c r="R88" s="45" t="s">
        <v>343</v>
      </c>
      <c r="S88" s="50"/>
      <c r="T88" s="50"/>
      <c r="U88" s="50"/>
      <c r="V88" s="50"/>
      <c r="W88" s="50"/>
      <c r="X88" s="50"/>
      <c r="Y88" s="50"/>
      <c r="Z88" s="99" t="s">
        <v>254</v>
      </c>
    </row>
    <row r="89" spans="1:26" ht="15" x14ac:dyDescent="0.2">
      <c r="A89" s="21" t="s">
        <v>138</v>
      </c>
      <c r="B89" s="21" t="s">
        <v>245</v>
      </c>
      <c r="D89" s="21" t="str">
        <f>IF(Z89="","UC-UP_"&amp;A33,"\I: DISABLED")</f>
        <v>\I: DISABLED</v>
      </c>
      <c r="E89" s="21" t="str">
        <f>A89</f>
        <v>RSDSOL</v>
      </c>
      <c r="F89" s="21" t="str">
        <f>H89</f>
        <v>RSDWH_Det</v>
      </c>
      <c r="H89" s="21" t="str">
        <f>B89</f>
        <v>RSDWH_Det</v>
      </c>
      <c r="I89" s="3">
        <v>1</v>
      </c>
      <c r="J89" s="29">
        <f t="shared" ref="J89:O89" si="52">IF(L33="","",-L33)</f>
        <v>-2.6313809006532667E-2</v>
      </c>
      <c r="K89" s="29">
        <f t="shared" si="52"/>
        <v>-2.8945189907185937E-2</v>
      </c>
      <c r="L89" s="29">
        <f t="shared" si="52"/>
        <v>-4.6616517797422048E-2</v>
      </c>
      <c r="M89" s="29">
        <f t="shared" si="52"/>
        <v>-7.5076368077926198E-2</v>
      </c>
      <c r="N89" s="29">
        <f t="shared" si="52"/>
        <v>-0.5</v>
      </c>
      <c r="O89" s="29">
        <f t="shared" si="52"/>
        <v>-0.5</v>
      </c>
      <c r="P89" s="3">
        <v>0</v>
      </c>
      <c r="Q89" s="3">
        <v>5</v>
      </c>
      <c r="R89" s="21" t="s">
        <v>329</v>
      </c>
      <c r="Z89" s="72" t="s">
        <v>254</v>
      </c>
    </row>
    <row r="90" spans="1:26" ht="15" x14ac:dyDescent="0.2">
      <c r="A90" s="21" t="s">
        <v>196</v>
      </c>
      <c r="B90" s="21" t="s">
        <v>245</v>
      </c>
      <c r="D90" s="21" t="str">
        <f>IF(Z90="","UC-UP_"&amp;A28,"\I: DISABLED")</f>
        <v>\I: DISABLED</v>
      </c>
      <c r="E90" s="21" t="str">
        <f>A90</f>
        <v>RSDGAS</v>
      </c>
      <c r="F90" s="21" t="str">
        <f>H90</f>
        <v>RSDWH_Det</v>
      </c>
      <c r="H90" s="21" t="str">
        <f>B90</f>
        <v>RSDWH_Det</v>
      </c>
      <c r="I90" s="3">
        <v>1</v>
      </c>
      <c r="J90" s="29" t="str">
        <f t="shared" ref="J90:O90" si="53">IF(L28="","",-L28)</f>
        <v/>
      </c>
      <c r="K90" s="29" t="str">
        <f t="shared" si="53"/>
        <v/>
      </c>
      <c r="L90" s="29" t="str">
        <f t="shared" si="53"/>
        <v/>
      </c>
      <c r="M90" s="29" t="str">
        <f t="shared" si="53"/>
        <v/>
      </c>
      <c r="N90" s="29" t="str">
        <f t="shared" si="53"/>
        <v/>
      </c>
      <c r="O90" s="29" t="str">
        <f t="shared" si="53"/>
        <v/>
      </c>
      <c r="P90" s="3">
        <v>0</v>
      </c>
      <c r="Q90" s="3">
        <v>5</v>
      </c>
      <c r="R90" s="21" t="s">
        <v>330</v>
      </c>
      <c r="Z90" s="72" t="s">
        <v>254</v>
      </c>
    </row>
    <row r="91" spans="1:26" ht="15.75" thickBot="1" x14ac:dyDescent="0.25">
      <c r="A91" s="21" t="s">
        <v>133</v>
      </c>
      <c r="B91" s="21" t="s">
        <v>245</v>
      </c>
      <c r="D91" s="21" t="str">
        <f t="shared" ref="D91:D97" si="54">IF(Z91="","UC-UP_"&amp;A21,"\I: DISABLED")</f>
        <v>\I: DISABLED</v>
      </c>
      <c r="E91" s="21" t="str">
        <f t="shared" si="47"/>
        <v>RSDCOA</v>
      </c>
      <c r="F91" s="21" t="str">
        <f t="shared" si="48"/>
        <v>RSDWH_Det</v>
      </c>
      <c r="G91" s="33" t="str">
        <f>LEFT(A21,12)&amp;"*"</f>
        <v>R-WH_Det_COA*</v>
      </c>
      <c r="H91" s="21" t="str">
        <f t="shared" si="49"/>
        <v>RSDWH_Det</v>
      </c>
      <c r="I91" s="3">
        <v>1</v>
      </c>
      <c r="J91" s="29">
        <f t="shared" ref="J91:J97" si="55">IF(L21="","",-L21)</f>
        <v>-1.1233040911187851E-2</v>
      </c>
      <c r="K91" s="29">
        <f t="shared" ref="K91:K97" si="56">IF(M21="","",-M21)</f>
        <v>-1.1233040911187851E-2</v>
      </c>
      <c r="L91" s="29">
        <f t="shared" ref="L91:L97" si="57">IF(N21="","",-N21)</f>
        <v>-1.1233040911187851E-2</v>
      </c>
      <c r="M91" s="29">
        <f t="shared" ref="M91:M97" si="58">IF(O21="","",-O21)</f>
        <v>-1.1233040911187851E-2</v>
      </c>
      <c r="N91" s="29">
        <f t="shared" ref="N91:N97" si="59">IF(P21="","",-P21)</f>
        <v>-1.1233040911187851E-2</v>
      </c>
      <c r="O91" s="29">
        <f t="shared" ref="O91:O97" si="60">IF(Q21="","",-Q21)</f>
        <v>-1.1233040911187851E-2</v>
      </c>
      <c r="P91" s="3">
        <v>0</v>
      </c>
      <c r="Q91" s="3">
        <v>5</v>
      </c>
      <c r="R91" s="21" t="s">
        <v>344</v>
      </c>
      <c r="Z91" s="72" t="s">
        <v>254</v>
      </c>
    </row>
    <row r="92" spans="1:26" ht="15.75" thickBot="1" x14ac:dyDescent="0.25">
      <c r="A92" s="21" t="s">
        <v>191</v>
      </c>
      <c r="B92" s="21" t="s">
        <v>245</v>
      </c>
      <c r="D92" s="21" t="str">
        <f t="shared" si="54"/>
        <v>\I: DISABLED</v>
      </c>
      <c r="E92" s="66" t="str">
        <f t="shared" si="47"/>
        <v>RSDBDL</v>
      </c>
      <c r="F92" s="66" t="str">
        <f t="shared" si="48"/>
        <v>RSDWH_Det</v>
      </c>
      <c r="G92" s="33" t="str">
        <f t="shared" ref="G92:G97" si="61">LEFT(A22,12)&amp;"*"</f>
        <v>R-WH_Det_BDL*</v>
      </c>
      <c r="H92" s="66" t="str">
        <f t="shared" si="49"/>
        <v>RSDWH_Det</v>
      </c>
      <c r="I92" s="66">
        <v>1</v>
      </c>
      <c r="J92" s="67">
        <f t="shared" si="55"/>
        <v>-5.9102345552628808E-6</v>
      </c>
      <c r="K92" s="68">
        <f t="shared" si="56"/>
        <v>-6.5012580107891694E-6</v>
      </c>
      <c r="L92" s="68">
        <f t="shared" si="57"/>
        <v>-1.0470341038956069E-5</v>
      </c>
      <c r="M92" s="68">
        <f t="shared" si="58"/>
        <v>-1.6862588946649145E-5</v>
      </c>
      <c r="N92" s="68">
        <f t="shared" si="59"/>
        <v>-1.1344306628408069E-4</v>
      </c>
      <c r="O92" s="68">
        <f t="shared" si="60"/>
        <v>-7.6318822267749465E-4</v>
      </c>
      <c r="P92" s="67">
        <v>0</v>
      </c>
      <c r="Q92" s="67">
        <v>5</v>
      </c>
      <c r="R92" s="67" t="s">
        <v>345</v>
      </c>
      <c r="Z92" s="72" t="s">
        <v>254</v>
      </c>
    </row>
    <row r="93" spans="1:26" ht="15" x14ac:dyDescent="0.2">
      <c r="A93" s="21" t="s">
        <v>192</v>
      </c>
      <c r="B93" s="21" t="s">
        <v>245</v>
      </c>
      <c r="D93" s="21" t="str">
        <f t="shared" si="54"/>
        <v>\I: DISABLED</v>
      </c>
      <c r="E93" s="66" t="str">
        <f t="shared" si="47"/>
        <v>RSDETH</v>
      </c>
      <c r="F93" s="66" t="str">
        <f t="shared" si="48"/>
        <v>RSDWH_Det</v>
      </c>
      <c r="G93" s="33" t="str">
        <f t="shared" si="61"/>
        <v>R-WH_Det_ETH*</v>
      </c>
      <c r="H93" s="66" t="str">
        <f t="shared" si="49"/>
        <v>RSDWH_Det</v>
      </c>
      <c r="I93" s="66">
        <v>1</v>
      </c>
      <c r="J93" s="67">
        <f t="shared" si="55"/>
        <v>-6.6947392937117615E-6</v>
      </c>
      <c r="K93" s="68">
        <f t="shared" si="56"/>
        <v>-7.364213223082938E-6</v>
      </c>
      <c r="L93" s="68">
        <f t="shared" si="57"/>
        <v>-1.1860139037907308E-5</v>
      </c>
      <c r="M93" s="68">
        <f t="shared" si="58"/>
        <v>-1.9100872521940105E-5</v>
      </c>
      <c r="N93" s="68">
        <f t="shared" si="59"/>
        <v>-1.2850111892342696E-4</v>
      </c>
      <c r="O93" s="68">
        <f t="shared" si="60"/>
        <v>-8.6449127104563906E-4</v>
      </c>
      <c r="P93" s="67">
        <v>0</v>
      </c>
      <c r="Q93" s="67">
        <v>5</v>
      </c>
      <c r="R93" s="67" t="s">
        <v>346</v>
      </c>
      <c r="Z93" s="72" t="s">
        <v>254</v>
      </c>
    </row>
    <row r="94" spans="1:26" ht="15" x14ac:dyDescent="0.2">
      <c r="A94" s="21" t="s">
        <v>193</v>
      </c>
      <c r="B94" s="21" t="s">
        <v>245</v>
      </c>
      <c r="D94" s="21" t="str">
        <f t="shared" si="54"/>
        <v>\I: DISABLED</v>
      </c>
      <c r="E94" s="21" t="str">
        <f t="shared" si="47"/>
        <v>RSDLPG</v>
      </c>
      <c r="F94" s="21" t="str">
        <f t="shared" si="48"/>
        <v>RSDWH_Det</v>
      </c>
      <c r="G94" s="33" t="str">
        <f t="shared" si="61"/>
        <v>R-WH_Det_LPG*</v>
      </c>
      <c r="H94" s="21" t="str">
        <f t="shared" si="49"/>
        <v>RSDWH_Det</v>
      </c>
      <c r="I94" s="3">
        <v>1</v>
      </c>
      <c r="J94" s="29">
        <f t="shared" si="55"/>
        <v>-2.5690497196946355E-2</v>
      </c>
      <c r="K94" s="29">
        <f t="shared" si="56"/>
        <v>-2.8259546916640992E-2</v>
      </c>
      <c r="L94" s="29">
        <f t="shared" si="57"/>
        <v>-4.5512282904719509E-2</v>
      </c>
      <c r="M94" s="29">
        <f t="shared" si="58"/>
        <v>-7.3297986740879825E-2</v>
      </c>
      <c r="N94" s="29">
        <f t="shared" si="59"/>
        <v>-0.49311220208493822</v>
      </c>
      <c r="O94" s="29">
        <f t="shared" si="60"/>
        <v>-0.9</v>
      </c>
      <c r="P94" s="3">
        <v>0</v>
      </c>
      <c r="Q94" s="3">
        <v>5</v>
      </c>
      <c r="R94" s="21" t="s">
        <v>347</v>
      </c>
      <c r="Z94" s="72" t="s">
        <v>254</v>
      </c>
    </row>
    <row r="95" spans="1:26" ht="15" x14ac:dyDescent="0.2">
      <c r="A95" s="21" t="s">
        <v>194</v>
      </c>
      <c r="B95" s="21" t="s">
        <v>245</v>
      </c>
      <c r="D95" s="76" t="str">
        <f t="shared" si="54"/>
        <v>\I: DISABLED</v>
      </c>
      <c r="E95" s="21" t="str">
        <f t="shared" si="47"/>
        <v>RSDELC</v>
      </c>
      <c r="F95" s="21" t="str">
        <f t="shared" si="48"/>
        <v>RSDWH_Det</v>
      </c>
      <c r="G95" s="33" t="str">
        <f t="shared" si="61"/>
        <v>R-WH_Det_ELC*</v>
      </c>
      <c r="H95" s="21" t="str">
        <f t="shared" si="49"/>
        <v>RSDWH_Det</v>
      </c>
      <c r="I95" s="3">
        <v>1</v>
      </c>
      <c r="J95" s="77">
        <f>MAX(IF(L25+L26="","",-L25-L26),-$T$25)</f>
        <v>-0.17179174086227572</v>
      </c>
      <c r="K95" s="77">
        <f t="shared" ref="K95:O95" si="62">MAX(IF(M25+M26="","",-M25-M26),-$T$25)</f>
        <v>-0.17179174086227572</v>
      </c>
      <c r="L95" s="77">
        <f t="shared" si="62"/>
        <v>-0.17179174086227572</v>
      </c>
      <c r="M95" s="77">
        <f t="shared" si="62"/>
        <v>-0.17179174086227572</v>
      </c>
      <c r="N95" s="77">
        <f t="shared" si="62"/>
        <v>-0.17179174086227572</v>
      </c>
      <c r="O95" s="77">
        <f t="shared" si="62"/>
        <v>-0.17179174086227572</v>
      </c>
      <c r="P95" s="3">
        <v>0</v>
      </c>
      <c r="Q95" s="3">
        <v>5</v>
      </c>
      <c r="R95" s="21" t="s">
        <v>348</v>
      </c>
      <c r="Z95" s="72" t="s">
        <v>254</v>
      </c>
    </row>
    <row r="96" spans="1:26" ht="15" x14ac:dyDescent="0.2">
      <c r="A96" s="21" t="s">
        <v>194</v>
      </c>
      <c r="B96" s="21" t="s">
        <v>245</v>
      </c>
      <c r="D96" s="21" t="str">
        <f t="shared" si="54"/>
        <v>\I: DISABLED</v>
      </c>
      <c r="E96" s="21" t="str">
        <f t="shared" si="47"/>
        <v>RSDELC</v>
      </c>
      <c r="F96" s="21" t="str">
        <f t="shared" si="48"/>
        <v>RSDWH_Det</v>
      </c>
      <c r="G96" s="33" t="str">
        <f t="shared" si="61"/>
        <v>R-WH_Det_ELC*</v>
      </c>
      <c r="H96" s="21" t="str">
        <f t="shared" si="49"/>
        <v>RSDWH_Det</v>
      </c>
      <c r="I96" s="3">
        <v>1</v>
      </c>
      <c r="J96" s="29">
        <f t="shared" si="55"/>
        <v>-0.15901599063578256</v>
      </c>
      <c r="K96" s="29">
        <f t="shared" si="56"/>
        <v>-0.17491758969936083</v>
      </c>
      <c r="L96" s="29">
        <f t="shared" si="57"/>
        <v>-0.28170652738671775</v>
      </c>
      <c r="M96" s="29">
        <f t="shared" si="58"/>
        <v>-0.45369117942158288</v>
      </c>
      <c r="N96" s="29">
        <f t="shared" si="59"/>
        <v>-0.9</v>
      </c>
      <c r="O96" s="29">
        <f t="shared" si="60"/>
        <v>-0.9</v>
      </c>
      <c r="P96" s="3">
        <v>0</v>
      </c>
      <c r="Q96" s="3">
        <v>5</v>
      </c>
      <c r="R96" s="21" t="s">
        <v>349</v>
      </c>
      <c r="Z96" s="72" t="s">
        <v>254</v>
      </c>
    </row>
    <row r="97" spans="1:26" ht="15" x14ac:dyDescent="0.2">
      <c r="A97" s="21" t="s">
        <v>195</v>
      </c>
      <c r="B97" s="21" t="s">
        <v>245</v>
      </c>
      <c r="D97" s="21" t="str">
        <f t="shared" si="54"/>
        <v>\I: DISABLED</v>
      </c>
      <c r="E97" s="21" t="str">
        <f t="shared" si="47"/>
        <v>RSDKER</v>
      </c>
      <c r="F97" s="21" t="str">
        <f t="shared" si="48"/>
        <v>RSDWH_Det</v>
      </c>
      <c r="G97" s="33" t="str">
        <f t="shared" si="61"/>
        <v>R-WH_Det_KER*</v>
      </c>
      <c r="H97" s="21" t="str">
        <f t="shared" si="49"/>
        <v>RSDWH_Det</v>
      </c>
      <c r="I97" s="3">
        <v>1</v>
      </c>
      <c r="J97" s="29">
        <f t="shared" si="55"/>
        <v>-0.68540621990706085</v>
      </c>
      <c r="K97" s="29">
        <f t="shared" si="56"/>
        <v>-0.75394684189776706</v>
      </c>
      <c r="L97" s="29">
        <f t="shared" si="57"/>
        <v>-0.9</v>
      </c>
      <c r="M97" s="29">
        <f t="shared" si="58"/>
        <v>-0.9</v>
      </c>
      <c r="N97" s="29">
        <f t="shared" si="59"/>
        <v>-0.9</v>
      </c>
      <c r="O97" s="29">
        <f t="shared" si="60"/>
        <v>-0.9</v>
      </c>
      <c r="P97" s="3">
        <v>0</v>
      </c>
      <c r="Q97" s="3">
        <v>5</v>
      </c>
      <c r="R97" s="21" t="s">
        <v>350</v>
      </c>
      <c r="Z97" s="72" t="s">
        <v>254</v>
      </c>
    </row>
    <row r="98" spans="1:26" ht="15" x14ac:dyDescent="0.2">
      <c r="A98" s="21" t="s">
        <v>134</v>
      </c>
      <c r="B98" s="21" t="s">
        <v>245</v>
      </c>
      <c r="D98" s="21" t="str">
        <f>IF(Z98="","UC-UP_"&amp;A29,"\I: DISABLED")</f>
        <v>\I: DISABLED</v>
      </c>
      <c r="E98" s="21" t="str">
        <f t="shared" si="47"/>
        <v>RSDPEA</v>
      </c>
      <c r="F98" s="21" t="str">
        <f t="shared" si="48"/>
        <v>RSDWH_Det</v>
      </c>
      <c r="G98" s="33" t="str">
        <f>LEFT(A29,12)&amp;"*"</f>
        <v>R-WH_Det_PEA*</v>
      </c>
      <c r="H98" s="21" t="str">
        <f t="shared" si="49"/>
        <v>RSDWH_Det</v>
      </c>
      <c r="I98" s="3">
        <v>1</v>
      </c>
      <c r="J98" s="29">
        <f t="shared" ref="J98:O101" si="63">IF(L29="","",-L29)</f>
        <v>-2.4755999348232818E-2</v>
      </c>
      <c r="K98" s="29">
        <f t="shared" si="63"/>
        <v>-2.7231599283056102E-2</v>
      </c>
      <c r="L98" s="29">
        <f t="shared" si="63"/>
        <v>-4.3856762961354705E-2</v>
      </c>
      <c r="M98" s="29">
        <f t="shared" si="63"/>
        <v>-7.0631755316891379E-2</v>
      </c>
      <c r="N98" s="29">
        <f t="shared" si="63"/>
        <v>-0.47517513031516556</v>
      </c>
      <c r="O98" s="29">
        <f t="shared" si="63"/>
        <v>-0.9</v>
      </c>
      <c r="P98" s="3">
        <v>0</v>
      </c>
      <c r="Q98" s="3">
        <v>5</v>
      </c>
      <c r="R98" s="21" t="s">
        <v>351</v>
      </c>
      <c r="Z98" s="72" t="s">
        <v>254</v>
      </c>
    </row>
    <row r="99" spans="1:26" ht="15" x14ac:dyDescent="0.2">
      <c r="A99" s="48" t="s">
        <v>163</v>
      </c>
      <c r="B99" s="21" t="s">
        <v>245</v>
      </c>
      <c r="D99" s="21" t="str">
        <f>IF(Z99="","UC-UP_"&amp;A30,"\I: DISABLED")</f>
        <v>\I: DISABLED</v>
      </c>
      <c r="E99" s="21"/>
      <c r="F99" s="21" t="str">
        <f t="shared" si="48"/>
        <v>RSDWH_Det</v>
      </c>
      <c r="H99" s="21" t="str">
        <f t="shared" si="49"/>
        <v>RSDWH_Det</v>
      </c>
      <c r="I99" s="3">
        <v>1</v>
      </c>
      <c r="J99" s="29">
        <f t="shared" si="63"/>
        <v>-3.1521060761531022E-2</v>
      </c>
      <c r="K99" s="29">
        <f t="shared" si="63"/>
        <v>-3.4673166837684129E-2</v>
      </c>
      <c r="L99" s="29">
        <f t="shared" si="63"/>
        <v>-5.5841481923758693E-2</v>
      </c>
      <c r="M99" s="29">
        <f t="shared" si="63"/>
        <v>-8.9933265053032632E-2</v>
      </c>
      <c r="N99" s="29">
        <f t="shared" si="63"/>
        <v>-0.60502603608696359</v>
      </c>
      <c r="O99" s="29">
        <f t="shared" si="63"/>
        <v>-0.9</v>
      </c>
      <c r="P99" s="3">
        <v>0</v>
      </c>
      <c r="Q99" s="3">
        <v>5</v>
      </c>
      <c r="R99" s="21" t="s">
        <v>352</v>
      </c>
      <c r="Z99" s="72" t="s">
        <v>254</v>
      </c>
    </row>
    <row r="100" spans="1:26" ht="15" x14ac:dyDescent="0.2">
      <c r="A100" s="21" t="s">
        <v>135</v>
      </c>
      <c r="B100" s="21" t="s">
        <v>245</v>
      </c>
      <c r="D100" s="21" t="str">
        <f>IF(Z100="","UC-UP_"&amp;A31,"\I: DISABLED")</f>
        <v>\I: DISABLED</v>
      </c>
      <c r="E100" s="21" t="str">
        <f t="shared" si="47"/>
        <v>RSDWOO</v>
      </c>
      <c r="F100" s="21" t="str">
        <f t="shared" si="48"/>
        <v>RSDWH_Det</v>
      </c>
      <c r="G100" s="33" t="str">
        <f>LEFT(A31,12)&amp;"*"</f>
        <v>R-WH_Det_WOO*</v>
      </c>
      <c r="H100" s="21" t="str">
        <f t="shared" si="49"/>
        <v>RSDWH_Det</v>
      </c>
      <c r="I100" s="3">
        <v>1</v>
      </c>
      <c r="J100" s="29">
        <f t="shared" si="63"/>
        <v>-6.9900348365899562E-3</v>
      </c>
      <c r="K100" s="29">
        <f t="shared" si="63"/>
        <v>-7.6890383202489528E-3</v>
      </c>
      <c r="L100" s="29">
        <f t="shared" si="63"/>
        <v>-1.2383273105144147E-2</v>
      </c>
      <c r="M100" s="29">
        <f t="shared" si="63"/>
        <v>-1.9943385168565704E-2</v>
      </c>
      <c r="N100" s="29">
        <f t="shared" si="63"/>
        <v>-0.13416912271090686</v>
      </c>
      <c r="O100" s="29">
        <f t="shared" si="63"/>
        <v>-0.9</v>
      </c>
      <c r="P100" s="3">
        <v>0</v>
      </c>
      <c r="Q100" s="3">
        <v>5</v>
      </c>
      <c r="R100" s="21" t="s">
        <v>353</v>
      </c>
      <c r="Z100" s="72" t="s">
        <v>254</v>
      </c>
    </row>
    <row r="101" spans="1:26" ht="15.75" thickBot="1" x14ac:dyDescent="0.25">
      <c r="A101" s="45" t="s">
        <v>136</v>
      </c>
      <c r="B101" s="45" t="s">
        <v>245</v>
      </c>
      <c r="C101" s="50"/>
      <c r="D101" s="45" t="str">
        <f>IF(Z101="","UC-UP_"&amp;A32,"\I: DISABLED")</f>
        <v>\I: DISABLED</v>
      </c>
      <c r="E101" s="45" t="str">
        <f t="shared" si="47"/>
        <v>RSDHET</v>
      </c>
      <c r="F101" s="45" t="str">
        <f t="shared" si="48"/>
        <v>RSDWH_Det</v>
      </c>
      <c r="G101" s="50" t="str">
        <f>LEFT(A32,12)&amp;"*"</f>
        <v>R-WH_Det_HET*</v>
      </c>
      <c r="H101" s="45" t="str">
        <f t="shared" si="49"/>
        <v>RSDWH_Det</v>
      </c>
      <c r="I101" s="46">
        <v>1</v>
      </c>
      <c r="J101" s="51">
        <f t="shared" si="63"/>
        <v>-6.7692116755755009E-5</v>
      </c>
      <c r="K101" s="51">
        <f t="shared" si="63"/>
        <v>-7.4461328431330517E-5</v>
      </c>
      <c r="L101" s="51">
        <f t="shared" si="63"/>
        <v>-1.1992071405194216E-4</v>
      </c>
      <c r="M101" s="51">
        <f t="shared" si="63"/>
        <v>-1.9313350918779339E-4</v>
      </c>
      <c r="N101" s="51">
        <f t="shared" si="63"/>
        <v>-1.2993056732739571E-3</v>
      </c>
      <c r="O101" s="51">
        <f t="shared" si="63"/>
        <v>-8.7410788511090246E-3</v>
      </c>
      <c r="P101" s="46">
        <v>0</v>
      </c>
      <c r="Q101" s="46">
        <v>5</v>
      </c>
      <c r="R101" s="45" t="s">
        <v>354</v>
      </c>
      <c r="S101" s="50"/>
      <c r="T101" s="50"/>
      <c r="U101" s="50"/>
      <c r="V101" s="50"/>
      <c r="W101" s="50"/>
      <c r="X101" s="50"/>
      <c r="Y101" s="50"/>
      <c r="Z101" s="99" t="s">
        <v>254</v>
      </c>
    </row>
    <row r="102" spans="1:26" ht="15" x14ac:dyDescent="0.2">
      <c r="J102" s="29" t="str">
        <f t="shared" ref="J102" si="64">IF(L34="","",-L34)</f>
        <v/>
      </c>
      <c r="K102" s="29" t="str">
        <f t="shared" ref="K102:O102" si="65">IF(M34="","",-M34)</f>
        <v/>
      </c>
      <c r="L102" s="29" t="str">
        <f t="shared" si="65"/>
        <v/>
      </c>
      <c r="M102" s="29" t="str">
        <f t="shared" si="65"/>
        <v/>
      </c>
      <c r="N102" s="29" t="str">
        <f t="shared" si="65"/>
        <v/>
      </c>
      <c r="O102" s="29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D46:D72">
    <cfRule type="containsText" dxfId="5" priority="9" operator="containsText" text="\I: DISABLED">
      <formula>NOT(ISERROR(SEARCH("\I: DISABLED",D46)))</formula>
    </cfRule>
  </conditionalFormatting>
  <conditionalFormatting sqref="D76:E101">
    <cfRule type="containsText" dxfId="4" priority="1" operator="containsText" text="\I: DISABLED">
      <formula>NOT(ISERROR(SEARCH("\I: DISABLED",D76)))</formula>
    </cfRule>
  </conditionalFormatting>
  <conditionalFormatting sqref="E46:E54">
    <cfRule type="containsText" dxfId="3" priority="4" operator="containsText" text="\I: DISABLED">
      <formula>NOT(ISERROR(SEARCH("\I: DISABLED",E46)))</formula>
    </cfRule>
  </conditionalFormatting>
  <conditionalFormatting sqref="E56:E72">
    <cfRule type="containsText" dxfId="2" priority="3" operator="containsText" text="\I: DISABLED">
      <formula>NOT(ISERROR(SEARCH("\I: DISABLED",E56)))</formula>
    </cfRule>
  </conditionalFormatting>
  <conditionalFormatting sqref="F61:F62">
    <cfRule type="containsText" dxfId="1" priority="11" operator="containsText" text="\I: DISABLED">
      <formula>NOT(ISERROR(SEARCH("\I: DISABLED",F61)))</formula>
    </cfRule>
  </conditionalFormatting>
  <conditionalFormatting sqref="F92:F93">
    <cfRule type="containsText" dxfId="0" priority="12" operator="containsText" text="\I: DISABLED">
      <formula>NOT(ISERROR(SEARCH("\I: DISABLED",F92)))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3" customWidth="1"/>
    <col min="2" max="2" width="22.42578125" style="3" customWidth="1"/>
    <col min="3" max="3" width="21.28515625" style="3" customWidth="1"/>
    <col min="4" max="16384" width="9.140625" style="3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54" t="str">
        <f>LEFT(B2,8)&amp;"*"</f>
        <v>R-SH_Apt*</v>
      </c>
      <c r="B2" s="60" t="s">
        <v>49</v>
      </c>
      <c r="C2" s="55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4.5659543062349026E-6</v>
      </c>
      <c r="E2" s="53"/>
    </row>
    <row r="3" spans="1:5" x14ac:dyDescent="0.2">
      <c r="A3" s="3" t="str">
        <f>LEFT(B3,8)&amp;"*"</f>
        <v>R-SH_Apt*</v>
      </c>
      <c r="B3" t="s">
        <v>48</v>
      </c>
      <c r="C3" s="56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1.8631940337180377E-2</v>
      </c>
    </row>
    <row r="4" spans="1:5" x14ac:dyDescent="0.2">
      <c r="A4" s="3" t="str">
        <f t="shared" ref="A4:A14" si="0">LEFT(B4,8)&amp;"*"</f>
        <v>R-SH_Apt*</v>
      </c>
      <c r="B4" t="s">
        <v>52</v>
      </c>
      <c r="C4" s="56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9.6007155037511865E-2</v>
      </c>
    </row>
    <row r="5" spans="1:5" x14ac:dyDescent="0.2">
      <c r="A5" s="3" t="str">
        <f t="shared" si="0"/>
        <v>R-SH_Apt*</v>
      </c>
      <c r="B5" t="s">
        <v>53</v>
      </c>
      <c r="C5" s="56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0.58798051296309051</v>
      </c>
    </row>
    <row r="6" spans="1:5" x14ac:dyDescent="0.2">
      <c r="A6" s="3" t="str">
        <f t="shared" si="0"/>
        <v>R-SH_Apt*</v>
      </c>
      <c r="B6" t="s">
        <v>50</v>
      </c>
      <c r="C6" s="56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3.275433505190041E-9</v>
      </c>
    </row>
    <row r="7" spans="1:5" x14ac:dyDescent="0.2">
      <c r="A7" s="3" t="str">
        <f t="shared" si="0"/>
        <v>R-SH_Apt*</v>
      </c>
      <c r="B7" s="125" t="s">
        <v>457</v>
      </c>
      <c r="C7" s="56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5" x14ac:dyDescent="0.2">
      <c r="A8" s="3" t="str">
        <f t="shared" si="0"/>
        <v>R-SH_Apt*</v>
      </c>
      <c r="B8" t="s">
        <v>59</v>
      </c>
      <c r="C8" s="56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3" t="str">
        <f t="shared" si="0"/>
        <v>R-SH_Apt*</v>
      </c>
      <c r="B9" t="s">
        <v>58</v>
      </c>
      <c r="C9" s="56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3.3141129422797045E-3</v>
      </c>
    </row>
    <row r="10" spans="1:5" x14ac:dyDescent="0.2">
      <c r="A10" s="3" t="str">
        <f t="shared" si="0"/>
        <v>R-SH_Apt*</v>
      </c>
      <c r="B10" t="s">
        <v>54</v>
      </c>
      <c r="C10" s="56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4.6951992354003817E-2</v>
      </c>
    </row>
    <row r="11" spans="1:5" x14ac:dyDescent="0.2">
      <c r="A11" s="3" t="str">
        <f t="shared" si="0"/>
        <v>R-SH_Apt*</v>
      </c>
      <c r="B11" t="s">
        <v>51</v>
      </c>
      <c r="C11" s="56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1.427634058208095E-2</v>
      </c>
    </row>
    <row r="12" spans="1:5" x14ac:dyDescent="0.2">
      <c r="A12" s="3" t="str">
        <f t="shared" si="0"/>
        <v>R-SH_Apt*</v>
      </c>
      <c r="B12" t="s">
        <v>55</v>
      </c>
      <c r="C12" s="56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3.5662264917808115E-4</v>
      </c>
    </row>
    <row r="13" spans="1:5" x14ac:dyDescent="0.2">
      <c r="A13" s="3" t="str">
        <f t="shared" si="0"/>
        <v>R-SH_Apt*</v>
      </c>
      <c r="B13" t="s">
        <v>56</v>
      </c>
      <c r="C13" s="56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9.8467134944212348E-3</v>
      </c>
    </row>
    <row r="14" spans="1:5" ht="15.75" thickBot="1" x14ac:dyDescent="0.25">
      <c r="A14" s="46" t="str">
        <f t="shared" si="0"/>
        <v>R-SH_Apt*</v>
      </c>
      <c r="B14" s="62" t="s">
        <v>57</v>
      </c>
      <c r="C14" s="57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1.0667393349209722E-3</v>
      </c>
      <c r="D14" s="58">
        <f>SUM(C2:C14)</f>
        <v>0.77843669892440726</v>
      </c>
    </row>
    <row r="15" spans="1:5" x14ac:dyDescent="0.2">
      <c r="A15" s="3" t="str">
        <f>LEFT(B15,8)&amp;"*"</f>
        <v>R-SH_Att*</v>
      </c>
      <c r="B15" t="s">
        <v>72</v>
      </c>
      <c r="C15" s="59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1.3034530355869272E-6</v>
      </c>
    </row>
    <row r="16" spans="1:5" x14ac:dyDescent="0.2">
      <c r="A16" s="3" t="str">
        <f>LEFT(B16,8)&amp;"*"</f>
        <v>R-SH_Att*</v>
      </c>
      <c r="B16" t="s">
        <v>71</v>
      </c>
      <c r="C16" s="59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0.10966680214851376</v>
      </c>
    </row>
    <row r="17" spans="1:4" x14ac:dyDescent="0.2">
      <c r="A17" s="3" t="str">
        <f t="shared" ref="A17:A27" si="1">LEFT(B17,8)&amp;"*"</f>
        <v>R-SH_Att*</v>
      </c>
      <c r="B17" t="s">
        <v>75</v>
      </c>
      <c r="C17" s="59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4.0883101363186763E-2</v>
      </c>
    </row>
    <row r="18" spans="1:4" x14ac:dyDescent="0.2">
      <c r="A18" s="3" t="str">
        <f t="shared" si="1"/>
        <v>R-SH_Att*</v>
      </c>
      <c r="B18" t="s">
        <v>76</v>
      </c>
      <c r="C18" s="59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7.1410652214878426E-2</v>
      </c>
    </row>
    <row r="19" spans="1:4" x14ac:dyDescent="0.2">
      <c r="A19" s="3" t="str">
        <f t="shared" si="1"/>
        <v>R-SH_Att*</v>
      </c>
      <c r="B19" t="s">
        <v>73</v>
      </c>
      <c r="C19" s="59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3" t="str">
        <f t="shared" si="1"/>
        <v>R-SH_Att*</v>
      </c>
      <c r="B20" s="125" t="s">
        <v>458</v>
      </c>
      <c r="C20" s="59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4" x14ac:dyDescent="0.2">
      <c r="A21" s="3" t="str">
        <f t="shared" si="1"/>
        <v>R-SH_Att*</v>
      </c>
      <c r="B21" t="s">
        <v>82</v>
      </c>
      <c r="C21" s="59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3" t="str">
        <f t="shared" si="1"/>
        <v>R-SH_Att*</v>
      </c>
      <c r="B22" t="s">
        <v>81</v>
      </c>
      <c r="C22" s="59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1.2295982265692737E-3</v>
      </c>
    </row>
    <row r="23" spans="1:4" x14ac:dyDescent="0.2">
      <c r="A23" s="3" t="str">
        <f t="shared" si="1"/>
        <v>R-SH_Att*</v>
      </c>
      <c r="B23" t="s">
        <v>77</v>
      </c>
      <c r="C23" s="59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0.27976281246195822</v>
      </c>
    </row>
    <row r="24" spans="1:4" x14ac:dyDescent="0.2">
      <c r="A24" s="3" t="str">
        <f t="shared" si="1"/>
        <v>R-SH_Att*</v>
      </c>
      <c r="B24" t="s">
        <v>74</v>
      </c>
      <c r="C24" s="59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1.147655395151382E-2</v>
      </c>
    </row>
    <row r="25" spans="1:4" x14ac:dyDescent="0.2">
      <c r="A25" s="3" t="str">
        <f t="shared" si="1"/>
        <v>R-SH_Att*</v>
      </c>
      <c r="B25" t="s">
        <v>78</v>
      </c>
      <c r="C25" s="59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2.3196292451803198E-3</v>
      </c>
    </row>
    <row r="26" spans="1:4" x14ac:dyDescent="0.2">
      <c r="A26" s="3" t="str">
        <f t="shared" si="1"/>
        <v>R-SH_Att*</v>
      </c>
      <c r="B26" t="s">
        <v>79</v>
      </c>
      <c r="C26" s="59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6.3001012200696885E-2</v>
      </c>
    </row>
    <row r="27" spans="1:4" ht="15.75" thickBot="1" x14ac:dyDescent="0.25">
      <c r="A27" s="46" t="str">
        <f t="shared" si="1"/>
        <v>R-SH_Att*</v>
      </c>
      <c r="B27" s="62" t="s">
        <v>80</v>
      </c>
      <c r="C27" s="57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2.8990244306087475E-3</v>
      </c>
      <c r="D27" s="58">
        <f>SUM(C15:C27)</f>
        <v>0.58265048969614175</v>
      </c>
    </row>
    <row r="28" spans="1:4" x14ac:dyDescent="0.2">
      <c r="A28" s="3" t="str">
        <f>LEFT(B28,8)&amp;"*"</f>
        <v>R-SH_Det*</v>
      </c>
      <c r="B28" t="s">
        <v>95</v>
      </c>
      <c r="C28" s="59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3" t="str">
        <f>LEFT(B29,8)&amp;"*"</f>
        <v>R-SH_Det*</v>
      </c>
      <c r="B29" t="s">
        <v>94</v>
      </c>
      <c r="C29" s="59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5.0043391481597241E-2</v>
      </c>
    </row>
    <row r="30" spans="1:4" x14ac:dyDescent="0.2">
      <c r="A30" s="3" t="str">
        <f t="shared" ref="A30:A40" si="2">LEFT(B30,8)&amp;"*"</f>
        <v>R-SH_Det*</v>
      </c>
      <c r="B30" t="s">
        <v>98</v>
      </c>
      <c r="C30" s="59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3.7124933969897939E-2</v>
      </c>
    </row>
    <row r="31" spans="1:4" x14ac:dyDescent="0.2">
      <c r="A31" s="3" t="str">
        <f t="shared" si="2"/>
        <v>R-SH_Det*</v>
      </c>
      <c r="B31" t="s">
        <v>99</v>
      </c>
      <c r="C31" s="59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5.0195933688015545E-2</v>
      </c>
    </row>
    <row r="32" spans="1:4" x14ac:dyDescent="0.2">
      <c r="A32" s="3" t="str">
        <f t="shared" si="2"/>
        <v>R-SH_Det*</v>
      </c>
      <c r="B32" t="s">
        <v>96</v>
      </c>
      <c r="C32" s="59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3" t="str">
        <f t="shared" si="2"/>
        <v>R-SH_Det*</v>
      </c>
      <c r="B33" s="125" t="s">
        <v>459</v>
      </c>
      <c r="C33" s="59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4" x14ac:dyDescent="0.2">
      <c r="A34" s="3" t="str">
        <f t="shared" si="2"/>
        <v>R-SH_Det*</v>
      </c>
      <c r="B34" t="s">
        <v>105</v>
      </c>
      <c r="C34" s="59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3" t="str">
        <f t="shared" si="2"/>
        <v>R-SH_Det*</v>
      </c>
      <c r="B35" t="s">
        <v>104</v>
      </c>
      <c r="C35" s="59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2.6135976213763272E-3</v>
      </c>
    </row>
    <row r="36" spans="1:4" x14ac:dyDescent="0.2">
      <c r="A36" s="3" t="str">
        <f t="shared" si="2"/>
        <v>R-SH_Det*</v>
      </c>
      <c r="B36" t="s">
        <v>100</v>
      </c>
      <c r="C36" s="59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0.60083130301671062</v>
      </c>
    </row>
    <row r="37" spans="1:4" x14ac:dyDescent="0.2">
      <c r="A37" s="3" t="str">
        <f t="shared" si="2"/>
        <v>R-SH_Det*</v>
      </c>
      <c r="B37" t="s">
        <v>97</v>
      </c>
      <c r="C37" s="59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2.7628471935382318E-2</v>
      </c>
    </row>
    <row r="38" spans="1:4" x14ac:dyDescent="0.2">
      <c r="A38" s="3" t="str">
        <f t="shared" si="2"/>
        <v>R-SH_Det*</v>
      </c>
      <c r="B38" t="s">
        <v>101</v>
      </c>
      <c r="C38" s="59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5.2920359458684205E-3</v>
      </c>
    </row>
    <row r="39" spans="1:4" x14ac:dyDescent="0.2">
      <c r="A39" s="3" t="str">
        <f t="shared" si="2"/>
        <v>R-SH_Det*</v>
      </c>
      <c r="B39" t="s">
        <v>102</v>
      </c>
      <c r="C39" s="59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0.10614325252454605</v>
      </c>
    </row>
    <row r="40" spans="1:4" ht="15.75" thickBot="1" x14ac:dyDescent="0.25">
      <c r="A40" s="46" t="str">
        <f t="shared" si="2"/>
        <v>R-SH_Det*</v>
      </c>
      <c r="B40" s="62" t="s">
        <v>103</v>
      </c>
      <c r="C40" s="57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8.4296703841051888E-3</v>
      </c>
      <c r="D40" s="58">
        <f>SUM(C28:C40)</f>
        <v>0.88830259056749961</v>
      </c>
    </row>
    <row r="41" spans="1:4" x14ac:dyDescent="0.2">
      <c r="A41" s="3" t="str">
        <f>LEFT(B41,8)&amp;"*"</f>
        <v>R-WH_Apt*</v>
      </c>
      <c r="B41" t="s">
        <v>61</v>
      </c>
      <c r="C41" s="59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8.2129353318290107E-6</v>
      </c>
    </row>
    <row r="42" spans="1:4" x14ac:dyDescent="0.2">
      <c r="A42" s="3" t="str">
        <f>LEFT(B42,8)&amp;"*"</f>
        <v>R-WH_Apt*</v>
      </c>
      <c r="B42" t="s">
        <v>60</v>
      </c>
      <c r="C42" s="59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5.4845470438140724E-4</v>
      </c>
    </row>
    <row r="43" spans="1:4" x14ac:dyDescent="0.2">
      <c r="A43" s="3" t="str">
        <f t="shared" ref="A43:A53" si="3">LEFT(B43,8)&amp;"*"</f>
        <v>R-WH_Apt*</v>
      </c>
      <c r="B43" t="s">
        <v>64</v>
      </c>
      <c r="C43" s="59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6.3604391804033891E-2</v>
      </c>
    </row>
    <row r="44" spans="1:4" x14ac:dyDescent="0.2">
      <c r="A44" s="3" t="str">
        <f t="shared" si="3"/>
        <v>R-WH_Apt*</v>
      </c>
      <c r="B44" t="s">
        <v>65</v>
      </c>
      <c r="C44" s="59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0.82120788380584597</v>
      </c>
    </row>
    <row r="45" spans="1:4" x14ac:dyDescent="0.2">
      <c r="A45" s="3" t="str">
        <f t="shared" si="3"/>
        <v>R-WH_Apt*</v>
      </c>
      <c r="B45" t="s">
        <v>62</v>
      </c>
      <c r="C45" s="59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7.4212480907389422E-6</v>
      </c>
    </row>
    <row r="46" spans="1:4" x14ac:dyDescent="0.2">
      <c r="A46" s="3" t="str">
        <f t="shared" si="3"/>
        <v>R-WH_Apt*</v>
      </c>
      <c r="B46" s="125" t="s">
        <v>460</v>
      </c>
      <c r="C46" s="59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4" x14ac:dyDescent="0.2">
      <c r="A47" s="3" t="str">
        <f t="shared" si="3"/>
        <v>R-WH_Apt*</v>
      </c>
      <c r="B47" t="s">
        <v>70</v>
      </c>
      <c r="C47" s="59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7.5948114969009029E-4</v>
      </c>
    </row>
    <row r="48" spans="1:4" x14ac:dyDescent="0.2">
      <c r="A48" s="3" t="str">
        <f t="shared" si="3"/>
        <v>R-WH_Apt*</v>
      </c>
      <c r="B48" t="s">
        <v>66</v>
      </c>
      <c r="C48" s="59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1.1126565571211781E-2</v>
      </c>
    </row>
    <row r="49" spans="1:4" x14ac:dyDescent="0.2">
      <c r="A49" s="3" t="str">
        <f t="shared" si="3"/>
        <v>R-WH_Apt*</v>
      </c>
      <c r="B49" t="s">
        <v>63</v>
      </c>
      <c r="C49" s="59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6.0663298721995605E-3</v>
      </c>
    </row>
    <row r="50" spans="1:4" x14ac:dyDescent="0.2">
      <c r="A50" s="3" t="str">
        <f t="shared" si="3"/>
        <v>R-WH_Apt*</v>
      </c>
      <c r="B50" t="s">
        <v>67</v>
      </c>
      <c r="C50" s="59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3.2231586321795535E-5</v>
      </c>
    </row>
    <row r="51" spans="1:4" x14ac:dyDescent="0.2">
      <c r="A51" s="3" t="str">
        <f t="shared" si="3"/>
        <v>R-WH_Apt*</v>
      </c>
      <c r="B51" t="s">
        <v>68</v>
      </c>
      <c r="C51" s="59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9.2545385064940727E-4</v>
      </c>
    </row>
    <row r="52" spans="1:4" x14ac:dyDescent="0.2">
      <c r="A52" s="3" t="str">
        <f t="shared" si="3"/>
        <v>R-WH_Apt*</v>
      </c>
      <c r="B52" t="s">
        <v>130</v>
      </c>
      <c r="C52" s="59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5.1297574363453301E-3</v>
      </c>
    </row>
    <row r="53" spans="1:4" ht="15.75" thickBot="1" x14ac:dyDescent="0.25">
      <c r="A53" s="46" t="str">
        <f t="shared" si="3"/>
        <v>R-WH_Apt*</v>
      </c>
      <c r="B53" s="62" t="s">
        <v>69</v>
      </c>
      <c r="C53" s="57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4.812985784448671E-4</v>
      </c>
      <c r="D53" s="58">
        <f>SUM(C41:C53)</f>
        <v>0.90989748254254688</v>
      </c>
    </row>
    <row r="54" spans="1:4" x14ac:dyDescent="0.2">
      <c r="A54" s="3" t="str">
        <f>LEFT(B54,8)&amp;"*"</f>
        <v>R-WH_Att*</v>
      </c>
      <c r="B54" t="s">
        <v>84</v>
      </c>
      <c r="C54" s="59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8.4490323977341908E-6</v>
      </c>
    </row>
    <row r="55" spans="1:4" x14ac:dyDescent="0.2">
      <c r="A55" s="3" t="str">
        <f>LEFT(B55,8)&amp;"*"</f>
        <v>R-WH_Att*</v>
      </c>
      <c r="B55" t="s">
        <v>83</v>
      </c>
      <c r="C55" s="59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1.8446428937824201E-2</v>
      </c>
    </row>
    <row r="56" spans="1:4" x14ac:dyDescent="0.2">
      <c r="A56" s="3" t="str">
        <f t="shared" ref="A56:A66" si="4">LEFT(B56,8)&amp;"*"</f>
        <v>R-WH_Att*</v>
      </c>
      <c r="B56" t="s">
        <v>87</v>
      </c>
      <c r="C56" s="59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4.2856741723283763E-2</v>
      </c>
    </row>
    <row r="57" spans="1:4" x14ac:dyDescent="0.2">
      <c r="A57" s="3" t="str">
        <f t="shared" si="4"/>
        <v>R-WH_Att*</v>
      </c>
      <c r="B57" t="s">
        <v>88</v>
      </c>
      <c r="C57" s="59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0.24075132611491309</v>
      </c>
    </row>
    <row r="58" spans="1:4" x14ac:dyDescent="0.2">
      <c r="A58" s="3" t="str">
        <f t="shared" si="4"/>
        <v>R-WH_Att*</v>
      </c>
      <c r="B58" t="s">
        <v>85</v>
      </c>
      <c r="C58" s="59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2.1288177401309181E-6</v>
      </c>
    </row>
    <row r="59" spans="1:4" x14ac:dyDescent="0.2">
      <c r="A59" s="3" t="str">
        <f t="shared" si="4"/>
        <v>R-WH_Att*</v>
      </c>
      <c r="B59" s="125" t="s">
        <v>461</v>
      </c>
      <c r="C59" s="59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4" x14ac:dyDescent="0.2">
      <c r="A60" s="3" t="str">
        <f t="shared" si="4"/>
        <v>R-WH_Att*</v>
      </c>
      <c r="B60" t="s">
        <v>93</v>
      </c>
      <c r="C60" s="59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1.5717450911029455E-4</v>
      </c>
    </row>
    <row r="61" spans="1:4" x14ac:dyDescent="0.2">
      <c r="A61" s="3" t="str">
        <f t="shared" si="4"/>
        <v>R-WH_Att*</v>
      </c>
      <c r="B61" t="s">
        <v>89</v>
      </c>
      <c r="C61" s="59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0.27229805078440011</v>
      </c>
    </row>
    <row r="62" spans="1:4" x14ac:dyDescent="0.2">
      <c r="A62" s="3" t="str">
        <f t="shared" si="4"/>
        <v>R-WH_Att*</v>
      </c>
      <c r="B62" t="s">
        <v>86</v>
      </c>
      <c r="C62" s="59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1.2646031484639287E-2</v>
      </c>
    </row>
    <row r="63" spans="1:4" x14ac:dyDescent="0.2">
      <c r="A63" s="3" t="str">
        <f t="shared" si="4"/>
        <v>R-WH_Att*</v>
      </c>
      <c r="B63" t="s">
        <v>90</v>
      </c>
      <c r="C63" s="59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1.3975518657415409E-3</v>
      </c>
    </row>
    <row r="64" spans="1:4" x14ac:dyDescent="0.2">
      <c r="A64" s="3" t="str">
        <f t="shared" si="4"/>
        <v>R-WH_Att*</v>
      </c>
      <c r="B64" t="s">
        <v>91</v>
      </c>
      <c r="C64" s="59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2.9124729667823923E-2</v>
      </c>
    </row>
    <row r="65" spans="1:4" x14ac:dyDescent="0.2">
      <c r="A65" s="3" t="str">
        <f t="shared" si="4"/>
        <v>R-WH_Att*</v>
      </c>
      <c r="B65" t="s">
        <v>212</v>
      </c>
      <c r="C65" s="59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2.7973397780158796E-2</v>
      </c>
    </row>
    <row r="66" spans="1:4" ht="15.75" thickBot="1" x14ac:dyDescent="0.25">
      <c r="A66" s="46" t="str">
        <f t="shared" si="4"/>
        <v>R-WH_Att*</v>
      </c>
      <c r="B66" s="62" t="s">
        <v>92</v>
      </c>
      <c r="C66" s="57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1.0233909587932697E-3</v>
      </c>
      <c r="D66" s="58">
        <f>SUM(C54:C66)</f>
        <v>0.64668540167682609</v>
      </c>
    </row>
    <row r="67" spans="1:4" x14ac:dyDescent="0.2">
      <c r="A67" s="3" t="str">
        <f>LEFT(B67,8)&amp;"*"</f>
        <v>R-WH_Det*</v>
      </c>
      <c r="B67" t="s">
        <v>107</v>
      </c>
      <c r="C67" s="59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5.3729405047844366E-6</v>
      </c>
    </row>
    <row r="68" spans="1:4" x14ac:dyDescent="0.2">
      <c r="A68" s="3" t="str">
        <f>LEFT(B68,8)&amp;"*"</f>
        <v>R-WH_Det*</v>
      </c>
      <c r="B68" t="s">
        <v>106</v>
      </c>
      <c r="C68" s="59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5.0380395088382469E-3</v>
      </c>
    </row>
    <row r="69" spans="1:4" x14ac:dyDescent="0.2">
      <c r="A69" s="3" t="str">
        <f t="shared" ref="A69:A79" si="5">LEFT(B69,8)&amp;"*"</f>
        <v>R-WH_Det*</v>
      </c>
      <c r="B69" t="s">
        <v>110</v>
      </c>
      <c r="C69" s="59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3.4358348172455144E-2</v>
      </c>
    </row>
    <row r="70" spans="1:4" x14ac:dyDescent="0.2">
      <c r="A70" s="3" t="str">
        <f t="shared" si="5"/>
        <v>R-WH_Det*</v>
      </c>
      <c r="B70" t="s">
        <v>111</v>
      </c>
      <c r="C70" s="59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0.14455999148707505</v>
      </c>
    </row>
    <row r="71" spans="1:4" x14ac:dyDescent="0.2">
      <c r="A71" s="3" t="str">
        <f t="shared" si="5"/>
        <v>R-WH_Det*</v>
      </c>
      <c r="B71" t="s">
        <v>108</v>
      </c>
      <c r="C71" s="59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6.0861266306470556E-6</v>
      </c>
    </row>
    <row r="72" spans="1:4" x14ac:dyDescent="0.2">
      <c r="A72" s="3" t="str">
        <f t="shared" si="5"/>
        <v>R-WH_Det*</v>
      </c>
      <c r="B72" s="125" t="s">
        <v>462</v>
      </c>
      <c r="C72" s="59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</v>
      </c>
    </row>
    <row r="73" spans="1:4" x14ac:dyDescent="0.2">
      <c r="A73" s="3" t="str">
        <f t="shared" si="5"/>
        <v>R-WH_Det*</v>
      </c>
      <c r="B73" t="s">
        <v>116</v>
      </c>
      <c r="C73" s="59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6.1538287959777272E-5</v>
      </c>
    </row>
    <row r="74" spans="1:4" x14ac:dyDescent="0.2">
      <c r="A74" s="3" t="str">
        <f t="shared" si="5"/>
        <v>R-WH_Det*</v>
      </c>
      <c r="B74" t="s">
        <v>112</v>
      </c>
      <c r="C74" s="59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0.62309656355187348</v>
      </c>
    </row>
    <row r="75" spans="1:4" x14ac:dyDescent="0.2">
      <c r="A75" s="3" t="str">
        <f t="shared" si="5"/>
        <v>R-WH_Det*</v>
      </c>
      <c r="B75" t="s">
        <v>109</v>
      </c>
      <c r="C75" s="59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2.3354997451769412E-2</v>
      </c>
    </row>
    <row r="76" spans="1:4" x14ac:dyDescent="0.2">
      <c r="A76" s="3" t="str">
        <f t="shared" si="5"/>
        <v>R-WH_Det*</v>
      </c>
      <c r="B76" t="s">
        <v>113</v>
      </c>
      <c r="C76" s="59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1.1857546742306687E-3</v>
      </c>
    </row>
    <row r="77" spans="1:4" x14ac:dyDescent="0.2">
      <c r="A77" s="3" t="str">
        <f t="shared" si="5"/>
        <v>R-WH_Det*</v>
      </c>
      <c r="B77" t="s">
        <v>114</v>
      </c>
      <c r="C77" s="59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2.865550978321002E-2</v>
      </c>
    </row>
    <row r="78" spans="1:4" x14ac:dyDescent="0.2">
      <c r="A78" s="3" t="str">
        <f t="shared" si="5"/>
        <v>R-WH_Det*</v>
      </c>
      <c r="B78" t="s">
        <v>213</v>
      </c>
      <c r="C78" s="59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2.3921644551393333E-2</v>
      </c>
    </row>
    <row r="79" spans="1:4" ht="15.75" thickBot="1" x14ac:dyDescent="0.25">
      <c r="A79" s="46" t="str">
        <f t="shared" si="5"/>
        <v>R-WH_Det*</v>
      </c>
      <c r="B79" s="62" t="s">
        <v>115</v>
      </c>
      <c r="C79" s="57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4.5779355176136655E-3</v>
      </c>
      <c r="D79" s="58">
        <f>SUM(C67:C79)</f>
        <v>0.88882178205355411</v>
      </c>
    </row>
    <row r="80" spans="1:4" x14ac:dyDescent="0.2">
      <c r="A80" s="3" t="s">
        <v>263</v>
      </c>
      <c r="B80" s="21" t="s">
        <v>262</v>
      </c>
      <c r="C80" s="79">
        <f>'Stock-AF-Cap2Act'!C77/SUM('Stock-AF-Cap2Act'!$C$77:$C$79)</f>
        <v>0.78595261099109548</v>
      </c>
    </row>
    <row r="81" spans="1:4" x14ac:dyDescent="0.2">
      <c r="A81" s="3" t="s">
        <v>264</v>
      </c>
      <c r="B81" s="21" t="s">
        <v>262</v>
      </c>
      <c r="C81" s="79">
        <f>'Stock-AF-Cap2Act'!C78/SUM('Stock-AF-Cap2Act'!$C$77:$C$79)</f>
        <v>0.20213169663402616</v>
      </c>
    </row>
    <row r="82" spans="1:4" x14ac:dyDescent="0.2">
      <c r="A82" s="3" t="s">
        <v>265</v>
      </c>
      <c r="B82" s="21" t="s">
        <v>262</v>
      </c>
      <c r="C82" s="79">
        <f>'Stock-AF-Cap2Act'!C79/SUM('Stock-AF-Cap2Act'!$C$77:$C$79)</f>
        <v>1.191569237487825E-2</v>
      </c>
      <c r="D82" s="58">
        <f>SUM(C80:C82)</f>
        <v>0.99999999999999989</v>
      </c>
    </row>
    <row r="83" spans="1:4" x14ac:dyDescent="0.2">
      <c r="C83" s="32"/>
    </row>
    <row r="84" spans="1:4" x14ac:dyDescent="0.2">
      <c r="C84" s="32"/>
    </row>
    <row r="85" spans="1:4" x14ac:dyDescent="0.2">
      <c r="C85" s="32"/>
    </row>
    <row r="86" spans="1:4" x14ac:dyDescent="0.2">
      <c r="C86" s="32"/>
    </row>
    <row r="87" spans="1:4" x14ac:dyDescent="0.2">
      <c r="C87" s="32"/>
    </row>
    <row r="88" spans="1:4" x14ac:dyDescent="0.2">
      <c r="C88" s="32"/>
    </row>
    <row r="89" spans="1:4" x14ac:dyDescent="0.2">
      <c r="C89" s="32"/>
    </row>
    <row r="90" spans="1:4" x14ac:dyDescent="0.2">
      <c r="C90" s="32"/>
    </row>
    <row r="91" spans="1:4" x14ac:dyDescent="0.2">
      <c r="C91" s="32"/>
    </row>
    <row r="92" spans="1:4" x14ac:dyDescent="0.2">
      <c r="C92" s="32"/>
    </row>
    <row r="93" spans="1:4" x14ac:dyDescent="0.2">
      <c r="C93" s="32"/>
    </row>
    <row r="94" spans="1:4" x14ac:dyDescent="0.2">
      <c r="C94" s="32"/>
    </row>
    <row r="95" spans="1:4" x14ac:dyDescent="0.2">
      <c r="C95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3" customWidth="1"/>
    <col min="2" max="2" width="12.5703125" style="3" customWidth="1"/>
    <col min="3" max="3" width="13.42578125" style="3" bestFit="1" customWidth="1"/>
    <col min="4" max="4" width="8.5703125" style="3" customWidth="1"/>
    <col min="5" max="5" width="15.140625" style="3" customWidth="1"/>
    <col min="6" max="6" width="16.42578125" style="3" bestFit="1" customWidth="1"/>
    <col min="7" max="7" width="15.7109375" style="3" customWidth="1"/>
    <col min="8" max="8" width="11.7109375" style="3" bestFit="1" customWidth="1"/>
    <col min="9" max="9" width="9.42578125" style="3" bestFit="1" customWidth="1"/>
    <col min="10" max="10" width="8.5703125" style="3" bestFit="1" customWidth="1"/>
    <col min="11" max="11" width="16.42578125" style="3" bestFit="1" customWidth="1"/>
    <col min="12" max="13" width="8.42578125" style="3" bestFit="1" customWidth="1"/>
    <col min="14" max="18" width="9.140625" style="3"/>
    <col min="19" max="19" width="12.5703125" style="3" bestFit="1" customWidth="1"/>
    <col min="20" max="16384" width="9.140625" style="3"/>
  </cols>
  <sheetData>
    <row r="3" spans="1:8" x14ac:dyDescent="0.2">
      <c r="A3" s="18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26" t="s">
        <v>43</v>
      </c>
      <c r="B5" s="26"/>
      <c r="C5" s="26" t="s">
        <v>5</v>
      </c>
      <c r="D5" s="26"/>
      <c r="E5" s="26">
        <v>1</v>
      </c>
      <c r="F5" s="26" t="s">
        <v>269</v>
      </c>
    </row>
    <row r="9" spans="1:8" x14ac:dyDescent="0.2">
      <c r="A9" s="18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26" t="s">
        <v>43</v>
      </c>
      <c r="B11" s="26"/>
      <c r="C11" s="26" t="s">
        <v>14</v>
      </c>
      <c r="D11" s="26">
        <v>2018</v>
      </c>
      <c r="E11" s="26">
        <v>1</v>
      </c>
      <c r="F11" s="26" t="s">
        <v>269</v>
      </c>
      <c r="G11" s="26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18" t="s">
        <v>271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26"/>
      <c r="B17" s="26"/>
      <c r="C17" s="26" t="s">
        <v>272</v>
      </c>
      <c r="D17" s="26"/>
      <c r="E17" s="26">
        <v>1</v>
      </c>
      <c r="F17" s="26" t="s">
        <v>273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0" customWidth="1"/>
    <col min="2" max="2" width="5.140625" style="20" bestFit="1" customWidth="1"/>
    <col min="3" max="3" width="9.140625" style="20"/>
    <col min="4" max="4" width="3.5703125" style="20" customWidth="1"/>
    <col min="5" max="6" width="9.140625" style="20"/>
    <col min="7" max="7" width="13.42578125" style="20" bestFit="1" customWidth="1"/>
    <col min="8" max="16384" width="9.140625" style="20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1" t="s">
        <v>45</v>
      </c>
    </row>
    <row r="2" spans="1:8" x14ac:dyDescent="0.25">
      <c r="A2" s="60" t="s">
        <v>49</v>
      </c>
      <c r="B2" s="61">
        <v>2018</v>
      </c>
      <c r="C2" s="52">
        <f>VLOOKUP($A2,AF!$C$1:$M$146,MATCH('Stock-AF-Cap2Act'!C$1,AF!$C$1:$M$1,0),FALSE)*VLOOKUP($A2,Stock!$C$1:$M$146,MATCH('Stock-AF-Cap2Act'!C$1,Stock!$C$1:$M$1,0),FALSE)</f>
        <v>4.5558340853813341E-5</v>
      </c>
      <c r="H2" s="30">
        <v>1</v>
      </c>
    </row>
    <row r="3" spans="1:8" x14ac:dyDescent="0.25">
      <c r="A3" t="s">
        <v>48</v>
      </c>
      <c r="B3" s="20">
        <v>2018</v>
      </c>
      <c r="C3" s="52">
        <f>VLOOKUP($A3,AF!$C$1:$M$146,MATCH('Stock-AF-Cap2Act'!C$1,AF!$C$1:$M$1,0),FALSE)*VLOOKUP($A3,Stock!$C$1:$M$146,MATCH('Stock-AF-Cap2Act'!C$1,Stock!$C$1:$M$1,0),FALSE)</f>
        <v>0.1859064352637233</v>
      </c>
    </row>
    <row r="4" spans="1:8" x14ac:dyDescent="0.25">
      <c r="A4" t="s">
        <v>52</v>
      </c>
      <c r="B4" s="20">
        <v>2018</v>
      </c>
      <c r="C4" s="52">
        <f>VLOOKUP($A4,AF!$C$1:$M$146,MATCH('Stock-AF-Cap2Act'!C$1,AF!$C$1:$M$1,0),FALSE)*VLOOKUP($A4,Stock!$C$1:$M$146,MATCH('Stock-AF-Cap2Act'!C$1,Stock!$C$1:$M$1,0),FALSE)</f>
        <v>0.95794359738361445</v>
      </c>
    </row>
    <row r="5" spans="1:8" x14ac:dyDescent="0.25">
      <c r="A5" t="s">
        <v>53</v>
      </c>
      <c r="B5" s="20">
        <v>2018</v>
      </c>
      <c r="C5" s="52">
        <f>VLOOKUP($A5,AF!$C$1:$M$146,MATCH('Stock-AF-Cap2Act'!C$1,AF!$C$1:$M$1,0),FALSE)*VLOOKUP($A5,Stock!$C$1:$M$146,MATCH('Stock-AF-Cap2Act'!C$1,Stock!$C$1:$M$1,0),FALSE)</f>
        <v>5.8667728208304091</v>
      </c>
    </row>
    <row r="6" spans="1:8" x14ac:dyDescent="0.25">
      <c r="A6" t="s">
        <v>50</v>
      </c>
      <c r="B6" s="20">
        <v>2018</v>
      </c>
      <c r="C6" s="52">
        <f>VLOOKUP($A6,AF!$C$1:$M$146,MATCH('Stock-AF-Cap2Act'!C$1,AF!$C$1:$M$1,0),FALSE)*VLOOKUP($A6,Stock!$C$1:$M$146,MATCH('Stock-AF-Cap2Act'!C$1,Stock!$C$1:$M$1,0),FALSE)</f>
        <v>3.2681736623969504E-8</v>
      </c>
    </row>
    <row r="7" spans="1:8" x14ac:dyDescent="0.25">
      <c r="A7" s="125" t="s">
        <v>468</v>
      </c>
      <c r="B7" s="20">
        <v>2018</v>
      </c>
      <c r="C7" s="52">
        <f>VLOOKUP($A7,AF!$C$1:$M$146,MATCH('Stock-AF-Cap2Act'!C$1,AF!$C$1:$M$1,0),FALSE)*VLOOKUP($A7,Stock!$C$1:$M$146,MATCH('Stock-AF-Cap2Act'!C$1,Stock!$C$1:$M$1,0),FALSE)</f>
        <v>2.2107221654220881</v>
      </c>
    </row>
    <row r="8" spans="1:8" x14ac:dyDescent="0.25">
      <c r="A8" t="s">
        <v>58</v>
      </c>
      <c r="B8" s="20">
        <v>2018</v>
      </c>
      <c r="C8" s="52">
        <f>VLOOKUP($A8,AF!$C$1:$M$146,MATCH('Stock-AF-Cap2Act'!C$1,AF!$C$1:$M$1,0),FALSE)*VLOOKUP($A8,Stock!$C$1:$M$146,MATCH('Stock-AF-Cap2Act'!C$1,Stock!$C$1:$M$1,0),FALSE)</f>
        <v>3.3067673683514369E-2</v>
      </c>
    </row>
    <row r="9" spans="1:8" x14ac:dyDescent="0.25">
      <c r="A9" t="s">
        <v>54</v>
      </c>
      <c r="B9" s="20">
        <v>2018</v>
      </c>
      <c r="C9" s="52">
        <f>VLOOKUP($A9,AF!$C$1:$M$146,MATCH('Stock-AF-Cap2Act'!C$1,AF!$C$1:$M$1,0),FALSE)*VLOOKUP($A9,Stock!$C$1:$M$146,MATCH('Stock-AF-Cap2Act'!C$1,Stock!$C$1:$M$1,0),FALSE)</f>
        <v>0.46847925492999815</v>
      </c>
    </row>
    <row r="10" spans="1:8" x14ac:dyDescent="0.25">
      <c r="A10" t="s">
        <v>51</v>
      </c>
      <c r="B10" s="20">
        <v>2018</v>
      </c>
      <c r="C10" s="52">
        <f>VLOOKUP($A10,AF!$C$1:$M$146,MATCH('Stock-AF-Cap2Act'!C$1,AF!$C$1:$M$1,0),FALSE)*VLOOKUP($A10,Stock!$C$1:$M$146,MATCH('Stock-AF-Cap2Act'!C$1,Stock!$C$1:$M$1,0),FALSE)</f>
        <v>0.14244697751254953</v>
      </c>
    </row>
    <row r="11" spans="1:8" x14ac:dyDescent="0.25">
      <c r="A11" t="s">
        <v>55</v>
      </c>
      <c r="B11" s="20">
        <v>2018</v>
      </c>
      <c r="C11" s="52">
        <f>VLOOKUP($A11,AF!$C$1:$M$146,MATCH('Stock-AF-Cap2Act'!C$1,AF!$C$1:$M$1,0),FALSE)*VLOOKUP($A11,Stock!$C$1:$M$146,MATCH('Stock-AF-Cap2Act'!C$1,Stock!$C$1:$M$1,0),FALSE)</f>
        <v>3.5583221201445502E-3</v>
      </c>
    </row>
    <row r="12" spans="1:8" x14ac:dyDescent="0.25">
      <c r="A12" t="s">
        <v>56</v>
      </c>
      <c r="B12" s="20">
        <v>2018</v>
      </c>
      <c r="C12" s="52">
        <f>VLOOKUP($A12,AF!$C$1:$M$146,MATCH('Stock-AF-Cap2Act'!C$1,AF!$C$1:$M$1,0),FALSE)*VLOOKUP($A12,Stock!$C$1:$M$146,MATCH('Stock-AF-Cap2Act'!C$1,Stock!$C$1:$M$1,0),FALSE)</f>
        <v>9.8248887216438818E-2</v>
      </c>
    </row>
    <row r="13" spans="1:8" ht="15.75" thickBot="1" x14ac:dyDescent="0.3">
      <c r="A13" s="62" t="s">
        <v>57</v>
      </c>
      <c r="B13" s="63">
        <v>2018</v>
      </c>
      <c r="C13" s="64">
        <f>VLOOKUP($A13,AF!$C$1:$M$146,MATCH('Stock-AF-Cap2Act'!C$1,AF!$C$1:$M$1,0),FALSE)*VLOOKUP($A13,Stock!$C$1:$M$146,MATCH('Stock-AF-Cap2Act'!C$1,Stock!$C$1:$M$1,0),FALSE)</f>
        <v>1.0643749578513535E-2</v>
      </c>
    </row>
    <row r="14" spans="1:8" x14ac:dyDescent="0.25">
      <c r="A14" t="s">
        <v>72</v>
      </c>
      <c r="B14" s="20">
        <v>2018</v>
      </c>
      <c r="C14" s="52">
        <f>VLOOKUP($A14,AF!$C$1:$M$146,MATCH('Stock-AF-Cap2Act'!C$1,AF!$C$1:$M$1,0),FALSE)*VLOOKUP($A14,Stock!$C$1:$M$146,MATCH('Stock-AF-Cap2Act'!C$1,Stock!$C$1:$M$1,0),FALSE)</f>
        <v>4.8076727662733215E-5</v>
      </c>
    </row>
    <row r="15" spans="1:8" x14ac:dyDescent="0.25">
      <c r="A15" t="s">
        <v>71</v>
      </c>
      <c r="B15" s="20">
        <v>2018</v>
      </c>
      <c r="C15" s="52">
        <f>VLOOKUP($A15,AF!$C$1:$M$146,MATCH('Stock-AF-Cap2Act'!C$1,AF!$C$1:$M$1,0),FALSE)*VLOOKUP($A15,Stock!$C$1:$M$146,MATCH('Stock-AF-Cap2Act'!C$1,Stock!$C$1:$M$1,0),FALSE)</f>
        <v>4.0449642883856134</v>
      </c>
    </row>
    <row r="16" spans="1:8" x14ac:dyDescent="0.25">
      <c r="A16" t="s">
        <v>75</v>
      </c>
      <c r="B16" s="20">
        <v>2018</v>
      </c>
      <c r="C16" s="52">
        <f>VLOOKUP($A16,AF!$C$1:$M$146,MATCH('Stock-AF-Cap2Act'!C$1,AF!$C$1:$M$1,0),FALSE)*VLOOKUP($A16,Stock!$C$1:$M$146,MATCH('Stock-AF-Cap2Act'!C$1,Stock!$C$1:$M$1,0),FALSE)</f>
        <v>1.5079375141128868</v>
      </c>
    </row>
    <row r="17" spans="1:3" x14ac:dyDescent="0.25">
      <c r="A17" t="s">
        <v>76</v>
      </c>
      <c r="B17" s="20">
        <v>2018</v>
      </c>
      <c r="C17" s="52">
        <f>VLOOKUP($A17,AF!$C$1:$M$146,MATCH('Stock-AF-Cap2Act'!C$1,AF!$C$1:$M$1,0),FALSE)*VLOOKUP($A17,Stock!$C$1:$M$146,MATCH('Stock-AF-Cap2Act'!C$1,Stock!$C$1:$M$1,0),FALSE)</f>
        <v>2.6339195851478818</v>
      </c>
    </row>
    <row r="18" spans="1:3" x14ac:dyDescent="0.25">
      <c r="A18" t="s">
        <v>73</v>
      </c>
      <c r="B18" s="20">
        <v>2018</v>
      </c>
      <c r="C18" s="52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25" t="s">
        <v>469</v>
      </c>
      <c r="B19" s="20">
        <v>2018</v>
      </c>
      <c r="C19" s="52">
        <f>VLOOKUP($A19,AF!$C$1:$M$146,MATCH('Stock-AF-Cap2Act'!C$1,AF!$C$1:$M$1,0),FALSE)*VLOOKUP($A19,Stock!$C$1:$M$146,MATCH('Stock-AF-Cap2Act'!C$1,Stock!$C$1:$M$1,0),FALSE)</f>
        <v>15.393572456577806</v>
      </c>
    </row>
    <row r="20" spans="1:3" x14ac:dyDescent="0.25">
      <c r="A20" t="s">
        <v>81</v>
      </c>
      <c r="B20" s="20">
        <v>2018</v>
      </c>
      <c r="C20" s="52">
        <f>VLOOKUP($A20,AF!$C$1:$M$146,MATCH('Stock-AF-Cap2Act'!C$1,AF!$C$1:$M$1,0),FALSE)*VLOOKUP($A20,Stock!$C$1:$M$146,MATCH('Stock-AF-Cap2Act'!C$1,Stock!$C$1:$M$1,0),FALSE)</f>
        <v>4.535265748698955E-2</v>
      </c>
    </row>
    <row r="21" spans="1:3" x14ac:dyDescent="0.25">
      <c r="A21" t="s">
        <v>77</v>
      </c>
      <c r="B21" s="20">
        <v>2018</v>
      </c>
      <c r="C21" s="52">
        <f>VLOOKUP($A21,AF!$C$1:$M$146,MATCH('Stock-AF-Cap2Act'!C$1,AF!$C$1:$M$1,0),FALSE)*VLOOKUP($A21,Stock!$C$1:$M$146,MATCH('Stock-AF-Cap2Act'!C$1,Stock!$C$1:$M$1,0),FALSE)</f>
        <v>10.318807181907772</v>
      </c>
    </row>
    <row r="22" spans="1:3" x14ac:dyDescent="0.25">
      <c r="A22" t="s">
        <v>74</v>
      </c>
      <c r="B22" s="20">
        <v>2018</v>
      </c>
      <c r="C22" s="52">
        <f>VLOOKUP($A22,AF!$C$1:$M$146,MATCH('Stock-AF-Cap2Act'!C$1,AF!$C$1:$M$1,0),FALSE)*VLOOKUP($A22,Stock!$C$1:$M$146,MATCH('Stock-AF-Cap2Act'!C$1,Stock!$C$1:$M$1,0),FALSE)</f>
        <v>0.42330267663625243</v>
      </c>
    </row>
    <row r="23" spans="1:3" x14ac:dyDescent="0.25">
      <c r="A23" t="s">
        <v>78</v>
      </c>
      <c r="B23" s="20">
        <v>2018</v>
      </c>
      <c r="C23" s="52">
        <f>VLOOKUP($A23,AF!$C$1:$M$146,MATCH('Stock-AF-Cap2Act'!C$1,AF!$C$1:$M$1,0),FALSE)*VLOOKUP($A23,Stock!$C$1:$M$146,MATCH('Stock-AF-Cap2Act'!C$1,Stock!$C$1:$M$1,0),FALSE)</f>
        <v>8.5557500312107237E-2</v>
      </c>
    </row>
    <row r="24" spans="1:3" x14ac:dyDescent="0.25">
      <c r="A24" t="s">
        <v>79</v>
      </c>
      <c r="B24" s="20">
        <v>2018</v>
      </c>
      <c r="C24" s="52">
        <f>VLOOKUP($A24,AF!$C$1:$M$146,MATCH('Stock-AF-Cap2Act'!C$1,AF!$C$1:$M$1,0),FALSE)*VLOOKUP($A24,Stock!$C$1:$M$146,MATCH('Stock-AF-Cap2Act'!C$1,Stock!$C$1:$M$1,0),FALSE)</f>
        <v>2.3237373525203937</v>
      </c>
    </row>
    <row r="25" spans="1:3" ht="15.75" thickBot="1" x14ac:dyDescent="0.3">
      <c r="A25" s="62" t="s">
        <v>80</v>
      </c>
      <c r="B25" s="63">
        <v>2018</v>
      </c>
      <c r="C25" s="64">
        <f>VLOOKUP($A25,AF!$C$1:$M$146,MATCH('Stock-AF-Cap2Act'!C$1,AF!$C$1:$M$1,0),FALSE)*VLOOKUP($A25,Stock!$C$1:$M$146,MATCH('Stock-AF-Cap2Act'!C$1,Stock!$C$1:$M$1,0),FALSE)</f>
        <v>0.10692798607448717</v>
      </c>
    </row>
    <row r="26" spans="1:3" x14ac:dyDescent="0.25">
      <c r="A26" t="s">
        <v>95</v>
      </c>
      <c r="B26" s="20">
        <v>2018</v>
      </c>
      <c r="C26" s="52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0">
        <v>2018</v>
      </c>
      <c r="C27" s="52">
        <f>VLOOKUP($A27,AF!$C$1:$M$146,MATCH('Stock-AF-Cap2Act'!C$1,AF!$C$1:$M$1,0),FALSE)*VLOOKUP($A27,Stock!$C$1:$M$146,MATCH('Stock-AF-Cap2Act'!C$1,Stock!$C$1:$M$1,0),FALSE)</f>
        <v>2.0507478686509977</v>
      </c>
    </row>
    <row r="28" spans="1:3" x14ac:dyDescent="0.25">
      <c r="A28" t="s">
        <v>98</v>
      </c>
      <c r="B28" s="20">
        <v>2018</v>
      </c>
      <c r="C28" s="52">
        <f>VLOOKUP($A28,AF!$C$1:$M$146,MATCH('Stock-AF-Cap2Act'!C$1,AF!$C$1:$M$1,0),FALSE)*VLOOKUP($A28,Stock!$C$1:$M$146,MATCH('Stock-AF-Cap2Act'!C$1,Stock!$C$1:$M$1,0),FALSE)</f>
        <v>1.5213573053012284</v>
      </c>
    </row>
    <row r="29" spans="1:3" x14ac:dyDescent="0.25">
      <c r="A29" t="s">
        <v>99</v>
      </c>
      <c r="B29" s="20">
        <v>2018</v>
      </c>
      <c r="C29" s="52">
        <f>VLOOKUP($A29,AF!$C$1:$M$146,MATCH('Stock-AF-Cap2Act'!C$1,AF!$C$1:$M$1,0),FALSE)*VLOOKUP($A29,Stock!$C$1:$M$146,MATCH('Stock-AF-Cap2Act'!C$1,Stock!$C$1:$M$1,0),FALSE)</f>
        <v>2.0569989558661139</v>
      </c>
    </row>
    <row r="30" spans="1:3" x14ac:dyDescent="0.25">
      <c r="A30" t="s">
        <v>96</v>
      </c>
      <c r="B30" s="20">
        <v>2018</v>
      </c>
      <c r="C30" s="52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25" t="s">
        <v>470</v>
      </c>
      <c r="B31" s="20">
        <v>2018</v>
      </c>
      <c r="C31" s="52">
        <f>VLOOKUP($A31,AF!$C$1:$M$146,MATCH('Stock-AF-Cap2Act'!C$1,AF!$C$1:$M$1,0),FALSE)*VLOOKUP($A31,Stock!$C$1:$M$146,MATCH('Stock-AF-Cap2Act'!C$1,Stock!$C$1:$M$1,0),FALSE)</f>
        <v>4.5772921767656909</v>
      </c>
    </row>
    <row r="32" spans="1:3" x14ac:dyDescent="0.25">
      <c r="A32" t="s">
        <v>104</v>
      </c>
      <c r="B32" s="20">
        <v>2018</v>
      </c>
      <c r="C32" s="52">
        <f>VLOOKUP($A32,AF!$C$1:$M$146,MATCH('Stock-AF-Cap2Act'!C$1,AF!$C$1:$M$1,0),FALSE)*VLOOKUP($A32,Stock!$C$1:$M$146,MATCH('Stock-AF-Cap2Act'!C$1,Stock!$C$1:$M$1,0),FALSE)</f>
        <v>0.10710364731214957</v>
      </c>
    </row>
    <row r="33" spans="1:7" x14ac:dyDescent="0.25">
      <c r="A33" t="s">
        <v>100</v>
      </c>
      <c r="B33" s="20">
        <v>2018</v>
      </c>
      <c r="C33" s="52">
        <f>VLOOKUP($A33,AF!$C$1:$M$146,MATCH('Stock-AF-Cap2Act'!C$1,AF!$C$1:$M$1,0),FALSE)*VLOOKUP($A33,Stock!$C$1:$M$146,MATCH('Stock-AF-Cap2Act'!C$1,Stock!$C$1:$M$1,0),FALSE)</f>
        <v>24.621702838294411</v>
      </c>
    </row>
    <row r="34" spans="1:7" x14ac:dyDescent="0.25">
      <c r="A34" t="s">
        <v>97</v>
      </c>
      <c r="B34" s="20">
        <v>2018</v>
      </c>
      <c r="C34" s="52">
        <f>VLOOKUP($A34,AF!$C$1:$M$146,MATCH('Stock-AF-Cap2Act'!C$1,AF!$C$1:$M$1,0),FALSE)*VLOOKUP($A34,Stock!$C$1:$M$146,MATCH('Stock-AF-Cap2Act'!C$1,Stock!$C$1:$M$1,0),FALSE)</f>
        <v>1.1321980436998313</v>
      </c>
    </row>
    <row r="35" spans="1:7" x14ac:dyDescent="0.25">
      <c r="A35" t="s">
        <v>101</v>
      </c>
      <c r="B35" s="20">
        <v>2018</v>
      </c>
      <c r="C35" s="52">
        <f>VLOOKUP($A35,AF!$C$1:$M$146,MATCH('Stock-AF-Cap2Act'!C$1,AF!$C$1:$M$1,0),FALSE)*VLOOKUP($A35,Stock!$C$1:$M$146,MATCH('Stock-AF-Cap2Act'!C$1,Stock!$C$1:$M$1,0),FALSE)</f>
        <v>0.21686442736010478</v>
      </c>
    </row>
    <row r="36" spans="1:7" x14ac:dyDescent="0.25">
      <c r="A36" t="s">
        <v>102</v>
      </c>
      <c r="B36" s="20">
        <v>2018</v>
      </c>
      <c r="C36" s="52">
        <f>VLOOKUP($A36,AF!$C$1:$M$146,MATCH('Stock-AF-Cap2Act'!C$1,AF!$C$1:$M$1,0),FALSE)*VLOOKUP($A36,Stock!$C$1:$M$146,MATCH('Stock-AF-Cap2Act'!C$1,Stock!$C$1:$M$1,0),FALSE)</f>
        <v>4.3496861911615978</v>
      </c>
    </row>
    <row r="37" spans="1:7" ht="15.75" thickBot="1" x14ac:dyDescent="0.3">
      <c r="A37" s="62" t="s">
        <v>103</v>
      </c>
      <c r="B37" s="63">
        <v>2018</v>
      </c>
      <c r="C37" s="64">
        <f>VLOOKUP($A37,AF!$C$1:$M$146,MATCH('Stock-AF-Cap2Act'!C$1,AF!$C$1:$M$1,0),FALSE)*VLOOKUP($A37,Stock!$C$1:$M$146,MATCH('Stock-AF-Cap2Act'!C$1,Stock!$C$1:$M$1,0),FALSE)</f>
        <v>0.34544278598686212</v>
      </c>
    </row>
    <row r="38" spans="1:7" x14ac:dyDescent="0.25">
      <c r="A38" t="s">
        <v>61</v>
      </c>
      <c r="B38" s="20">
        <v>2018</v>
      </c>
      <c r="C38" s="52">
        <f>VLOOKUP($A38,AF!$C$1:$M$146,MATCH('Stock-AF-Cap2Act'!C$1,AF!$C$1:$M$1,0),FALSE)*VLOOKUP($A38,Stock!$C$1:$M$146,MATCH('Stock-AF-Cap2Act'!C$1,Stock!$C$1:$M$1,0),FALSE)</f>
        <v>4.7398955063361159E-4</v>
      </c>
    </row>
    <row r="39" spans="1:7" x14ac:dyDescent="0.25">
      <c r="A39" t="s">
        <v>60</v>
      </c>
      <c r="B39" s="20">
        <v>2018</v>
      </c>
      <c r="C39" s="52">
        <f>VLOOKUP($A39,AF!$C$1:$M$146,MATCH('Stock-AF-Cap2Act'!C$1,AF!$C$1:$M$1,0),FALSE)*VLOOKUP($A39,Stock!$C$1:$M$146,MATCH('Stock-AF-Cap2Act'!C$1,Stock!$C$1:$M$1,0),FALSE)</f>
        <v>3.1652726871616597E-2</v>
      </c>
    </row>
    <row r="40" spans="1:7" x14ac:dyDescent="0.25">
      <c r="A40" t="s">
        <v>64</v>
      </c>
      <c r="B40" s="20">
        <v>2018</v>
      </c>
      <c r="C40" s="52">
        <f>VLOOKUP($A40,AF!$C$1:$M$146,MATCH('Stock-AF-Cap2Act'!C$1,AF!$C$1:$M$1,0),FALSE)*VLOOKUP($A40,Stock!$C$1:$M$146,MATCH('Stock-AF-Cap2Act'!C$1,Stock!$C$1:$M$1,0),FALSE)</f>
        <v>3.6707724913748119</v>
      </c>
    </row>
    <row r="41" spans="1:7" x14ac:dyDescent="0.25">
      <c r="A41" t="s">
        <v>65</v>
      </c>
      <c r="B41" s="20">
        <v>2018</v>
      </c>
      <c r="C41" s="52">
        <f>VLOOKUP($A41,AF!$C$1:$M$146,MATCH('Stock-AF-Cap2Act'!C$1,AF!$C$1:$M$1,0),FALSE)*VLOOKUP($A41,Stock!$C$1:$M$146,MATCH('Stock-AF-Cap2Act'!C$1,Stock!$C$1:$M$1,0),FALSE)</f>
        <v>47.394012018261918</v>
      </c>
    </row>
    <row r="42" spans="1:7" x14ac:dyDescent="0.25">
      <c r="A42" t="s">
        <v>62</v>
      </c>
      <c r="B42" s="20">
        <v>2018</v>
      </c>
      <c r="C42" s="52">
        <f>VLOOKUP($A42,AF!$C$1:$M$146,MATCH('Stock-AF-Cap2Act'!C$1,AF!$C$1:$M$1,0),FALSE)*VLOOKUP($A42,Stock!$C$1:$M$146,MATCH('Stock-AF-Cap2Act'!C$1,Stock!$C$1:$M$1,0),FALSE)</f>
        <v>4.2829925057823816E-4</v>
      </c>
    </row>
    <row r="43" spans="1:7" x14ac:dyDescent="0.25">
      <c r="A43" s="125" t="s">
        <v>471</v>
      </c>
      <c r="B43" s="20">
        <v>2018</v>
      </c>
      <c r="C43" s="52">
        <f>VLOOKUP($A43,AF!$C$1:$M$146,MATCH('Stock-AF-Cap2Act'!C$1,AF!$C$1:$M$1,0),FALSE)*VLOOKUP($A43,Stock!$C$1:$M$146,MATCH('Stock-AF-Cap2Act'!C$1,Stock!$C$1:$M$1,0),FALSE)</f>
        <v>5.2000472468233232</v>
      </c>
      <c r="E43"/>
      <c r="F43"/>
      <c r="G43"/>
    </row>
    <row r="44" spans="1:7" x14ac:dyDescent="0.25">
      <c r="A44" t="s">
        <v>70</v>
      </c>
      <c r="B44" s="20">
        <v>2018</v>
      </c>
      <c r="C44" s="52">
        <f>VLOOKUP($A44,AF!$C$1:$M$146,MATCH('Stock-AF-Cap2Act'!C$1,AF!$C$1:$M$1,0),FALSE)*VLOOKUP($A44,Stock!$C$1:$M$146,MATCH('Stock-AF-Cap2Act'!C$1,Stock!$C$1:$M$1,0),FALSE)</f>
        <v>4.3831603965172841E-2</v>
      </c>
      <c r="E44"/>
      <c r="F44"/>
      <c r="G44"/>
    </row>
    <row r="45" spans="1:7" x14ac:dyDescent="0.25">
      <c r="A45" t="s">
        <v>66</v>
      </c>
      <c r="B45" s="20">
        <v>2018</v>
      </c>
      <c r="C45" s="52">
        <f>VLOOKUP($A45,AF!$C$1:$M$146,MATCH('Stock-AF-Cap2Act'!C$1,AF!$C$1:$M$1,0),FALSE)*VLOOKUP($A45,Stock!$C$1:$M$146,MATCH('Stock-AF-Cap2Act'!C$1,Stock!$C$1:$M$1,0),FALSE)</f>
        <v>0.64214262040458558</v>
      </c>
      <c r="E45"/>
      <c r="F45"/>
      <c r="G45"/>
    </row>
    <row r="46" spans="1:7" x14ac:dyDescent="0.25">
      <c r="A46" t="s">
        <v>63</v>
      </c>
      <c r="B46" s="20">
        <v>2018</v>
      </c>
      <c r="C46" s="52">
        <f>VLOOKUP($A46,AF!$C$1:$M$146,MATCH('Stock-AF-Cap2Act'!C$1,AF!$C$1:$M$1,0),FALSE)*VLOOKUP($A46,Stock!$C$1:$M$146,MATCH('Stock-AF-Cap2Act'!C$1,Stock!$C$1:$M$1,0),FALSE)</f>
        <v>0.35010344705572899</v>
      </c>
      <c r="E46"/>
      <c r="F46"/>
      <c r="G46"/>
    </row>
    <row r="47" spans="1:7" x14ac:dyDescent="0.25">
      <c r="A47" t="s">
        <v>67</v>
      </c>
      <c r="B47" s="20">
        <v>2018</v>
      </c>
      <c r="C47" s="52">
        <f>VLOOKUP($A47,AF!$C$1:$M$146,MATCH('Stock-AF-Cap2Act'!C$1,AF!$C$1:$M$1,0),FALSE)*VLOOKUP($A47,Stock!$C$1:$M$146,MATCH('Stock-AF-Cap2Act'!C$1,Stock!$C$1:$M$1,0),FALSE)</f>
        <v>1.860167467491073E-3</v>
      </c>
      <c r="E47"/>
      <c r="F47"/>
      <c r="G47"/>
    </row>
    <row r="48" spans="1:7" x14ac:dyDescent="0.25">
      <c r="A48" t="s">
        <v>68</v>
      </c>
      <c r="B48" s="20">
        <v>2018</v>
      </c>
      <c r="C48" s="52">
        <f>VLOOKUP($A48,AF!$C$1:$M$146,MATCH('Stock-AF-Cap2Act'!C$1,AF!$C$1:$M$1,0),FALSE)*VLOOKUP($A48,Stock!$C$1:$M$146,MATCH('Stock-AF-Cap2Act'!C$1,Stock!$C$1:$M$1,0),FALSE)</f>
        <v>5.3410313983778809E-2</v>
      </c>
      <c r="E48"/>
      <c r="F48"/>
      <c r="G48"/>
    </row>
    <row r="49" spans="1:7" x14ac:dyDescent="0.25">
      <c r="A49" t="s">
        <v>130</v>
      </c>
      <c r="B49" s="20">
        <v>2018</v>
      </c>
      <c r="C49" s="52">
        <f>VLOOKUP($A49,AF!$C$1:$M$146,MATCH('Stock-AF-Cap2Act'!C$1,AF!$C$1:$M$1,0),FALSE)*VLOOKUP($A49,Stock!$C$1:$M$146,MATCH('Stock-AF-Cap2Act'!C$1,Stock!$C$1:$M$1,0),FALSE)</f>
        <v>0.29605145101894637</v>
      </c>
      <c r="E49"/>
      <c r="F49"/>
      <c r="G49"/>
    </row>
    <row r="50" spans="1:7" ht="15.75" thickBot="1" x14ac:dyDescent="0.3">
      <c r="A50" s="62" t="s">
        <v>69</v>
      </c>
      <c r="B50" s="63">
        <v>2018</v>
      </c>
      <c r="C50" s="64">
        <f>VLOOKUP($A50,AF!$C$1:$M$146,MATCH('Stock-AF-Cap2Act'!C$1,AF!$C$1:$M$1,0),FALSE)*VLOOKUP($A50,Stock!$C$1:$M$146,MATCH('Stock-AF-Cap2Act'!C$1,Stock!$C$1:$M$1,0),FALSE)</f>
        <v>2.7776974699114578E-2</v>
      </c>
      <c r="E50"/>
      <c r="F50"/>
      <c r="G50"/>
    </row>
    <row r="51" spans="1:7" x14ac:dyDescent="0.25">
      <c r="A51" t="s">
        <v>84</v>
      </c>
      <c r="B51" s="20">
        <v>2018</v>
      </c>
      <c r="C51" s="52">
        <f>VLOOKUP($A51,AF!$C$1:$M$146,MATCH('Stock-AF-Cap2Act'!C$1,AF!$C$1:$M$1,0),FALSE)*VLOOKUP($A51,Stock!$C$1:$M$146,MATCH('Stock-AF-Cap2Act'!C$1,Stock!$C$1:$M$1,0),FALSE)</f>
        <v>5.0968729033438835E-4</v>
      </c>
      <c r="E51"/>
      <c r="F51"/>
      <c r="G51"/>
    </row>
    <row r="52" spans="1:7" x14ac:dyDescent="0.25">
      <c r="A52" t="s">
        <v>83</v>
      </c>
      <c r="B52" s="20">
        <v>2018</v>
      </c>
      <c r="C52" s="52">
        <f>VLOOKUP($A52,AF!$C$1:$M$146,MATCH('Stock-AF-Cap2Act'!C$1,AF!$C$1:$M$1,0),FALSE)*VLOOKUP($A52,Stock!$C$1:$M$146,MATCH('Stock-AF-Cap2Act'!C$1,Stock!$C$1:$M$1,0),FALSE)</f>
        <v>1.1127795396058384</v>
      </c>
      <c r="E52"/>
      <c r="F52"/>
      <c r="G52"/>
    </row>
    <row r="53" spans="1:7" x14ac:dyDescent="0.25">
      <c r="A53" t="s">
        <v>87</v>
      </c>
      <c r="B53" s="20">
        <v>2018</v>
      </c>
      <c r="C53" s="52">
        <f>VLOOKUP($A53,AF!$C$1:$M$146,MATCH('Stock-AF-Cap2Act'!C$1,AF!$C$1:$M$1,0),FALSE)*VLOOKUP($A53,Stock!$C$1:$M$146,MATCH('Stock-AF-Cap2Act'!C$1,Stock!$C$1:$M$1,0),FALSE)</f>
        <v>2.5853299565236711</v>
      </c>
      <c r="E53"/>
      <c r="F53"/>
      <c r="G53"/>
    </row>
    <row r="54" spans="1:7" x14ac:dyDescent="0.25">
      <c r="A54" t="s">
        <v>88</v>
      </c>
      <c r="B54" s="20">
        <v>2018</v>
      </c>
      <c r="C54" s="52">
        <f>VLOOKUP($A54,AF!$C$1:$M$146,MATCH('Stock-AF-Cap2Act'!C$1,AF!$C$1:$M$1,0),FALSE)*VLOOKUP($A54,Stock!$C$1:$M$146,MATCH('Stock-AF-Cap2Act'!C$1,Stock!$C$1:$M$1,0),FALSE)</f>
        <v>14.523306962916577</v>
      </c>
      <c r="E54"/>
      <c r="F54"/>
      <c r="G54"/>
    </row>
    <row r="55" spans="1:7" x14ac:dyDescent="0.25">
      <c r="A55" t="s">
        <v>85</v>
      </c>
      <c r="B55" s="20">
        <v>2018</v>
      </c>
      <c r="C55" s="52">
        <f>VLOOKUP($A55,AF!$C$1:$M$146,MATCH('Stock-AF-Cap2Act'!C$1,AF!$C$1:$M$1,0),FALSE)*VLOOKUP($A55,Stock!$C$1:$M$146,MATCH('Stock-AF-Cap2Act'!C$1,Stock!$C$1:$M$1,0),FALSE)</f>
        <v>1.2842078175414272E-4</v>
      </c>
      <c r="E55"/>
      <c r="F55"/>
      <c r="G55"/>
    </row>
    <row r="56" spans="1:7" x14ac:dyDescent="0.25">
      <c r="A56" s="125" t="s">
        <v>467</v>
      </c>
      <c r="B56" s="20">
        <v>2018</v>
      </c>
      <c r="C56" s="52">
        <f>VLOOKUP($A56,AF!$C$1:$M$146,MATCH('Stock-AF-Cap2Act'!C$1,AF!$C$1:$M$1,0),FALSE)*VLOOKUP($A56,Stock!$C$1:$M$146,MATCH('Stock-AF-Cap2Act'!C$1,Stock!$C$1:$M$1,0),FALSE)</f>
        <v>21.313678511069984</v>
      </c>
      <c r="E56"/>
      <c r="F56"/>
      <c r="G56"/>
    </row>
    <row r="57" spans="1:7" x14ac:dyDescent="0.25">
      <c r="A57" t="s">
        <v>93</v>
      </c>
      <c r="B57" s="20">
        <v>2018</v>
      </c>
      <c r="C57" s="52">
        <f>VLOOKUP($A57,AF!$C$1:$M$146,MATCH('Stock-AF-Cap2Act'!C$1,AF!$C$1:$M$1,0),FALSE)*VLOOKUP($A57,Stock!$C$1:$M$146,MATCH('Stock-AF-Cap2Act'!C$1,Stock!$C$1:$M$1,0),FALSE)</f>
        <v>9.4815413040133488E-3</v>
      </c>
      <c r="E57"/>
      <c r="F57"/>
      <c r="G57"/>
    </row>
    <row r="58" spans="1:7" x14ac:dyDescent="0.25">
      <c r="A58" t="s">
        <v>89</v>
      </c>
      <c r="B58" s="20">
        <v>2018</v>
      </c>
      <c r="C58" s="52">
        <f>VLOOKUP($A58,AF!$C$1:$M$146,MATCH('Stock-AF-Cap2Act'!C$1,AF!$C$1:$M$1,0),FALSE)*VLOOKUP($A58,Stock!$C$1:$M$146,MATCH('Stock-AF-Cap2Act'!C$1,Stock!$C$1:$M$1,0),FALSE)</f>
        <v>16.426360929194161</v>
      </c>
      <c r="E58"/>
      <c r="F58"/>
      <c r="G58"/>
    </row>
    <row r="59" spans="1:7" x14ac:dyDescent="0.25">
      <c r="A59" t="s">
        <v>86</v>
      </c>
      <c r="B59" s="20">
        <v>2018</v>
      </c>
      <c r="C59" s="52">
        <f>VLOOKUP($A59,AF!$C$1:$M$146,MATCH('Stock-AF-Cap2Act'!C$1,AF!$C$1:$M$1,0),FALSE)*VLOOKUP($A59,Stock!$C$1:$M$146,MATCH('Stock-AF-Cap2Act'!C$1,Stock!$C$1:$M$1,0),FALSE)</f>
        <v>0.7628709676409432</v>
      </c>
      <c r="E59"/>
      <c r="F59"/>
      <c r="G59"/>
    </row>
    <row r="60" spans="1:7" x14ac:dyDescent="0.25">
      <c r="A60" t="s">
        <v>90</v>
      </c>
      <c r="B60" s="20">
        <v>2018</v>
      </c>
      <c r="C60" s="52">
        <f>VLOOKUP($A60,AF!$C$1:$M$146,MATCH('Stock-AF-Cap2Act'!C$1,AF!$C$1:$M$1,0),FALSE)*VLOOKUP($A60,Stock!$C$1:$M$146,MATCH('Stock-AF-Cap2Act'!C$1,Stock!$C$1:$M$1,0),FALSE)</f>
        <v>8.4307218864801484E-2</v>
      </c>
      <c r="E60"/>
      <c r="F60"/>
      <c r="G60"/>
    </row>
    <row r="61" spans="1:7" x14ac:dyDescent="0.25">
      <c r="A61" t="s">
        <v>91</v>
      </c>
      <c r="B61" s="20">
        <v>2018</v>
      </c>
      <c r="C61" s="52">
        <f>VLOOKUP($A61,AF!$C$1:$M$146,MATCH('Stock-AF-Cap2Act'!C$1,AF!$C$1:$M$1,0),FALSE)*VLOOKUP($A61,Stock!$C$1:$M$146,MATCH('Stock-AF-Cap2Act'!C$1,Stock!$C$1:$M$1,0),FALSE)</f>
        <v>1.7569472866615652</v>
      </c>
      <c r="E61"/>
      <c r="F61"/>
      <c r="G61"/>
    </row>
    <row r="62" spans="1:7" x14ac:dyDescent="0.25">
      <c r="A62" t="s">
        <v>212</v>
      </c>
      <c r="B62" s="20">
        <v>2018</v>
      </c>
      <c r="C62" s="52">
        <f>VLOOKUP($A62,AF!$C$1:$M$146,MATCH('Stock-AF-Cap2Act'!C$1,AF!$C$1:$M$1,0),FALSE)*VLOOKUP($A62,Stock!$C$1:$M$146,MATCH('Stock-AF-Cap2Act'!C$1,Stock!$C$1:$M$1,0),FALSE)</f>
        <v>1.6874932708079884</v>
      </c>
      <c r="E62"/>
      <c r="F62"/>
      <c r="G62"/>
    </row>
    <row r="63" spans="1:7" ht="15.75" thickBot="1" x14ac:dyDescent="0.3">
      <c r="A63" s="62" t="s">
        <v>92</v>
      </c>
      <c r="B63" s="63">
        <v>2018</v>
      </c>
      <c r="C63" s="64">
        <f>VLOOKUP($A63,AF!$C$1:$M$146,MATCH('Stock-AF-Cap2Act'!C$1,AF!$C$1:$M$1,0),FALSE)*VLOOKUP($A63,Stock!$C$1:$M$146,MATCH('Stock-AF-Cap2Act'!C$1,Stock!$C$1:$M$1,0),FALSE)</f>
        <v>6.1735988239308363E-2</v>
      </c>
    </row>
    <row r="64" spans="1:7" x14ac:dyDescent="0.25">
      <c r="A64" t="s">
        <v>107</v>
      </c>
      <c r="B64" s="20">
        <v>2018</v>
      </c>
      <c r="C64" s="52">
        <f>VLOOKUP($A64,AF!$C$1:$M$146,MATCH('Stock-AF-Cap2Act'!C$1,AF!$C$1:$M$1,0),FALSE)*VLOOKUP($A64,Stock!$C$1:$M$146,MATCH('Stock-AF-Cap2Act'!C$1,Stock!$C$1:$M$1,0),FALSE)</f>
        <v>2.3688800237992301E-4</v>
      </c>
    </row>
    <row r="65" spans="1:3" x14ac:dyDescent="0.25">
      <c r="A65" t="s">
        <v>106</v>
      </c>
      <c r="B65" s="20">
        <v>2018</v>
      </c>
      <c r="C65" s="52">
        <f>VLOOKUP($A65,AF!$C$1:$M$146,MATCH('Stock-AF-Cap2Act'!C$1,AF!$C$1:$M$1,0),FALSE)*VLOOKUP($A65,Stock!$C$1:$M$146,MATCH('Stock-AF-Cap2Act'!C$1,Stock!$C$1:$M$1,0),FALSE)</f>
        <v>0.22212252566301258</v>
      </c>
    </row>
    <row r="66" spans="1:3" x14ac:dyDescent="0.25">
      <c r="A66" t="s">
        <v>110</v>
      </c>
      <c r="B66" s="20">
        <v>2018</v>
      </c>
      <c r="C66" s="52">
        <f>VLOOKUP($A66,AF!$C$1:$M$146,MATCH('Stock-AF-Cap2Act'!C$1,AF!$C$1:$M$1,0),FALSE)*VLOOKUP($A66,Stock!$C$1:$M$146,MATCH('Stock-AF-Cap2Act'!C$1,Stock!$C$1:$M$1,0),FALSE)</f>
        <v>1.5148279524776387</v>
      </c>
    </row>
    <row r="67" spans="1:3" x14ac:dyDescent="0.25">
      <c r="A67" t="s">
        <v>111</v>
      </c>
      <c r="B67" s="20">
        <v>2018</v>
      </c>
      <c r="C67" s="52">
        <f>VLOOKUP($A67,AF!$C$1:$M$146,MATCH('Stock-AF-Cap2Act'!C$1,AF!$C$1:$M$1,0),FALSE)*VLOOKUP($A67,Stock!$C$1:$M$146,MATCH('Stock-AF-Cap2Act'!C$1,Stock!$C$1:$M$1,0),FALSE)</f>
        <v>6.373516992592454</v>
      </c>
    </row>
    <row r="68" spans="1:3" x14ac:dyDescent="0.25">
      <c r="A68" t="s">
        <v>108</v>
      </c>
      <c r="B68" s="20">
        <v>2018</v>
      </c>
      <c r="C68" s="52">
        <f>VLOOKUP($A68,AF!$C$1:$M$146,MATCH('Stock-AF-Cap2Act'!C$1,AF!$C$1:$M$1,0),FALSE)*VLOOKUP($A68,Stock!$C$1:$M$146,MATCH('Stock-AF-Cap2Act'!C$1,Stock!$C$1:$M$1,0),FALSE)</f>
        <v>2.6833172235602023E-4</v>
      </c>
    </row>
    <row r="69" spans="1:3" x14ac:dyDescent="0.25">
      <c r="A69" s="125" t="s">
        <v>466</v>
      </c>
      <c r="B69" s="20">
        <v>2018</v>
      </c>
      <c r="C69" s="52">
        <f>VLOOKUP($A69,AF!$C$1:$M$146,MATCH('Stock-AF-Cap2Act'!C$1,AF!$C$1:$M$1,0),FALSE)*VLOOKUP($A69,Stock!$C$1:$M$146,MATCH('Stock-AF-Cap2Act'!C$1,Stock!$C$1:$M$1,0),FALSE)</f>
        <v>4.901745316934206</v>
      </c>
    </row>
    <row r="70" spans="1:3" x14ac:dyDescent="0.25">
      <c r="A70" t="s">
        <v>116</v>
      </c>
      <c r="B70" s="20">
        <v>2018</v>
      </c>
      <c r="C70" s="52">
        <f>VLOOKUP($A70,AF!$C$1:$M$146,MATCH('Stock-AF-Cap2Act'!C$1,AF!$C$1:$M$1,0),FALSE)*VLOOKUP($A70,Stock!$C$1:$M$146,MATCH('Stock-AF-Cap2Act'!C$1,Stock!$C$1:$M$1,0),FALSE)</f>
        <v>2.7131664852218509E-3</v>
      </c>
    </row>
    <row r="71" spans="1:3" x14ac:dyDescent="0.25">
      <c r="A71" t="s">
        <v>112</v>
      </c>
      <c r="B71" s="20">
        <v>2018</v>
      </c>
      <c r="C71" s="52">
        <f>VLOOKUP($A71,AF!$C$1:$M$146,MATCH('Stock-AF-Cap2Act'!C$1,AF!$C$1:$M$1,0),FALSE)*VLOOKUP($A71,Stock!$C$1:$M$146,MATCH('Stock-AF-Cap2Act'!C$1,Stock!$C$1:$M$1,0),FALSE)</f>
        <v>27.471754079197638</v>
      </c>
    </row>
    <row r="72" spans="1:3" x14ac:dyDescent="0.25">
      <c r="A72" t="s">
        <v>109</v>
      </c>
      <c r="B72" s="20">
        <v>2018</v>
      </c>
      <c r="C72" s="52">
        <f>VLOOKUP($A72,AF!$C$1:$M$146,MATCH('Stock-AF-Cap2Act'!C$1,AF!$C$1:$M$1,0),FALSE)*VLOOKUP($A72,Stock!$C$1:$M$146,MATCH('Stock-AF-Cap2Act'!C$1,Stock!$C$1:$M$1,0),FALSE)</f>
        <v>1.0297003450924709</v>
      </c>
    </row>
    <row r="73" spans="1:3" x14ac:dyDescent="0.25">
      <c r="A73" t="s">
        <v>113</v>
      </c>
      <c r="B73" s="20">
        <v>2018</v>
      </c>
      <c r="C73" s="52">
        <f>VLOOKUP($A73,AF!$C$1:$M$146,MATCH('Stock-AF-Cap2Act'!C$1,AF!$C$1:$M$1,0),FALSE)*VLOOKUP($A73,Stock!$C$1:$M$146,MATCH('Stock-AF-Cap2Act'!C$1,Stock!$C$1:$M$1,0),FALSE)</f>
        <v>5.2278832390017113E-2</v>
      </c>
    </row>
    <row r="74" spans="1:3" x14ac:dyDescent="0.25">
      <c r="A74" t="s">
        <v>114</v>
      </c>
      <c r="B74" s="20">
        <v>2018</v>
      </c>
      <c r="C74" s="52">
        <f>VLOOKUP($A74,AF!$C$1:$M$146,MATCH('Stock-AF-Cap2Act'!C$1,AF!$C$1:$M$1,0),FALSE)*VLOOKUP($A74,Stock!$C$1:$M$146,MATCH('Stock-AF-Cap2Act'!C$1,Stock!$C$1:$M$1,0),FALSE)</f>
        <v>1.2633950559620619</v>
      </c>
    </row>
    <row r="75" spans="1:3" x14ac:dyDescent="0.25">
      <c r="A75" t="s">
        <v>213</v>
      </c>
      <c r="B75" s="20">
        <v>2018</v>
      </c>
      <c r="C75" s="52">
        <f>VLOOKUP($A75,AF!$C$1:$M$146,MATCH('Stock-AF-Cap2Act'!C$1,AF!$C$1:$M$1,0),FALSE)*VLOOKUP($A75,Stock!$C$1:$M$146,MATCH('Stock-AF-Cap2Act'!C$1,Stock!$C$1:$M$1,0),FALSE)</f>
        <v>1.0546832942549933</v>
      </c>
    </row>
    <row r="76" spans="1:3" ht="15.75" thickBot="1" x14ac:dyDescent="0.3">
      <c r="A76" s="62" t="s">
        <v>115</v>
      </c>
      <c r="B76" s="63">
        <v>2018</v>
      </c>
      <c r="C76" s="64">
        <f>VLOOKUP($A76,AF!$C$1:$M$146,MATCH('Stock-AF-Cap2Act'!C$1,AF!$C$1:$M$1,0),FALSE)*VLOOKUP($A76,Stock!$C$1:$M$146,MATCH('Stock-AF-Cap2Act'!C$1,Stock!$C$1:$M$1,0),FALSE)</f>
        <v>0.20183696410297564</v>
      </c>
    </row>
    <row r="77" spans="1:3" x14ac:dyDescent="0.25">
      <c r="A77" s="3" t="s">
        <v>257</v>
      </c>
      <c r="B77" s="20">
        <v>2018</v>
      </c>
      <c r="C77" s="52">
        <f>VLOOKUP($A77,AF!$C$1:$M$146,MATCH('Stock-AF-Cap2Act'!C$1,AF!$C$1:$M$1,0),FALSE)*VLOOKUP($A77,Stock!$C$1:$M$146,MATCH('Stock-AF-Cap2Act'!C$1,Stock!$C$1:$M$1,0),FALSE)</f>
        <v>16.048148588323521</v>
      </c>
    </row>
    <row r="78" spans="1:3" x14ac:dyDescent="0.25">
      <c r="A78" s="3" t="s">
        <v>258</v>
      </c>
      <c r="B78" s="20">
        <v>2018</v>
      </c>
      <c r="C78" s="52">
        <f>VLOOKUP($A78,AF!$C$1:$M$146,MATCH('Stock-AF-Cap2Act'!C$1,AF!$C$1:$M$1,0),FALSE)*VLOOKUP($A78,Stock!$C$1:$M$146,MATCH('Stock-AF-Cap2Act'!C$1,Stock!$C$1:$M$1,0),FALSE)</f>
        <v>4.1272711059541685</v>
      </c>
    </row>
    <row r="79" spans="1:3" x14ac:dyDescent="0.25">
      <c r="A79" s="3" t="s">
        <v>259</v>
      </c>
      <c r="B79" s="20">
        <v>2018</v>
      </c>
      <c r="C79" s="52">
        <f>VLOOKUP($A79,AF!$C$1:$M$146,MATCH('Stock-AF-Cap2Act'!C$1,AF!$C$1:$M$1,0),FALSE)*VLOOKUP($A79,Stock!$C$1:$M$146,MATCH('Stock-AF-Cap2Act'!C$1,Stock!$C$1:$M$1,0),FALSE)</f>
        <v>0.24330322094567891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Olexandr Balyk</cp:lastModifiedBy>
  <cp:lastPrinted>2001-09-28T20:39:50Z</cp:lastPrinted>
  <dcterms:created xsi:type="dcterms:W3CDTF">2001-09-28T18:48:17Z</dcterms:created>
  <dcterms:modified xsi:type="dcterms:W3CDTF">2023-12-27T01:34:04Z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805736720561981</vt:r8>
  </property>
</Properties>
</file>