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AF5A590-F863-4149-9AC3-369CE786122A}" xr6:coauthVersionLast="45" xr6:coauthVersionMax="47" xr10:uidLastSave="{00000000-0000-0000-0000-000000000000}"/>
  <bookViews>
    <workbookView xWindow="-60" yWindow="-16320" windowWidth="29040" windowHeight="15840" activeTab="7" xr2:uid="{2CC7CA6E-3559-4BC7-B5C1-253B80EF543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W41" i="55"/>
  <c r="X41" i="55"/>
  <c r="Y41" i="55"/>
  <c r="W42" i="55"/>
  <c r="X42" i="55"/>
  <c r="Y42" i="55"/>
  <c r="W43" i="55"/>
  <c r="X43" i="55"/>
  <c r="Y43" i="55"/>
  <c r="V39" i="55"/>
  <c r="V40" i="55"/>
  <c r="V41" i="55"/>
  <c r="V42" i="55"/>
  <c r="V43" i="55"/>
  <c r="V38" i="55"/>
  <c r="V32" i="55"/>
  <c r="W36" i="55"/>
  <c r="X36" i="55"/>
  <c r="Y36" i="55"/>
  <c r="W37" i="55"/>
  <c r="X37" i="55"/>
  <c r="Y37" i="55"/>
  <c r="V37" i="55"/>
  <c r="V36" i="55"/>
  <c r="V35" i="55"/>
  <c r="W35" i="55"/>
  <c r="X35" i="55"/>
  <c r="Y35" i="55"/>
  <c r="V29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9" i="55"/>
  <c r="X29" i="55"/>
  <c r="Y29" i="55"/>
  <c r="W30" i="55"/>
  <c r="X30" i="55"/>
  <c r="Y30" i="55"/>
  <c r="W31" i="55"/>
  <c r="X31" i="55"/>
  <c r="Y31" i="55"/>
  <c r="V31" i="55"/>
  <c r="V30" i="55"/>
  <c r="V24" i="55"/>
  <c r="V23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W25" i="55"/>
  <c r="X25" i="55"/>
  <c r="Y25" i="55"/>
  <c r="V25" i="55"/>
  <c r="W24" i="55"/>
  <c r="X24" i="55"/>
  <c r="Y24" i="55"/>
  <c r="W23" i="55"/>
  <c r="W22" i="55"/>
  <c r="X23" i="55"/>
  <c r="Y23" i="55"/>
  <c r="X22" i="55"/>
  <c r="Y22" i="55"/>
  <c r="V22" i="55"/>
  <c r="V21" i="55"/>
  <c r="W21" i="55"/>
  <c r="X21" i="55"/>
  <c r="Y21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I246" i="55"/>
  <c r="AI245" i="55"/>
  <c r="AI244" i="55"/>
  <c r="AH245" i="55"/>
  <c r="AI247" i="55"/>
  <c r="AI243" i="55"/>
  <c r="AH246" i="55"/>
  <c r="AH247" i="55" l="1"/>
  <c r="AH244" i="55"/>
  <c r="AG246" i="55"/>
  <c r="AG247" i="55"/>
  <c r="AG245" i="55"/>
  <c r="AG235" i="55"/>
  <c r="AH222" i="55"/>
  <c r="AH220" i="55"/>
  <c r="AL237" i="55" l="1"/>
  <c r="AL236" i="55"/>
  <c r="AL235" i="55"/>
  <c r="AK236" i="55"/>
  <c r="AL234" i="55"/>
  <c r="AL233" i="55"/>
  <c r="AK234" i="55"/>
  <c r="AK237" i="55"/>
  <c r="AJ237" i="55"/>
  <c r="AK235" i="55"/>
  <c r="AJ235" i="55"/>
  <c r="AJ236" i="55"/>
  <c r="AG237" i="55"/>
  <c r="AG236" i="55"/>
  <c r="AI220" i="55" l="1"/>
  <c r="AJ220" i="55"/>
  <c r="AJ224" i="55"/>
  <c r="AJ223" i="55"/>
  <c r="AJ222" i="55"/>
  <c r="AJ221" i="55"/>
  <c r="AI224" i="55"/>
  <c r="AI223" i="55"/>
  <c r="AI222" i="55"/>
  <c r="AI221" i="55"/>
  <c r="AH224" i="55"/>
  <c r="AH223" i="55"/>
  <c r="AH221" i="55"/>
  <c r="AI235" i="55" l="1"/>
  <c r="AI234" i="55"/>
  <c r="AI233" i="55"/>
  <c r="AI237" i="55"/>
  <c r="AI236" i="55"/>
  <c r="AH237" i="55"/>
  <c r="AH236" i="55"/>
  <c r="AH235" i="55"/>
  <c r="AH23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Z115" i="55" l="1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J21" i="55"/>
  <c r="K21" i="55"/>
  <c r="J22" i="55"/>
  <c r="K22" i="55"/>
  <c r="K20" i="55"/>
  <c r="J20" i="55"/>
  <c r="I21" i="55"/>
  <c r="I22" i="55"/>
  <c r="I20" i="55"/>
  <c r="H21" i="55"/>
  <c r="H22" i="55"/>
  <c r="H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<sst xmlns="http://schemas.openxmlformats.org/spreadsheetml/2006/main" count="19076" uniqueCount="840">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</sst>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52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9" fontId="0" fillId="37" borderId="87" xfId="3" applyFont="1" applyFill="1" applyBorder="1"/>
    <xf numFmtId="9" fontId="0" fillId="37" borderId="0" xfId="3" applyFont="1" applyFill="1" applyBorder="1"/>
    <xf numFmtId="9" fontId="0" fillId="37" borderId="80" xfId="3" applyFont="1" applyFill="1" applyBorder="1"/>
    <xf numFmtId="9" fontId="0" fillId="15" borderId="80" xfId="3" applyFont="1" applyFill="1" applyBorder="1"/>
    <xf numFmtId="9" fontId="0" fillId="15" borderId="0" xfId="3" applyFont="1" applyFill="1" applyBorder="1"/>
    <xf numFmtId="9" fontId="0" fillId="15" borderId="87" xfId="3" applyFont="1" applyFill="1" applyBorder="1"/>
    <xf numFmtId="9" fontId="0" fillId="39" borderId="80" xfId="3" applyFont="1" applyFill="1" applyBorder="1"/>
    <xf numFmtId="9" fontId="0" fillId="39" borderId="0" xfId="3" applyFont="1" applyFill="1" applyBorder="1"/>
    <xf numFmtId="9" fontId="0" fillId="34" borderId="87" xfId="3" applyFont="1" applyFill="1" applyBorder="1"/>
    <xf numFmtId="9" fontId="0" fillId="34" borderId="2" xfId="3" applyFont="1" applyFill="1" applyBorder="1"/>
    <xf numFmtId="9" fontId="0" fillId="34" borderId="85" xfId="3" applyFon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3" t="s">
        <v>676</v>
      </c>
      <c r="B16" s="593"/>
      <c r="C16" s="593"/>
      <c r="D16" s="593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2" t="s">
        <v>692</v>
      </c>
      <c r="C19" s="592"/>
      <c r="D19" s="592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677</v>
      </c>
      <c r="B20" s="592" t="s">
        <v>687</v>
      </c>
      <c r="C20" s="592"/>
      <c r="D20" s="592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678</v>
      </c>
      <c r="B21" s="503" t="s">
        <v>688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679</v>
      </c>
      <c r="B23" s="592" t="s">
        <v>689</v>
      </c>
      <c r="C23" s="592"/>
      <c r="D23" s="592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2" t="s">
        <v>690</v>
      </c>
      <c r="C24" s="592"/>
      <c r="D24" s="592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2" t="s">
        <v>691</v>
      </c>
      <c r="C25" s="592"/>
      <c r="D25" s="592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680</v>
      </c>
      <c r="B26" s="592" t="s">
        <v>689</v>
      </c>
      <c r="C26" s="592"/>
      <c r="D26" s="592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2" t="s">
        <v>691</v>
      </c>
      <c r="C27" s="592"/>
      <c r="D27" s="592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681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682</v>
      </c>
      <c r="B30" s="594" t="s">
        <v>683</v>
      </c>
      <c r="C30" s="592"/>
      <c r="D30" s="592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684</v>
      </c>
      <c r="B31" s="592" t="s">
        <v>685</v>
      </c>
      <c r="C31" s="592"/>
      <c r="D31" s="592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686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5" t="s">
        <v>1</v>
      </c>
      <c r="C2" s="596"/>
      <c r="D2" s="596"/>
      <c r="E2" s="597"/>
      <c r="G2" s="595" t="s">
        <v>2</v>
      </c>
      <c r="H2" s="597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5" t="s">
        <v>11</v>
      </c>
      <c r="H14" s="597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98" t="s">
        <v>54</v>
      </c>
      <c r="C20" s="599"/>
      <c r="D20" s="599"/>
      <c r="E20" s="600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661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662</v>
      </c>
    </row>
    <row r="23" spans="2:8" ht="15" customHeight="1" x14ac:dyDescent="0.25">
      <c r="B23" s="485" t="s">
        <v>663</v>
      </c>
      <c r="C23" s="488" t="s">
        <v>664</v>
      </c>
      <c r="D23" s="486">
        <v>43952</v>
      </c>
      <c r="E23" s="487" t="s">
        <v>180</v>
      </c>
      <c r="F23" s="491" t="s">
        <v>665</v>
      </c>
      <c r="G23" s="146" t="s">
        <v>675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662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662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662</v>
      </c>
    </row>
    <row r="27" spans="2:8" ht="15" customHeight="1" x14ac:dyDescent="0.25">
      <c r="B27" s="181" t="s">
        <v>200</v>
      </c>
      <c r="C27" s="190" t="s">
        <v>666</v>
      </c>
      <c r="D27" s="189">
        <v>43983</v>
      </c>
      <c r="E27" s="163" t="s">
        <v>180</v>
      </c>
      <c r="F27" s="489" t="s">
        <v>662</v>
      </c>
    </row>
    <row r="28" spans="2:8" ht="15" x14ac:dyDescent="0.25">
      <c r="B28" s="181" t="s">
        <v>668</v>
      </c>
      <c r="C28" s="201" t="s">
        <v>667</v>
      </c>
      <c r="D28" s="189">
        <v>43983</v>
      </c>
      <c r="E28" s="163" t="s">
        <v>180</v>
      </c>
      <c r="F28" s="484" t="s">
        <v>662</v>
      </c>
    </row>
    <row r="29" spans="2:8" x14ac:dyDescent="0.2">
      <c r="B29" s="146" t="s">
        <v>670</v>
      </c>
      <c r="C29" s="201" t="s">
        <v>669</v>
      </c>
      <c r="D29" s="189">
        <v>44013</v>
      </c>
      <c r="E29" s="163" t="s">
        <v>180</v>
      </c>
      <c r="F29" s="491" t="s">
        <v>665</v>
      </c>
      <c r="G29" s="146" t="s">
        <v>671</v>
      </c>
    </row>
    <row r="30" spans="2:8" x14ac:dyDescent="0.2">
      <c r="B30" s="146" t="s">
        <v>672</v>
      </c>
      <c r="C30" s="146" t="s">
        <v>673</v>
      </c>
      <c r="D30" s="490">
        <v>44287</v>
      </c>
      <c r="E30" s="163" t="s">
        <v>180</v>
      </c>
      <c r="F30" s="484" t="s">
        <v>662</v>
      </c>
      <c r="G30" s="146" t="s">
        <v>674</v>
      </c>
    </row>
    <row r="35" spans="2:8" ht="15" thickBot="1" x14ac:dyDescent="0.25"/>
    <row r="36" spans="2:8" ht="19.5" thickBot="1" x14ac:dyDescent="0.25">
      <c r="B36" s="595" t="s">
        <v>59</v>
      </c>
      <c r="C36" s="596"/>
      <c r="D36" s="596"/>
      <c r="E36" s="597"/>
      <c r="G36" s="601" t="s">
        <v>55</v>
      </c>
      <c r="H36" s="602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538</v>
      </c>
      <c r="H3" s="18" t="s">
        <v>26</v>
      </c>
      <c r="I3" s="17" t="s">
        <v>235</v>
      </c>
      <c r="J3" s="17" t="s">
        <v>78</v>
      </c>
      <c r="S3" s="603" t="s">
        <v>248</v>
      </c>
      <c r="T3" s="603"/>
      <c r="U3" s="603"/>
      <c r="V3" s="603"/>
      <c r="W3" s="603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698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727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728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opLeftCell="A150" zoomScale="60" zoomScaleNormal="60" workbookViewId="0">
      <selection activeCell="X200" sqref="X20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556</v>
      </c>
      <c r="G3" s="14" t="s">
        <v>24</v>
      </c>
      <c r="H3" s="17" t="s">
        <v>821</v>
      </c>
      <c r="I3" s="17" t="s">
        <v>729</v>
      </c>
      <c r="J3" s="17" t="s">
        <v>730</v>
      </c>
      <c r="K3" s="17" t="s">
        <v>731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693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554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557</v>
      </c>
      <c r="G4" s="16" t="s">
        <v>81</v>
      </c>
      <c r="H4" s="613" t="s">
        <v>258</v>
      </c>
      <c r="I4" s="614"/>
      <c r="J4" s="614"/>
      <c r="K4" s="615"/>
      <c r="L4" s="613" t="s">
        <v>83</v>
      </c>
      <c r="M4" s="614"/>
      <c r="N4" s="614"/>
      <c r="O4" s="615"/>
      <c r="P4" s="613" t="s">
        <v>84</v>
      </c>
      <c r="Q4" s="614"/>
      <c r="R4" s="614"/>
      <c r="S4" s="615"/>
      <c r="T4" s="613" t="s">
        <v>85</v>
      </c>
      <c r="U4" s="615"/>
      <c r="V4" s="607" t="s">
        <v>86</v>
      </c>
      <c r="W4" s="608"/>
      <c r="X4" s="608"/>
      <c r="Y4" s="609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0" t="s">
        <v>34</v>
      </c>
      <c r="I6" s="611"/>
      <c r="J6" s="611"/>
      <c r="K6" s="612"/>
      <c r="L6" s="611" t="s">
        <v>34</v>
      </c>
      <c r="M6" s="611"/>
      <c r="N6" s="611"/>
      <c r="O6" s="612"/>
      <c r="P6" s="610" t="s">
        <v>34</v>
      </c>
      <c r="Q6" s="611"/>
      <c r="R6" s="611"/>
      <c r="S6" s="612"/>
      <c r="T6" s="610" t="s">
        <v>68</v>
      </c>
      <c r="U6" s="612"/>
      <c r="V6" s="610" t="s">
        <v>503</v>
      </c>
      <c r="W6" s="611"/>
      <c r="X6" s="611"/>
      <c r="Y6" s="612"/>
      <c r="Z6" s="520" t="s">
        <v>515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555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708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709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694</v>
      </c>
      <c r="F9" s="30"/>
      <c r="G9" s="519" t="s">
        <v>708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694</v>
      </c>
      <c r="F10" s="24"/>
      <c r="G10" s="57" t="s">
        <v>709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708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709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708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709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708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558</v>
      </c>
      <c r="G18" s="30" t="s">
        <v>708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558</v>
      </c>
      <c r="G19" s="24" t="s">
        <v>710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703</v>
      </c>
      <c r="E20" s="88" t="s">
        <v>148</v>
      </c>
      <c r="F20" s="88" t="s">
        <v>558</v>
      </c>
      <c r="G20" s="88" t="s">
        <v>698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89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704</v>
      </c>
      <c r="E21" s="24" t="s">
        <v>148</v>
      </c>
      <c r="F21" s="24" t="s">
        <v>558</v>
      </c>
      <c r="G21" s="24" t="s">
        <v>699</v>
      </c>
      <c r="H21" s="22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7">
        <f>JRC_Data!$AF$18/JRC_Data!$AC$16</f>
        <v>1.3333333333333333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</f>
        <v>9.1054231268355998</v>
      </c>
      <c r="W21" s="22">
        <f>JRC_Data!BD18/1000*($U$216/$U$218)</f>
        <v>9.1054231268355998</v>
      </c>
      <c r="X21" s="22">
        <f>JRC_Data!BE18/1000*($U$216/$U$218)</f>
        <v>8.1948808141520395</v>
      </c>
      <c r="Y21" s="22">
        <f>JRC_Data!BF18/1000*($U$216/$U$218)</f>
        <v>8.1948808141520395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705</v>
      </c>
      <c r="E22" s="30" t="s">
        <v>148</v>
      </c>
      <c r="F22" s="30" t="s">
        <v>558</v>
      </c>
      <c r="G22" s="30" t="s">
        <v>700</v>
      </c>
      <c r="H22" s="40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8">
        <f>JRC_Data!$AF$18/JRC_Data!$AC$16</f>
        <v>1.3333333333333333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</f>
        <v>9.1054231268355998</v>
      </c>
      <c r="W22" s="40">
        <f>JRC_Data!BD18/1000*($U$216/$U$218)</f>
        <v>9.1054231268355998</v>
      </c>
      <c r="X22" s="40">
        <f>JRC_Data!BE18/1000*($U$216/$U$218)</f>
        <v>8.1948808141520395</v>
      </c>
      <c r="Y22" s="40">
        <f>JRC_Data!BF18/1000*($U$216/$U$218)</f>
        <v>8.1948808141520395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706</v>
      </c>
      <c r="E23" s="24" t="s">
        <v>148</v>
      </c>
      <c r="F23" s="24" t="s">
        <v>558</v>
      </c>
      <c r="G23" s="24" t="s">
        <v>701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10.3654231268356</v>
      </c>
      <c r="W23" s="22">
        <f>JRC_Data!BD18/1000*($U$216/$U$218)++RSD_Heating!$AG$245/1000</f>
        <v>10.3654231268356</v>
      </c>
      <c r="X23" s="22">
        <f>JRC_Data!BE18/1000*($U$216/$U$218)+RSD_Heating!$AG$245/1000</f>
        <v>9.4548808141520393</v>
      </c>
      <c r="Y23" s="22">
        <f>JRC_Data!BF18/1000*($U$216/$U$218)+RSD_Heating!$AG$245/1000</f>
        <v>9.4548808141520393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707</v>
      </c>
      <c r="E24" s="30" t="s">
        <v>148</v>
      </c>
      <c r="F24" s="30" t="s">
        <v>558</v>
      </c>
      <c r="G24" s="30" t="s">
        <v>702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10.5229231268356</v>
      </c>
      <c r="W24" s="40">
        <f>JRC_Data!BD18/1000*($U$216/$U$218)+RSD_Heating!$AG$246/1000</f>
        <v>10.5229231268356</v>
      </c>
      <c r="X24" s="40">
        <f>JRC_Data!BE18/1000*($U$216/$U$218)+RSD_Heating!$AG$246/1000</f>
        <v>9.6123808141520399</v>
      </c>
      <c r="Y24" s="40">
        <f>JRC_Data!BF18/1000*($U$216/$U$218)+RSD_Heating!$AG$246/1000</f>
        <v>9.6123808141520399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732</v>
      </c>
      <c r="E25" s="27" t="s">
        <v>148</v>
      </c>
      <c r="F25" s="27" t="s">
        <v>558</v>
      </c>
      <c r="G25" s="27" t="s">
        <v>733</v>
      </c>
      <c r="H25" s="22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10.680423126835599</v>
      </c>
      <c r="W25" s="246">
        <f>JRC_Data!BD18/1000*($U$216/$U$218)+RSD_Heating!$AG$247/1000</f>
        <v>10.680423126835599</v>
      </c>
      <c r="X25" s="246">
        <f>JRC_Data!BE18/1000*($U$216/$U$218)+RSD_Heating!$AG$247/1000</f>
        <v>9.7698808141520388</v>
      </c>
      <c r="Y25" s="246">
        <f>JRC_Data!BF18/1000*($U$216/$U$218)+RSD_Heating!$AG$247/1000</f>
        <v>9.7698808141520388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711</v>
      </c>
      <c r="E26" s="88" t="s">
        <v>148</v>
      </c>
      <c r="F26" s="88" t="s">
        <v>660</v>
      </c>
      <c r="G26" s="88" t="s">
        <v>716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712</v>
      </c>
      <c r="E27" s="24" t="s">
        <v>148</v>
      </c>
      <c r="F27" s="24" t="s">
        <v>660</v>
      </c>
      <c r="G27" s="24" t="s">
        <v>717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713</v>
      </c>
      <c r="E28" s="30" t="s">
        <v>148</v>
      </c>
      <c r="F28" s="30" t="s">
        <v>660</v>
      </c>
      <c r="G28" s="30" t="s">
        <v>718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714</v>
      </c>
      <c r="E29" s="24" t="s">
        <v>148</v>
      </c>
      <c r="F29" s="24" t="s">
        <v>660</v>
      </c>
      <c r="G29" s="24" t="s">
        <v>719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11.053388429752065</v>
      </c>
      <c r="W29" s="22">
        <f>JRC_Data!BD18/1000*($U$217/$U$218)+RSD_Heating!$AG$245/1000</f>
        <v>11.053388429752065</v>
      </c>
      <c r="X29" s="22">
        <f>JRC_Data!BE18/1000*($U$217/$U$218)+RSD_Heating!$AG$245/1000</f>
        <v>10.074049586776859</v>
      </c>
      <c r="Y29" s="22">
        <f>JRC_Data!BF18/1000*($U$217/$U$218)+RSD_Heating!$AG$245/1000</f>
        <v>10.074049586776859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715</v>
      </c>
      <c r="E30" s="30" t="s">
        <v>148</v>
      </c>
      <c r="F30" s="30" t="s">
        <v>660</v>
      </c>
      <c r="G30" s="30" t="s">
        <v>720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11.210888429752066</v>
      </c>
      <c r="W30" s="40">
        <f>JRC_Data!BD18/1000*($U$217/$U$218)+RSD_Heating!$AG$246/1000</f>
        <v>11.210888429752066</v>
      </c>
      <c r="X30" s="40">
        <f>JRC_Data!BE18/1000*($U$217/$U$218)+RSD_Heating!$AG$246/1000</f>
        <v>10.231549586776859</v>
      </c>
      <c r="Y30" s="40">
        <f>JRC_Data!BF18/1000*($U$217/$U$218)+RSD_Heating!$AG$246/1000</f>
        <v>10.231549586776859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734</v>
      </c>
      <c r="E31" s="27" t="s">
        <v>148</v>
      </c>
      <c r="F31" s="27" t="s">
        <v>660</v>
      </c>
      <c r="G31" s="27" t="s">
        <v>735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11.368388429752065</v>
      </c>
      <c r="W31" s="246">
        <f>JRC_Data!BD18/1000*($U$217/$U$218)+RSD_Heating!$AG$247/1000</f>
        <v>11.368388429752065</v>
      </c>
      <c r="X31" s="246">
        <f>JRC_Data!BE18/1000*($U$217/$U$218)+RSD_Heating!$AG$247/1000</f>
        <v>10.389049586776858</v>
      </c>
      <c r="Y31" s="246">
        <f>JRC_Data!BF18/1000*($U$217/$U$218)+RSD_Heating!$AG$247/1000</f>
        <v>10.389049586776858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736</v>
      </c>
      <c r="E32" s="88" t="s">
        <v>148</v>
      </c>
      <c r="F32" s="88" t="s">
        <v>558</v>
      </c>
      <c r="G32" s="88" t="s">
        <v>698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737</v>
      </c>
      <c r="E33" s="24" t="s">
        <v>148</v>
      </c>
      <c r="F33" s="24" t="s">
        <v>558</v>
      </c>
      <c r="G33" s="24" t="s">
        <v>699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738</v>
      </c>
      <c r="E34" s="30" t="s">
        <v>148</v>
      </c>
      <c r="F34" s="30" t="s">
        <v>558</v>
      </c>
      <c r="G34" s="30" t="s">
        <v>700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739</v>
      </c>
      <c r="E35" s="24" t="s">
        <v>148</v>
      </c>
      <c r="F35" s="24" t="s">
        <v>558</v>
      </c>
      <c r="G35" s="24" t="s">
        <v>701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13.991404958677686</v>
      </c>
      <c r="W35" s="22">
        <f>(JRC_Data!BD20/1000)*($U$217/$U$218)+RSD_Heating!$AG$245/1000</f>
        <v>13.01206611570248</v>
      </c>
      <c r="X35" s="22">
        <f>(JRC_Data!BE20/1000)*($U$217/$U$218)+RSD_Heating!$AG$245/1000</f>
        <v>12.032727272727271</v>
      </c>
      <c r="Y35" s="22">
        <f>(JRC_Data!BF20/1000)*($U$217/$U$218)+RSD_Heating!$AG$245/1000</f>
        <v>12.032727272727271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740</v>
      </c>
      <c r="E36" s="30" t="s">
        <v>148</v>
      </c>
      <c r="F36" s="30" t="s">
        <v>558</v>
      </c>
      <c r="G36" s="30" t="s">
        <v>702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14.148904958677686</v>
      </c>
      <c r="W36" s="40">
        <f>(JRC_Data!BD20/1000)*($U$217/$U$218)+RSD_Heating!$AG$246/1000</f>
        <v>13.16956611570248</v>
      </c>
      <c r="X36" s="40">
        <f>(JRC_Data!BE20/1000)*($U$217/$U$218)+RSD_Heating!$AG$246/1000</f>
        <v>12.190227272727272</v>
      </c>
      <c r="Y36" s="40">
        <f>(JRC_Data!BF20/1000)*($U$217/$U$218)+RSD_Heating!$AG$246/1000</f>
        <v>12.190227272727272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741</v>
      </c>
      <c r="E37" s="27" t="s">
        <v>148</v>
      </c>
      <c r="F37" s="27" t="s">
        <v>558</v>
      </c>
      <c r="G37" s="27" t="s">
        <v>733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14.306404958677685</v>
      </c>
      <c r="W37" s="246">
        <f>(JRC_Data!BD20/1000)*($U$217/$U$218)+RSD_Heating!$AG$247/1000</f>
        <v>13.327066115702479</v>
      </c>
      <c r="X37" s="246">
        <f>(JRC_Data!BE20/1000)*($U$217/$U$218)+RSD_Heating!$AG$247/1000</f>
        <v>12.347727272727271</v>
      </c>
      <c r="Y37" s="246">
        <f>(JRC_Data!BF20/1000)*($U$217/$U$218)+RSD_Heating!$AG$247/1000</f>
        <v>12.347727272727271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742</v>
      </c>
      <c r="E38" s="88" t="s">
        <v>148</v>
      </c>
      <c r="F38" s="88" t="s">
        <v>558</v>
      </c>
      <c r="G38" s="88" t="s">
        <v>784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743</v>
      </c>
      <c r="E39" s="24" t="s">
        <v>148</v>
      </c>
      <c r="F39" s="24" t="s">
        <v>558</v>
      </c>
      <c r="G39" s="24" t="s">
        <v>785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744</v>
      </c>
      <c r="E40" s="30" t="s">
        <v>148</v>
      </c>
      <c r="F40" s="30" t="s">
        <v>558</v>
      </c>
      <c r="G40" s="30" t="s">
        <v>786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745</v>
      </c>
      <c r="E41" s="24" t="s">
        <v>148</v>
      </c>
      <c r="F41" s="24" t="s">
        <v>558</v>
      </c>
      <c r="G41" s="24" t="s">
        <v>787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15.390545454545455</v>
      </c>
      <c r="W41" s="22">
        <f t="shared" si="47"/>
        <v>14.313272727272729</v>
      </c>
      <c r="X41" s="22">
        <f t="shared" si="47"/>
        <v>13.235999999999999</v>
      </c>
      <c r="Y41" s="22">
        <f t="shared" si="47"/>
        <v>13.235999999999999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746</v>
      </c>
      <c r="E42" s="30" t="s">
        <v>148</v>
      </c>
      <c r="F42" s="30" t="s">
        <v>558</v>
      </c>
      <c r="G42" s="30" t="s">
        <v>788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15.563795454545456</v>
      </c>
      <c r="W42" s="40">
        <f t="shared" si="47"/>
        <v>14.48652272727273</v>
      </c>
      <c r="X42" s="40">
        <f t="shared" si="47"/>
        <v>13.40925</v>
      </c>
      <c r="Y42" s="40">
        <f t="shared" si="47"/>
        <v>13.40925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747</v>
      </c>
      <c r="E43" s="27" t="s">
        <v>148</v>
      </c>
      <c r="F43" s="27" t="s">
        <v>558</v>
      </c>
      <c r="G43" s="27" t="s">
        <v>789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15.737045454545456</v>
      </c>
      <c r="W43" s="246">
        <f t="shared" si="47"/>
        <v>14.659772727272728</v>
      </c>
      <c r="X43" s="246">
        <f t="shared" si="47"/>
        <v>13.5825</v>
      </c>
      <c r="Y43" s="246">
        <f t="shared" si="47"/>
        <v>13.5825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694</v>
      </c>
      <c r="F45" s="88" t="s">
        <v>660</v>
      </c>
      <c r="G45" s="88" t="s">
        <v>709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694</v>
      </c>
      <c r="F46" s="27" t="s">
        <v>660</v>
      </c>
      <c r="G46" s="27" t="s">
        <v>709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695</v>
      </c>
      <c r="F48" s="115" t="s">
        <v>660</v>
      </c>
      <c r="G48" s="94" t="s">
        <v>709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520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709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709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522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523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643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644</v>
      </c>
      <c r="AM58" s="122" t="s">
        <v>645</v>
      </c>
      <c r="AN58" s="122" t="s">
        <v>646</v>
      </c>
      <c r="AO58" s="122" t="s">
        <v>647</v>
      </c>
      <c r="AP58" s="122" t="s">
        <v>648</v>
      </c>
      <c r="AQ58" s="122" t="s">
        <v>649</v>
      </c>
      <c r="AR58" s="122" t="s">
        <v>650</v>
      </c>
      <c r="AS58" s="122" t="s">
        <v>651</v>
      </c>
    </row>
    <row r="59" spans="3:45" ht="48.75" thickBot="1" x14ac:dyDescent="0.25">
      <c r="AL59" s="480" t="s">
        <v>652</v>
      </c>
      <c r="AM59" s="480" t="s">
        <v>653</v>
      </c>
      <c r="AN59" s="480" t="s">
        <v>654</v>
      </c>
      <c r="AO59" s="481" t="s">
        <v>647</v>
      </c>
      <c r="AP59" s="481" t="s">
        <v>655</v>
      </c>
      <c r="AQ59" s="481" t="s">
        <v>656</v>
      </c>
      <c r="AR59" s="481" t="s">
        <v>657</v>
      </c>
      <c r="AS59" s="481" t="s">
        <v>658</v>
      </c>
    </row>
    <row r="60" spans="3:45" x14ac:dyDescent="0.2">
      <c r="H60" s="5" t="s">
        <v>19</v>
      </c>
      <c r="AL60" s="482" t="str">
        <f>AJ60&amp;"NRG"</f>
        <v>NRG</v>
      </c>
      <c r="AM60" s="482" t="s">
        <v>659</v>
      </c>
      <c r="AN60" s="482" t="s">
        <v>748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556</v>
      </c>
      <c r="G61" s="14" t="s">
        <v>24</v>
      </c>
      <c r="H61" s="17" t="s">
        <v>821</v>
      </c>
      <c r="I61" s="17" t="s">
        <v>729</v>
      </c>
      <c r="J61" s="17" t="s">
        <v>730</v>
      </c>
      <c r="K61" s="17" t="s">
        <v>731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822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693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554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557</v>
      </c>
      <c r="G62" s="16" t="s">
        <v>81</v>
      </c>
      <c r="H62" s="613" t="s">
        <v>82</v>
      </c>
      <c r="I62" s="614"/>
      <c r="J62" s="614"/>
      <c r="K62" s="615"/>
      <c r="L62" s="613" t="s">
        <v>83</v>
      </c>
      <c r="M62" s="614"/>
      <c r="N62" s="614"/>
      <c r="O62" s="615"/>
      <c r="P62" s="613" t="s">
        <v>84</v>
      </c>
      <c r="Q62" s="614"/>
      <c r="R62" s="614"/>
      <c r="S62" s="615"/>
      <c r="T62" s="613" t="s">
        <v>85</v>
      </c>
      <c r="U62" s="615"/>
      <c r="V62" s="607" t="s">
        <v>86</v>
      </c>
      <c r="W62" s="608"/>
      <c r="X62" s="608"/>
      <c r="Y62" s="609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0" t="s">
        <v>34</v>
      </c>
      <c r="I64" s="611"/>
      <c r="J64" s="611"/>
      <c r="K64" s="612"/>
      <c r="L64" s="611" t="s">
        <v>34</v>
      </c>
      <c r="M64" s="611"/>
      <c r="N64" s="611"/>
      <c r="O64" s="612"/>
      <c r="P64" s="610" t="s">
        <v>34</v>
      </c>
      <c r="Q64" s="611"/>
      <c r="R64" s="611"/>
      <c r="S64" s="612"/>
      <c r="T64" s="616" t="s">
        <v>68</v>
      </c>
      <c r="U64" s="617"/>
      <c r="V64" s="616" t="s">
        <v>503</v>
      </c>
      <c r="W64" s="618"/>
      <c r="X64" s="618"/>
      <c r="Y64" s="617"/>
      <c r="Z64" s="367" t="s">
        <v>515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555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721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722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722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722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694</v>
      </c>
      <c r="F69" s="30"/>
      <c r="G69" s="58" t="s">
        <v>721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694</v>
      </c>
      <c r="F70" s="24"/>
      <c r="G70" s="57" t="s">
        <v>722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696</v>
      </c>
      <c r="F71" s="30"/>
      <c r="G71" s="58" t="s">
        <v>722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697</v>
      </c>
      <c r="F72" s="24"/>
      <c r="G72" s="57" t="s">
        <v>722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721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722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721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722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563</v>
      </c>
      <c r="E77" s="30" t="s">
        <v>560</v>
      </c>
      <c r="F77" s="30"/>
      <c r="G77" s="58" t="s">
        <v>721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561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564</v>
      </c>
      <c r="E78" s="24" t="s">
        <v>560</v>
      </c>
      <c r="F78" s="24"/>
      <c r="G78" s="57" t="s">
        <v>722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562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565</v>
      </c>
      <c r="D79" s="29" t="s">
        <v>256</v>
      </c>
      <c r="E79" s="30" t="s">
        <v>265</v>
      </c>
      <c r="F79" s="30"/>
      <c r="G79" s="58" t="s">
        <v>721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566</v>
      </c>
      <c r="D80" s="23" t="s">
        <v>526</v>
      </c>
      <c r="E80" s="24" t="s">
        <v>265</v>
      </c>
      <c r="F80" s="24"/>
      <c r="G80" s="57" t="s">
        <v>722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721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558</v>
      </c>
      <c r="G84" s="20" t="s">
        <v>721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558</v>
      </c>
      <c r="G85" s="23" t="s">
        <v>723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703</v>
      </c>
      <c r="E86" s="88" t="s">
        <v>148</v>
      </c>
      <c r="F86" s="88" t="s">
        <v>558</v>
      </c>
      <c r="G86" s="88" t="s">
        <v>727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704</v>
      </c>
      <c r="E87" s="24" t="s">
        <v>148</v>
      </c>
      <c r="F87" s="24" t="s">
        <v>558</v>
      </c>
      <c r="G87" s="24" t="s">
        <v>749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8.5299999999999994</v>
      </c>
      <c r="W87" s="23">
        <f t="shared" ref="V87:Y91" si="82">W21/$V$20*$V$86</f>
        <v>8.5299999999999994</v>
      </c>
      <c r="X87" s="23">
        <f t="shared" si="82"/>
        <v>7.6769999999999987</v>
      </c>
      <c r="Y87" s="57">
        <f t="shared" si="82"/>
        <v>7.6769999999999987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754</v>
      </c>
      <c r="E88" s="30" t="s">
        <v>148</v>
      </c>
      <c r="F88" s="30" t="s">
        <v>558</v>
      </c>
      <c r="G88" s="30" t="s">
        <v>750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8.5299999999999994</v>
      </c>
      <c r="W88" s="29">
        <f t="shared" si="82"/>
        <v>8.5299999999999994</v>
      </c>
      <c r="X88" s="29">
        <f t="shared" si="82"/>
        <v>7.6769999999999987</v>
      </c>
      <c r="Y88" s="58">
        <f t="shared" si="82"/>
        <v>7.6769999999999987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706</v>
      </c>
      <c r="E89" s="24" t="s">
        <v>148</v>
      </c>
      <c r="F89" s="24" t="s">
        <v>558</v>
      </c>
      <c r="G89" s="24" t="s">
        <v>751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9.7103734818565393</v>
      </c>
      <c r="W89" s="23">
        <f t="shared" si="82"/>
        <v>9.7103734818565393</v>
      </c>
      <c r="X89" s="23">
        <f t="shared" si="82"/>
        <v>8.8573734818565377</v>
      </c>
      <c r="Y89" s="57">
        <f t="shared" si="82"/>
        <v>8.8573734818565377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707</v>
      </c>
      <c r="E90" s="30" t="s">
        <v>148</v>
      </c>
      <c r="F90" s="30" t="s">
        <v>558</v>
      </c>
      <c r="G90" s="30" t="s">
        <v>752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9.8579201670886061</v>
      </c>
      <c r="W90" s="29">
        <f t="shared" si="82"/>
        <v>9.8579201670886061</v>
      </c>
      <c r="X90" s="29">
        <f t="shared" si="82"/>
        <v>9.0049201670886081</v>
      </c>
      <c r="Y90" s="58">
        <f t="shared" si="82"/>
        <v>9.0049201670886081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732</v>
      </c>
      <c r="E91" s="27" t="s">
        <v>148</v>
      </c>
      <c r="F91" s="27" t="s">
        <v>558</v>
      </c>
      <c r="G91" s="27" t="s">
        <v>753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10.005466852320673</v>
      </c>
      <c r="W91" s="26">
        <f t="shared" si="82"/>
        <v>10.005466852320673</v>
      </c>
      <c r="X91" s="26">
        <f t="shared" si="82"/>
        <v>9.1524668523206731</v>
      </c>
      <c r="Y91" s="59">
        <f t="shared" si="82"/>
        <v>9.1524668523206731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711</v>
      </c>
      <c r="E92" s="88" t="s">
        <v>148</v>
      </c>
      <c r="F92" s="88" t="s">
        <v>660</v>
      </c>
      <c r="G92" s="88" t="s">
        <v>772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712</v>
      </c>
      <c r="E93" s="24" t="s">
        <v>148</v>
      </c>
      <c r="F93" s="24" t="s">
        <v>660</v>
      </c>
      <c r="G93" s="24" t="s">
        <v>773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8.6019831223628689</v>
      </c>
      <c r="W93" s="23">
        <f t="shared" si="87"/>
        <v>8.6019831223628689</v>
      </c>
      <c r="X93" s="23">
        <f t="shared" si="87"/>
        <v>7.7417848101265809</v>
      </c>
      <c r="Y93" s="57">
        <f t="shared" si="87"/>
        <v>7.7417848101265809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713</v>
      </c>
      <c r="E94" s="30" t="s">
        <v>148</v>
      </c>
      <c r="F94" s="30" t="s">
        <v>660</v>
      </c>
      <c r="G94" s="30" t="s">
        <v>774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8.6019831223628689</v>
      </c>
      <c r="W94" s="29">
        <f t="shared" si="87"/>
        <v>8.6019831223628689</v>
      </c>
      <c r="X94" s="29">
        <f t="shared" si="87"/>
        <v>7.7417848101265809</v>
      </c>
      <c r="Y94" s="58">
        <f t="shared" si="87"/>
        <v>7.7417848101265809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714</v>
      </c>
      <c r="E95" s="24" t="s">
        <v>148</v>
      </c>
      <c r="F95" s="24" t="s">
        <v>660</v>
      </c>
      <c r="G95" s="24" t="s">
        <v>775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9.7923175618722063</v>
      </c>
      <c r="W95" s="23">
        <f t="shared" si="87"/>
        <v>9.7923175618722063</v>
      </c>
      <c r="X95" s="23">
        <f t="shared" si="87"/>
        <v>8.9321192496359192</v>
      </c>
      <c r="Y95" s="57">
        <f t="shared" si="87"/>
        <v>8.9321192496359192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715</v>
      </c>
      <c r="E96" s="30" t="s">
        <v>148</v>
      </c>
      <c r="F96" s="30" t="s">
        <v>660</v>
      </c>
      <c r="G96" s="30" t="s">
        <v>776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9.9411093668108741</v>
      </c>
      <c r="W96" s="29">
        <f t="shared" si="87"/>
        <v>9.9411093668108741</v>
      </c>
      <c r="X96" s="29">
        <f t="shared" si="87"/>
        <v>9.080911054574587</v>
      </c>
      <c r="Y96" s="58">
        <f t="shared" si="87"/>
        <v>9.080911054574587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734</v>
      </c>
      <c r="E97" s="27" t="s">
        <v>148</v>
      </c>
      <c r="F97" s="27" t="s">
        <v>660</v>
      </c>
      <c r="G97" s="27" t="s">
        <v>777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10.08990117174954</v>
      </c>
      <c r="W97" s="26">
        <f t="shared" si="87"/>
        <v>10.08990117174954</v>
      </c>
      <c r="X97" s="26">
        <f t="shared" si="87"/>
        <v>9.2297028595132531</v>
      </c>
      <c r="Y97" s="59">
        <f t="shared" si="87"/>
        <v>9.2297028595132531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755</v>
      </c>
      <c r="E98" s="88" t="s">
        <v>550</v>
      </c>
      <c r="F98" s="88" t="s">
        <v>660</v>
      </c>
      <c r="G98" s="88" t="s">
        <v>772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756</v>
      </c>
      <c r="E99" s="24" t="s">
        <v>550</v>
      </c>
      <c r="F99" s="24" t="s">
        <v>660</v>
      </c>
      <c r="G99" s="24" t="s">
        <v>773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13.282644628099174</v>
      </c>
      <c r="W99" s="23">
        <f t="shared" si="90"/>
        <v>13.282644628099174</v>
      </c>
      <c r="X99" s="23">
        <f t="shared" si="90"/>
        <v>11.954380165289255</v>
      </c>
      <c r="Y99" s="57">
        <f t="shared" si="90"/>
        <v>11.954380165289255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757</v>
      </c>
      <c r="E100" s="30" t="s">
        <v>550</v>
      </c>
      <c r="F100" s="30" t="s">
        <v>660</v>
      </c>
      <c r="G100" s="30" t="s">
        <v>774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13.282644628099174</v>
      </c>
      <c r="W100" s="29">
        <f t="shared" si="90"/>
        <v>13.282644628099174</v>
      </c>
      <c r="X100" s="29">
        <f t="shared" si="90"/>
        <v>11.954380165289255</v>
      </c>
      <c r="Y100" s="58">
        <f t="shared" si="90"/>
        <v>11.954380165289255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758</v>
      </c>
      <c r="E101" s="24" t="s">
        <v>550</v>
      </c>
      <c r="F101" s="24" t="s">
        <v>660</v>
      </c>
      <c r="G101" s="24" t="s">
        <v>775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15.120684661854447</v>
      </c>
      <c r="W101" s="23">
        <f t="shared" si="90"/>
        <v>15.120684661854447</v>
      </c>
      <c r="X101" s="23">
        <f t="shared" si="90"/>
        <v>13.79242019904453</v>
      </c>
      <c r="Y101" s="57">
        <f t="shared" si="90"/>
        <v>13.79242019904453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759</v>
      </c>
      <c r="E102" s="30" t="s">
        <v>550</v>
      </c>
      <c r="F102" s="30" t="s">
        <v>660</v>
      </c>
      <c r="G102" s="30" t="s">
        <v>776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15.350439666073857</v>
      </c>
      <c r="W102" s="29">
        <f t="shared" si="90"/>
        <v>15.350439666073857</v>
      </c>
      <c r="X102" s="29">
        <f t="shared" si="90"/>
        <v>14.022175203263942</v>
      </c>
      <c r="Y102" s="58">
        <f t="shared" si="90"/>
        <v>14.022175203263942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760</v>
      </c>
      <c r="E103" s="27" t="s">
        <v>550</v>
      </c>
      <c r="F103" s="27" t="s">
        <v>660</v>
      </c>
      <c r="G103" s="27" t="s">
        <v>777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15.580194670293265</v>
      </c>
      <c r="W103" s="26">
        <f t="shared" si="90"/>
        <v>15.580194670293265</v>
      </c>
      <c r="X103" s="26">
        <f t="shared" si="90"/>
        <v>14.251930207483348</v>
      </c>
      <c r="Y103" s="59">
        <f t="shared" si="90"/>
        <v>14.251930207483348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736</v>
      </c>
      <c r="E104" s="88" t="s">
        <v>148</v>
      </c>
      <c r="F104" s="88" t="s">
        <v>558</v>
      </c>
      <c r="G104" s="88" t="s">
        <v>727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737</v>
      </c>
      <c r="E105" s="24" t="s">
        <v>148</v>
      </c>
      <c r="F105" s="24" t="s">
        <v>558</v>
      </c>
      <c r="G105" s="24" t="s">
        <v>749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13.828571428571429</v>
      </c>
      <c r="W105" s="23">
        <f t="shared" si="91"/>
        <v>13.828571428571429</v>
      </c>
      <c r="X105" s="23">
        <f t="shared" si="91"/>
        <v>12.445714285714285</v>
      </c>
      <c r="Y105" s="57">
        <f t="shared" si="91"/>
        <v>12.445714285714285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738</v>
      </c>
      <c r="E106" s="30" t="s">
        <v>148</v>
      </c>
      <c r="F106" s="30" t="s">
        <v>558</v>
      </c>
      <c r="G106" s="30" t="s">
        <v>750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13.828571428571429</v>
      </c>
      <c r="W106" s="29">
        <f t="shared" si="91"/>
        <v>13.828571428571429</v>
      </c>
      <c r="X106" s="29">
        <f t="shared" si="91"/>
        <v>12.445714285714285</v>
      </c>
      <c r="Y106" s="58">
        <f t="shared" si="91"/>
        <v>12.445714285714285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739</v>
      </c>
      <c r="E107" s="24" t="s">
        <v>148</v>
      </c>
      <c r="F107" s="24" t="s">
        <v>558</v>
      </c>
      <c r="G107" s="24" t="s">
        <v>751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15.74215630620856</v>
      </c>
      <c r="W107" s="23">
        <f t="shared" si="91"/>
        <v>15.74215630620856</v>
      </c>
      <c r="X107" s="23">
        <f t="shared" si="91"/>
        <v>14.359299163351416</v>
      </c>
      <c r="Y107" s="57">
        <f t="shared" si="91"/>
        <v>14.359299163351416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740</v>
      </c>
      <c r="E108" s="30" t="s">
        <v>148</v>
      </c>
      <c r="F108" s="30" t="s">
        <v>558</v>
      </c>
      <c r="G108" s="30" t="s">
        <v>752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15.9813544159132</v>
      </c>
      <c r="W108" s="29">
        <f t="shared" si="91"/>
        <v>15.9813544159132</v>
      </c>
      <c r="X108" s="29">
        <f t="shared" si="91"/>
        <v>14.59849727305606</v>
      </c>
      <c r="Y108" s="58">
        <f t="shared" si="91"/>
        <v>14.59849727305606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741</v>
      </c>
      <c r="E109" s="27" t="s">
        <v>148</v>
      </c>
      <c r="F109" s="27" t="s">
        <v>558</v>
      </c>
      <c r="G109" s="27" t="s">
        <v>753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16.22055252561784</v>
      </c>
      <c r="W109" s="26">
        <f t="shared" si="91"/>
        <v>16.22055252561784</v>
      </c>
      <c r="X109" s="26">
        <f t="shared" si="91"/>
        <v>14.837695382760698</v>
      </c>
      <c r="Y109" s="59">
        <f t="shared" si="91"/>
        <v>14.837695382760698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742</v>
      </c>
      <c r="E110" s="88" t="s">
        <v>148</v>
      </c>
      <c r="F110" s="88" t="s">
        <v>558</v>
      </c>
      <c r="G110" s="88" t="s">
        <v>778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743</v>
      </c>
      <c r="E111" s="24" t="s">
        <v>148</v>
      </c>
      <c r="F111" s="24" t="s">
        <v>558</v>
      </c>
      <c r="G111" s="24" t="s">
        <v>779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</v>
      </c>
      <c r="W111" s="23">
        <f t="shared" si="94"/>
        <v>14</v>
      </c>
      <c r="X111" s="23">
        <f t="shared" si="94"/>
        <v>12.599999999999998</v>
      </c>
      <c r="Y111" s="57">
        <f t="shared" si="94"/>
        <v>12.599999999999998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744</v>
      </c>
      <c r="E112" s="30" t="s">
        <v>148</v>
      </c>
      <c r="F112" s="30" t="s">
        <v>558</v>
      </c>
      <c r="G112" s="30" t="s">
        <v>780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14</v>
      </c>
      <c r="W112" s="29">
        <f t="shared" si="94"/>
        <v>14</v>
      </c>
      <c r="X112" s="29">
        <f t="shared" si="94"/>
        <v>12.599999999999998</v>
      </c>
      <c r="Y112" s="58">
        <f t="shared" si="94"/>
        <v>12.599999999999998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745</v>
      </c>
      <c r="E113" s="24" t="s">
        <v>148</v>
      </c>
      <c r="F113" s="24" t="s">
        <v>558</v>
      </c>
      <c r="G113" s="24" t="s">
        <v>781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15.937307004219409</v>
      </c>
      <c r="W113" s="23">
        <f t="shared" si="94"/>
        <v>15.937307004219409</v>
      </c>
      <c r="X113" s="23">
        <f t="shared" si="94"/>
        <v>14.537307004219407</v>
      </c>
      <c r="Y113" s="57">
        <f t="shared" si="94"/>
        <v>14.537307004219407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746</v>
      </c>
      <c r="E114" s="30" t="s">
        <v>148</v>
      </c>
      <c r="F114" s="30" t="s">
        <v>558</v>
      </c>
      <c r="G114" s="30" t="s">
        <v>782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16.179470379746835</v>
      </c>
      <c r="W114" s="29">
        <f t="shared" si="94"/>
        <v>16.179470379746835</v>
      </c>
      <c r="X114" s="29">
        <f t="shared" si="94"/>
        <v>14.779470379746837</v>
      </c>
      <c r="Y114" s="58">
        <f t="shared" si="94"/>
        <v>14.779470379746837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747</v>
      </c>
      <c r="E115" s="27" t="s">
        <v>148</v>
      </c>
      <c r="F115" s="27" t="s">
        <v>558</v>
      </c>
      <c r="G115" s="27" t="s">
        <v>783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16.421633755274261</v>
      </c>
      <c r="W115" s="26">
        <f t="shared" si="94"/>
        <v>16.421633755274261</v>
      </c>
      <c r="X115" s="26">
        <f t="shared" si="94"/>
        <v>15.021633755274259</v>
      </c>
      <c r="Y115" s="59">
        <f t="shared" si="94"/>
        <v>15.021633755274259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694</v>
      </c>
      <c r="F117" s="88" t="s">
        <v>660</v>
      </c>
      <c r="G117" s="88" t="s">
        <v>722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694</v>
      </c>
      <c r="F118" s="27" t="s">
        <v>660</v>
      </c>
      <c r="G118" s="27" t="s">
        <v>722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695</v>
      </c>
      <c r="F120" s="115" t="s">
        <v>660</v>
      </c>
      <c r="G120" s="94" t="s">
        <v>722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722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722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90">
        <v>1</v>
      </c>
      <c r="M128" s="591">
        <f>JRC_Data!AD16/JRC_Data!$AC$16</f>
        <v>1.0666666666666667</v>
      </c>
      <c r="N128" s="591">
        <f>JRC_Data!AE16/JRC_Data!$AC$16</f>
        <v>1.2333333333333334</v>
      </c>
      <c r="O128" s="591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556</v>
      </c>
      <c r="G134" s="14" t="s">
        <v>24</v>
      </c>
      <c r="H134" s="17" t="s">
        <v>821</v>
      </c>
      <c r="I134" s="17" t="s">
        <v>729</v>
      </c>
      <c r="J134" s="17" t="s">
        <v>730</v>
      </c>
      <c r="K134" s="17" t="s">
        <v>731</v>
      </c>
      <c r="L134" s="17" t="s">
        <v>530</v>
      </c>
      <c r="M134" s="17" t="s">
        <v>531</v>
      </c>
      <c r="N134" s="17" t="s">
        <v>532</v>
      </c>
      <c r="O134" s="17" t="s">
        <v>533</v>
      </c>
      <c r="P134" s="17" t="s">
        <v>534</v>
      </c>
      <c r="Q134" s="17" t="s">
        <v>535</v>
      </c>
      <c r="R134" s="17" t="s">
        <v>536</v>
      </c>
      <c r="S134" s="17" t="s">
        <v>537</v>
      </c>
      <c r="T134" s="18" t="s">
        <v>26</v>
      </c>
      <c r="U134" s="18" t="s">
        <v>76</v>
      </c>
      <c r="V134" s="17" t="s">
        <v>822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693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554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557</v>
      </c>
      <c r="G135" s="16" t="s">
        <v>81</v>
      </c>
      <c r="H135" s="613" t="s">
        <v>82</v>
      </c>
      <c r="I135" s="614"/>
      <c r="J135" s="614"/>
      <c r="K135" s="615"/>
      <c r="L135" s="613" t="s">
        <v>83</v>
      </c>
      <c r="M135" s="614"/>
      <c r="N135" s="614"/>
      <c r="O135" s="615"/>
      <c r="P135" s="613" t="s">
        <v>84</v>
      </c>
      <c r="Q135" s="614"/>
      <c r="R135" s="614"/>
      <c r="S135" s="615"/>
      <c r="T135" s="613" t="s">
        <v>85</v>
      </c>
      <c r="U135" s="615"/>
      <c r="V135" s="607" t="s">
        <v>86</v>
      </c>
      <c r="W135" s="608"/>
      <c r="X135" s="608"/>
      <c r="Y135" s="609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551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0" t="s">
        <v>34</v>
      </c>
      <c r="I137" s="611"/>
      <c r="J137" s="611"/>
      <c r="K137" s="612"/>
      <c r="L137" s="611" t="s">
        <v>34</v>
      </c>
      <c r="M137" s="611"/>
      <c r="N137" s="611"/>
      <c r="O137" s="612"/>
      <c r="P137" s="610" t="s">
        <v>34</v>
      </c>
      <c r="Q137" s="611"/>
      <c r="R137" s="611"/>
      <c r="S137" s="612"/>
      <c r="T137" s="616" t="s">
        <v>68</v>
      </c>
      <c r="U137" s="617"/>
      <c r="V137" s="616" t="s">
        <v>503</v>
      </c>
      <c r="W137" s="618"/>
      <c r="X137" s="618"/>
      <c r="Y137" s="617"/>
      <c r="Z137" s="367" t="s">
        <v>515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555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724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725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725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725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694</v>
      </c>
      <c r="F142" s="30"/>
      <c r="G142" s="58" t="s">
        <v>724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694</v>
      </c>
      <c r="F143" s="24"/>
      <c r="G143" s="57" t="s">
        <v>725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696</v>
      </c>
      <c r="F144" s="30"/>
      <c r="G144" s="58" t="s">
        <v>725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697</v>
      </c>
      <c r="F145" s="24"/>
      <c r="G145" s="57" t="s">
        <v>725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724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725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724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569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725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570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563</v>
      </c>
      <c r="E150" s="30" t="s">
        <v>560</v>
      </c>
      <c r="F150" s="30"/>
      <c r="G150" s="58" t="s">
        <v>724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564</v>
      </c>
      <c r="E151" s="24" t="s">
        <v>560</v>
      </c>
      <c r="F151" s="24"/>
      <c r="G151" s="57" t="s">
        <v>725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567</v>
      </c>
      <c r="D152" s="29" t="s">
        <v>256</v>
      </c>
      <c r="E152" s="30" t="s">
        <v>265</v>
      </c>
      <c r="F152" s="30"/>
      <c r="G152" s="58" t="s">
        <v>724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568</v>
      </c>
      <c r="D153" s="23" t="s">
        <v>526</v>
      </c>
      <c r="E153" s="24" t="s">
        <v>265</v>
      </c>
      <c r="F153" s="24"/>
      <c r="G153" s="57" t="s">
        <v>725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724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558</v>
      </c>
      <c r="G157" s="20" t="s">
        <v>724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558</v>
      </c>
      <c r="G158" s="23" t="s">
        <v>726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703</v>
      </c>
      <c r="E159" s="88" t="s">
        <v>148</v>
      </c>
      <c r="F159" s="88" t="s">
        <v>558</v>
      </c>
      <c r="G159" s="88" t="s">
        <v>728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704</v>
      </c>
      <c r="E160" s="24" t="s">
        <v>148</v>
      </c>
      <c r="F160" s="24" t="s">
        <v>558</v>
      </c>
      <c r="G160" s="24" t="s">
        <v>761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9.8469999999999995</v>
      </c>
      <c r="W160" s="23">
        <f t="shared" si="132"/>
        <v>9.8469999999999995</v>
      </c>
      <c r="X160" s="23">
        <f t="shared" si="132"/>
        <v>8.8622999999999994</v>
      </c>
      <c r="Y160" s="57">
        <f t="shared" si="132"/>
        <v>8.8622999999999994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705</v>
      </c>
      <c r="E161" s="30" t="s">
        <v>148</v>
      </c>
      <c r="F161" s="30" t="s">
        <v>558</v>
      </c>
      <c r="G161" s="30" t="s">
        <v>762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9.8469999999999995</v>
      </c>
      <c r="W161" s="29">
        <f t="shared" si="132"/>
        <v>9.8469999999999995</v>
      </c>
      <c r="X161" s="29">
        <f t="shared" si="132"/>
        <v>8.8622999999999994</v>
      </c>
      <c r="Y161" s="58">
        <f t="shared" si="132"/>
        <v>8.8622999999999994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706</v>
      </c>
      <c r="E162" s="24" t="s">
        <v>148</v>
      </c>
      <c r="F162" s="24" t="s">
        <v>558</v>
      </c>
      <c r="G162" s="24" t="s">
        <v>763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11.209618719324894</v>
      </c>
      <c r="W162" s="23">
        <f t="shared" si="132"/>
        <v>11.209618719324894</v>
      </c>
      <c r="X162" s="23">
        <f t="shared" si="132"/>
        <v>10.224918719324894</v>
      </c>
      <c r="Y162" s="57">
        <f t="shared" si="132"/>
        <v>10.224918719324894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707</v>
      </c>
      <c r="E163" s="30" t="s">
        <v>148</v>
      </c>
      <c r="F163" s="30" t="s">
        <v>558</v>
      </c>
      <c r="G163" s="30" t="s">
        <v>765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11.379946059240504</v>
      </c>
      <c r="W163" s="29">
        <f t="shared" si="132"/>
        <v>11.379946059240504</v>
      </c>
      <c r="X163" s="29">
        <f t="shared" si="132"/>
        <v>10.395246059240506</v>
      </c>
      <c r="Y163" s="58">
        <f t="shared" si="132"/>
        <v>10.395246059240506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732</v>
      </c>
      <c r="E164" s="27" t="s">
        <v>148</v>
      </c>
      <c r="F164" s="27" t="s">
        <v>558</v>
      </c>
      <c r="G164" s="27" t="s">
        <v>764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11.550273399156117</v>
      </c>
      <c r="W164" s="26">
        <f t="shared" si="132"/>
        <v>11.550273399156117</v>
      </c>
      <c r="X164" s="26">
        <f t="shared" si="132"/>
        <v>10.565573399156117</v>
      </c>
      <c r="Y164" s="59">
        <f t="shared" si="132"/>
        <v>10.565573399156117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711</v>
      </c>
      <c r="E165" s="88" t="s">
        <v>148</v>
      </c>
      <c r="F165" s="88" t="s">
        <v>660</v>
      </c>
      <c r="G165" s="88" t="s">
        <v>766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712</v>
      </c>
      <c r="E166" s="24" t="s">
        <v>148</v>
      </c>
      <c r="F166" s="24" t="s">
        <v>660</v>
      </c>
      <c r="G166" s="24" t="s">
        <v>767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9.9300970464135023</v>
      </c>
      <c r="W166" s="23">
        <f t="shared" si="135"/>
        <v>9.9300970464135023</v>
      </c>
      <c r="X166" s="23">
        <f t="shared" si="135"/>
        <v>8.9370873417721519</v>
      </c>
      <c r="Y166" s="57">
        <f t="shared" si="135"/>
        <v>8.9370873417721519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713</v>
      </c>
      <c r="E167" s="30" t="s">
        <v>148</v>
      </c>
      <c r="F167" s="30" t="s">
        <v>660</v>
      </c>
      <c r="G167" s="30" t="s">
        <v>768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9.9300970464135023</v>
      </c>
      <c r="W167" s="29">
        <f t="shared" si="135"/>
        <v>9.9300970464135023</v>
      </c>
      <c r="X167" s="29">
        <f t="shared" si="135"/>
        <v>8.9370873417721519</v>
      </c>
      <c r="Y167" s="58">
        <f t="shared" si="135"/>
        <v>8.9370873417721519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714</v>
      </c>
      <c r="E168" s="24" t="s">
        <v>148</v>
      </c>
      <c r="F168" s="24" t="s">
        <v>660</v>
      </c>
      <c r="G168" s="24" t="s">
        <v>769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11.304214657884598</v>
      </c>
      <c r="W168" s="23">
        <f t="shared" si="135"/>
        <v>11.304214657884598</v>
      </c>
      <c r="X168" s="23">
        <f t="shared" si="135"/>
        <v>10.311204953243248</v>
      </c>
      <c r="Y168" s="57">
        <f t="shared" si="135"/>
        <v>10.311204953243248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715</v>
      </c>
      <c r="E169" s="30" t="s">
        <v>148</v>
      </c>
      <c r="F169" s="30" t="s">
        <v>660</v>
      </c>
      <c r="G169" s="30" t="s">
        <v>770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11.475979359318485</v>
      </c>
      <c r="W169" s="29">
        <f t="shared" si="135"/>
        <v>11.475979359318485</v>
      </c>
      <c r="X169" s="29">
        <f t="shared" si="135"/>
        <v>10.482969654677136</v>
      </c>
      <c r="Y169" s="58">
        <f t="shared" si="135"/>
        <v>10.482969654677136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734</v>
      </c>
      <c r="E170" s="27" t="s">
        <v>148</v>
      </c>
      <c r="F170" s="27" t="s">
        <v>660</v>
      </c>
      <c r="G170" s="27" t="s">
        <v>771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11.647744060752371</v>
      </c>
      <c r="W170" s="26">
        <f t="shared" si="135"/>
        <v>11.647744060752371</v>
      </c>
      <c r="X170" s="26">
        <f t="shared" si="135"/>
        <v>10.654734356111021</v>
      </c>
      <c r="Y170" s="59">
        <f t="shared" si="135"/>
        <v>10.654734356111021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755</v>
      </c>
      <c r="E171" s="88" t="s">
        <v>550</v>
      </c>
      <c r="F171" s="88" t="s">
        <v>660</v>
      </c>
      <c r="G171" s="88" t="s">
        <v>766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756</v>
      </c>
      <c r="E172" s="24" t="s">
        <v>550</v>
      </c>
      <c r="F172" s="24" t="s">
        <v>660</v>
      </c>
      <c r="G172" s="24" t="s">
        <v>767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15.153057851239668</v>
      </c>
      <c r="W172" s="23">
        <f t="shared" si="137"/>
        <v>15.153057851239668</v>
      </c>
      <c r="X172" s="23">
        <f t="shared" si="137"/>
        <v>13.6377520661157</v>
      </c>
      <c r="Y172" s="57">
        <f t="shared" si="137"/>
        <v>13.6377520661157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757</v>
      </c>
      <c r="E173" s="30" t="s">
        <v>550</v>
      </c>
      <c r="F173" s="30" t="s">
        <v>660</v>
      </c>
      <c r="G173" s="30" t="s">
        <v>768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15.153057851239668</v>
      </c>
      <c r="W173" s="29">
        <f t="shared" si="137"/>
        <v>15.153057851239668</v>
      </c>
      <c r="X173" s="29">
        <f t="shared" si="137"/>
        <v>13.6377520661157</v>
      </c>
      <c r="Y173" s="58">
        <f t="shared" si="137"/>
        <v>13.6377520661157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758</v>
      </c>
      <c r="E174" s="24" t="s">
        <v>550</v>
      </c>
      <c r="F174" s="24" t="s">
        <v>660</v>
      </c>
      <c r="G174" s="24" t="s">
        <v>769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17.249923930564563</v>
      </c>
      <c r="W174" s="23">
        <f t="shared" si="137"/>
        <v>17.249923930564563</v>
      </c>
      <c r="X174" s="23">
        <f t="shared" si="137"/>
        <v>15.734618145440594</v>
      </c>
      <c r="Y174" s="57">
        <f t="shared" si="137"/>
        <v>15.734618145440594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759</v>
      </c>
      <c r="E175" s="30" t="s">
        <v>550</v>
      </c>
      <c r="F175" s="30" t="s">
        <v>660</v>
      </c>
      <c r="G175" s="30" t="s">
        <v>770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17.512032190480173</v>
      </c>
      <c r="W175" s="29">
        <f t="shared" si="137"/>
        <v>17.512032190480173</v>
      </c>
      <c r="X175" s="29">
        <f t="shared" si="137"/>
        <v>15.996726405356208</v>
      </c>
      <c r="Y175" s="58">
        <f t="shared" si="137"/>
        <v>15.996726405356208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760</v>
      </c>
      <c r="E176" s="27" t="s">
        <v>550</v>
      </c>
      <c r="F176" s="27" t="s">
        <v>660</v>
      </c>
      <c r="G176" s="27" t="s">
        <v>771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17.774140450395784</v>
      </c>
      <c r="W176" s="26">
        <f t="shared" si="137"/>
        <v>17.774140450395784</v>
      </c>
      <c r="X176" s="26">
        <f t="shared" si="137"/>
        <v>16.258834665271817</v>
      </c>
      <c r="Y176" s="59">
        <f t="shared" si="137"/>
        <v>16.258834665271817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736</v>
      </c>
      <c r="E177" s="88" t="s">
        <v>148</v>
      </c>
      <c r="F177" s="88" t="s">
        <v>558</v>
      </c>
      <c r="G177" s="88" t="s">
        <v>728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737</v>
      </c>
      <c r="E178" s="24" t="s">
        <v>148</v>
      </c>
      <c r="F178" s="24" t="s">
        <v>558</v>
      </c>
      <c r="G178" s="24" t="s">
        <v>761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14.8</v>
      </c>
      <c r="W178" s="23">
        <f t="shared" si="138"/>
        <v>14.8</v>
      </c>
      <c r="X178" s="23">
        <f t="shared" si="138"/>
        <v>13.319999999999999</v>
      </c>
      <c r="Y178" s="57">
        <f t="shared" si="138"/>
        <v>13.319999999999999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738</v>
      </c>
      <c r="E179" s="30" t="s">
        <v>148</v>
      </c>
      <c r="F179" s="30" t="s">
        <v>558</v>
      </c>
      <c r="G179" s="30" t="s">
        <v>762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14.8</v>
      </c>
      <c r="W179" s="29">
        <f t="shared" si="138"/>
        <v>14.8</v>
      </c>
      <c r="X179" s="29">
        <f t="shared" si="138"/>
        <v>13.319999999999999</v>
      </c>
      <c r="Y179" s="58">
        <f t="shared" si="138"/>
        <v>13.319999999999999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739</v>
      </c>
      <c r="E180" s="24" t="s">
        <v>148</v>
      </c>
      <c r="F180" s="24" t="s">
        <v>558</v>
      </c>
      <c r="G180" s="24" t="s">
        <v>763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16.848010261603378</v>
      </c>
      <c r="W180" s="23">
        <f t="shared" si="138"/>
        <v>16.848010261603378</v>
      </c>
      <c r="X180" s="23">
        <f t="shared" si="138"/>
        <v>15.368010261603375</v>
      </c>
      <c r="Y180" s="57">
        <f t="shared" si="138"/>
        <v>15.368010261603375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740</v>
      </c>
      <c r="E181" s="30" t="s">
        <v>148</v>
      </c>
      <c r="F181" s="30" t="s">
        <v>558</v>
      </c>
      <c r="G181" s="30" t="s">
        <v>765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17.104011544303798</v>
      </c>
      <c r="W181" s="29">
        <f t="shared" si="138"/>
        <v>17.104011544303798</v>
      </c>
      <c r="X181" s="29">
        <f t="shared" si="138"/>
        <v>15.6240115443038</v>
      </c>
      <c r="Y181" s="58">
        <f t="shared" si="138"/>
        <v>15.6240115443038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741</v>
      </c>
      <c r="E182" s="27" t="s">
        <v>148</v>
      </c>
      <c r="F182" s="27" t="s">
        <v>558</v>
      </c>
      <c r="G182" s="27" t="s">
        <v>764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17.360012827004219</v>
      </c>
      <c r="W182" s="26">
        <f t="shared" si="138"/>
        <v>17.360012827004219</v>
      </c>
      <c r="X182" s="26">
        <f t="shared" si="138"/>
        <v>15.880012827004217</v>
      </c>
      <c r="Y182" s="59">
        <f t="shared" si="138"/>
        <v>15.880012827004217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742</v>
      </c>
      <c r="E183" s="88" t="s">
        <v>148</v>
      </c>
      <c r="F183" s="88" t="s">
        <v>558</v>
      </c>
      <c r="G183" s="88" t="s">
        <v>790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743</v>
      </c>
      <c r="E184" s="24" t="s">
        <v>148</v>
      </c>
      <c r="F184" s="24" t="s">
        <v>558</v>
      </c>
      <c r="G184" s="24" t="s">
        <v>791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15.97142857142857</v>
      </c>
      <c r="W184" s="23">
        <f t="shared" si="141"/>
        <v>15.97142857142857</v>
      </c>
      <c r="X184" s="23">
        <f t="shared" si="141"/>
        <v>14.374285714285712</v>
      </c>
      <c r="Y184" s="57">
        <f t="shared" si="141"/>
        <v>14.374285714285712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744</v>
      </c>
      <c r="E185" s="30" t="s">
        <v>148</v>
      </c>
      <c r="F185" s="30" t="s">
        <v>558</v>
      </c>
      <c r="G185" s="30" t="s">
        <v>792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15.97142857142857</v>
      </c>
      <c r="W185" s="29">
        <f t="shared" si="141"/>
        <v>15.97142857142857</v>
      </c>
      <c r="X185" s="29">
        <f t="shared" si="141"/>
        <v>14.374285714285712</v>
      </c>
      <c r="Y185" s="58">
        <f t="shared" si="141"/>
        <v>14.374285714285712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745</v>
      </c>
      <c r="E186" s="24" t="s">
        <v>148</v>
      </c>
      <c r="F186" s="24" t="s">
        <v>558</v>
      </c>
      <c r="G186" s="24" t="s">
        <v>793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18.181540031344181</v>
      </c>
      <c r="W186" s="23">
        <f t="shared" si="141"/>
        <v>18.181540031344181</v>
      </c>
      <c r="X186" s="23">
        <f t="shared" si="141"/>
        <v>16.584397174201321</v>
      </c>
      <c r="Y186" s="57">
        <f t="shared" si="141"/>
        <v>16.584397174201321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746</v>
      </c>
      <c r="E187" s="30" t="s">
        <v>148</v>
      </c>
      <c r="F187" s="30" t="s">
        <v>558</v>
      </c>
      <c r="G187" s="30" t="s">
        <v>794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18.457803963833634</v>
      </c>
      <c r="W187" s="29">
        <f t="shared" si="141"/>
        <v>18.457803963833634</v>
      </c>
      <c r="X187" s="29">
        <f t="shared" si="141"/>
        <v>16.860661106690777</v>
      </c>
      <c r="Y187" s="58">
        <f t="shared" si="141"/>
        <v>16.860661106690777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747</v>
      </c>
      <c r="E188" s="27" t="s">
        <v>148</v>
      </c>
      <c r="F188" s="27" t="s">
        <v>558</v>
      </c>
      <c r="G188" s="27" t="s">
        <v>795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18.734067896323083</v>
      </c>
      <c r="W188" s="26">
        <f t="shared" si="141"/>
        <v>18.734067896323083</v>
      </c>
      <c r="X188" s="26">
        <f t="shared" si="141"/>
        <v>17.136925039180223</v>
      </c>
      <c r="Y188" s="59">
        <f t="shared" si="141"/>
        <v>17.136925039180223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694</v>
      </c>
      <c r="F190" s="88" t="s">
        <v>660</v>
      </c>
      <c r="G190" s="88" t="s">
        <v>725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694</v>
      </c>
      <c r="F191" s="27" t="s">
        <v>660</v>
      </c>
      <c r="G191" s="27" t="s">
        <v>725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695</v>
      </c>
      <c r="F193" s="115" t="s">
        <v>660</v>
      </c>
      <c r="G193" s="94" t="s">
        <v>725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725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725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519</v>
      </c>
    </row>
    <row r="214" spans="10:36" x14ac:dyDescent="0.2">
      <c r="J214" s="11"/>
      <c r="T214" s="3" t="s">
        <v>210</v>
      </c>
      <c r="U214" s="3" t="s">
        <v>521</v>
      </c>
      <c r="V214" s="3" t="s">
        <v>516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Z217" s="4"/>
      <c r="AC217" s="124"/>
      <c r="AE217" s="3"/>
      <c r="AG217" s="124" t="s">
        <v>816</v>
      </c>
      <c r="AH217" s="124" t="s">
        <v>815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Z218" s="619" t="s">
        <v>809</v>
      </c>
      <c r="AA218" s="620"/>
      <c r="AB218" s="620"/>
      <c r="AC218" s="621"/>
      <c r="AD218" s="124" t="s">
        <v>810</v>
      </c>
      <c r="AE218" s="124"/>
      <c r="AF218" s="124" t="s">
        <v>813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3" t="s">
        <v>504</v>
      </c>
      <c r="M219" s="623"/>
      <c r="N219" s="623"/>
      <c r="O219" s="623"/>
      <c r="P219" s="623"/>
      <c r="Q219" s="623"/>
      <c r="T219" s="3">
        <v>15</v>
      </c>
      <c r="U219" s="361">
        <f t="shared" si="149"/>
        <v>0.91505791505791501</v>
      </c>
      <c r="V219" s="3">
        <v>2370</v>
      </c>
      <c r="X219" s="4"/>
      <c r="Y219" s="4"/>
      <c r="Z219" s="546" t="s">
        <v>807</v>
      </c>
      <c r="AA219" s="547" t="s">
        <v>796</v>
      </c>
      <c r="AB219" s="547" t="s">
        <v>797</v>
      </c>
      <c r="AC219" s="548" t="s">
        <v>819</v>
      </c>
      <c r="AD219" s="124" t="s">
        <v>811</v>
      </c>
      <c r="AF219" s="622" t="s">
        <v>812</v>
      </c>
      <c r="AG219" s="622"/>
    </row>
    <row r="220" spans="10:36" x14ac:dyDescent="0.2">
      <c r="L220" s="124" t="s">
        <v>814</v>
      </c>
      <c r="M220" s="3" t="s">
        <v>512</v>
      </c>
      <c r="N220" s="3" t="s">
        <v>513</v>
      </c>
      <c r="O220" s="4" t="s">
        <v>510</v>
      </c>
      <c r="P220" s="360" t="s">
        <v>514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798</v>
      </c>
      <c r="AA220" s="538" t="s">
        <v>802</v>
      </c>
      <c r="AB220" s="2">
        <v>35</v>
      </c>
      <c r="AC220" s="539">
        <v>3.33</v>
      </c>
      <c r="AD220" s="3">
        <v>630</v>
      </c>
      <c r="AF220" s="476">
        <v>4.3</v>
      </c>
      <c r="AG220" s="476">
        <v>1.6</v>
      </c>
      <c r="AH220" s="554">
        <f>$AD$224*$L$222*(AG220-1)</f>
        <v>1890.0000000000002</v>
      </c>
      <c r="AI220" s="554">
        <f>$AD$224*$L$223*(AG220-1)</f>
        <v>2646.0000000000005</v>
      </c>
      <c r="AJ220" s="554">
        <f>$AD$224*$L$224*(AG220-1)</f>
        <v>3780.0000000000005</v>
      </c>
    </row>
    <row r="221" spans="10:36" x14ac:dyDescent="0.2"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803</v>
      </c>
      <c r="AB221" s="542">
        <v>40</v>
      </c>
      <c r="AC221" s="543">
        <v>3.16</v>
      </c>
      <c r="AD221" s="4">
        <v>630</v>
      </c>
      <c r="AF221" s="3">
        <v>2.7</v>
      </c>
      <c r="AG221" s="476">
        <v>1.3</v>
      </c>
      <c r="AH221" s="554">
        <f>$AD$224*$L$222*(AG221-1)</f>
        <v>945.00000000000011</v>
      </c>
      <c r="AI221" s="554">
        <f>$AD$224*$L$223*(AG221-1)</f>
        <v>1323.0000000000002</v>
      </c>
      <c r="AJ221" s="554">
        <f>$AD$224*$L$224*(AG221-1)</f>
        <v>1890.0000000000002</v>
      </c>
    </row>
    <row r="222" spans="10:36" x14ac:dyDescent="0.2"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799</v>
      </c>
      <c r="AA222" s="538" t="s">
        <v>804</v>
      </c>
      <c r="AB222" s="2">
        <v>45</v>
      </c>
      <c r="AC222" s="539">
        <v>2.84</v>
      </c>
      <c r="AD222" s="4">
        <v>630</v>
      </c>
      <c r="AF222" s="476">
        <v>1.9</v>
      </c>
      <c r="AG222" s="476">
        <v>1.2</v>
      </c>
      <c r="AH222" s="554">
        <f>$AD$224*$L$222*(AG222-1)</f>
        <v>629.99999999999989</v>
      </c>
      <c r="AI222" s="554">
        <f>$AD$224*$L$223*(AG222-1)</f>
        <v>881.99999999999977</v>
      </c>
      <c r="AJ222" s="554">
        <f>$AD$224*$L$224*(AG222-1)</f>
        <v>1259.9999999999998</v>
      </c>
    </row>
    <row r="223" spans="10:36" x14ac:dyDescent="0.2"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800</v>
      </c>
      <c r="AA223" s="541" t="s">
        <v>805</v>
      </c>
      <c r="AB223" s="542">
        <v>50</v>
      </c>
      <c r="AC223" s="543">
        <v>2.6</v>
      </c>
      <c r="AD223" s="4">
        <v>630</v>
      </c>
      <c r="AF223" s="542">
        <v>1.5</v>
      </c>
      <c r="AG223" s="3">
        <v>1.1000000000000001</v>
      </c>
      <c r="AH223" s="554">
        <f>$AD$224*$L$222*(AG223-1)</f>
        <v>315.00000000000028</v>
      </c>
      <c r="AI223" s="554">
        <f>$AD$224*$L$223*(AG223-1)</f>
        <v>441.0000000000004</v>
      </c>
      <c r="AJ223" s="554">
        <f>$AD$224*$L$224*(AG223-1)</f>
        <v>630.00000000000057</v>
      </c>
    </row>
    <row r="224" spans="10:36" ht="13.5" thickBot="1" x14ac:dyDescent="0.25"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801</v>
      </c>
      <c r="AA224" s="545" t="s">
        <v>806</v>
      </c>
      <c r="AB224" s="545" t="s">
        <v>808</v>
      </c>
      <c r="AC224" s="555">
        <v>2.35</v>
      </c>
      <c r="AD224" s="4">
        <v>630</v>
      </c>
      <c r="AF224" s="476">
        <v>1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517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518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4" t="s">
        <v>818</v>
      </c>
      <c r="AC230" s="624"/>
      <c r="AD230" s="624"/>
      <c r="AE230" s="624"/>
      <c r="AG230" s="604" t="s">
        <v>815</v>
      </c>
      <c r="AH230" s="605"/>
      <c r="AI230" s="606"/>
      <c r="AJ230" s="604" t="s">
        <v>65</v>
      </c>
      <c r="AK230" s="605"/>
      <c r="AL230" s="606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817</v>
      </c>
      <c r="AC232" s="550">
        <v>1.5</v>
      </c>
      <c r="AD232" s="550">
        <v>1.54</v>
      </c>
      <c r="AE232" s="550">
        <v>1.95</v>
      </c>
      <c r="AF232" s="124" t="s">
        <v>817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AJ220-AJ222</f>
        <v>2520.0000000000009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7">
        <f>AI220-AI222</f>
        <v>1764.0000000000007</v>
      </c>
      <c r="AI234" s="568">
        <f>AJ220-AJ222</f>
        <v>2520.0000000000009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AH220-AH222</f>
        <v>1260.0000000000005</v>
      </c>
      <c r="AH235" s="567">
        <f>AI220-AI222</f>
        <v>1764.0000000000007</v>
      </c>
      <c r="AI235" s="570">
        <f>AJ220-AJ223</f>
        <v>3150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AH220-AH222</f>
        <v>1260.0000000000005</v>
      </c>
      <c r="AH236" s="569">
        <f>AI220-AI223</f>
        <v>2205</v>
      </c>
      <c r="AI236" s="570">
        <f>AJ220-AJ223</f>
        <v>3150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AH220-AH223</f>
        <v>1575</v>
      </c>
      <c r="AH237" s="564">
        <f>AI220-AI224</f>
        <v>2646.0000000000005</v>
      </c>
      <c r="AI237" s="565">
        <f>AJ220-AJ224</f>
        <v>3780.0000000000005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820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4" t="s">
        <v>815</v>
      </c>
      <c r="AH240" s="605"/>
      <c r="AI240" s="606"/>
      <c r="AJ240" s="604" t="s">
        <v>65</v>
      </c>
      <c r="AK240" s="605"/>
      <c r="AL240" s="60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78">
        <v>1</v>
      </c>
      <c r="AK242" s="579">
        <v>1</v>
      </c>
      <c r="AL242" s="580">
        <v>1</v>
      </c>
    </row>
    <row r="243" spans="8:38" x14ac:dyDescent="0.2">
      <c r="AG243" s="556">
        <v>0</v>
      </c>
      <c r="AH243" s="557">
        <v>0</v>
      </c>
      <c r="AI243" s="568">
        <f>AI233</f>
        <v>2520.0000000000009</v>
      </c>
      <c r="AJ243" s="578">
        <v>1</v>
      </c>
      <c r="AK243" s="579">
        <v>1</v>
      </c>
      <c r="AL243" s="581">
        <f>AL233</f>
        <v>0.85285285285285284</v>
      </c>
    </row>
    <row r="244" spans="8:38" x14ac:dyDescent="0.2">
      <c r="AG244" s="556">
        <v>0</v>
      </c>
      <c r="AH244" s="567">
        <f>AH234</f>
        <v>1764.0000000000007</v>
      </c>
      <c r="AI244" s="568">
        <f>AI243+(AI247-AI243)/4</f>
        <v>2835.0000000000009</v>
      </c>
      <c r="AJ244" s="578">
        <v>1</v>
      </c>
      <c r="AK244" s="582">
        <f>AK234</f>
        <v>0.85285285285285284</v>
      </c>
      <c r="AL244" s="581">
        <f>AL243+(AL247-AL243)/4</f>
        <v>0.81606606606606602</v>
      </c>
    </row>
    <row r="245" spans="8:38" x14ac:dyDescent="0.2">
      <c r="AG245" s="566">
        <f>AG235</f>
        <v>1260.0000000000005</v>
      </c>
      <c r="AH245" s="567">
        <f>AH244+(AH247-AH244)/3</f>
        <v>2058.0000000000005</v>
      </c>
      <c r="AI245" s="570">
        <f>AI244+(AI247-AI243)/4</f>
        <v>3150.0000000000009</v>
      </c>
      <c r="AJ245" s="583">
        <f>AJ235</f>
        <v>0.85285285285285284</v>
      </c>
      <c r="AK245" s="582">
        <f>AK244+(AK247-AK244)/3</f>
        <v>0.80380380380380378</v>
      </c>
      <c r="AL245" s="584">
        <f>AL244+(AL247-AL243)/4</f>
        <v>0.7792792792792792</v>
      </c>
    </row>
    <row r="246" spans="8:38" x14ac:dyDescent="0.2">
      <c r="AG246" s="566">
        <f>(AG247+AG245)/2</f>
        <v>1417.5000000000002</v>
      </c>
      <c r="AH246" s="569">
        <f>AH245+(AH247-AH244)/3</f>
        <v>2352.0000000000005</v>
      </c>
      <c r="AI246" s="570">
        <f>AI245+(AI247-AI243)/4</f>
        <v>3465.0000000000009</v>
      </c>
      <c r="AJ246" s="583">
        <f>(AJ247+AJ245)/2</f>
        <v>0.77927927927927931</v>
      </c>
      <c r="AK246" s="585">
        <f>AK245+(AK247-AK244)/3</f>
        <v>0.75475475475475473</v>
      </c>
      <c r="AL246" s="584">
        <f>AL245+(AL247-AL243)/4</f>
        <v>0.74249249249249238</v>
      </c>
    </row>
    <row r="247" spans="8:38" ht="13.5" thickBot="1" x14ac:dyDescent="0.25">
      <c r="AG247" s="577">
        <f t="shared" ref="AG247" si="150">AG237</f>
        <v>1575</v>
      </c>
      <c r="AH247" s="564">
        <f>AH237</f>
        <v>2646.0000000000005</v>
      </c>
      <c r="AI247" s="565">
        <f>AI237</f>
        <v>3780.0000000000005</v>
      </c>
      <c r="AJ247" s="586">
        <f t="shared" ref="AJ247" si="151">AJ237</f>
        <v>0.70570570570570568</v>
      </c>
      <c r="AK247" s="587">
        <f>AK237</f>
        <v>0.70570570570570568</v>
      </c>
      <c r="AL247" s="588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552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07" t="s">
        <v>86</v>
      </c>
      <c r="M5" s="608"/>
      <c r="N5" s="608"/>
      <c r="O5" s="609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16" t="s">
        <v>503</v>
      </c>
      <c r="M6" s="618"/>
      <c r="N6" s="618"/>
      <c r="O6" s="617"/>
      <c r="P6" s="367" t="s">
        <v>515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553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527</v>
      </c>
      <c r="F21" s="117" t="s">
        <v>13</v>
      </c>
      <c r="G21" s="117" t="s">
        <v>121</v>
      </c>
      <c r="H21" s="117"/>
      <c r="I21" s="117"/>
      <c r="J21" s="118" t="s">
        <v>553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528</v>
      </c>
      <c r="F22" s="117" t="s">
        <v>13</v>
      </c>
      <c r="G22" s="117" t="s">
        <v>121</v>
      </c>
      <c r="H22" s="117"/>
      <c r="I22" s="117"/>
      <c r="J22" s="118" t="s">
        <v>553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529</v>
      </c>
      <c r="F23" s="117" t="s">
        <v>13</v>
      </c>
      <c r="G23" s="117" t="s">
        <v>121</v>
      </c>
      <c r="H23" s="117"/>
      <c r="I23" s="117"/>
      <c r="J23" s="118" t="s">
        <v>553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553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553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553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553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553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07" t="s">
        <v>86</v>
      </c>
      <c r="M33" s="608"/>
      <c r="N33" s="608"/>
      <c r="O33" s="609"/>
    </row>
    <row r="34" spans="8:15" x14ac:dyDescent="0.2">
      <c r="H34" s="3" t="s">
        <v>133</v>
      </c>
      <c r="L34" s="616" t="s">
        <v>91</v>
      </c>
      <c r="M34" s="618"/>
      <c r="N34" s="618"/>
      <c r="O34" s="617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552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539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3" t="s">
        <v>65</v>
      </c>
      <c r="I4" s="614"/>
      <c r="J4" s="615"/>
      <c r="K4" s="607" t="s">
        <v>86</v>
      </c>
      <c r="L4" s="608"/>
      <c r="M4" s="609"/>
      <c r="N4" s="60"/>
      <c r="O4" s="60" t="s">
        <v>87</v>
      </c>
      <c r="P4" s="60" t="s">
        <v>66</v>
      </c>
      <c r="Q4" s="60"/>
      <c r="X4" s="60" t="s">
        <v>209</v>
      </c>
      <c r="AA4" s="201" t="s">
        <v>540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5" t="s">
        <v>34</v>
      </c>
      <c r="I5" s="626"/>
      <c r="J5" s="627"/>
      <c r="K5" s="625" t="s">
        <v>292</v>
      </c>
      <c r="L5" s="626"/>
      <c r="M5" s="627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28" t="s">
        <v>541</v>
      </c>
      <c r="AC5" s="628"/>
      <c r="AD5" s="378"/>
      <c r="AE5" s="629" t="s">
        <v>65</v>
      </c>
      <c r="AF5" s="629"/>
      <c r="AG5" s="629" t="s">
        <v>542</v>
      </c>
      <c r="AH5" s="629"/>
      <c r="AI5" s="630" t="s">
        <v>543</v>
      </c>
      <c r="AJ5" s="630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544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545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546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547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548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549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543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553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553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553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553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553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553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07" t="s">
        <v>86</v>
      </c>
      <c r="M27" s="608"/>
      <c r="N27" s="608"/>
      <c r="O27" s="609"/>
      <c r="T27" s="203"/>
      <c r="U27" s="203"/>
    </row>
    <row r="28" spans="3:21" x14ac:dyDescent="0.2">
      <c r="J28" s="3" t="s">
        <v>133</v>
      </c>
      <c r="L28" s="610" t="s">
        <v>91</v>
      </c>
      <c r="M28" s="611"/>
      <c r="N28" s="611"/>
      <c r="O28" s="612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2" zoomScale="90" zoomScaleNormal="90" workbookViewId="0">
      <selection activeCell="A15" sqref="A15:C15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559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1" t="s">
        <v>302</v>
      </c>
      <c r="E4" s="632"/>
      <c r="F4" s="632"/>
      <c r="G4" s="632"/>
      <c r="H4" s="633"/>
      <c r="I4" s="632" t="s">
        <v>303</v>
      </c>
      <c r="J4" s="632"/>
      <c r="K4" s="632"/>
      <c r="L4" s="632"/>
      <c r="M4" s="633"/>
      <c r="N4" s="632" t="s">
        <v>304</v>
      </c>
      <c r="O4" s="632"/>
      <c r="P4" s="632"/>
      <c r="Q4" s="632"/>
      <c r="R4" s="633"/>
      <c r="S4" s="632" t="s">
        <v>305</v>
      </c>
      <c r="T4" s="632"/>
      <c r="U4" s="632"/>
      <c r="V4" s="632"/>
      <c r="W4" s="633"/>
      <c r="X4" s="632" t="s">
        <v>306</v>
      </c>
      <c r="Y4" s="632"/>
      <c r="Z4" s="632"/>
      <c r="AA4" s="632"/>
      <c r="AB4" s="633"/>
      <c r="AC4" s="632" t="s">
        <v>307</v>
      </c>
      <c r="AD4" s="632"/>
      <c r="AE4" s="632"/>
      <c r="AF4" s="632"/>
      <c r="AG4" s="633"/>
      <c r="AH4" s="632" t="s">
        <v>308</v>
      </c>
      <c r="AI4" s="632"/>
      <c r="AJ4" s="632"/>
      <c r="AK4" s="632"/>
      <c r="AL4" s="633"/>
      <c r="AM4" s="632" t="s">
        <v>309</v>
      </c>
      <c r="AN4" s="632"/>
      <c r="AO4" s="632"/>
      <c r="AP4" s="632"/>
      <c r="AQ4" s="633"/>
      <c r="AR4" s="632" t="s">
        <v>310</v>
      </c>
      <c r="AS4" s="632"/>
      <c r="AT4" s="632"/>
      <c r="AU4" s="632"/>
      <c r="AV4" s="633"/>
      <c r="AW4" s="632" t="s">
        <v>311</v>
      </c>
      <c r="AX4" s="632"/>
      <c r="AY4" s="632"/>
      <c r="AZ4" s="632"/>
      <c r="BA4" s="632"/>
      <c r="BB4" s="631" t="s">
        <v>312</v>
      </c>
      <c r="BC4" s="632"/>
      <c r="BD4" s="632"/>
      <c r="BE4" s="632"/>
      <c r="BF4" s="633"/>
      <c r="BG4" s="632" t="s">
        <v>313</v>
      </c>
      <c r="BH4" s="632"/>
      <c r="BI4" s="632"/>
      <c r="BJ4" s="632"/>
      <c r="BK4" s="632"/>
      <c r="BL4" s="631" t="s">
        <v>314</v>
      </c>
      <c r="BM4" s="632"/>
      <c r="BN4" s="632"/>
      <c r="BO4" s="632"/>
      <c r="BP4" s="632"/>
      <c r="BQ4" s="631" t="s">
        <v>315</v>
      </c>
      <c r="BR4" s="632"/>
      <c r="BS4" s="632"/>
      <c r="BT4" s="632"/>
      <c r="BU4" s="633"/>
      <c r="BV4" s="274" t="s">
        <v>316</v>
      </c>
      <c r="BW4" s="634" t="s">
        <v>317</v>
      </c>
      <c r="BX4" s="635"/>
      <c r="BY4" s="635"/>
      <c r="BZ4" s="635"/>
      <c r="CA4" s="636"/>
      <c r="CB4" s="634" t="s">
        <v>318</v>
      </c>
      <c r="CC4" s="635"/>
      <c r="CD4" s="635"/>
      <c r="CE4" s="635"/>
      <c r="CF4" s="636"/>
      <c r="CG4" s="634" t="s">
        <v>319</v>
      </c>
      <c r="CH4" s="635"/>
      <c r="CI4" s="635"/>
      <c r="CJ4" s="635"/>
      <c r="CK4" s="636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524</v>
      </c>
      <c r="B26" s="295" t="s">
        <v>525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tabSelected="1" workbookViewId="0">
      <selection activeCell="B21" sqref="B21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645" customFormat="1" ht="18" x14ac:dyDescent="0.25">
      <c r="B1" s="645" t="s">
        <v>823</v>
      </c>
      <c r="J1" s="645" t="s">
        <v>824</v>
      </c>
    </row>
    <row r="2" spans="1:54" ht="36" x14ac:dyDescent="0.2">
      <c r="A2" s="272" t="s">
        <v>826</v>
      </c>
      <c r="B2" s="272" t="s">
        <v>825</v>
      </c>
      <c r="C2" s="631" t="s">
        <v>302</v>
      </c>
      <c r="D2" s="632"/>
      <c r="E2" s="632"/>
      <c r="F2" s="633"/>
      <c r="G2" s="632" t="s">
        <v>303</v>
      </c>
      <c r="H2" s="632"/>
      <c r="I2" s="632"/>
      <c r="J2" s="633"/>
      <c r="K2" s="632" t="s">
        <v>304</v>
      </c>
      <c r="L2" s="632"/>
      <c r="M2" s="632"/>
      <c r="N2" s="633"/>
      <c r="O2" s="632" t="s">
        <v>305</v>
      </c>
      <c r="P2" s="632"/>
      <c r="Q2" s="632"/>
      <c r="R2" s="633"/>
      <c r="S2" s="632" t="s">
        <v>306</v>
      </c>
      <c r="T2" s="632"/>
      <c r="U2" s="632"/>
      <c r="V2" s="633"/>
      <c r="W2" s="632" t="s">
        <v>307</v>
      </c>
      <c r="X2" s="632"/>
      <c r="Y2" s="632"/>
      <c r="Z2" s="633"/>
      <c r="AA2" s="632" t="s">
        <v>308</v>
      </c>
      <c r="AB2" s="632"/>
      <c r="AC2" s="632"/>
      <c r="AD2" s="633"/>
      <c r="AE2" s="632" t="s">
        <v>309</v>
      </c>
      <c r="AF2" s="632"/>
      <c r="AG2" s="632"/>
      <c r="AH2" s="633"/>
      <c r="AI2" s="632" t="s">
        <v>310</v>
      </c>
      <c r="AJ2" s="632"/>
      <c r="AK2" s="632"/>
      <c r="AL2" s="633"/>
      <c r="AM2" s="632" t="s">
        <v>311</v>
      </c>
      <c r="AN2" s="632"/>
      <c r="AO2" s="632"/>
      <c r="AP2" s="632"/>
      <c r="AQ2" s="631" t="s">
        <v>312</v>
      </c>
      <c r="AR2" s="632"/>
      <c r="AS2" s="632"/>
      <c r="AT2" s="633"/>
      <c r="AU2" s="632" t="s">
        <v>313</v>
      </c>
      <c r="AV2" s="632"/>
      <c r="AW2" s="632"/>
      <c r="AX2" s="632"/>
      <c r="AY2" s="631" t="s">
        <v>314</v>
      </c>
      <c r="AZ2" s="632"/>
      <c r="BA2" s="632"/>
      <c r="BB2" s="632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827</v>
      </c>
      <c r="B5" s="294" t="s">
        <v>829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646">
        <v>1</v>
      </c>
      <c r="L5" s="646">
        <v>1</v>
      </c>
      <c r="M5" s="646">
        <v>1</v>
      </c>
      <c r="N5" s="646">
        <v>1</v>
      </c>
      <c r="O5" s="646"/>
      <c r="P5" s="646"/>
      <c r="Q5" s="646"/>
      <c r="R5" s="646"/>
      <c r="S5" s="646">
        <v>1</v>
      </c>
      <c r="T5" s="646">
        <v>1</v>
      </c>
      <c r="U5" s="646">
        <v>1</v>
      </c>
      <c r="V5" s="646">
        <v>1</v>
      </c>
      <c r="W5" s="646">
        <v>0.92</v>
      </c>
      <c r="X5" s="646">
        <v>0.93</v>
      </c>
      <c r="Y5" s="646">
        <v>0.94</v>
      </c>
      <c r="Z5" s="646">
        <v>0.95</v>
      </c>
      <c r="AM5">
        <v>20</v>
      </c>
      <c r="AN5" s="4">
        <v>20</v>
      </c>
      <c r="AO5" s="4">
        <v>20</v>
      </c>
      <c r="AP5" s="4">
        <v>20</v>
      </c>
      <c r="AQ5" s="647">
        <v>5600</v>
      </c>
      <c r="AR5" s="647">
        <v>5400</v>
      </c>
      <c r="AS5" s="647">
        <v>5200</v>
      </c>
      <c r="AT5" s="647">
        <v>5000</v>
      </c>
      <c r="AU5" s="647"/>
      <c r="AV5" s="647"/>
      <c r="AW5" s="647"/>
      <c r="AX5" s="647"/>
      <c r="AY5" s="647">
        <v>185</v>
      </c>
      <c r="AZ5" s="647">
        <v>181</v>
      </c>
      <c r="BA5" s="647">
        <v>179</v>
      </c>
      <c r="BB5" s="647">
        <v>170</v>
      </c>
    </row>
    <row r="6" spans="1:54" ht="14.25" x14ac:dyDescent="0.2">
      <c r="A6" s="336" t="s">
        <v>828</v>
      </c>
      <c r="B6" s="336" t="s">
        <v>829</v>
      </c>
      <c r="C6" s="648">
        <v>20</v>
      </c>
      <c r="D6" s="648">
        <v>20</v>
      </c>
      <c r="E6" s="648">
        <v>20</v>
      </c>
      <c r="F6" s="648">
        <v>20</v>
      </c>
      <c r="G6" s="648"/>
      <c r="H6" s="648"/>
      <c r="I6" s="648"/>
      <c r="J6" s="648"/>
      <c r="K6" s="649">
        <v>1</v>
      </c>
      <c r="L6" s="649">
        <v>1</v>
      </c>
      <c r="M6" s="649">
        <v>1</v>
      </c>
      <c r="N6" s="649">
        <v>1</v>
      </c>
      <c r="O6" s="649"/>
      <c r="P6" s="649"/>
      <c r="Q6" s="649"/>
      <c r="R6" s="649"/>
      <c r="S6" s="649">
        <v>1</v>
      </c>
      <c r="T6" s="649">
        <v>1</v>
      </c>
      <c r="U6" s="649">
        <v>1</v>
      </c>
      <c r="V6" s="649">
        <v>1</v>
      </c>
      <c r="W6" s="649">
        <v>0.88</v>
      </c>
      <c r="X6" s="649">
        <v>0.92</v>
      </c>
      <c r="Y6" s="649">
        <v>0.93</v>
      </c>
      <c r="Z6" s="649">
        <v>0.94</v>
      </c>
      <c r="AA6" s="648"/>
      <c r="AB6" s="648"/>
      <c r="AC6" s="648"/>
      <c r="AD6" s="648"/>
      <c r="AE6" s="648"/>
      <c r="AF6" s="648"/>
      <c r="AG6" s="648"/>
      <c r="AH6" s="648"/>
      <c r="AI6" s="648"/>
      <c r="AJ6" s="648"/>
      <c r="AK6" s="648"/>
      <c r="AL6" s="648"/>
      <c r="AM6" s="648">
        <v>20</v>
      </c>
      <c r="AN6" s="648">
        <v>20</v>
      </c>
      <c r="AO6" s="648">
        <v>20</v>
      </c>
      <c r="AP6" s="648">
        <v>20</v>
      </c>
      <c r="AQ6" s="650">
        <v>7000</v>
      </c>
      <c r="AR6" s="650">
        <v>6700</v>
      </c>
      <c r="AS6" s="650">
        <v>6300</v>
      </c>
      <c r="AT6" s="650">
        <v>6000</v>
      </c>
      <c r="AU6" s="650"/>
      <c r="AV6" s="650"/>
      <c r="AW6" s="650"/>
      <c r="AX6" s="650"/>
      <c r="AY6" s="650">
        <v>186</v>
      </c>
      <c r="AZ6" s="650">
        <v>179</v>
      </c>
      <c r="BA6" s="650">
        <v>169</v>
      </c>
      <c r="BB6" s="650">
        <v>160</v>
      </c>
    </row>
    <row r="7" spans="1:54" ht="14.25" x14ac:dyDescent="0.2">
      <c r="A7" s="294" t="s">
        <v>827</v>
      </c>
      <c r="B7" s="294" t="s">
        <v>830</v>
      </c>
      <c r="C7">
        <v>14</v>
      </c>
      <c r="D7" s="4">
        <v>14</v>
      </c>
      <c r="E7" s="4">
        <v>14</v>
      </c>
      <c r="F7" s="4">
        <v>14</v>
      </c>
      <c r="K7" s="646">
        <v>1</v>
      </c>
      <c r="L7" s="646">
        <v>1</v>
      </c>
      <c r="M7" s="646">
        <v>1</v>
      </c>
      <c r="N7" s="646">
        <v>1</v>
      </c>
      <c r="S7" s="646">
        <v>1</v>
      </c>
      <c r="T7" s="646">
        <v>1</v>
      </c>
      <c r="U7" s="646">
        <v>1</v>
      </c>
      <c r="V7" s="646">
        <v>1</v>
      </c>
      <c r="W7" s="646">
        <v>0.97</v>
      </c>
      <c r="X7" s="646">
        <v>0.98</v>
      </c>
      <c r="Y7" s="646">
        <v>0.99</v>
      </c>
      <c r="Z7" s="646">
        <v>0.99</v>
      </c>
      <c r="AM7" s="4">
        <v>20</v>
      </c>
      <c r="AN7" s="4">
        <v>20</v>
      </c>
      <c r="AO7" s="4">
        <v>20</v>
      </c>
      <c r="AP7" s="4">
        <v>20</v>
      </c>
      <c r="AQ7" s="647">
        <v>3900</v>
      </c>
      <c r="AR7" s="647">
        <v>3710</v>
      </c>
      <c r="AS7" s="647">
        <v>3530</v>
      </c>
      <c r="AT7" s="647">
        <v>3360</v>
      </c>
      <c r="AU7" s="647"/>
      <c r="AV7" s="647"/>
      <c r="AW7" s="647"/>
      <c r="AX7" s="647"/>
      <c r="AY7" s="647">
        <v>192</v>
      </c>
      <c r="AZ7" s="647">
        <v>187</v>
      </c>
      <c r="BA7" s="647">
        <v>177</v>
      </c>
      <c r="BB7" s="647">
        <v>170</v>
      </c>
    </row>
    <row r="8" spans="1:54" ht="14.25" x14ac:dyDescent="0.2">
      <c r="A8" s="294" t="s">
        <v>828</v>
      </c>
      <c r="B8" s="294" t="s">
        <v>830</v>
      </c>
      <c r="C8" s="648">
        <v>14</v>
      </c>
      <c r="D8" s="648">
        <v>14</v>
      </c>
      <c r="E8" s="648">
        <v>14</v>
      </c>
      <c r="F8" s="648">
        <v>14</v>
      </c>
      <c r="G8" s="648"/>
      <c r="H8" s="648"/>
      <c r="I8" s="648"/>
      <c r="J8" s="648"/>
      <c r="K8" s="649">
        <v>1</v>
      </c>
      <c r="L8" s="649">
        <v>1</v>
      </c>
      <c r="M8" s="649">
        <v>1</v>
      </c>
      <c r="N8" s="649">
        <v>1</v>
      </c>
      <c r="O8" s="648"/>
      <c r="P8" s="648"/>
      <c r="Q8" s="648"/>
      <c r="R8" s="648"/>
      <c r="S8" s="649">
        <v>1</v>
      </c>
      <c r="T8" s="649">
        <v>1</v>
      </c>
      <c r="U8" s="649">
        <v>1</v>
      </c>
      <c r="V8" s="649">
        <v>1</v>
      </c>
      <c r="W8" s="649">
        <v>0.97</v>
      </c>
      <c r="X8" s="649">
        <v>0.98</v>
      </c>
      <c r="Y8" s="649">
        <v>0.99</v>
      </c>
      <c r="Z8" s="649">
        <v>0.99</v>
      </c>
      <c r="AA8" s="648"/>
      <c r="AB8" s="648"/>
      <c r="AC8" s="648"/>
      <c r="AD8" s="648"/>
      <c r="AE8" s="648"/>
      <c r="AF8" s="648"/>
      <c r="AG8" s="648"/>
      <c r="AH8" s="648"/>
      <c r="AI8" s="648"/>
      <c r="AJ8" s="648"/>
      <c r="AK8" s="648"/>
      <c r="AL8" s="648"/>
      <c r="AM8" s="648">
        <v>20</v>
      </c>
      <c r="AN8" s="648">
        <v>20</v>
      </c>
      <c r="AO8" s="648">
        <v>20</v>
      </c>
      <c r="AP8" s="648">
        <v>20</v>
      </c>
      <c r="AQ8" s="650">
        <v>3900</v>
      </c>
      <c r="AR8" s="650">
        <v>3710</v>
      </c>
      <c r="AS8" s="650">
        <v>3530</v>
      </c>
      <c r="AT8" s="650">
        <v>3360</v>
      </c>
      <c r="AU8" s="650"/>
      <c r="AV8" s="650"/>
      <c r="AW8" s="650"/>
      <c r="AX8" s="650"/>
      <c r="AY8" s="650">
        <v>192</v>
      </c>
      <c r="AZ8" s="650">
        <v>187</v>
      </c>
      <c r="BA8" s="650">
        <v>177</v>
      </c>
      <c r="BB8" s="650">
        <v>170</v>
      </c>
    </row>
    <row r="9" spans="1:54" s="4" customFormat="1" ht="14.25" x14ac:dyDescent="0.2">
      <c r="A9" s="336" t="s">
        <v>827</v>
      </c>
      <c r="B9" s="336" t="s">
        <v>833</v>
      </c>
      <c r="C9" s="648">
        <v>10</v>
      </c>
      <c r="D9" s="648">
        <v>10</v>
      </c>
      <c r="E9" s="648">
        <v>10</v>
      </c>
      <c r="F9" s="648">
        <v>10</v>
      </c>
      <c r="G9" s="648"/>
      <c r="H9" s="648"/>
      <c r="I9" s="648"/>
      <c r="J9" s="648"/>
      <c r="K9" s="649">
        <v>1</v>
      </c>
      <c r="L9" s="649">
        <v>1</v>
      </c>
      <c r="M9" s="649">
        <v>1</v>
      </c>
      <c r="N9" s="649">
        <v>1</v>
      </c>
      <c r="O9" s="648"/>
      <c r="P9" s="648"/>
      <c r="Q9" s="648"/>
      <c r="R9" s="648"/>
      <c r="S9" s="649">
        <v>1</v>
      </c>
      <c r="T9" s="649">
        <v>1</v>
      </c>
      <c r="U9" s="649">
        <v>1</v>
      </c>
      <c r="V9" s="649">
        <v>1</v>
      </c>
      <c r="W9" s="649">
        <v>0.82</v>
      </c>
      <c r="X9" s="649">
        <v>0.86</v>
      </c>
      <c r="Y9" s="649">
        <v>0.88</v>
      </c>
      <c r="Z9" s="649">
        <v>0.9</v>
      </c>
      <c r="AA9" s="648"/>
      <c r="AB9" s="648"/>
      <c r="AC9" s="648"/>
      <c r="AD9" s="648"/>
      <c r="AE9" s="648"/>
      <c r="AF9" s="648"/>
      <c r="AG9" s="648"/>
      <c r="AH9" s="648"/>
      <c r="AI9" s="648"/>
      <c r="AJ9" s="648"/>
      <c r="AK9" s="648"/>
      <c r="AL9" s="648"/>
      <c r="AM9" s="648">
        <v>20</v>
      </c>
      <c r="AN9" s="648">
        <v>20</v>
      </c>
      <c r="AO9" s="648">
        <v>20</v>
      </c>
      <c r="AP9" s="648">
        <v>20</v>
      </c>
      <c r="AQ9" s="650">
        <v>4860</v>
      </c>
      <c r="AR9" s="650">
        <v>4630</v>
      </c>
      <c r="AS9" s="650">
        <v>4400</v>
      </c>
      <c r="AT9" s="650">
        <v>4190</v>
      </c>
      <c r="AU9" s="650"/>
      <c r="AV9" s="650"/>
      <c r="AW9" s="650"/>
      <c r="AX9" s="650"/>
      <c r="AY9" s="650">
        <v>374</v>
      </c>
      <c r="AZ9" s="650">
        <v>363</v>
      </c>
      <c r="BA9" s="650">
        <v>347</v>
      </c>
      <c r="BB9" s="650">
        <v>331</v>
      </c>
    </row>
    <row r="10" spans="1:54" s="4" customFormat="1" ht="14.25" x14ac:dyDescent="0.2">
      <c r="A10" s="294" t="s">
        <v>828</v>
      </c>
      <c r="B10" s="294" t="s">
        <v>833</v>
      </c>
      <c r="C10" s="648">
        <v>10</v>
      </c>
      <c r="D10" s="648">
        <v>8</v>
      </c>
      <c r="E10" s="648">
        <v>8</v>
      </c>
      <c r="F10" s="648">
        <v>8</v>
      </c>
      <c r="G10" s="648"/>
      <c r="H10" s="648"/>
      <c r="I10" s="648"/>
      <c r="J10" s="648"/>
      <c r="K10" s="649">
        <v>1</v>
      </c>
      <c r="L10" s="649">
        <v>1</v>
      </c>
      <c r="M10" s="649">
        <v>1</v>
      </c>
      <c r="N10" s="649">
        <v>1</v>
      </c>
      <c r="O10" s="648"/>
      <c r="P10" s="648"/>
      <c r="Q10" s="648"/>
      <c r="R10" s="648"/>
      <c r="S10" s="649">
        <v>1</v>
      </c>
      <c r="T10" s="649">
        <v>1</v>
      </c>
      <c r="U10" s="649">
        <v>1</v>
      </c>
      <c r="V10" s="649">
        <v>1</v>
      </c>
      <c r="W10" s="649">
        <v>0.78</v>
      </c>
      <c r="X10" s="649">
        <v>0.8</v>
      </c>
      <c r="Y10" s="649">
        <v>0.82</v>
      </c>
      <c r="Z10" s="649">
        <v>0.85</v>
      </c>
      <c r="AA10" s="648"/>
      <c r="AB10" s="648"/>
      <c r="AC10" s="648"/>
      <c r="AD10" s="648"/>
      <c r="AE10" s="648"/>
      <c r="AF10" s="648"/>
      <c r="AG10" s="648"/>
      <c r="AH10" s="648"/>
      <c r="AI10" s="648"/>
      <c r="AJ10" s="648"/>
      <c r="AK10" s="648"/>
      <c r="AL10" s="648"/>
      <c r="AM10" s="648">
        <v>20</v>
      </c>
      <c r="AN10" s="648">
        <v>20</v>
      </c>
      <c r="AO10" s="648">
        <v>20</v>
      </c>
      <c r="AP10" s="648">
        <v>20</v>
      </c>
      <c r="AQ10" s="650">
        <v>4700</v>
      </c>
      <c r="AR10" s="650">
        <v>4470</v>
      </c>
      <c r="AS10" s="650">
        <v>4250</v>
      </c>
      <c r="AT10" s="650">
        <v>4040</v>
      </c>
      <c r="AU10" s="650"/>
      <c r="AV10" s="650"/>
      <c r="AW10" s="650"/>
      <c r="AX10" s="650"/>
      <c r="AY10" s="650">
        <v>375</v>
      </c>
      <c r="AZ10" s="650">
        <v>363</v>
      </c>
      <c r="BA10" s="650">
        <v>346</v>
      </c>
      <c r="BB10" s="650">
        <v>330</v>
      </c>
    </row>
    <row r="11" spans="1:54" s="4" customFormat="1" ht="14.25" x14ac:dyDescent="0.2">
      <c r="A11" s="294" t="s">
        <v>827</v>
      </c>
      <c r="B11" s="294" t="s">
        <v>834</v>
      </c>
      <c r="C11" s="648">
        <v>5</v>
      </c>
      <c r="D11" s="648">
        <v>4</v>
      </c>
      <c r="E11" s="648">
        <v>4</v>
      </c>
      <c r="F11" s="648">
        <v>4</v>
      </c>
      <c r="G11" s="648"/>
      <c r="H11" s="648"/>
      <c r="I11" s="648"/>
      <c r="J11" s="648"/>
      <c r="K11" s="649">
        <v>0.3</v>
      </c>
      <c r="L11" s="649">
        <v>0.3</v>
      </c>
      <c r="M11" s="649">
        <v>0.3</v>
      </c>
      <c r="N11" s="649">
        <v>0.3</v>
      </c>
      <c r="O11" s="648"/>
      <c r="P11" s="648"/>
      <c r="Q11" s="648"/>
      <c r="R11" s="648"/>
      <c r="S11" s="649">
        <v>0</v>
      </c>
      <c r="T11" s="649">
        <v>0</v>
      </c>
      <c r="U11" s="649">
        <v>0</v>
      </c>
      <c r="V11" s="649">
        <v>0</v>
      </c>
      <c r="W11" s="649">
        <v>0.7</v>
      </c>
      <c r="X11" s="649">
        <v>0.75</v>
      </c>
      <c r="Y11" s="649">
        <v>0.75</v>
      </c>
      <c r="Z11" s="649">
        <v>0.75</v>
      </c>
      <c r="AA11" s="648"/>
      <c r="AB11" s="648"/>
      <c r="AC11" s="648"/>
      <c r="AD11" s="648"/>
      <c r="AE11" s="648"/>
      <c r="AF11" s="648"/>
      <c r="AG11" s="648"/>
      <c r="AH11" s="648"/>
      <c r="AI11" s="648"/>
      <c r="AJ11" s="648"/>
      <c r="AK11" s="648"/>
      <c r="AL11" s="648"/>
      <c r="AM11" s="648">
        <v>20</v>
      </c>
      <c r="AN11" s="648">
        <v>20</v>
      </c>
      <c r="AO11" s="648">
        <v>20</v>
      </c>
      <c r="AP11" s="648">
        <v>20</v>
      </c>
      <c r="AQ11" s="650">
        <v>2520</v>
      </c>
      <c r="AR11" s="650">
        <v>3500</v>
      </c>
      <c r="AS11" s="650">
        <v>3330</v>
      </c>
      <c r="AT11" s="650">
        <v>3170</v>
      </c>
      <c r="AU11" s="650"/>
      <c r="AV11" s="650"/>
      <c r="AW11" s="650"/>
      <c r="AX11" s="650"/>
      <c r="AY11" s="650">
        <v>145</v>
      </c>
      <c r="AZ11" s="650">
        <v>200</v>
      </c>
      <c r="BA11" s="650">
        <v>195</v>
      </c>
      <c r="BB11" s="650">
        <v>191</v>
      </c>
    </row>
    <row r="12" spans="1:54" s="4" customFormat="1" ht="14.25" x14ac:dyDescent="0.2">
      <c r="A12" s="336" t="s">
        <v>827</v>
      </c>
      <c r="B12" s="336" t="s">
        <v>835</v>
      </c>
      <c r="C12" s="648">
        <v>12</v>
      </c>
      <c r="D12" s="648">
        <v>10</v>
      </c>
      <c r="E12" s="648">
        <v>10</v>
      </c>
      <c r="F12" s="648">
        <v>10</v>
      </c>
      <c r="G12" s="648"/>
      <c r="H12" s="648"/>
      <c r="I12" s="648"/>
      <c r="J12" s="648"/>
      <c r="K12" s="649">
        <v>0.45</v>
      </c>
      <c r="L12" s="649">
        <v>0.45</v>
      </c>
      <c r="M12" s="649">
        <v>0.45</v>
      </c>
      <c r="N12" s="649">
        <v>0.45</v>
      </c>
      <c r="O12" s="648"/>
      <c r="P12" s="648"/>
      <c r="Q12" s="648"/>
      <c r="R12" s="648"/>
      <c r="S12" s="649">
        <v>0.2</v>
      </c>
      <c r="T12" s="649">
        <v>0.2</v>
      </c>
      <c r="U12" s="649">
        <v>0.2</v>
      </c>
      <c r="V12" s="649">
        <v>0.2</v>
      </c>
      <c r="W12" s="649">
        <v>0.7</v>
      </c>
      <c r="X12" s="649">
        <v>0.75</v>
      </c>
      <c r="Y12" s="649">
        <v>0.75</v>
      </c>
      <c r="Z12" s="649">
        <v>0.75</v>
      </c>
      <c r="AA12" s="648"/>
      <c r="AB12" s="648"/>
      <c r="AC12" s="648"/>
      <c r="AD12" s="648"/>
      <c r="AE12" s="648"/>
      <c r="AF12" s="648"/>
      <c r="AG12" s="648"/>
      <c r="AH12" s="648"/>
      <c r="AI12" s="648"/>
      <c r="AJ12" s="648"/>
      <c r="AK12" s="648"/>
      <c r="AL12" s="648"/>
      <c r="AM12" s="648">
        <v>20</v>
      </c>
      <c r="AN12" s="648">
        <v>20</v>
      </c>
      <c r="AO12" s="648">
        <v>20</v>
      </c>
      <c r="AP12" s="648">
        <v>20</v>
      </c>
      <c r="AQ12" s="650">
        <v>4000</v>
      </c>
      <c r="AR12" s="650">
        <v>4500</v>
      </c>
      <c r="AS12" s="650">
        <v>4280</v>
      </c>
      <c r="AT12" s="650">
        <v>4070</v>
      </c>
      <c r="AU12" s="650"/>
      <c r="AV12" s="650"/>
      <c r="AW12" s="650"/>
      <c r="AX12" s="650"/>
      <c r="AY12" s="650">
        <v>192</v>
      </c>
      <c r="AZ12" s="650">
        <v>251</v>
      </c>
      <c r="BA12" s="650">
        <v>247</v>
      </c>
      <c r="BB12" s="650">
        <v>243</v>
      </c>
    </row>
    <row r="13" spans="1:54" s="4" customFormat="1" ht="14.25" x14ac:dyDescent="0.2">
      <c r="A13" s="286" t="s">
        <v>838</v>
      </c>
      <c r="B13" s="651"/>
      <c r="C13" s="651"/>
      <c r="D13" s="651"/>
      <c r="E13" s="651"/>
      <c r="F13" s="651"/>
      <c r="G13" s="651"/>
      <c r="H13" s="651"/>
      <c r="I13" s="651"/>
      <c r="J13" s="651"/>
      <c r="K13" s="651"/>
      <c r="L13" s="651"/>
      <c r="M13" s="651"/>
      <c r="N13" s="651"/>
      <c r="O13" s="651"/>
      <c r="P13" s="651"/>
      <c r="Q13" s="651"/>
      <c r="R13" s="651"/>
      <c r="S13" s="651"/>
      <c r="T13" s="651"/>
      <c r="U13" s="651"/>
      <c r="V13" s="651"/>
      <c r="W13" s="651"/>
      <c r="X13" s="651"/>
      <c r="Y13" s="651"/>
      <c r="Z13" s="651"/>
      <c r="AA13" s="651"/>
      <c r="AB13" s="651"/>
      <c r="AC13" s="651"/>
      <c r="AD13" s="651"/>
      <c r="AE13" s="651"/>
      <c r="AF13" s="651"/>
      <c r="AG13" s="651"/>
      <c r="AH13" s="651"/>
      <c r="AI13" s="651"/>
      <c r="AJ13" s="651"/>
      <c r="AK13" s="651"/>
      <c r="AL13" s="651"/>
      <c r="AM13" s="651"/>
      <c r="AN13" s="651"/>
      <c r="AO13" s="651"/>
      <c r="AP13" s="651"/>
      <c r="AQ13" s="651"/>
      <c r="AR13" s="651"/>
      <c r="AS13" s="651"/>
      <c r="AT13" s="651"/>
      <c r="AU13" s="651"/>
      <c r="AV13" s="651"/>
      <c r="AW13" s="651"/>
      <c r="AX13" s="651"/>
      <c r="AY13" s="651"/>
      <c r="AZ13" s="651"/>
      <c r="BA13" s="651"/>
      <c r="BB13" s="651"/>
    </row>
    <row r="14" spans="1:54" ht="14.25" x14ac:dyDescent="0.2">
      <c r="A14" s="294" t="s">
        <v>827</v>
      </c>
      <c r="B14" s="294" t="s">
        <v>831</v>
      </c>
      <c r="C14">
        <v>12</v>
      </c>
      <c r="D14" s="4">
        <v>12</v>
      </c>
      <c r="E14" s="4">
        <v>12</v>
      </c>
      <c r="F14" s="4">
        <v>12</v>
      </c>
      <c r="K14" s="649">
        <v>1</v>
      </c>
      <c r="L14" s="649">
        <v>1</v>
      </c>
      <c r="M14" s="649">
        <v>1</v>
      </c>
      <c r="N14" s="649">
        <v>1</v>
      </c>
      <c r="S14" s="649">
        <v>1</v>
      </c>
      <c r="T14" s="649">
        <v>1</v>
      </c>
      <c r="U14" s="649">
        <v>1</v>
      </c>
      <c r="V14" s="649">
        <v>1</v>
      </c>
      <c r="W14" s="649">
        <v>0.96</v>
      </c>
      <c r="X14" s="649">
        <v>0.97</v>
      </c>
      <c r="Y14" s="649">
        <v>0.97</v>
      </c>
      <c r="Z14" s="649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828</v>
      </c>
      <c r="B15" s="294" t="s">
        <v>831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649">
        <v>1</v>
      </c>
      <c r="L15" s="649">
        <v>1</v>
      </c>
      <c r="M15" s="649">
        <v>1</v>
      </c>
      <c r="N15" s="649">
        <v>1</v>
      </c>
      <c r="O15" s="4"/>
      <c r="P15" s="4"/>
      <c r="Q15" s="4"/>
      <c r="R15" s="4"/>
      <c r="S15" s="649">
        <v>1</v>
      </c>
      <c r="T15" s="649">
        <v>1</v>
      </c>
      <c r="U15" s="649">
        <v>1</v>
      </c>
      <c r="V15" s="649">
        <v>1</v>
      </c>
      <c r="W15" s="649">
        <v>0.96</v>
      </c>
      <c r="X15" s="649">
        <v>0.97</v>
      </c>
      <c r="Y15" s="649">
        <v>0.97</v>
      </c>
      <c r="Z15" s="649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827</v>
      </c>
      <c r="B16" s="336" t="s">
        <v>832</v>
      </c>
      <c r="C16" s="4">
        <v>12</v>
      </c>
      <c r="D16" s="4">
        <v>12</v>
      </c>
      <c r="E16" s="4">
        <v>12</v>
      </c>
      <c r="F16" s="4">
        <v>12</v>
      </c>
      <c r="K16" s="649">
        <v>1</v>
      </c>
      <c r="L16" s="649">
        <v>1</v>
      </c>
      <c r="M16" s="649">
        <v>1</v>
      </c>
      <c r="N16" s="649">
        <v>1</v>
      </c>
      <c r="S16" s="649">
        <v>1</v>
      </c>
      <c r="T16" s="649">
        <v>1</v>
      </c>
      <c r="U16" s="649">
        <v>1</v>
      </c>
      <c r="V16" s="649">
        <v>1</v>
      </c>
      <c r="W16" s="649">
        <v>1</v>
      </c>
      <c r="X16" s="649">
        <v>1</v>
      </c>
      <c r="Y16" s="649">
        <v>1</v>
      </c>
      <c r="Z16" s="649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828</v>
      </c>
      <c r="B17" s="294" t="s">
        <v>832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649">
        <v>1</v>
      </c>
      <c r="L17" s="649">
        <v>1</v>
      </c>
      <c r="M17" s="649">
        <v>1</v>
      </c>
      <c r="N17" s="649">
        <v>1</v>
      </c>
      <c r="O17" s="4"/>
      <c r="P17" s="4"/>
      <c r="Q17" s="4"/>
      <c r="R17" s="4"/>
      <c r="S17" s="649">
        <v>1</v>
      </c>
      <c r="T17" s="649">
        <v>1</v>
      </c>
      <c r="U17" s="649">
        <v>1</v>
      </c>
      <c r="V17" s="649">
        <v>1</v>
      </c>
      <c r="W17" s="649">
        <v>1</v>
      </c>
      <c r="X17" s="649">
        <v>1</v>
      </c>
      <c r="Y17" s="649">
        <v>1</v>
      </c>
      <c r="Z17" s="649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837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827</v>
      </c>
      <c r="B19" s="294" t="s">
        <v>836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O19" sqref="O19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38" t="s">
        <v>585</v>
      </c>
      <c r="B1" s="640" t="s">
        <v>586</v>
      </c>
      <c r="C1" s="641"/>
      <c r="D1" s="641"/>
      <c r="E1" s="641"/>
      <c r="F1" s="642"/>
      <c r="G1" s="640" t="s">
        <v>587</v>
      </c>
      <c r="H1" s="641"/>
      <c r="I1" s="641"/>
      <c r="J1" s="641"/>
      <c r="K1" s="642"/>
      <c r="L1" s="3"/>
      <c r="M1" s="3"/>
      <c r="N1" s="3"/>
      <c r="O1" s="3"/>
      <c r="P1" s="3"/>
      <c r="Q1" s="3"/>
      <c r="R1" s="3"/>
    </row>
    <row r="2" spans="1:18" ht="13.5" thickBot="1" x14ac:dyDescent="0.25">
      <c r="A2" s="639"/>
      <c r="B2" s="443" t="s">
        <v>254</v>
      </c>
      <c r="C2" s="444" t="s">
        <v>588</v>
      </c>
      <c r="D2" s="444" t="s">
        <v>589</v>
      </c>
      <c r="E2" s="444" t="s">
        <v>590</v>
      </c>
      <c r="F2" s="445" t="s">
        <v>591</v>
      </c>
      <c r="G2" s="443" t="s">
        <v>254</v>
      </c>
      <c r="H2" s="444" t="s">
        <v>588</v>
      </c>
      <c r="I2" s="444" t="s">
        <v>589</v>
      </c>
      <c r="J2" s="444" t="s">
        <v>590</v>
      </c>
      <c r="K2" s="445" t="s">
        <v>591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592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37" t="s">
        <v>588</v>
      </c>
      <c r="B7" s="637"/>
      <c r="C7" s="637"/>
      <c r="D7" s="63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593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594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595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596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597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598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599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600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601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37" t="s">
        <v>602</v>
      </c>
      <c r="B18" s="637"/>
      <c r="C18" s="637"/>
      <c r="D18" s="63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593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603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604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605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606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607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608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609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37" t="s">
        <v>610</v>
      </c>
      <c r="B28" s="637"/>
      <c r="C28" s="637"/>
      <c r="D28" s="63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593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571</v>
      </c>
      <c r="W29" s="439" t="s">
        <v>572</v>
      </c>
      <c r="X29" s="439" t="s">
        <v>573</v>
      </c>
      <c r="Y29" s="439" t="s">
        <v>574</v>
      </c>
    </row>
    <row r="30" spans="1:30" x14ac:dyDescent="0.2">
      <c r="A30" s="3" t="s">
        <v>611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575</v>
      </c>
      <c r="V30" s="437" t="s">
        <v>576</v>
      </c>
      <c r="W30" s="437" t="s">
        <v>577</v>
      </c>
      <c r="X30" s="437" t="s">
        <v>578</v>
      </c>
      <c r="Y30" s="437" t="s">
        <v>579</v>
      </c>
    </row>
    <row r="31" spans="1:30" ht="15" x14ac:dyDescent="0.25">
      <c r="A31" s="3" t="s">
        <v>612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580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613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581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642</v>
      </c>
    </row>
    <row r="33" spans="1:30" ht="15" x14ac:dyDescent="0.25">
      <c r="A33" s="3" t="s">
        <v>614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615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582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616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583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587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617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584</v>
      </c>
      <c r="U37" s="442"/>
      <c r="V37" s="442"/>
      <c r="W37" s="442"/>
      <c r="X37" s="442"/>
      <c r="Y37" s="442"/>
    </row>
    <row r="38" spans="1:30" x14ac:dyDescent="0.2">
      <c r="A38" s="3" t="s">
        <v>586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629</v>
      </c>
      <c r="Z39">
        <v>2018</v>
      </c>
    </row>
    <row r="40" spans="1:30" ht="15" x14ac:dyDescent="0.25">
      <c r="A40" s="637" t="s">
        <v>591</v>
      </c>
      <c r="B40" s="637"/>
      <c r="C40" s="637"/>
      <c r="D40" s="63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630</v>
      </c>
      <c r="V40">
        <v>101.7</v>
      </c>
      <c r="W40" s="3" t="s">
        <v>13</v>
      </c>
      <c r="Y40" t="s">
        <v>633</v>
      </c>
      <c r="Z40">
        <v>4.6900000000000004</v>
      </c>
      <c r="AA40" t="s">
        <v>13</v>
      </c>
    </row>
    <row r="41" spans="1:30" ht="15" x14ac:dyDescent="0.25">
      <c r="A41" s="456" t="s">
        <v>593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632</v>
      </c>
      <c r="T41" s="3" t="s">
        <v>631</v>
      </c>
      <c r="U41" s="3"/>
      <c r="V41">
        <v>26.74</v>
      </c>
      <c r="W41" s="3" t="s">
        <v>13</v>
      </c>
      <c r="Y41" t="s">
        <v>634</v>
      </c>
      <c r="Z41">
        <v>37.79</v>
      </c>
      <c r="AA41" t="s">
        <v>13</v>
      </c>
    </row>
    <row r="42" spans="1:30" ht="15" x14ac:dyDescent="0.25">
      <c r="A42" s="3" t="s">
        <v>618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635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37" t="s">
        <v>619</v>
      </c>
      <c r="B45" s="637"/>
      <c r="C45" s="637"/>
      <c r="D45" s="63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593</v>
      </c>
      <c r="B46" s="456">
        <v>2018</v>
      </c>
      <c r="C46" s="456">
        <v>2020</v>
      </c>
      <c r="D46" s="456">
        <v>2030</v>
      </c>
      <c r="E46" s="3"/>
      <c r="F46" s="456" t="s">
        <v>620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621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637</v>
      </c>
    </row>
    <row r="48" spans="1:30" ht="30" customHeight="1" x14ac:dyDescent="0.25">
      <c r="A48" s="460" t="s">
        <v>622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636</v>
      </c>
      <c r="Z48" s="643" t="s">
        <v>574</v>
      </c>
      <c r="AA48" s="644"/>
      <c r="AB48" s="644"/>
    </row>
    <row r="49" spans="1:28" x14ac:dyDescent="0.2">
      <c r="A49" s="3" t="s">
        <v>623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633</v>
      </c>
      <c r="Z49" s="3">
        <v>0.35792764326805798</v>
      </c>
    </row>
    <row r="50" spans="1:28" x14ac:dyDescent="0.2">
      <c r="A50" s="3" t="s">
        <v>624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634</v>
      </c>
      <c r="Z50" s="3">
        <v>0.5922178577259587</v>
      </c>
    </row>
    <row r="51" spans="1:28" x14ac:dyDescent="0.2">
      <c r="A51" s="3" t="s">
        <v>625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635</v>
      </c>
      <c r="Z51" s="3">
        <v>5.2470383697893502E-2</v>
      </c>
    </row>
    <row r="52" spans="1:28" x14ac:dyDescent="0.2">
      <c r="A52" s="3" t="s">
        <v>626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641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627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638</v>
      </c>
      <c r="Z53" s="643" t="s">
        <v>573</v>
      </c>
      <c r="AA53" s="644"/>
      <c r="AB53" s="644"/>
    </row>
    <row r="54" spans="1:28" x14ac:dyDescent="0.2">
      <c r="A54" s="3" t="s">
        <v>628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633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634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635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641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639</v>
      </c>
      <c r="Z59" s="643" t="s">
        <v>640</v>
      </c>
      <c r="AA59" s="644"/>
      <c r="AB59" s="644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633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634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635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641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2022-04-04T14:08:50Z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681541085243225</vt:r8>
  </property>
</Properties>
</file>