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reland-model\"/>
    </mc:Choice>
  </mc:AlternateContent>
  <xr:revisionPtr revIDLastSave="0" documentId="13_ncr:1_{273E74D3-1E0E-4CD6-A8CB-52468C81189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C57" i="4"/>
  <c r="F5" i="5" s="1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8" i="4"/>
  <c r="D68" i="4"/>
  <c r="C69" i="4"/>
  <c r="D69" i="4"/>
  <c r="C65" i="4"/>
  <c r="D65" i="4"/>
  <c r="C64" i="4"/>
  <c r="D64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0" i="4"/>
  <c r="C70" i="4"/>
  <c r="B9" i="19" s="1"/>
  <c r="D71" i="4"/>
  <c r="C71" i="4"/>
  <c r="B10" i="19" s="1"/>
  <c r="D72" i="4"/>
  <c r="C72" i="4"/>
  <c r="B11" i="19" s="1"/>
  <c r="D66" i="4"/>
  <c r="C66" i="4"/>
  <c r="B8" i="19" s="1"/>
  <c r="D63" i="4"/>
  <c r="C63" i="4"/>
  <c r="B7" i="19" s="1"/>
  <c r="D67" i="4"/>
  <c r="C67" i="4"/>
  <c r="B6" i="19" s="1"/>
  <c r="D61" i="4"/>
  <c r="C61" i="4"/>
  <c r="D60" i="4"/>
  <c r="D58" i="4"/>
  <c r="C60" i="4"/>
  <c r="C58" i="4"/>
  <c r="C59" i="4"/>
  <c r="D59" i="4"/>
  <c r="C6" i="4"/>
  <c r="D6" i="4"/>
  <c r="C7" i="4"/>
  <c r="D7" i="4"/>
  <c r="C8" i="4"/>
  <c r="G10" i="2" s="1"/>
  <c r="D8" i="4"/>
  <c r="C9" i="4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1" i="2"/>
  <c r="G12" i="2"/>
  <c r="G13" i="2"/>
  <c r="G14" i="2"/>
  <c r="D13" i="2"/>
  <c r="L7" i="3" l="1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<sst xmlns="http://schemas.openxmlformats.org/spreadsheetml/2006/main" count="1397" uniqueCount="619">
  <si>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</si>
  <si>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</si>
  <si>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</si>
  <si>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</si>
  <si>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</si>
  <si>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</si>
  <si>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</si>
  <si>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</si>
  <si>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</si>
  <si>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</si>
  <si>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</si>
  <si>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</si>
  <si>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</si>
  <si>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</si>
  <si>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</si>
  <si>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</si>
  <si>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</si>
  <si>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</si>
  <si>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</si>
  <si>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</si>
  <si>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</si>
  <si>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</si>
  <si>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</si>
  <si>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</si>
  <si>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</si>
  <si>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</si>
  <si>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</si>
  <si>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</si>
  <si>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</si>
  <si>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</si>
  <si>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</si>
  <si>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</si>
  <si>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</si>
  <si>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</si>
  <si>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</si>
  <si>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</si>
  <si>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</si>
  <si>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</si>
  <si>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</si>
  <si>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</si>
  <si>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</si>
  <si>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</si>
  <si>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</si>
  <si>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</si>
  <si>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</si>
  <si>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</si>
  <si>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</si>
  <si>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</si>
  <si>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</si>
  <si>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</si>
  <si>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</si>
  <si>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</si>
  <si>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</si>
  <si>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</si>
  <si>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</si>
  <si>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</si>
  <si>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</si>
  <si>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</si>
  <si>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</si>
  <si>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</si>
  <si>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</si>
  <si>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</si>
  <si>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</si>
  <si>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</si>
  <si>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</si>
  <si>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</si>
  <si>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</si>
  <si>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</si>
  <si>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</si>
  <si>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</si>
  <si>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</si>
  <si>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</si>
  <si>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</si>
  <si>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</si>
  <si>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</si>
  <si>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</si>
  <si>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</si>
  <si>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</si>
  <si>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</si>
  <si>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</si>
  <si>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</si>
  <si>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</si>
  <si>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</si>
  <si>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</si>
  <si>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</si>
  <si>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</si>
  <si>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</si>
  <si>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</si>
  <si>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</si>
  <si>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</si>
  <si>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</si>
  <si>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</si>
  <si>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</si>
  <si>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</si>
  <si>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</si>
  <si>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</si>
  <si>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</si>
  <si>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</si>
  <si>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</si>
  <si>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</si>
  <si>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</si>
  <si>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</si>
  <si>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</si>
  <si>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</si>
  <si>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</si>
  <si>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</si>
  <si>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</si>
  <si>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</si>
  <si>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</si>
  <si>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</si>
  <si>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</si>
  <si>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</si>
  <si>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</si>
  <si>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</si>
  <si>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</si>
  <si>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</si>
  <si>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</si>
  <si>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</si>
  <si>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</si>
  <si>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</si>
  <si>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</si>
  <si>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</si>
  <si>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</si>
  <si>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</si>
  <si>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</si>
  <si>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</si>
  <si>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</si>
  <si>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</si>
  <si>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</si>
  <si>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</si>
  <si>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</si>
  <si>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</si>
  <si>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</si>
  <si>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</si>
  <si>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</si>
  <si>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</si>
  <si>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</si>
  <si>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</si>
  <si>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</si>
  <si>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</si>
  <si>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</si>
  <si>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</si>
  <si>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</si>
  <si>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</si>
  <si>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</si>
  <si>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</si>
  <si>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</si>
  <si>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</si>
  <si>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</si>
  <si>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</si>
  <si>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</si>
  <si>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</si>
  <si>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</si>
  <si>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</si>
  <si>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</si>
  <si>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</si>
  <si>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</si>
  <si>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</si>
  <si>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</si>
  <si>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</si>
  <si>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</si>
  <si>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</si>
  <si>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</si>
  <si>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</si>
  <si>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</si>
  <si>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</si>
  <si>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</si>
  <si>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</si>
  <si>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</si>
  <si>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</si>
  <si>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</si>
  <si>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</si>
  <si>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</si>
  <si>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</si>
  <si>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</si>
  <si>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</si>
  <si>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</si>
  <si>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</si>
  <si>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</si>
  <si>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</si>
  <si>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</si>
  <si>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</si>
  <si>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</si>
  <si>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</si>
  <si>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</si>
  <si>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</si>
  <si>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</si>
  <si>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</si>
  <si>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</si>
  <si>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</si>
  <si>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</si>
  <si>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</si>
  <si>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</si>
  <si>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</si>
  <si>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</si>
  <si>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</si>
  <si>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</si>
  <si>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</si>
  <si>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</si>
  <si>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</si>
  <si>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</si>
  <si>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</si>
  <si>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</si>
  <si>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</si>
  <si>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</si>
  <si>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</si>
  <si>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</si>
  <si>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</si>
  <si>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</si>
  <si>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</si>
  <si>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</si>
  <si>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</si>
  <si>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</si>
  <si>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</si>
  <si>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</si>
  <si>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</si>
  <si>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</si>
  <si>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</si>
  <si>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</si>
  <si>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</si>
  <si>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</si>
  <si>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</si>
  <si>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</si>
  <si>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</si>
  <si>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</si>
  <si>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</si>
  <si>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</si>
  <si>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</si>
  <si>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</si>
  <si>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</si>
  <si>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</si>
  <si>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</si>
  <si>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</si>
  <si>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</si>
  <si>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</si>
  <si>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</si>
  <si>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</si>
  <si>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</si>
  <si>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</si>
  <si>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</si>
  <si>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</si>
  <si>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</si>
  <si>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</si>
  <si>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</si>
  <si>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</si>
  <si>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</si>
  <si>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</si>
  <si>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</si>
  <si>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</si>
  <si>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</si>
  <si>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</si>
  <si>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</si>
  <si>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</si>
  <si>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</si>
  <si>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</si>
  <si>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</si>
  <si>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</si>
  <si>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</si>
  <si>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</si>
  <si>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</si>
  <si>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</si>
  <si>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</si>
  <si>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</si>
  <si>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</si>
  <si>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</si>
  <si>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</si>
  <si>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</si>
  <si>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</si>
  <si>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</si>
  <si>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</si>
  <si>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</si>
  <si>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</si>
  <si>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</si>
  <si>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</si>
  <si>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</si>
  <si>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</si>
  <si>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</si>
  <si>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</si>
  <si>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</si>
  <si>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</si>
  <si>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</si>
  <si>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</si>
  <si>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</si>
  <si>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</si>
  <si>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</si>
  <si>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</si>
  <si>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</si>
  <si>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</si>
  <si>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</si>
  <si>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</si>
  <si>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</si>
  <si>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</si>
  <si>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</si>
  <si>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</si>
  <si>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</si>
  <si>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</si>
  <si>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</si>
  <si>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</si>
  <si>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</si>
  <si>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</si>
  <si>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</si>
  <si>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</si>
  <si>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</si>
  <si>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</si>
  <si>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</si>
  <si>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</si>
  <si>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</si>
  <si>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</si>
  <si>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</si>
  <si>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</si>
  <si>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</si>
  <si>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</si>
  <si>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</si>
  <si>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</si>
  <si>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</si>
  <si>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</si>
  <si>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</si>
  <si>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</si>
  <si>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</si>
  <si>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</si>
  <si>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</si>
  <si>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</si>
  <si>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</si>
  <si>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</si>
  <si>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</si>
  <si>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</si>
  <si>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</si>
  <si>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</si>
  <si>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</si>
  <si>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</si>
  <si>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</si>
  <si>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</si>
  <si>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</si>
  <si>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</si>
  <si>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</si>
  <si>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</si>
  <si>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</si>
  <si>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</si>
  <si>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</si>
  <si>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</si>
  <si>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</si>
  <si>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</si>
  <si>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</si>
  <si>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</si>
  <si>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</si>
  <si>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</si>
  <si>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</si>
  <si>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</si>
  <si>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</si>
  <si>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</si>
  <si>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</si>
  <si>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</si>
  <si>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</si>
  <si>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</si>
  <si>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</si>
  <si>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</si>
  <si>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</si>
  <si>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</si>
  <si>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</si>
  <si>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</si>
  <si>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</si>
  <si>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</si>
  <si>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</si>
  <si>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</si>
  <si>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</si>
  <si>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</si>
  <si>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</si>
  <si>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</si>
  <si>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</si>
  <si>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</si>
  <si>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</si>
  <si>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</si>
  <si>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</si>
  <si>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</si>
  <si>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</si>
  <si>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</si>
  <si>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</si>
  <si>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</si>
  <si>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</si>
  <si>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</si>
  <si>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</si>
  <si>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</si>
  <si>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</si>
  <si>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</si>
  <si>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</si>
  <si>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</si>
  <si>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</si>
  <si>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</si>
  <si>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</si>
  <si>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</si>
  <si>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</si>
  <si>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</si>
  <si>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</si>
  <si>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</si>
  <si>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</si>
  <si>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</si>
  <si>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</si>
  <si>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</si>
  <si>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</si>
  <si>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</si>
  <si>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</si>
  <si>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</si>
  <si>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</si>
  <si>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</si>
  <si>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</si>
  <si>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</si>
  <si>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</si>
  <si>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</si>
  <si>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</si>
  <si>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</si>
  <si>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</si>
  <si>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</si>
  <si>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</si>
  <si>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</si>
  <si>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</si>
  <si>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</si>
  <si>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</si>
  <si>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</si>
  <si>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</si>
  <si>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</si>
  <si>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</si>
  <si>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</si>
  <si>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</si>
  <si>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</si>
  <si>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</si>
  <si>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</si>
  <si>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</si>
  <si>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</si>
  <si>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</si>
  <si>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</si>
  <si>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</si>
  <si>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</si>
  <si>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</si>
  <si>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</si>
  <si>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</si>
  <si>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</si>
  <si>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</si>
  <si>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</si>
  <si>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</si>
  <si>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</si>
  <si>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</si>
  <si>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</si>
  <si>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</si>
  <si>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</si>
  <si>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</si>
  <si>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</si>
  <si>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</si>
  <si>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</si>
  <si>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</si>
  <si>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</si>
  <si>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</si>
  <si>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</si>
  <si>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</si>
  <si>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</si>
  <si>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</si>
  <si>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</si>
  <si>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</si>
  <si>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</si>
  <si>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</si>
  <si>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</si>
  <si>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</si>
  <si>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</si>
  <si>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</si>
  <si>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</si>
  <si>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</si>
  <si>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</si>
  <si>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</si>
  <si>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</si>
  <si>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</si>
  <si>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</si>
  <si>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</si>
  <si>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</si>
  <si>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</si>
  <si>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</si>
  <si>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</si>
  <si>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</si>
  <si>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</si>
  <si>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</si>
  <si>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</si>
  <si>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</si>
  <si>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</si>
  <si>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</si>
  <si>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</si>
  <si>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</si>
  <si>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</si>
  <si>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</si>
  <si>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</si>
  <si>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</si>
  <si>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</si>
  <si>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</si>
  <si>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</si>
  <si>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</si>
  <si>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</si>
  <si>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</si>
  <si>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</si>
  <si>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</si>
  <si>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</si>
  <si>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</si>
  <si>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</si>
  <si>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</si>
  <si>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</si>
  <si>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</si>
  <si>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</si>
  <si>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</si>
  <si>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</si>
  <si>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</si>
  <si>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</si>
  <si>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</si>
  <si>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</si>
  <si>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</si>
  <si>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</si>
  <si>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</si>
  <si>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</si>
  <si>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</si>
  <si>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</si>
  <si>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</si>
  <si>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</si>
  <si>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</si>
  <si>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</si>
  <si>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</si>
  <si>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</si>
  <si>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</si>
  <si>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</si>
  <si>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</si>
  <si>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</si>
  <si>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</si>
  <si>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</si>
  <si>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</si>
  <si>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</si>
  <si>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</si>
  <si>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</si>
  <si>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</si>
  <si>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</si>
  <si>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</si>
  <si>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</si>
  <si>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</si>
  <si>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</si>
  <si>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</si>
  <si>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</si>
  <si>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</si>
  <si>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</si>
  <si>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</si>
  <si>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</si>
  <si>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</si>
  <si>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</si>
  <si>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</si>
  <si>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</si>
  <si>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</si>
  <si>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</si>
  <si>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</si>
  <si>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</si>
  <si>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</si>
  <si>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</si>
  <si>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</si>
  <si>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</si>
  <si>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</si>
  <si>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</si>
  <si>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</si>
  <si>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</si>
  <si>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</si>
  <si>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</si>
  <si>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</si>
  <si>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</si>
  <si>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</si>
  <si>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</si>
  <si>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</si>
  <si>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</si>
  <si>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</si>
  <si>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</si>
  <si>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</si>
  <si>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</si>
  <si>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</si>
  <si>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</si>
  <si>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</si>
  <si>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</si>
  <si>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</si>
  <si>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</si>
  <si>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</si>
  <si>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</si>
  <si>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</si>
  <si>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</si>
  <si>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</si>
  <si>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</si>
  <si>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</si>
  <si>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</si>
  <si>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</si>
  <si>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</si>
  <si>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</si>
  <si>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</si>
  <si>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</si>
  <si>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</si>
  <si>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</si>
  <si>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</si>
  <si>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</si>
  <si>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</si>
  <si>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</si>
  <si>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</si>
  <si>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</si>
  <si>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</si>
  <si>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</si>
  <si>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</si>
  <si>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</si>
  <si>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</si>
  <si>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</si>
  <si>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</si>
  <si>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</si>
  <si>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</si>
  <si>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</si>
  <si>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</si>
  <si>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</si>
  <si>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</si>
  <si>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</si>
  <si>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~FI_T: MEUR2014</t>
  </si>
  <si>
    <t>2018~MEUR2018</t>
  </si>
  <si>
    <t>2019~MEUR2019</t>
  </si>
  <si>
    <t>2025~MEUR2019</t>
  </si>
  <si>
    <t>2030~MEUR2019</t>
  </si>
  <si>
    <t>2035~MEUR2019</t>
  </si>
  <si>
    <t>2040~MEUR2019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</si>
</sst>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6" fillId="0" borderId="0" applyNumberFormat="0" applyFill="0" applyBorder="0" applyAlignment="0" applyProtection="0"/>
    <xf numFmtId="0" fontId="53" fillId="0" borderId="0"/>
  </cellStyleXfs>
  <cellXfs count="52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8" fillId="9" borderId="0" xfId="6" applyFont="1" applyFill="1" applyAlignment="1">
      <alignment vertical="center"/>
    </xf>
    <xf numFmtId="0" fontId="59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60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1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6" fillId="21" borderId="0" xfId="5" applyFill="1" applyAlignment="1">
      <alignment vertical="center"/>
    </xf>
    <xf numFmtId="0" fontId="4" fillId="21" borderId="0" xfId="6" applyFont="1" applyFill="1" applyAlignment="1">
      <alignment vertical="center"/>
    </xf>
    <xf numFmtId="0" fontId="57" fillId="21" borderId="0" xfId="6" applyFont="1" applyFill="1" applyAlignment="1">
      <alignment horizontal="center" vertical="center"/>
    </xf>
    <xf numFmtId="0" fontId="56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7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tabSelected="1" zoomScaleNormal="100" workbookViewId="0">
      <selection activeCell="E17" sqref="E17"/>
    </sheetView>
  </sheetViews>
  <sheetFormatPr defaultColWidth="8.86328125" defaultRowHeight="14.25"/>
  <cols>
    <col min="1" max="4" width="21.73046875" style="442" customWidth="1"/>
    <col min="5" max="6" width="14.1328125" style="442" customWidth="1"/>
    <col min="7" max="7" width="12.1328125" style="442" customWidth="1"/>
    <col min="8" max="10" width="8.1328125" style="442" customWidth="1"/>
    <col min="11" max="11" width="9.73046875" style="442" customWidth="1"/>
    <col min="12" max="12" width="8.1328125" style="442" customWidth="1"/>
    <col min="13" max="13" width="10" style="442" customWidth="1"/>
    <col min="14" max="14" width="11.3984375" style="442" customWidth="1"/>
    <col min="15" max="15" width="13.3984375" style="442" customWidth="1"/>
    <col min="16" max="16384" width="8.86328125" style="442"/>
  </cols>
  <sheetData>
    <row r="1" spans="1:26">
      <c r="A1" s="497"/>
      <c r="B1" s="497"/>
      <c r="C1" s="497"/>
      <c r="D1" s="497"/>
      <c r="E1" s="498"/>
      <c r="F1" s="498"/>
      <c r="G1" s="498"/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498"/>
      <c r="T1" s="498"/>
      <c r="U1" s="498"/>
      <c r="V1" s="498"/>
      <c r="W1" s="498"/>
      <c r="X1" s="498"/>
      <c r="Y1" s="498"/>
      <c r="Z1" s="498"/>
    </row>
    <row r="2" spans="1:26">
      <c r="A2" s="497"/>
      <c r="B2" s="497"/>
      <c r="C2" s="497"/>
      <c r="D2" s="497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</row>
    <row r="3" spans="1:26">
      <c r="A3" s="497"/>
      <c r="B3" s="497"/>
      <c r="C3" s="497"/>
      <c r="D3" s="497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</row>
    <row r="4" spans="1:26">
      <c r="A4" s="497"/>
      <c r="B4" s="497"/>
      <c r="C4" s="497"/>
      <c r="D4" s="497"/>
      <c r="E4" s="498"/>
      <c r="F4" s="498"/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498"/>
      <c r="U4" s="498"/>
      <c r="V4" s="498"/>
      <c r="W4" s="498"/>
      <c r="X4" s="498"/>
      <c r="Y4" s="498"/>
      <c r="Z4" s="498"/>
    </row>
    <row r="5" spans="1:26">
      <c r="A5" s="497"/>
      <c r="B5" s="497"/>
      <c r="C5" s="497"/>
      <c r="D5" s="497"/>
      <c r="E5" s="498"/>
      <c r="F5" s="498"/>
      <c r="G5" s="498"/>
      <c r="H5" s="498"/>
      <c r="I5" s="498"/>
      <c r="J5" s="498"/>
      <c r="K5" s="498"/>
      <c r="L5" s="498"/>
      <c r="M5" s="498"/>
      <c r="N5" s="498"/>
      <c r="O5" s="498"/>
      <c r="P5" s="498"/>
      <c r="Q5" s="498"/>
      <c r="R5" s="498"/>
      <c r="S5" s="498"/>
      <c r="T5" s="498"/>
      <c r="U5" s="498"/>
      <c r="V5" s="498"/>
      <c r="W5" s="498"/>
      <c r="X5" s="498"/>
      <c r="Y5" s="498"/>
      <c r="Z5" s="498"/>
    </row>
    <row r="6" spans="1:26">
      <c r="A6" s="497"/>
      <c r="B6" s="497"/>
      <c r="C6" s="497"/>
      <c r="D6" s="497"/>
      <c r="E6" s="498"/>
      <c r="F6" s="498"/>
      <c r="G6" s="498"/>
      <c r="H6" s="498"/>
      <c r="I6" s="498"/>
      <c r="J6" s="498"/>
      <c r="K6" s="498"/>
      <c r="L6" s="498"/>
      <c r="M6" s="498"/>
      <c r="N6" s="498"/>
      <c r="O6" s="498"/>
      <c r="P6" s="498"/>
      <c r="Q6" s="498"/>
      <c r="R6" s="498"/>
      <c r="S6" s="498"/>
      <c r="T6" s="498"/>
      <c r="U6" s="498"/>
      <c r="V6" s="498"/>
      <c r="W6" s="498"/>
      <c r="X6" s="498"/>
      <c r="Y6" s="498"/>
      <c r="Z6" s="498"/>
    </row>
    <row r="7" spans="1:26">
      <c r="A7" s="497"/>
      <c r="B7" s="497"/>
      <c r="C7" s="497"/>
      <c r="D7" s="497"/>
      <c r="E7" s="498"/>
      <c r="F7" s="498"/>
      <c r="G7" s="498"/>
      <c r="H7" s="498"/>
      <c r="I7" s="498"/>
      <c r="J7" s="498"/>
      <c r="K7" s="498"/>
      <c r="L7" s="498"/>
      <c r="M7" s="498"/>
      <c r="N7" s="498"/>
      <c r="O7" s="498"/>
      <c r="P7" s="498"/>
      <c r="Q7" s="498"/>
      <c r="R7" s="498"/>
      <c r="S7" s="498"/>
      <c r="T7" s="498"/>
      <c r="U7" s="498"/>
      <c r="V7" s="498"/>
      <c r="W7" s="498"/>
      <c r="X7" s="498"/>
      <c r="Y7" s="498"/>
      <c r="Z7" s="498"/>
    </row>
    <row r="8" spans="1:26">
      <c r="A8" s="497"/>
      <c r="B8" s="497"/>
      <c r="C8" s="497"/>
      <c r="D8" s="497"/>
      <c r="E8" s="498"/>
      <c r="F8" s="498"/>
      <c r="G8" s="498"/>
      <c r="H8" s="498"/>
      <c r="I8" s="498"/>
      <c r="J8" s="498"/>
      <c r="K8" s="498"/>
      <c r="L8" s="498"/>
      <c r="M8" s="498"/>
      <c r="N8" s="498"/>
      <c r="O8" s="498"/>
      <c r="P8" s="498"/>
      <c r="Q8" s="498"/>
      <c r="R8" s="498"/>
      <c r="S8" s="498"/>
      <c r="T8" s="498"/>
      <c r="U8" s="498"/>
      <c r="V8" s="498"/>
      <c r="W8" s="498"/>
      <c r="X8" s="498"/>
      <c r="Y8" s="498"/>
      <c r="Z8" s="498"/>
    </row>
    <row r="9" spans="1:26">
      <c r="A9" s="497"/>
      <c r="B9" s="497"/>
      <c r="C9" s="497"/>
      <c r="D9" s="497"/>
      <c r="E9" s="498"/>
      <c r="F9" s="498"/>
      <c r="G9" s="498"/>
      <c r="H9" s="498"/>
      <c r="I9" s="498"/>
      <c r="J9" s="498"/>
      <c r="K9" s="498"/>
      <c r="L9" s="498"/>
      <c r="M9" s="498"/>
      <c r="N9" s="498"/>
      <c r="O9" s="498"/>
      <c r="P9" s="498"/>
      <c r="Q9" s="498"/>
      <c r="R9" s="498"/>
      <c r="S9" s="498"/>
      <c r="T9" s="498"/>
      <c r="U9" s="498"/>
      <c r="V9" s="498"/>
      <c r="W9" s="498"/>
      <c r="X9" s="498"/>
      <c r="Y9" s="498"/>
      <c r="Z9" s="498"/>
    </row>
    <row r="10" spans="1:26">
      <c r="A10" s="497"/>
      <c r="B10" s="497"/>
      <c r="C10" s="497"/>
      <c r="D10" s="497"/>
      <c r="E10" s="498"/>
      <c r="F10" s="498"/>
      <c r="G10" s="498"/>
      <c r="H10" s="498"/>
      <c r="I10" s="498"/>
      <c r="J10" s="498"/>
      <c r="K10" s="498"/>
      <c r="L10" s="498"/>
      <c r="M10" s="498"/>
      <c r="N10" s="498"/>
      <c r="O10" s="498"/>
      <c r="P10" s="498"/>
      <c r="Q10" s="498"/>
      <c r="R10" s="498"/>
      <c r="S10" s="498"/>
      <c r="T10" s="498"/>
      <c r="U10" s="498"/>
      <c r="V10" s="498"/>
      <c r="W10" s="498"/>
      <c r="X10" s="498"/>
      <c r="Y10" s="498"/>
      <c r="Z10" s="498"/>
    </row>
    <row r="11" spans="1:26">
      <c r="A11" s="497"/>
      <c r="B11" s="497"/>
      <c r="C11" s="497"/>
      <c r="D11" s="497"/>
      <c r="E11" s="498"/>
      <c r="F11" s="498"/>
      <c r="G11" s="498"/>
      <c r="H11" s="498"/>
      <c r="I11" s="498"/>
      <c r="J11" s="498"/>
      <c r="K11" s="498"/>
      <c r="L11" s="498"/>
      <c r="M11" s="498"/>
      <c r="N11" s="498"/>
      <c r="O11" s="498"/>
      <c r="P11" s="498"/>
      <c r="Q11" s="498"/>
      <c r="R11" s="498"/>
      <c r="S11" s="498"/>
      <c r="T11" s="498"/>
      <c r="U11" s="498"/>
      <c r="V11" s="498"/>
      <c r="W11" s="498"/>
      <c r="X11" s="498"/>
      <c r="Y11" s="498"/>
      <c r="Z11" s="498"/>
    </row>
    <row r="12" spans="1:26">
      <c r="A12" s="497"/>
      <c r="B12" s="497"/>
      <c r="C12" s="497"/>
      <c r="D12" s="497"/>
      <c r="E12" s="498"/>
      <c r="F12" s="498"/>
      <c r="G12" s="498"/>
      <c r="H12" s="498"/>
      <c r="I12" s="498"/>
      <c r="J12" s="498"/>
      <c r="K12" s="498"/>
      <c r="L12" s="498"/>
      <c r="M12" s="498"/>
      <c r="N12" s="498"/>
      <c r="O12" s="498"/>
      <c r="P12" s="498"/>
      <c r="Q12" s="498"/>
      <c r="R12" s="498"/>
      <c r="S12" s="498"/>
      <c r="T12" s="498"/>
      <c r="U12" s="498"/>
      <c r="V12" s="498"/>
      <c r="W12" s="498"/>
      <c r="X12" s="498"/>
      <c r="Y12" s="498"/>
      <c r="Z12" s="498"/>
    </row>
    <row r="13" spans="1:26">
      <c r="A13" s="497"/>
      <c r="B13" s="497"/>
      <c r="C13" s="497"/>
      <c r="D13" s="497"/>
      <c r="E13" s="498"/>
      <c r="F13" s="498"/>
      <c r="G13" s="498"/>
      <c r="H13" s="498"/>
      <c r="I13" s="498"/>
      <c r="J13" s="498"/>
      <c r="K13" s="498"/>
      <c r="L13" s="498"/>
      <c r="M13" s="498"/>
      <c r="N13" s="498"/>
      <c r="O13" s="498"/>
      <c r="P13" s="498"/>
      <c r="Q13" s="498"/>
      <c r="R13" s="498"/>
      <c r="S13" s="498"/>
      <c r="T13" s="498"/>
      <c r="U13" s="498"/>
      <c r="V13" s="498"/>
      <c r="W13" s="498"/>
      <c r="X13" s="498"/>
      <c r="Y13" s="498"/>
      <c r="Z13" s="498"/>
    </row>
    <row r="14" spans="1:26">
      <c r="A14" s="497"/>
      <c r="B14" s="497"/>
      <c r="C14" s="497"/>
      <c r="D14" s="497"/>
      <c r="E14" s="498"/>
      <c r="F14" s="498"/>
      <c r="G14" s="498"/>
      <c r="H14" s="498"/>
      <c r="I14" s="498"/>
      <c r="J14" s="498"/>
      <c r="K14" s="498"/>
      <c r="L14" s="498"/>
      <c r="M14" s="498"/>
      <c r="N14" s="498"/>
      <c r="O14" s="498"/>
      <c r="P14" s="498"/>
      <c r="Q14" s="498"/>
      <c r="R14" s="498"/>
      <c r="S14" s="498"/>
      <c r="T14" s="498"/>
      <c r="U14" s="498"/>
      <c r="V14" s="498"/>
      <c r="W14" s="498"/>
      <c r="X14" s="498"/>
      <c r="Y14" s="498"/>
      <c r="Z14" s="498"/>
    </row>
    <row r="15" spans="1:26">
      <c r="A15" s="497"/>
      <c r="B15" s="497"/>
      <c r="C15" s="497"/>
      <c r="D15" s="497"/>
      <c r="E15" s="498"/>
      <c r="F15" s="498"/>
      <c r="G15" s="498"/>
      <c r="H15" s="498"/>
      <c r="I15" s="498"/>
      <c r="J15" s="498"/>
      <c r="K15" s="498"/>
      <c r="L15" s="498"/>
      <c r="M15" s="498"/>
      <c r="N15" s="498"/>
      <c r="O15" s="498"/>
      <c r="P15" s="498"/>
      <c r="Q15" s="498"/>
      <c r="R15" s="498"/>
      <c r="S15" s="498"/>
      <c r="T15" s="498"/>
      <c r="U15" s="498"/>
      <c r="V15" s="498"/>
      <c r="W15" s="498"/>
      <c r="X15" s="498"/>
      <c r="Y15" s="498"/>
      <c r="Z15" s="498"/>
    </row>
    <row r="16" spans="1:26" ht="102.75" customHeight="1">
      <c r="A16" s="513" t="s">
        <v>591</v>
      </c>
      <c r="B16" s="513"/>
      <c r="C16" s="513"/>
      <c r="D16" s="513"/>
      <c r="E16" s="499"/>
      <c r="F16" s="499"/>
      <c r="G16" s="500"/>
      <c r="H16" s="500"/>
      <c r="I16" s="500"/>
      <c r="J16" s="500"/>
      <c r="K16" s="500"/>
      <c r="L16" s="500"/>
      <c r="M16" s="498"/>
      <c r="N16" s="498"/>
      <c r="O16" s="498"/>
      <c r="P16" s="498"/>
      <c r="Q16" s="498"/>
      <c r="R16" s="498"/>
      <c r="S16" s="498"/>
      <c r="T16" s="498"/>
      <c r="U16" s="498"/>
      <c r="V16" s="498"/>
      <c r="W16" s="498"/>
      <c r="X16" s="498"/>
      <c r="Y16" s="498"/>
      <c r="Z16" s="498"/>
    </row>
    <row r="17" spans="1:26" ht="17.25" customHeight="1">
      <c r="A17" s="501"/>
      <c r="B17" s="501"/>
      <c r="C17" s="501"/>
      <c r="D17" s="501"/>
      <c r="E17" s="498"/>
      <c r="F17" s="498"/>
      <c r="G17" s="498"/>
      <c r="H17" s="498"/>
      <c r="I17" s="498"/>
      <c r="J17" s="498"/>
      <c r="K17" s="498"/>
      <c r="L17" s="498"/>
      <c r="M17" s="498"/>
      <c r="N17" s="498"/>
      <c r="O17" s="498"/>
      <c r="P17" s="498"/>
      <c r="Q17" s="498"/>
      <c r="R17" s="498"/>
      <c r="S17" s="498"/>
      <c r="T17" s="498"/>
      <c r="U17" s="498"/>
      <c r="V17" s="498"/>
      <c r="W17" s="498"/>
      <c r="X17" s="498"/>
      <c r="Y17" s="498"/>
      <c r="Z17" s="498"/>
    </row>
    <row r="18" spans="1:26" ht="17.25" customHeight="1">
      <c r="A18" s="501"/>
      <c r="B18" s="501"/>
      <c r="C18" s="501"/>
      <c r="D18" s="501"/>
      <c r="E18" s="502"/>
      <c r="F18" s="502"/>
      <c r="G18" s="503"/>
      <c r="H18" s="503"/>
      <c r="I18" s="503"/>
      <c r="J18" s="503"/>
      <c r="K18" s="503"/>
      <c r="L18" s="503"/>
      <c r="M18" s="498"/>
      <c r="N18" s="498"/>
      <c r="O18" s="498"/>
      <c r="P18" s="498"/>
      <c r="Q18" s="498"/>
      <c r="R18" s="498"/>
      <c r="S18" s="498"/>
      <c r="T18" s="498"/>
      <c r="U18" s="498"/>
      <c r="V18" s="498"/>
      <c r="W18" s="498"/>
      <c r="X18" s="498"/>
      <c r="Y18" s="498"/>
      <c r="Z18" s="498"/>
    </row>
    <row r="19" spans="1:26" ht="17.25" customHeight="1">
      <c r="A19" s="504" t="s">
        <v>592</v>
      </c>
      <c r="B19" s="512" t="s">
        <v>607</v>
      </c>
      <c r="C19" s="512"/>
      <c r="D19" s="512"/>
      <c r="E19" s="505"/>
      <c r="F19" s="505"/>
      <c r="G19" s="506"/>
      <c r="H19" s="506"/>
      <c r="I19" s="506"/>
      <c r="J19" s="506"/>
      <c r="K19" s="506"/>
      <c r="L19" s="506"/>
      <c r="M19" s="498"/>
      <c r="N19" s="498"/>
      <c r="O19" s="498"/>
      <c r="P19" s="498"/>
      <c r="Q19" s="498"/>
      <c r="R19" s="498"/>
      <c r="S19" s="498"/>
      <c r="T19" s="498"/>
      <c r="U19" s="498"/>
      <c r="V19" s="498"/>
      <c r="W19" s="498"/>
      <c r="X19" s="498"/>
      <c r="Y19" s="498"/>
      <c r="Z19" s="498"/>
    </row>
    <row r="20" spans="1:26" ht="17.25" customHeight="1">
      <c r="A20" s="504" t="s">
        <v>593</v>
      </c>
      <c r="B20" s="512" t="s">
        <v>606</v>
      </c>
      <c r="C20" s="512"/>
      <c r="D20" s="512"/>
      <c r="E20" s="505"/>
      <c r="F20" s="505"/>
      <c r="G20" s="506"/>
      <c r="H20" s="506"/>
      <c r="I20" s="506"/>
      <c r="J20" s="506"/>
      <c r="K20" s="506"/>
      <c r="L20" s="506"/>
      <c r="M20" s="498"/>
      <c r="N20" s="498"/>
      <c r="O20" s="498"/>
      <c r="P20" s="498"/>
      <c r="Q20" s="498"/>
      <c r="R20" s="498"/>
      <c r="S20" s="498"/>
      <c r="T20" s="498"/>
      <c r="U20" s="498"/>
      <c r="V20" s="498"/>
      <c r="W20" s="498"/>
      <c r="X20" s="498"/>
      <c r="Y20" s="498"/>
      <c r="Z20" s="498"/>
    </row>
    <row r="21" spans="1:26" ht="17.25" customHeight="1">
      <c r="A21" s="504" t="s">
        <v>594</v>
      </c>
      <c r="B21" s="507" t="s">
        <v>608</v>
      </c>
      <c r="C21" s="507"/>
      <c r="D21" s="507"/>
      <c r="E21" s="505"/>
      <c r="F21" s="505"/>
      <c r="G21" s="506"/>
      <c r="H21" s="506"/>
      <c r="I21" s="506"/>
      <c r="J21" s="506"/>
      <c r="K21" s="506"/>
      <c r="L21" s="506"/>
      <c r="M21" s="498"/>
      <c r="N21" s="498"/>
      <c r="O21" s="498"/>
      <c r="P21" s="498"/>
      <c r="Q21" s="498"/>
      <c r="R21" s="498"/>
      <c r="S21" s="498"/>
      <c r="T21" s="498"/>
      <c r="U21" s="498"/>
      <c r="V21" s="498"/>
      <c r="W21" s="498"/>
      <c r="X21" s="498"/>
      <c r="Y21" s="498"/>
      <c r="Z21" s="498"/>
    </row>
    <row r="22" spans="1:26" ht="17.25" customHeight="1">
      <c r="A22" s="504"/>
      <c r="B22" s="507"/>
      <c r="C22" s="507"/>
      <c r="D22" s="507"/>
      <c r="E22" s="505"/>
      <c r="F22" s="505"/>
      <c r="G22" s="506"/>
      <c r="H22" s="506"/>
      <c r="I22" s="506"/>
      <c r="J22" s="506"/>
      <c r="K22" s="506"/>
      <c r="L22" s="506"/>
      <c r="M22" s="498"/>
      <c r="N22" s="498"/>
      <c r="O22" s="498"/>
      <c r="P22" s="498"/>
      <c r="Q22" s="498"/>
      <c r="R22" s="498"/>
      <c r="S22" s="498"/>
      <c r="T22" s="498"/>
      <c r="U22" s="498"/>
      <c r="V22" s="498"/>
      <c r="W22" s="498"/>
      <c r="X22" s="498"/>
      <c r="Y22" s="498"/>
      <c r="Z22" s="498"/>
    </row>
    <row r="23" spans="1:26" ht="17.25" customHeight="1">
      <c r="A23" s="504" t="s">
        <v>595</v>
      </c>
      <c r="B23" s="512" t="s">
        <v>604</v>
      </c>
      <c r="C23" s="512"/>
      <c r="D23" s="512"/>
      <c r="E23" s="498"/>
      <c r="F23" s="498"/>
      <c r="G23" s="498"/>
      <c r="H23" s="498"/>
      <c r="I23" s="498"/>
      <c r="J23" s="498"/>
      <c r="K23" s="498"/>
      <c r="L23" s="498"/>
      <c r="M23" s="498"/>
      <c r="N23" s="498"/>
      <c r="O23" s="498"/>
      <c r="P23" s="498"/>
      <c r="Q23" s="498"/>
      <c r="R23" s="498"/>
      <c r="S23" s="498"/>
      <c r="T23" s="498"/>
      <c r="U23" s="498"/>
      <c r="V23" s="498"/>
      <c r="W23" s="498"/>
      <c r="X23" s="498"/>
      <c r="Y23" s="498"/>
      <c r="Z23" s="498"/>
    </row>
    <row r="24" spans="1:26" ht="17.25" customHeight="1">
      <c r="A24" s="504"/>
      <c r="B24" s="507" t="s">
        <v>605</v>
      </c>
      <c r="C24" s="507"/>
      <c r="D24" s="507"/>
      <c r="E24" s="498"/>
      <c r="F24" s="498"/>
      <c r="G24" s="498"/>
      <c r="H24" s="498"/>
      <c r="I24" s="498"/>
      <c r="J24" s="498"/>
      <c r="K24" s="498"/>
      <c r="L24" s="498"/>
      <c r="M24" s="498"/>
      <c r="N24" s="498"/>
      <c r="O24" s="498"/>
      <c r="P24" s="498"/>
      <c r="Q24" s="498"/>
      <c r="R24" s="498"/>
      <c r="S24" s="498"/>
      <c r="T24" s="498"/>
      <c r="U24" s="498"/>
      <c r="V24" s="498"/>
      <c r="W24" s="498"/>
      <c r="X24" s="498"/>
      <c r="Y24" s="498"/>
      <c r="Z24" s="498"/>
    </row>
    <row r="25" spans="1:26" ht="17.25" customHeight="1">
      <c r="A25" s="504"/>
      <c r="B25" s="507" t="s">
        <v>603</v>
      </c>
      <c r="C25" s="507"/>
      <c r="D25" s="507"/>
      <c r="E25" s="498"/>
      <c r="F25" s="498"/>
      <c r="G25" s="498"/>
      <c r="H25" s="498"/>
      <c r="I25" s="498"/>
      <c r="J25" s="498"/>
      <c r="K25" s="498"/>
      <c r="L25" s="498"/>
      <c r="M25" s="498"/>
      <c r="N25" s="498"/>
      <c r="O25" s="498"/>
      <c r="P25" s="498"/>
      <c r="Q25" s="498"/>
      <c r="R25" s="498"/>
      <c r="S25" s="498"/>
      <c r="T25" s="498"/>
      <c r="U25" s="498"/>
      <c r="V25" s="498"/>
      <c r="W25" s="498"/>
      <c r="X25" s="498"/>
      <c r="Y25" s="498"/>
      <c r="Z25" s="498"/>
    </row>
    <row r="26" spans="1:26" ht="17.25" customHeight="1">
      <c r="A26" s="504" t="s">
        <v>596</v>
      </c>
      <c r="B26" s="512" t="s">
        <v>603</v>
      </c>
      <c r="C26" s="512"/>
      <c r="D26" s="512"/>
      <c r="E26" s="498"/>
      <c r="F26" s="498"/>
      <c r="G26" s="498"/>
      <c r="H26" s="498"/>
      <c r="I26" s="498"/>
      <c r="J26" s="498"/>
      <c r="K26" s="498"/>
      <c r="L26" s="498"/>
      <c r="M26" s="498"/>
      <c r="N26" s="498"/>
      <c r="O26" s="498"/>
      <c r="P26" s="498"/>
      <c r="Q26" s="498"/>
      <c r="R26" s="498"/>
      <c r="S26" s="498"/>
      <c r="T26" s="498"/>
      <c r="U26" s="498"/>
      <c r="V26" s="498"/>
      <c r="W26" s="498"/>
      <c r="X26" s="498"/>
      <c r="Y26" s="498"/>
      <c r="Z26" s="498"/>
    </row>
    <row r="27" spans="1:26" ht="17.25" customHeight="1">
      <c r="A27" s="504"/>
      <c r="B27" s="507"/>
      <c r="C27" s="507"/>
      <c r="D27" s="507"/>
      <c r="E27" s="498"/>
      <c r="F27" s="498"/>
      <c r="G27" s="498"/>
      <c r="H27" s="498"/>
      <c r="I27" s="498"/>
      <c r="J27" s="498"/>
      <c r="K27" s="498"/>
      <c r="L27" s="498"/>
      <c r="M27" s="498"/>
      <c r="N27" s="498"/>
      <c r="O27" s="498"/>
      <c r="P27" s="498"/>
      <c r="Q27" s="498"/>
      <c r="R27" s="498"/>
      <c r="S27" s="498"/>
      <c r="T27" s="498"/>
      <c r="U27" s="498"/>
      <c r="V27" s="498"/>
      <c r="W27" s="498"/>
      <c r="X27" s="498"/>
      <c r="Y27" s="498"/>
      <c r="Z27" s="498"/>
    </row>
    <row r="28" spans="1:26" ht="17.25" customHeight="1">
      <c r="A28" s="504"/>
      <c r="B28" s="507"/>
      <c r="C28" s="507"/>
      <c r="D28" s="507"/>
      <c r="E28" s="498"/>
      <c r="F28" s="498"/>
      <c r="G28" s="498"/>
      <c r="H28" s="498"/>
      <c r="I28" s="498"/>
      <c r="J28" s="498"/>
      <c r="K28" s="498"/>
      <c r="L28" s="498"/>
      <c r="M28" s="498"/>
      <c r="N28" s="498"/>
      <c r="O28" s="498"/>
      <c r="P28" s="498"/>
      <c r="Q28" s="498"/>
      <c r="R28" s="498"/>
      <c r="S28" s="498"/>
      <c r="T28" s="498"/>
      <c r="U28" s="498"/>
      <c r="V28" s="498"/>
      <c r="W28" s="498"/>
      <c r="X28" s="498"/>
      <c r="Y28" s="498"/>
      <c r="Z28" s="498"/>
    </row>
    <row r="29" spans="1:26" ht="17.25" customHeight="1">
      <c r="A29" s="504" t="s">
        <v>597</v>
      </c>
      <c r="B29" s="508">
        <v>1</v>
      </c>
      <c r="C29" s="507"/>
      <c r="D29" s="507"/>
      <c r="E29" s="498"/>
      <c r="F29" s="498"/>
      <c r="G29" s="498"/>
      <c r="H29" s="498"/>
      <c r="I29" s="498"/>
      <c r="J29" s="498"/>
      <c r="K29" s="498"/>
      <c r="L29" s="498"/>
      <c r="M29" s="498"/>
      <c r="N29" s="498"/>
      <c r="O29" s="498"/>
      <c r="P29" s="498"/>
      <c r="Q29" s="498"/>
      <c r="R29" s="498"/>
      <c r="S29" s="498"/>
      <c r="T29" s="498"/>
      <c r="U29" s="498"/>
      <c r="V29" s="498"/>
      <c r="W29" s="498"/>
      <c r="X29" s="498"/>
      <c r="Y29" s="498"/>
      <c r="Z29" s="498"/>
    </row>
    <row r="30" spans="1:26" ht="17.25" customHeight="1">
      <c r="A30" s="504" t="s">
        <v>598</v>
      </c>
      <c r="B30" s="514" t="s">
        <v>599</v>
      </c>
      <c r="C30" s="512"/>
      <c r="D30" s="512"/>
      <c r="E30" s="509"/>
      <c r="F30" s="509"/>
      <c r="G30" s="498"/>
      <c r="H30" s="498"/>
      <c r="I30" s="498"/>
      <c r="J30" s="498"/>
      <c r="K30" s="498"/>
      <c r="L30" s="498"/>
      <c r="M30" s="498"/>
      <c r="N30" s="498"/>
      <c r="O30" s="498"/>
      <c r="P30" s="498"/>
      <c r="Q30" s="498"/>
      <c r="R30" s="498"/>
      <c r="S30" s="498"/>
      <c r="T30" s="498"/>
      <c r="U30" s="498"/>
      <c r="V30" s="498"/>
      <c r="W30" s="498"/>
      <c r="X30" s="498"/>
      <c r="Y30" s="498"/>
      <c r="Z30" s="498"/>
    </row>
    <row r="31" spans="1:26" ht="17.25" customHeight="1">
      <c r="A31" s="504" t="s">
        <v>600</v>
      </c>
      <c r="B31" s="512" t="s">
        <v>601</v>
      </c>
      <c r="C31" s="512"/>
      <c r="D31" s="512"/>
      <c r="E31" s="509"/>
      <c r="F31" s="509"/>
      <c r="G31" s="498"/>
      <c r="H31" s="498"/>
      <c r="I31" s="498"/>
      <c r="J31" s="498"/>
      <c r="K31" s="498"/>
      <c r="L31" s="498"/>
      <c r="M31" s="498"/>
      <c r="N31" s="498"/>
      <c r="O31" s="498"/>
      <c r="P31" s="498"/>
      <c r="Q31" s="498"/>
      <c r="R31" s="498"/>
      <c r="S31" s="498"/>
      <c r="T31" s="498"/>
      <c r="U31" s="498"/>
      <c r="V31" s="498"/>
      <c r="W31" s="498"/>
      <c r="X31" s="498"/>
      <c r="Y31" s="498"/>
      <c r="Z31" s="498"/>
    </row>
    <row r="32" spans="1:26" ht="17.25" customHeight="1">
      <c r="A32" s="510"/>
      <c r="B32" s="511" t="s">
        <v>602</v>
      </c>
      <c r="C32" s="510"/>
      <c r="D32" s="510"/>
      <c r="E32" s="498"/>
      <c r="F32" s="498"/>
      <c r="G32" s="498"/>
      <c r="H32" s="498"/>
      <c r="I32" s="498"/>
      <c r="J32" s="498"/>
      <c r="K32" s="498"/>
      <c r="L32" s="498"/>
      <c r="M32" s="498"/>
      <c r="N32" s="498"/>
      <c r="O32" s="498"/>
      <c r="P32" s="498"/>
      <c r="Q32" s="498"/>
      <c r="R32" s="498"/>
      <c r="S32" s="498"/>
      <c r="T32" s="498"/>
      <c r="U32" s="498"/>
      <c r="V32" s="498"/>
      <c r="W32" s="498"/>
      <c r="X32" s="498"/>
      <c r="Y32" s="498"/>
      <c r="Z32" s="498"/>
    </row>
    <row r="33" spans="1:26">
      <c r="A33" s="497"/>
      <c r="B33" s="497"/>
      <c r="C33" s="497"/>
      <c r="D33" s="497"/>
      <c r="E33" s="498"/>
      <c r="F33" s="498"/>
      <c r="G33" s="498"/>
      <c r="H33" s="498"/>
      <c r="I33" s="498"/>
      <c r="J33" s="498"/>
      <c r="K33" s="498"/>
      <c r="L33" s="498"/>
      <c r="M33" s="498"/>
      <c r="N33" s="498"/>
      <c r="O33" s="498"/>
      <c r="P33" s="498"/>
      <c r="Q33" s="498"/>
      <c r="R33" s="498"/>
      <c r="S33" s="498"/>
      <c r="T33" s="498"/>
      <c r="U33" s="498"/>
      <c r="V33" s="498"/>
      <c r="W33" s="498"/>
      <c r="X33" s="498"/>
      <c r="Y33" s="498"/>
      <c r="Z33" s="498"/>
    </row>
    <row r="34" spans="1:26">
      <c r="A34" s="497"/>
      <c r="B34" s="497"/>
      <c r="C34" s="497"/>
      <c r="D34" s="497"/>
      <c r="E34" s="498"/>
      <c r="F34" s="498"/>
      <c r="G34" s="498"/>
      <c r="H34" s="498"/>
      <c r="I34" s="498"/>
      <c r="J34" s="498"/>
      <c r="K34" s="498"/>
      <c r="L34" s="498"/>
      <c r="M34" s="498"/>
      <c r="N34" s="498"/>
      <c r="O34" s="498"/>
      <c r="P34" s="498"/>
      <c r="Q34" s="498"/>
      <c r="R34" s="498"/>
      <c r="S34" s="498"/>
      <c r="T34" s="498"/>
      <c r="U34" s="498"/>
      <c r="V34" s="498"/>
      <c r="W34" s="498"/>
      <c r="X34" s="498"/>
      <c r="Y34" s="498"/>
      <c r="Z34" s="498"/>
    </row>
    <row r="35" spans="1:26">
      <c r="A35" s="497"/>
      <c r="B35" s="497"/>
      <c r="C35" s="497"/>
      <c r="D35" s="497"/>
      <c r="E35" s="498"/>
      <c r="F35" s="498"/>
      <c r="G35" s="498"/>
      <c r="H35" s="498"/>
      <c r="I35" s="498"/>
      <c r="J35" s="498"/>
      <c r="K35" s="498"/>
      <c r="L35" s="498"/>
      <c r="M35" s="498"/>
      <c r="N35" s="498"/>
      <c r="O35" s="498"/>
      <c r="P35" s="498"/>
      <c r="Q35" s="498"/>
      <c r="R35" s="498"/>
      <c r="S35" s="498"/>
      <c r="T35" s="498"/>
      <c r="U35" s="498"/>
      <c r="V35" s="498"/>
      <c r="W35" s="498"/>
      <c r="X35" s="498"/>
      <c r="Y35" s="498"/>
      <c r="Z35" s="498"/>
    </row>
    <row r="36" spans="1:26">
      <c r="A36" s="497"/>
      <c r="B36" s="497"/>
      <c r="C36" s="497"/>
      <c r="D36" s="497"/>
      <c r="E36" s="498"/>
      <c r="F36" s="498"/>
      <c r="G36" s="498"/>
      <c r="H36" s="498"/>
      <c r="I36" s="498"/>
      <c r="J36" s="498"/>
      <c r="K36" s="498"/>
      <c r="L36" s="498"/>
      <c r="M36" s="498"/>
      <c r="N36" s="498"/>
      <c r="O36" s="498"/>
      <c r="P36" s="498"/>
      <c r="Q36" s="498"/>
      <c r="R36" s="498"/>
      <c r="S36" s="498"/>
      <c r="T36" s="498"/>
      <c r="U36" s="498"/>
      <c r="V36" s="498"/>
      <c r="W36" s="498"/>
      <c r="X36" s="498"/>
      <c r="Y36" s="498"/>
      <c r="Z36" s="498"/>
    </row>
    <row r="37" spans="1:26">
      <c r="A37" s="497"/>
      <c r="B37" s="497"/>
      <c r="C37" s="497"/>
      <c r="D37" s="497"/>
      <c r="E37" s="498"/>
      <c r="F37" s="498"/>
      <c r="G37" s="498"/>
      <c r="H37" s="498"/>
      <c r="I37" s="498"/>
      <c r="J37" s="498"/>
      <c r="K37" s="498"/>
      <c r="L37" s="498"/>
      <c r="M37" s="498"/>
      <c r="N37" s="498"/>
      <c r="O37" s="498"/>
      <c r="P37" s="498"/>
      <c r="Q37" s="498"/>
      <c r="R37" s="498"/>
      <c r="S37" s="498"/>
      <c r="T37" s="498"/>
      <c r="U37" s="498"/>
      <c r="V37" s="498"/>
      <c r="W37" s="498"/>
      <c r="X37" s="498"/>
      <c r="Y37" s="498"/>
      <c r="Z37" s="498"/>
    </row>
    <row r="38" spans="1:26">
      <c r="A38" s="497"/>
      <c r="B38" s="497"/>
      <c r="C38" s="497"/>
      <c r="D38" s="497"/>
      <c r="E38" s="498"/>
      <c r="F38" s="498"/>
      <c r="G38" s="498"/>
      <c r="H38" s="498"/>
      <c r="I38" s="498"/>
      <c r="J38" s="498"/>
      <c r="K38" s="498"/>
      <c r="L38" s="498"/>
      <c r="M38" s="498"/>
      <c r="N38" s="498"/>
      <c r="O38" s="498"/>
      <c r="P38" s="498"/>
      <c r="Q38" s="498"/>
      <c r="R38" s="498"/>
      <c r="S38" s="498"/>
      <c r="T38" s="498"/>
      <c r="U38" s="498"/>
      <c r="V38" s="498"/>
      <c r="W38" s="498"/>
      <c r="X38" s="498"/>
      <c r="Y38" s="498"/>
      <c r="Z38" s="498"/>
    </row>
    <row r="39" spans="1:26">
      <c r="A39" s="497"/>
      <c r="B39" s="497"/>
      <c r="C39" s="497"/>
      <c r="D39" s="497"/>
      <c r="E39" s="498"/>
      <c r="F39" s="498"/>
      <c r="G39" s="498"/>
      <c r="H39" s="498"/>
      <c r="I39" s="498"/>
      <c r="J39" s="498"/>
      <c r="K39" s="498"/>
      <c r="L39" s="498"/>
      <c r="M39" s="498"/>
      <c r="N39" s="498"/>
      <c r="O39" s="498"/>
      <c r="P39" s="498"/>
      <c r="Q39" s="498"/>
      <c r="R39" s="498"/>
      <c r="S39" s="498"/>
      <c r="T39" s="498"/>
      <c r="U39" s="498"/>
      <c r="V39" s="498"/>
      <c r="W39" s="498"/>
      <c r="X39" s="498"/>
      <c r="Y39" s="498"/>
      <c r="Z39" s="498"/>
    </row>
    <row r="40" spans="1:26">
      <c r="A40" s="497"/>
      <c r="B40" s="497"/>
      <c r="C40" s="497"/>
      <c r="D40" s="497"/>
      <c r="E40" s="498"/>
      <c r="F40" s="498"/>
      <c r="G40" s="498"/>
      <c r="H40" s="498"/>
      <c r="I40" s="498"/>
      <c r="J40" s="498"/>
      <c r="K40" s="498"/>
      <c r="L40" s="498"/>
      <c r="M40" s="498"/>
      <c r="N40" s="498"/>
      <c r="O40" s="498"/>
      <c r="P40" s="498"/>
      <c r="Q40" s="498"/>
      <c r="R40" s="498"/>
      <c r="S40" s="498"/>
      <c r="T40" s="498"/>
      <c r="U40" s="498"/>
      <c r="V40" s="498"/>
      <c r="W40" s="498"/>
      <c r="X40" s="498"/>
      <c r="Y40" s="498"/>
      <c r="Z40" s="498"/>
    </row>
    <row r="41" spans="1:26">
      <c r="A41" s="497"/>
      <c r="B41" s="497"/>
      <c r="C41" s="497"/>
      <c r="D41" s="497"/>
      <c r="E41" s="498"/>
      <c r="F41" s="498"/>
      <c r="G41" s="498"/>
      <c r="H41" s="498"/>
      <c r="I41" s="498"/>
      <c r="J41" s="498"/>
      <c r="K41" s="498"/>
      <c r="L41" s="498"/>
      <c r="M41" s="498"/>
      <c r="N41" s="498"/>
      <c r="O41" s="498"/>
      <c r="P41" s="498"/>
      <c r="Q41" s="498"/>
      <c r="R41" s="498"/>
      <c r="S41" s="498"/>
      <c r="T41" s="498"/>
      <c r="U41" s="498"/>
      <c r="V41" s="498"/>
      <c r="W41" s="498"/>
      <c r="X41" s="498"/>
      <c r="Y41" s="498"/>
      <c r="Z41" s="498"/>
    </row>
    <row r="42" spans="1:26">
      <c r="A42" s="497"/>
      <c r="B42" s="497"/>
      <c r="C42" s="497"/>
      <c r="D42" s="497"/>
      <c r="E42" s="498"/>
      <c r="F42" s="498"/>
      <c r="G42" s="498"/>
      <c r="H42" s="498"/>
      <c r="I42" s="498"/>
      <c r="J42" s="498"/>
      <c r="K42" s="498"/>
      <c r="L42" s="498"/>
      <c r="M42" s="498"/>
      <c r="N42" s="498"/>
      <c r="O42" s="498"/>
      <c r="P42" s="498"/>
      <c r="Q42" s="498"/>
      <c r="R42" s="498"/>
      <c r="S42" s="498"/>
      <c r="T42" s="498"/>
      <c r="U42" s="498"/>
      <c r="V42" s="498"/>
      <c r="W42" s="498"/>
      <c r="X42" s="498"/>
      <c r="Y42" s="498"/>
      <c r="Z42" s="498"/>
    </row>
    <row r="43" spans="1:26">
      <c r="A43" s="498"/>
      <c r="B43" s="498"/>
      <c r="C43" s="498"/>
      <c r="D43" s="498"/>
      <c r="E43" s="498"/>
      <c r="F43" s="498"/>
      <c r="G43" s="498"/>
      <c r="H43" s="498"/>
      <c r="I43" s="498"/>
      <c r="J43" s="498"/>
      <c r="K43" s="498"/>
      <c r="L43" s="498"/>
      <c r="M43" s="498"/>
      <c r="N43" s="498"/>
      <c r="O43" s="498"/>
      <c r="P43" s="498"/>
      <c r="Q43" s="498"/>
      <c r="R43" s="498"/>
      <c r="S43" s="498"/>
      <c r="T43" s="498"/>
      <c r="U43" s="498"/>
      <c r="V43" s="498"/>
      <c r="W43" s="498"/>
      <c r="X43" s="498"/>
      <c r="Y43" s="498"/>
      <c r="Z43" s="498"/>
    </row>
    <row r="44" spans="1:26">
      <c r="A44" s="498"/>
      <c r="B44" s="498"/>
      <c r="C44" s="498"/>
      <c r="D44" s="498"/>
      <c r="E44" s="498"/>
      <c r="F44" s="498"/>
      <c r="G44" s="498"/>
      <c r="H44" s="498"/>
      <c r="I44" s="498"/>
      <c r="J44" s="498"/>
      <c r="K44" s="498"/>
      <c r="L44" s="498"/>
      <c r="M44" s="498"/>
      <c r="N44" s="498"/>
      <c r="O44" s="498"/>
      <c r="P44" s="498"/>
      <c r="Q44" s="498"/>
      <c r="R44" s="498"/>
      <c r="S44" s="498"/>
      <c r="T44" s="498"/>
      <c r="U44" s="498"/>
      <c r="V44" s="498"/>
      <c r="W44" s="498"/>
      <c r="X44" s="498"/>
      <c r="Y44" s="498"/>
      <c r="Z44" s="498"/>
    </row>
    <row r="45" spans="1:26">
      <c r="A45" s="498"/>
      <c r="B45" s="498"/>
      <c r="C45" s="498"/>
      <c r="D45" s="498"/>
      <c r="E45" s="498"/>
      <c r="F45" s="498"/>
      <c r="G45" s="498"/>
      <c r="H45" s="498"/>
      <c r="I45" s="498"/>
      <c r="J45" s="498"/>
      <c r="K45" s="498"/>
      <c r="L45" s="498"/>
      <c r="M45" s="498"/>
      <c r="N45" s="498"/>
      <c r="O45" s="498"/>
      <c r="P45" s="498"/>
      <c r="Q45" s="498"/>
      <c r="R45" s="498"/>
      <c r="S45" s="498"/>
      <c r="T45" s="498"/>
      <c r="U45" s="498"/>
      <c r="V45" s="498"/>
      <c r="W45" s="498"/>
      <c r="X45" s="498"/>
      <c r="Y45" s="498"/>
      <c r="Z45" s="498"/>
    </row>
    <row r="46" spans="1:26">
      <c r="A46" s="498"/>
      <c r="B46" s="498"/>
      <c r="C46" s="498"/>
      <c r="D46" s="498"/>
      <c r="E46" s="498"/>
      <c r="F46" s="498"/>
      <c r="G46" s="498"/>
      <c r="H46" s="498"/>
      <c r="I46" s="498"/>
      <c r="J46" s="498"/>
      <c r="K46" s="498"/>
      <c r="L46" s="498"/>
      <c r="M46" s="498"/>
      <c r="N46" s="498"/>
      <c r="O46" s="498"/>
      <c r="P46" s="498"/>
      <c r="Q46" s="498"/>
      <c r="R46" s="498"/>
      <c r="S46" s="498"/>
      <c r="T46" s="498"/>
      <c r="U46" s="498"/>
      <c r="V46" s="498"/>
      <c r="W46" s="498"/>
      <c r="X46" s="498"/>
      <c r="Y46" s="498"/>
      <c r="Z46" s="498"/>
    </row>
    <row r="47" spans="1:26">
      <c r="A47" s="498"/>
      <c r="B47" s="498"/>
      <c r="C47" s="498"/>
      <c r="D47" s="498"/>
      <c r="E47" s="498"/>
      <c r="F47" s="498"/>
      <c r="G47" s="498"/>
      <c r="H47" s="498"/>
      <c r="I47" s="498"/>
      <c r="J47" s="498"/>
      <c r="K47" s="498"/>
      <c r="L47" s="498"/>
      <c r="M47" s="498"/>
      <c r="N47" s="498"/>
      <c r="O47" s="498"/>
      <c r="P47" s="498"/>
      <c r="Q47" s="498"/>
      <c r="R47" s="498"/>
      <c r="S47" s="498"/>
      <c r="T47" s="498"/>
      <c r="U47" s="498"/>
      <c r="V47" s="498"/>
      <c r="W47" s="498"/>
      <c r="X47" s="498"/>
      <c r="Y47" s="498"/>
      <c r="Z47" s="498"/>
    </row>
    <row r="48" spans="1:26">
      <c r="A48" s="498"/>
      <c r="B48" s="498"/>
      <c r="C48" s="498"/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498"/>
      <c r="S48" s="498"/>
      <c r="T48" s="498"/>
      <c r="U48" s="498"/>
      <c r="V48" s="498"/>
      <c r="W48" s="498"/>
      <c r="X48" s="498"/>
      <c r="Y48" s="498"/>
      <c r="Z48" s="498"/>
    </row>
    <row r="49" spans="1:26">
      <c r="A49" s="498"/>
      <c r="B49" s="498"/>
      <c r="C49" s="498"/>
      <c r="D49" s="498"/>
      <c r="E49" s="498"/>
      <c r="F49" s="498"/>
      <c r="G49" s="498"/>
      <c r="H49" s="498"/>
      <c r="I49" s="498"/>
      <c r="J49" s="498"/>
      <c r="K49" s="498"/>
      <c r="L49" s="498"/>
      <c r="M49" s="498"/>
      <c r="N49" s="498"/>
      <c r="O49" s="498"/>
      <c r="P49" s="498"/>
      <c r="Q49" s="498"/>
      <c r="R49" s="498"/>
      <c r="S49" s="498"/>
      <c r="T49" s="498"/>
      <c r="U49" s="498"/>
      <c r="V49" s="498"/>
      <c r="W49" s="498"/>
      <c r="X49" s="498"/>
      <c r="Y49" s="498"/>
      <c r="Z49" s="498"/>
    </row>
    <row r="50" spans="1:26">
      <c r="A50" s="498"/>
      <c r="B50" s="498"/>
      <c r="C50" s="498"/>
      <c r="D50" s="498"/>
      <c r="E50" s="498"/>
      <c r="F50" s="498"/>
      <c r="G50" s="498"/>
      <c r="H50" s="498"/>
      <c r="I50" s="498"/>
      <c r="J50" s="498"/>
      <c r="K50" s="498"/>
      <c r="L50" s="498"/>
      <c r="M50" s="498"/>
      <c r="N50" s="498"/>
      <c r="O50" s="498"/>
      <c r="P50" s="498"/>
      <c r="Q50" s="498"/>
      <c r="R50" s="498"/>
      <c r="S50" s="498"/>
      <c r="T50" s="498"/>
      <c r="U50" s="498"/>
      <c r="V50" s="498"/>
      <c r="W50" s="498"/>
      <c r="X50" s="498"/>
      <c r="Y50" s="498"/>
      <c r="Z50" s="498"/>
    </row>
    <row r="51" spans="1:26">
      <c r="A51" s="498"/>
      <c r="B51" s="498"/>
      <c r="C51" s="498"/>
      <c r="D51" s="498"/>
      <c r="E51" s="498"/>
      <c r="F51" s="498"/>
      <c r="G51" s="498"/>
      <c r="H51" s="498"/>
      <c r="I51" s="498"/>
      <c r="J51" s="498"/>
      <c r="K51" s="498"/>
      <c r="L51" s="498"/>
      <c r="M51" s="498"/>
      <c r="N51" s="498"/>
      <c r="O51" s="498"/>
      <c r="P51" s="498"/>
      <c r="Q51" s="498"/>
      <c r="R51" s="498"/>
      <c r="S51" s="498"/>
      <c r="T51" s="498"/>
      <c r="U51" s="498"/>
      <c r="V51" s="498"/>
      <c r="W51" s="498"/>
      <c r="X51" s="498"/>
      <c r="Y51" s="498"/>
      <c r="Z51" s="498"/>
    </row>
    <row r="52" spans="1:26">
      <c r="A52" s="498"/>
      <c r="B52" s="498"/>
      <c r="C52" s="498"/>
      <c r="D52" s="498"/>
      <c r="E52" s="498"/>
      <c r="F52" s="498"/>
      <c r="G52" s="498"/>
      <c r="H52" s="498"/>
      <c r="I52" s="498"/>
      <c r="J52" s="498"/>
      <c r="K52" s="498"/>
      <c r="L52" s="498"/>
      <c r="M52" s="498"/>
      <c r="N52" s="498"/>
      <c r="O52" s="498"/>
      <c r="P52" s="498"/>
      <c r="Q52" s="498"/>
      <c r="R52" s="498"/>
      <c r="S52" s="498"/>
      <c r="T52" s="498"/>
      <c r="U52" s="498"/>
      <c r="V52" s="498"/>
      <c r="W52" s="498"/>
      <c r="X52" s="498"/>
      <c r="Y52" s="498"/>
      <c r="Z52" s="498"/>
    </row>
    <row r="53" spans="1:26">
      <c r="A53" s="498"/>
      <c r="B53" s="498"/>
      <c r="C53" s="498"/>
      <c r="D53" s="498"/>
      <c r="E53" s="498"/>
      <c r="F53" s="498"/>
      <c r="G53" s="498"/>
      <c r="H53" s="498"/>
      <c r="I53" s="498"/>
      <c r="J53" s="498"/>
      <c r="K53" s="498"/>
      <c r="L53" s="498"/>
      <c r="M53" s="498"/>
      <c r="N53" s="498"/>
      <c r="O53" s="498"/>
      <c r="P53" s="498"/>
      <c r="Q53" s="498"/>
      <c r="R53" s="498"/>
      <c r="S53" s="498"/>
      <c r="T53" s="498"/>
      <c r="U53" s="498"/>
      <c r="V53" s="498"/>
      <c r="W53" s="498"/>
      <c r="X53" s="498"/>
      <c r="Y53" s="498"/>
      <c r="Z53" s="498"/>
    </row>
    <row r="54" spans="1:26">
      <c r="A54" s="498"/>
      <c r="B54" s="498"/>
      <c r="C54" s="498"/>
      <c r="D54" s="498"/>
      <c r="E54" s="498"/>
      <c r="F54" s="498"/>
      <c r="G54" s="498"/>
      <c r="H54" s="498"/>
      <c r="I54" s="498"/>
      <c r="J54" s="498"/>
      <c r="K54" s="498"/>
      <c r="L54" s="498"/>
      <c r="M54" s="498"/>
      <c r="N54" s="498"/>
      <c r="O54" s="498"/>
      <c r="P54" s="498"/>
      <c r="Q54" s="498"/>
      <c r="R54" s="498"/>
      <c r="S54" s="498"/>
      <c r="T54" s="498"/>
      <c r="U54" s="498"/>
      <c r="V54" s="498"/>
      <c r="W54" s="498"/>
      <c r="X54" s="498"/>
      <c r="Y54" s="498"/>
      <c r="Z54" s="498"/>
    </row>
    <row r="55" spans="1:26">
      <c r="A55" s="498"/>
      <c r="B55" s="498"/>
      <c r="C55" s="498"/>
      <c r="D55" s="498"/>
      <c r="E55" s="498"/>
      <c r="F55" s="498"/>
      <c r="G55" s="498"/>
      <c r="H55" s="498"/>
      <c r="I55" s="498"/>
      <c r="J55" s="498"/>
      <c r="K55" s="498"/>
      <c r="L55" s="498"/>
      <c r="M55" s="498"/>
      <c r="N55" s="498"/>
      <c r="O55" s="498"/>
      <c r="P55" s="498"/>
      <c r="Q55" s="498"/>
      <c r="R55" s="498"/>
      <c r="S55" s="498"/>
      <c r="T55" s="498"/>
      <c r="U55" s="498"/>
      <c r="V55" s="498"/>
      <c r="W55" s="498"/>
      <c r="X55" s="498"/>
      <c r="Y55" s="498"/>
      <c r="Z55" s="498"/>
    </row>
    <row r="56" spans="1:26">
      <c r="A56" s="498"/>
      <c r="B56" s="498"/>
      <c r="C56" s="498"/>
      <c r="D56" s="498"/>
      <c r="E56" s="498"/>
      <c r="F56" s="498"/>
      <c r="G56" s="498"/>
      <c r="H56" s="498"/>
      <c r="I56" s="498"/>
      <c r="J56" s="498"/>
      <c r="K56" s="498"/>
      <c r="L56" s="498"/>
      <c r="M56" s="498"/>
      <c r="N56" s="498"/>
      <c r="O56" s="498"/>
      <c r="P56" s="498"/>
      <c r="Q56" s="498"/>
      <c r="R56" s="498"/>
      <c r="S56" s="498"/>
      <c r="T56" s="498"/>
      <c r="U56" s="498"/>
      <c r="V56" s="498"/>
      <c r="W56" s="498"/>
      <c r="X56" s="498"/>
      <c r="Y56" s="498"/>
      <c r="Z56" s="498"/>
    </row>
    <row r="57" spans="1:26">
      <c r="A57" s="498"/>
      <c r="B57" s="498"/>
      <c r="C57" s="498"/>
      <c r="D57" s="498"/>
      <c r="E57" s="498"/>
      <c r="F57" s="498"/>
      <c r="G57" s="498"/>
      <c r="H57" s="498"/>
      <c r="I57" s="498"/>
      <c r="J57" s="498"/>
      <c r="K57" s="498"/>
      <c r="L57" s="498"/>
      <c r="M57" s="498"/>
      <c r="N57" s="498"/>
      <c r="O57" s="498"/>
      <c r="P57" s="498"/>
      <c r="Q57" s="498"/>
      <c r="R57" s="498"/>
      <c r="S57" s="498"/>
      <c r="T57" s="498"/>
      <c r="U57" s="498"/>
      <c r="V57" s="498"/>
      <c r="W57" s="498"/>
      <c r="X57" s="498"/>
      <c r="Y57" s="498"/>
      <c r="Z57" s="498"/>
    </row>
    <row r="58" spans="1:26">
      <c r="A58" s="498"/>
      <c r="B58" s="498"/>
      <c r="C58" s="498"/>
      <c r="D58" s="498"/>
      <c r="E58" s="498"/>
      <c r="F58" s="498"/>
      <c r="G58" s="498"/>
      <c r="H58" s="498"/>
      <c r="I58" s="498"/>
      <c r="J58" s="498"/>
      <c r="K58" s="498"/>
      <c r="L58" s="498"/>
      <c r="M58" s="498"/>
      <c r="N58" s="498"/>
      <c r="O58" s="498"/>
      <c r="P58" s="498"/>
      <c r="Q58" s="498"/>
      <c r="R58" s="498"/>
      <c r="S58" s="498"/>
      <c r="T58" s="498"/>
      <c r="U58" s="498"/>
      <c r="V58" s="498"/>
      <c r="W58" s="498"/>
      <c r="X58" s="498"/>
      <c r="Y58" s="498"/>
      <c r="Z58" s="498"/>
    </row>
    <row r="59" spans="1:26">
      <c r="A59" s="498"/>
      <c r="B59" s="498"/>
      <c r="C59" s="498"/>
      <c r="D59" s="498"/>
      <c r="E59" s="498"/>
      <c r="F59" s="498"/>
      <c r="G59" s="498"/>
      <c r="H59" s="498"/>
      <c r="I59" s="498"/>
      <c r="J59" s="498"/>
      <c r="K59" s="498"/>
      <c r="L59" s="498"/>
      <c r="M59" s="498"/>
      <c r="N59" s="498"/>
      <c r="O59" s="498"/>
      <c r="P59" s="498"/>
      <c r="Q59" s="498"/>
      <c r="R59" s="498"/>
      <c r="S59" s="498"/>
      <c r="T59" s="498"/>
      <c r="U59" s="498"/>
      <c r="V59" s="498"/>
      <c r="W59" s="498"/>
      <c r="X59" s="498"/>
      <c r="Y59" s="498"/>
      <c r="Z59" s="498"/>
    </row>
    <row r="60" spans="1:26">
      <c r="A60" s="498"/>
      <c r="B60" s="498"/>
      <c r="C60" s="498"/>
      <c r="D60" s="498"/>
      <c r="E60" s="498"/>
      <c r="F60" s="498"/>
      <c r="G60" s="498"/>
      <c r="H60" s="498"/>
      <c r="I60" s="498"/>
      <c r="J60" s="498"/>
      <c r="K60" s="498"/>
      <c r="L60" s="498"/>
      <c r="M60" s="498"/>
      <c r="N60" s="498"/>
      <c r="O60" s="498"/>
      <c r="P60" s="498"/>
      <c r="Q60" s="498"/>
      <c r="R60" s="498"/>
      <c r="S60" s="498"/>
      <c r="T60" s="498"/>
      <c r="U60" s="498"/>
      <c r="V60" s="498"/>
      <c r="W60" s="498"/>
      <c r="X60" s="498"/>
      <c r="Y60" s="498"/>
      <c r="Z60" s="498"/>
    </row>
    <row r="61" spans="1:26">
      <c r="A61" s="498"/>
      <c r="B61" s="498"/>
      <c r="C61" s="498"/>
      <c r="D61" s="498"/>
      <c r="E61" s="498"/>
      <c r="F61" s="498"/>
      <c r="G61" s="498"/>
      <c r="H61" s="498"/>
      <c r="I61" s="498"/>
      <c r="J61" s="498"/>
      <c r="K61" s="498"/>
      <c r="L61" s="498"/>
      <c r="M61" s="498"/>
      <c r="N61" s="498"/>
      <c r="O61" s="498"/>
      <c r="P61" s="498"/>
      <c r="Q61" s="498"/>
      <c r="R61" s="498"/>
      <c r="S61" s="498"/>
      <c r="T61" s="498"/>
      <c r="U61" s="498"/>
      <c r="V61" s="498"/>
      <c r="W61" s="498"/>
      <c r="X61" s="498"/>
      <c r="Y61" s="498"/>
      <c r="Z61" s="498"/>
    </row>
    <row r="62" spans="1:26">
      <c r="A62" s="498"/>
      <c r="B62" s="498"/>
      <c r="C62" s="498"/>
      <c r="D62" s="498"/>
      <c r="E62" s="498"/>
      <c r="F62" s="498"/>
      <c r="G62" s="498"/>
      <c r="H62" s="498"/>
      <c r="I62" s="498"/>
      <c r="J62" s="498"/>
      <c r="K62" s="498"/>
      <c r="L62" s="498"/>
      <c r="M62" s="498"/>
      <c r="N62" s="498"/>
      <c r="O62" s="498"/>
      <c r="P62" s="498"/>
      <c r="Q62" s="498"/>
      <c r="R62" s="498"/>
      <c r="S62" s="498"/>
      <c r="T62" s="498"/>
      <c r="U62" s="498"/>
      <c r="V62" s="498"/>
      <c r="W62" s="498"/>
      <c r="X62" s="498"/>
      <c r="Y62" s="498"/>
      <c r="Z62" s="498"/>
    </row>
    <row r="63" spans="1:26">
      <c r="A63" s="498"/>
      <c r="B63" s="498"/>
      <c r="C63" s="498"/>
      <c r="D63" s="498"/>
      <c r="E63" s="498"/>
      <c r="F63" s="498"/>
      <c r="G63" s="498"/>
      <c r="H63" s="498"/>
      <c r="I63" s="498"/>
      <c r="J63" s="498"/>
      <c r="K63" s="498"/>
      <c r="L63" s="498"/>
      <c r="M63" s="498"/>
      <c r="N63" s="498"/>
      <c r="O63" s="498"/>
      <c r="P63" s="498"/>
      <c r="Q63" s="498"/>
      <c r="R63" s="498"/>
      <c r="S63" s="498"/>
      <c r="T63" s="498"/>
      <c r="U63" s="498"/>
      <c r="V63" s="498"/>
      <c r="W63" s="498"/>
      <c r="X63" s="498"/>
      <c r="Y63" s="498"/>
      <c r="Z63" s="498"/>
    </row>
    <row r="64" spans="1:26">
      <c r="A64" s="498"/>
      <c r="B64" s="498"/>
      <c r="C64" s="498"/>
      <c r="D64" s="498"/>
      <c r="E64" s="498"/>
      <c r="F64" s="498"/>
      <c r="G64" s="498"/>
      <c r="H64" s="498"/>
      <c r="I64" s="498"/>
      <c r="J64" s="498"/>
      <c r="K64" s="498"/>
      <c r="L64" s="498"/>
      <c r="M64" s="498"/>
      <c r="N64" s="498"/>
      <c r="O64" s="498"/>
      <c r="P64" s="498"/>
      <c r="Q64" s="498"/>
      <c r="R64" s="498"/>
      <c r="S64" s="498"/>
      <c r="T64" s="498"/>
      <c r="U64" s="498"/>
      <c r="V64" s="498"/>
      <c r="W64" s="498"/>
      <c r="X64" s="498"/>
      <c r="Y64" s="498"/>
      <c r="Z64" s="498"/>
    </row>
    <row r="65" spans="1:26">
      <c r="A65" s="498"/>
      <c r="B65" s="498"/>
      <c r="C65" s="498"/>
      <c r="D65" s="498"/>
      <c r="E65" s="498"/>
      <c r="F65" s="498"/>
      <c r="G65" s="498"/>
      <c r="H65" s="498"/>
      <c r="I65" s="498"/>
      <c r="J65" s="498"/>
      <c r="K65" s="498"/>
      <c r="L65" s="498"/>
      <c r="M65" s="498"/>
      <c r="N65" s="498"/>
      <c r="O65" s="498"/>
      <c r="P65" s="498"/>
      <c r="Q65" s="498"/>
      <c r="R65" s="498"/>
      <c r="S65" s="498"/>
      <c r="T65" s="498"/>
      <c r="U65" s="498"/>
      <c r="V65" s="498"/>
      <c r="W65" s="498"/>
      <c r="X65" s="498"/>
      <c r="Y65" s="498"/>
      <c r="Z65" s="498"/>
    </row>
    <row r="66" spans="1:26">
      <c r="A66" s="498"/>
      <c r="B66" s="498"/>
      <c r="C66" s="498"/>
      <c r="D66" s="498"/>
      <c r="E66" s="498"/>
      <c r="F66" s="498"/>
      <c r="G66" s="498"/>
      <c r="H66" s="498"/>
      <c r="I66" s="498"/>
      <c r="J66" s="498"/>
      <c r="K66" s="498"/>
      <c r="L66" s="498"/>
      <c r="M66" s="498"/>
      <c r="N66" s="498"/>
      <c r="O66" s="498"/>
      <c r="P66" s="498"/>
      <c r="Q66" s="498"/>
      <c r="R66" s="498"/>
      <c r="S66" s="498"/>
      <c r="T66" s="498"/>
      <c r="U66" s="498"/>
      <c r="V66" s="498"/>
      <c r="W66" s="498"/>
      <c r="X66" s="498"/>
      <c r="Y66" s="498"/>
      <c r="Z66" s="498"/>
    </row>
    <row r="67" spans="1:26">
      <c r="A67" s="498"/>
      <c r="B67" s="498"/>
      <c r="C67" s="498"/>
      <c r="D67" s="498"/>
      <c r="E67" s="498"/>
      <c r="F67" s="498"/>
      <c r="G67" s="498"/>
      <c r="H67" s="498"/>
      <c r="I67" s="498"/>
      <c r="J67" s="498"/>
      <c r="K67" s="498"/>
      <c r="L67" s="498"/>
      <c r="M67" s="498"/>
      <c r="N67" s="498"/>
      <c r="O67" s="498"/>
      <c r="P67" s="498"/>
      <c r="Q67" s="498"/>
      <c r="R67" s="498"/>
      <c r="S67" s="498"/>
      <c r="T67" s="498"/>
      <c r="U67" s="498"/>
      <c r="V67" s="498"/>
      <c r="W67" s="498"/>
      <c r="X67" s="498"/>
      <c r="Y67" s="498"/>
      <c r="Z67" s="498"/>
    </row>
    <row r="68" spans="1:26">
      <c r="A68" s="498"/>
      <c r="B68" s="498"/>
      <c r="C68" s="498"/>
      <c r="D68" s="498"/>
      <c r="E68" s="498"/>
      <c r="F68" s="498"/>
      <c r="G68" s="498"/>
      <c r="H68" s="498"/>
      <c r="I68" s="498"/>
      <c r="J68" s="498"/>
      <c r="K68" s="498"/>
      <c r="L68" s="498"/>
      <c r="M68" s="498"/>
      <c r="N68" s="498"/>
      <c r="O68" s="498"/>
      <c r="P68" s="498"/>
      <c r="Q68" s="498"/>
      <c r="R68" s="498"/>
      <c r="S68" s="498"/>
      <c r="T68" s="498"/>
      <c r="U68" s="498"/>
      <c r="V68" s="498"/>
      <c r="W68" s="498"/>
      <c r="X68" s="498"/>
      <c r="Y68" s="498"/>
      <c r="Z68" s="498"/>
    </row>
    <row r="69" spans="1:26">
      <c r="A69" s="498"/>
      <c r="B69" s="498"/>
      <c r="C69" s="498"/>
      <c r="D69" s="498"/>
      <c r="E69" s="498"/>
      <c r="F69" s="498"/>
      <c r="G69" s="498"/>
      <c r="H69" s="498"/>
      <c r="I69" s="498"/>
      <c r="J69" s="498"/>
      <c r="K69" s="498"/>
      <c r="L69" s="498"/>
      <c r="M69" s="498"/>
      <c r="N69" s="498"/>
      <c r="O69" s="498"/>
      <c r="P69" s="498"/>
      <c r="Q69" s="498"/>
      <c r="R69" s="498"/>
      <c r="S69" s="498"/>
      <c r="T69" s="498"/>
      <c r="U69" s="498"/>
      <c r="V69" s="498"/>
      <c r="W69" s="498"/>
      <c r="X69" s="498"/>
      <c r="Y69" s="498"/>
      <c r="Z69" s="498"/>
    </row>
    <row r="70" spans="1:26">
      <c r="A70" s="498"/>
      <c r="B70" s="498"/>
      <c r="C70" s="498"/>
      <c r="D70" s="498"/>
      <c r="E70" s="498"/>
      <c r="F70" s="498"/>
      <c r="G70" s="498"/>
      <c r="H70" s="498"/>
      <c r="I70" s="498"/>
      <c r="J70" s="498"/>
      <c r="K70" s="498"/>
      <c r="L70" s="498"/>
      <c r="M70" s="498"/>
      <c r="N70" s="498"/>
      <c r="O70" s="498"/>
      <c r="P70" s="498"/>
      <c r="Q70" s="498"/>
      <c r="R70" s="498"/>
      <c r="S70" s="498"/>
      <c r="T70" s="498"/>
      <c r="U70" s="498"/>
      <c r="V70" s="498"/>
      <c r="W70" s="498"/>
      <c r="X70" s="498"/>
      <c r="Y70" s="498"/>
      <c r="Z70" s="498"/>
    </row>
    <row r="71" spans="1:26">
      <c r="A71" s="498"/>
      <c r="B71" s="498"/>
      <c r="C71" s="498"/>
      <c r="D71" s="498"/>
      <c r="E71" s="498"/>
      <c r="F71" s="498"/>
      <c r="G71" s="498"/>
      <c r="H71" s="498"/>
      <c r="I71" s="498"/>
      <c r="J71" s="498"/>
      <c r="K71" s="498"/>
      <c r="L71" s="498"/>
      <c r="M71" s="498"/>
      <c r="N71" s="498"/>
      <c r="O71" s="498"/>
      <c r="P71" s="498"/>
      <c r="Q71" s="498"/>
      <c r="R71" s="498"/>
      <c r="S71" s="498"/>
      <c r="T71" s="498"/>
      <c r="U71" s="498"/>
      <c r="V71" s="498"/>
      <c r="W71" s="498"/>
      <c r="X71" s="498"/>
      <c r="Y71" s="498"/>
      <c r="Z71" s="498"/>
    </row>
    <row r="72" spans="1:26">
      <c r="A72" s="498"/>
      <c r="B72" s="498"/>
      <c r="C72" s="498"/>
      <c r="D72" s="498"/>
      <c r="E72" s="498"/>
      <c r="F72" s="498"/>
      <c r="G72" s="498"/>
      <c r="H72" s="498"/>
      <c r="I72" s="498"/>
      <c r="J72" s="498"/>
      <c r="K72" s="498"/>
      <c r="L72" s="498"/>
      <c r="M72" s="498"/>
      <c r="N72" s="498"/>
      <c r="O72" s="498"/>
      <c r="P72" s="498"/>
      <c r="Q72" s="498"/>
      <c r="R72" s="498"/>
      <c r="S72" s="498"/>
      <c r="T72" s="498"/>
      <c r="U72" s="498"/>
      <c r="V72" s="498"/>
      <c r="W72" s="498"/>
      <c r="X72" s="498"/>
      <c r="Y72" s="498"/>
      <c r="Z72" s="498"/>
    </row>
    <row r="73" spans="1:26">
      <c r="A73" s="498"/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8"/>
      <c r="O73" s="498"/>
      <c r="P73" s="498"/>
      <c r="Q73" s="498"/>
      <c r="R73" s="498"/>
      <c r="S73" s="498"/>
      <c r="T73" s="498"/>
      <c r="U73" s="498"/>
      <c r="V73" s="498"/>
      <c r="W73" s="498"/>
      <c r="X73" s="498"/>
      <c r="Y73" s="498"/>
      <c r="Z73" s="498"/>
    </row>
    <row r="74" spans="1:26">
      <c r="A74" s="498"/>
      <c r="B74" s="498"/>
      <c r="C74" s="498"/>
      <c r="D74" s="498"/>
      <c r="E74" s="498"/>
      <c r="F74" s="498"/>
      <c r="G74" s="498"/>
      <c r="H74" s="498"/>
      <c r="I74" s="498"/>
      <c r="J74" s="498"/>
      <c r="K74" s="498"/>
      <c r="L74" s="498"/>
      <c r="M74" s="498"/>
      <c r="N74" s="498"/>
      <c r="O74" s="498"/>
      <c r="P74" s="498"/>
      <c r="Q74" s="498"/>
      <c r="R74" s="498"/>
      <c r="S74" s="498"/>
      <c r="T74" s="498"/>
      <c r="U74" s="498"/>
      <c r="V74" s="498"/>
      <c r="W74" s="498"/>
      <c r="X74" s="498"/>
      <c r="Y74" s="498"/>
      <c r="Z74" s="498"/>
    </row>
    <row r="75" spans="1:26">
      <c r="A75" s="498"/>
      <c r="B75" s="498"/>
      <c r="C75" s="498"/>
      <c r="D75" s="498"/>
      <c r="E75" s="498"/>
      <c r="F75" s="498"/>
      <c r="G75" s="498"/>
      <c r="H75" s="498"/>
      <c r="I75" s="498"/>
      <c r="J75" s="498"/>
      <c r="K75" s="498"/>
      <c r="L75" s="498"/>
      <c r="M75" s="498"/>
      <c r="N75" s="498"/>
      <c r="O75" s="498"/>
      <c r="P75" s="498"/>
      <c r="Q75" s="498"/>
      <c r="R75" s="498"/>
      <c r="S75" s="498"/>
      <c r="T75" s="498"/>
      <c r="U75" s="498"/>
      <c r="V75" s="498"/>
      <c r="W75" s="498"/>
      <c r="X75" s="498"/>
      <c r="Y75" s="498"/>
      <c r="Z75" s="498"/>
    </row>
    <row r="76" spans="1:26">
      <c r="A76" s="498"/>
      <c r="B76" s="498"/>
      <c r="C76" s="498"/>
      <c r="D76" s="498"/>
      <c r="E76" s="498"/>
      <c r="F76" s="498"/>
      <c r="G76" s="498"/>
      <c r="H76" s="498"/>
      <c r="I76" s="498"/>
      <c r="J76" s="498"/>
      <c r="K76" s="498"/>
      <c r="L76" s="498"/>
      <c r="M76" s="498"/>
      <c r="N76" s="498"/>
      <c r="O76" s="498"/>
      <c r="P76" s="498"/>
      <c r="Q76" s="498"/>
      <c r="R76" s="498"/>
      <c r="S76" s="498"/>
      <c r="T76" s="498"/>
      <c r="U76" s="498"/>
      <c r="V76" s="498"/>
      <c r="W76" s="498"/>
      <c r="X76" s="498"/>
      <c r="Y76" s="498"/>
      <c r="Z76" s="498"/>
    </row>
    <row r="77" spans="1:26">
      <c r="A77" s="498"/>
      <c r="B77" s="498"/>
      <c r="C77" s="498"/>
      <c r="D77" s="498"/>
      <c r="E77" s="498"/>
      <c r="F77" s="498"/>
      <c r="G77" s="498"/>
      <c r="H77" s="498"/>
      <c r="I77" s="498"/>
      <c r="J77" s="498"/>
      <c r="K77" s="498"/>
      <c r="L77" s="498"/>
      <c r="M77" s="498"/>
      <c r="N77" s="498"/>
      <c r="O77" s="498"/>
      <c r="P77" s="498"/>
      <c r="Q77" s="498"/>
      <c r="R77" s="498"/>
      <c r="S77" s="498"/>
      <c r="T77" s="498"/>
      <c r="U77" s="498"/>
      <c r="V77" s="498"/>
      <c r="W77" s="498"/>
      <c r="X77" s="498"/>
      <c r="Y77" s="498"/>
      <c r="Z77" s="498"/>
    </row>
    <row r="78" spans="1:26">
      <c r="A78" s="498"/>
      <c r="B78" s="498"/>
      <c r="C78" s="498"/>
      <c r="D78" s="498"/>
      <c r="E78" s="498"/>
      <c r="F78" s="498"/>
      <c r="G78" s="498"/>
      <c r="H78" s="498"/>
      <c r="I78" s="498"/>
      <c r="J78" s="498"/>
      <c r="K78" s="498"/>
      <c r="L78" s="498"/>
      <c r="M78" s="498"/>
      <c r="N78" s="498"/>
      <c r="O78" s="498"/>
      <c r="P78" s="498"/>
      <c r="Q78" s="498"/>
      <c r="R78" s="498"/>
      <c r="S78" s="498"/>
      <c r="T78" s="498"/>
      <c r="U78" s="498"/>
      <c r="V78" s="498"/>
      <c r="W78" s="498"/>
      <c r="X78" s="498"/>
      <c r="Y78" s="498"/>
      <c r="Z78" s="498"/>
    </row>
    <row r="79" spans="1:26">
      <c r="A79" s="498"/>
      <c r="B79" s="498"/>
      <c r="C79" s="498"/>
      <c r="D79" s="498"/>
      <c r="E79" s="498"/>
      <c r="F79" s="498"/>
      <c r="G79" s="498"/>
      <c r="H79" s="498"/>
      <c r="I79" s="498"/>
      <c r="J79" s="498"/>
      <c r="K79" s="498"/>
      <c r="L79" s="498"/>
      <c r="M79" s="498"/>
      <c r="N79" s="498"/>
      <c r="O79" s="498"/>
      <c r="P79" s="498"/>
      <c r="Q79" s="498"/>
      <c r="R79" s="498"/>
      <c r="S79" s="498"/>
      <c r="T79" s="498"/>
      <c r="U79" s="498"/>
      <c r="V79" s="498"/>
      <c r="W79" s="498"/>
      <c r="X79" s="498"/>
      <c r="Y79" s="498"/>
      <c r="Z79" s="498"/>
    </row>
    <row r="80" spans="1:26">
      <c r="A80" s="498"/>
      <c r="B80" s="498"/>
      <c r="C80" s="498"/>
      <c r="D80" s="498"/>
      <c r="E80" s="498"/>
      <c r="F80" s="498"/>
      <c r="G80" s="498"/>
      <c r="H80" s="498"/>
      <c r="I80" s="498"/>
      <c r="J80" s="498"/>
      <c r="K80" s="498"/>
      <c r="L80" s="498"/>
      <c r="M80" s="498"/>
      <c r="N80" s="498"/>
      <c r="O80" s="498"/>
      <c r="P80" s="498"/>
      <c r="Q80" s="498"/>
      <c r="R80" s="498"/>
      <c r="S80" s="498"/>
      <c r="T80" s="498"/>
      <c r="U80" s="498"/>
      <c r="V80" s="498"/>
      <c r="W80" s="498"/>
      <c r="X80" s="498"/>
      <c r="Y80" s="498"/>
      <c r="Z80" s="498"/>
    </row>
    <row r="81" spans="1:26">
      <c r="A81" s="498"/>
      <c r="B81" s="498"/>
      <c r="C81" s="498"/>
      <c r="D81" s="498"/>
      <c r="E81" s="498"/>
      <c r="F81" s="498"/>
      <c r="G81" s="498"/>
      <c r="H81" s="498"/>
      <c r="I81" s="498"/>
      <c r="J81" s="498"/>
      <c r="K81" s="498"/>
      <c r="L81" s="498"/>
      <c r="M81" s="498"/>
      <c r="N81" s="498"/>
      <c r="O81" s="498"/>
      <c r="P81" s="498"/>
      <c r="Q81" s="498"/>
      <c r="R81" s="498"/>
      <c r="S81" s="498"/>
      <c r="T81" s="498"/>
      <c r="U81" s="498"/>
      <c r="V81" s="498"/>
      <c r="W81" s="498"/>
      <c r="X81" s="498"/>
      <c r="Y81" s="498"/>
      <c r="Z81" s="498"/>
    </row>
    <row r="82" spans="1:26">
      <c r="A82" s="498"/>
      <c r="B82" s="498"/>
      <c r="C82" s="498"/>
      <c r="D82" s="498"/>
      <c r="E82" s="498"/>
      <c r="F82" s="498"/>
      <c r="G82" s="498"/>
      <c r="H82" s="498"/>
      <c r="I82" s="498"/>
      <c r="J82" s="498"/>
      <c r="K82" s="498"/>
      <c r="L82" s="498"/>
      <c r="M82" s="498"/>
      <c r="N82" s="498"/>
      <c r="O82" s="498"/>
      <c r="P82" s="498"/>
      <c r="Q82" s="498"/>
      <c r="R82" s="498"/>
      <c r="S82" s="498"/>
      <c r="T82" s="498"/>
      <c r="U82" s="498"/>
      <c r="V82" s="498"/>
      <c r="W82" s="498"/>
      <c r="X82" s="498"/>
      <c r="Y82" s="498"/>
      <c r="Z82" s="498"/>
    </row>
    <row r="83" spans="1:26">
      <c r="A83" s="498"/>
      <c r="B83" s="498"/>
      <c r="C83" s="498"/>
      <c r="D83" s="498"/>
      <c r="E83" s="498"/>
      <c r="F83" s="498"/>
      <c r="G83" s="498"/>
      <c r="H83" s="498"/>
      <c r="I83" s="498"/>
      <c r="J83" s="498"/>
      <c r="K83" s="498"/>
      <c r="L83" s="498"/>
      <c r="M83" s="498"/>
      <c r="N83" s="498"/>
      <c r="O83" s="498"/>
      <c r="P83" s="498"/>
      <c r="Q83" s="498"/>
      <c r="R83" s="498"/>
      <c r="S83" s="498"/>
      <c r="T83" s="498"/>
      <c r="U83" s="498"/>
      <c r="V83" s="498"/>
      <c r="W83" s="498"/>
      <c r="X83" s="498"/>
      <c r="Y83" s="498"/>
      <c r="Z83" s="498"/>
    </row>
    <row r="84" spans="1:26">
      <c r="A84" s="498"/>
      <c r="B84" s="498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8"/>
      <c r="W84" s="498"/>
      <c r="X84" s="498"/>
      <c r="Y84" s="498"/>
      <c r="Z84" s="498"/>
    </row>
    <row r="85" spans="1:26">
      <c r="A85" s="498"/>
      <c r="B85" s="498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8"/>
      <c r="W85" s="498"/>
      <c r="X85" s="498"/>
      <c r="Y85" s="498"/>
      <c r="Z85" s="498"/>
    </row>
    <row r="86" spans="1:26">
      <c r="A86" s="498"/>
      <c r="B86" s="498"/>
      <c r="C86" s="498"/>
      <c r="D86" s="498"/>
      <c r="E86" s="498"/>
      <c r="F86" s="498"/>
      <c r="G86" s="498"/>
      <c r="H86" s="498"/>
      <c r="I86" s="498"/>
      <c r="J86" s="498"/>
      <c r="K86" s="498"/>
      <c r="L86" s="498"/>
      <c r="M86" s="498"/>
      <c r="N86" s="498"/>
      <c r="O86" s="498"/>
      <c r="P86" s="498"/>
      <c r="Q86" s="498"/>
      <c r="R86" s="498"/>
      <c r="S86" s="498"/>
      <c r="T86" s="498"/>
      <c r="U86" s="498"/>
      <c r="V86" s="498"/>
      <c r="W86" s="498"/>
      <c r="X86" s="498"/>
      <c r="Y86" s="498"/>
      <c r="Z86" s="498"/>
    </row>
    <row r="87" spans="1:26">
      <c r="A87" s="498"/>
      <c r="B87" s="498"/>
      <c r="C87" s="498"/>
      <c r="D87" s="498"/>
      <c r="E87" s="498"/>
      <c r="F87" s="498"/>
      <c r="G87" s="498"/>
      <c r="H87" s="498"/>
      <c r="I87" s="498"/>
      <c r="J87" s="498"/>
      <c r="K87" s="498"/>
      <c r="L87" s="498"/>
      <c r="M87" s="498"/>
      <c r="N87" s="498"/>
      <c r="O87" s="498"/>
      <c r="P87" s="498"/>
      <c r="Q87" s="498"/>
      <c r="R87" s="498"/>
      <c r="S87" s="498"/>
      <c r="T87" s="498"/>
      <c r="U87" s="498"/>
      <c r="V87" s="498"/>
      <c r="W87" s="498"/>
      <c r="X87" s="498"/>
      <c r="Y87" s="498"/>
      <c r="Z87" s="498"/>
    </row>
    <row r="88" spans="1:26">
      <c r="A88" s="498"/>
      <c r="B88" s="498"/>
      <c r="C88" s="498"/>
      <c r="D88" s="498"/>
      <c r="E88" s="498"/>
      <c r="F88" s="498"/>
      <c r="G88" s="498"/>
      <c r="H88" s="498"/>
      <c r="I88" s="498"/>
      <c r="J88" s="498"/>
      <c r="K88" s="498"/>
      <c r="L88" s="498"/>
      <c r="M88" s="498"/>
      <c r="N88" s="498"/>
      <c r="O88" s="498"/>
      <c r="P88" s="498"/>
      <c r="Q88" s="498"/>
      <c r="R88" s="498"/>
      <c r="S88" s="498"/>
      <c r="T88" s="498"/>
      <c r="U88" s="498"/>
      <c r="V88" s="498"/>
      <c r="W88" s="498"/>
      <c r="X88" s="498"/>
      <c r="Y88" s="498"/>
      <c r="Z88" s="498"/>
    </row>
    <row r="89" spans="1:26">
      <c r="A89" s="498"/>
      <c r="B89" s="498"/>
      <c r="C89" s="498"/>
      <c r="D89" s="498"/>
      <c r="E89" s="498"/>
      <c r="F89" s="498"/>
      <c r="G89" s="498"/>
      <c r="H89" s="498"/>
      <c r="I89" s="498"/>
      <c r="J89" s="498"/>
      <c r="K89" s="498"/>
      <c r="L89" s="498"/>
      <c r="M89" s="498"/>
      <c r="N89" s="498"/>
      <c r="O89" s="498"/>
      <c r="P89" s="498"/>
      <c r="Q89" s="498"/>
      <c r="R89" s="498"/>
      <c r="S89" s="498"/>
      <c r="T89" s="498"/>
      <c r="U89" s="498"/>
      <c r="V89" s="498"/>
      <c r="W89" s="498"/>
      <c r="X89" s="498"/>
      <c r="Y89" s="498"/>
      <c r="Z89" s="498"/>
    </row>
    <row r="90" spans="1:26">
      <c r="A90" s="498"/>
      <c r="B90" s="498"/>
      <c r="C90" s="498"/>
      <c r="D90" s="498"/>
      <c r="E90" s="498"/>
      <c r="F90" s="498"/>
      <c r="G90" s="498"/>
      <c r="H90" s="498"/>
      <c r="I90" s="498"/>
      <c r="J90" s="498"/>
      <c r="K90" s="498"/>
      <c r="L90" s="498"/>
      <c r="M90" s="498"/>
      <c r="N90" s="498"/>
      <c r="O90" s="498"/>
      <c r="P90" s="498"/>
      <c r="Q90" s="498"/>
      <c r="R90" s="498"/>
      <c r="S90" s="498"/>
      <c r="T90" s="498"/>
      <c r="U90" s="498"/>
      <c r="V90" s="498"/>
      <c r="W90" s="498"/>
      <c r="X90" s="498"/>
      <c r="Y90" s="498"/>
      <c r="Z90" s="498"/>
    </row>
    <row r="91" spans="1:26">
      <c r="A91" s="498"/>
      <c r="B91" s="498"/>
      <c r="C91" s="498"/>
      <c r="D91" s="498"/>
      <c r="E91" s="498"/>
      <c r="F91" s="498"/>
      <c r="G91" s="498"/>
      <c r="H91" s="498"/>
      <c r="I91" s="498"/>
      <c r="J91" s="498"/>
      <c r="K91" s="498"/>
      <c r="L91" s="498"/>
      <c r="M91" s="498"/>
      <c r="N91" s="498"/>
      <c r="O91" s="498"/>
      <c r="P91" s="498"/>
      <c r="Q91" s="498"/>
      <c r="R91" s="498"/>
      <c r="S91" s="498"/>
      <c r="T91" s="498"/>
      <c r="U91" s="498"/>
      <c r="V91" s="498"/>
      <c r="W91" s="498"/>
      <c r="X91" s="498"/>
      <c r="Y91" s="498"/>
      <c r="Z91" s="498"/>
    </row>
    <row r="92" spans="1:26">
      <c r="A92" s="498"/>
      <c r="B92" s="498"/>
      <c r="C92" s="498"/>
      <c r="D92" s="498"/>
      <c r="E92" s="498"/>
      <c r="F92" s="498"/>
      <c r="G92" s="498"/>
      <c r="H92" s="498"/>
      <c r="I92" s="498"/>
      <c r="J92" s="498"/>
      <c r="K92" s="498"/>
      <c r="L92" s="498"/>
      <c r="M92" s="498"/>
      <c r="N92" s="498"/>
      <c r="O92" s="498"/>
      <c r="P92" s="498"/>
      <c r="Q92" s="498"/>
      <c r="R92" s="498"/>
      <c r="S92" s="498"/>
      <c r="T92" s="498"/>
      <c r="U92" s="498"/>
      <c r="V92" s="498"/>
      <c r="W92" s="498"/>
      <c r="X92" s="498"/>
      <c r="Y92" s="498"/>
      <c r="Z92" s="498"/>
    </row>
    <row r="93" spans="1:26">
      <c r="A93" s="498"/>
      <c r="B93" s="498"/>
      <c r="C93" s="498"/>
      <c r="D93" s="498"/>
      <c r="E93" s="498"/>
      <c r="F93" s="498"/>
      <c r="G93" s="498"/>
      <c r="H93" s="498"/>
      <c r="I93" s="498"/>
      <c r="J93" s="498"/>
      <c r="K93" s="498"/>
      <c r="L93" s="498"/>
      <c r="M93" s="498"/>
      <c r="N93" s="498"/>
      <c r="O93" s="498"/>
      <c r="P93" s="498"/>
      <c r="Q93" s="498"/>
      <c r="R93" s="498"/>
      <c r="S93" s="498"/>
      <c r="T93" s="498"/>
      <c r="U93" s="498"/>
      <c r="V93" s="498"/>
      <c r="W93" s="498"/>
      <c r="X93" s="498"/>
      <c r="Y93" s="498"/>
      <c r="Z93" s="498"/>
    </row>
    <row r="94" spans="1:26">
      <c r="A94" s="498"/>
      <c r="B94" s="498"/>
      <c r="C94" s="498"/>
      <c r="D94" s="498"/>
      <c r="E94" s="498"/>
      <c r="F94" s="498"/>
      <c r="G94" s="498"/>
      <c r="H94" s="498"/>
      <c r="I94" s="498"/>
      <c r="J94" s="498"/>
      <c r="K94" s="498"/>
      <c r="L94" s="498"/>
      <c r="M94" s="498"/>
      <c r="N94" s="498"/>
      <c r="O94" s="498"/>
      <c r="P94" s="498"/>
      <c r="Q94" s="498"/>
      <c r="R94" s="498"/>
      <c r="S94" s="498"/>
      <c r="T94" s="498"/>
      <c r="U94" s="498"/>
      <c r="V94" s="498"/>
      <c r="W94" s="498"/>
      <c r="X94" s="498"/>
      <c r="Y94" s="498"/>
      <c r="Z94" s="498"/>
    </row>
    <row r="95" spans="1:26">
      <c r="A95" s="498"/>
      <c r="B95" s="498"/>
      <c r="C95" s="498"/>
      <c r="D95" s="498"/>
      <c r="E95" s="498"/>
      <c r="F95" s="498"/>
      <c r="G95" s="498"/>
      <c r="H95" s="498"/>
      <c r="I95" s="498"/>
      <c r="J95" s="498"/>
      <c r="K95" s="498"/>
      <c r="L95" s="498"/>
      <c r="M95" s="498"/>
      <c r="N95" s="498"/>
      <c r="O95" s="498"/>
      <c r="P95" s="498"/>
      <c r="Q95" s="498"/>
      <c r="R95" s="498"/>
      <c r="S95" s="498"/>
      <c r="T95" s="498"/>
      <c r="U95" s="498"/>
      <c r="V95" s="498"/>
      <c r="W95" s="498"/>
      <c r="X95" s="498"/>
      <c r="Y95" s="498"/>
      <c r="Z95" s="498"/>
    </row>
    <row r="96" spans="1:26">
      <c r="A96" s="498"/>
      <c r="B96" s="498"/>
      <c r="C96" s="498"/>
      <c r="D96" s="498"/>
      <c r="E96" s="498"/>
      <c r="F96" s="498"/>
      <c r="G96" s="498"/>
      <c r="H96" s="498"/>
      <c r="I96" s="498"/>
      <c r="J96" s="498"/>
      <c r="K96" s="498"/>
      <c r="L96" s="498"/>
      <c r="M96" s="498"/>
      <c r="N96" s="498"/>
      <c r="O96" s="498"/>
      <c r="P96" s="498"/>
      <c r="Q96" s="498"/>
      <c r="R96" s="498"/>
      <c r="S96" s="498"/>
      <c r="T96" s="498"/>
      <c r="U96" s="498"/>
      <c r="V96" s="498"/>
      <c r="W96" s="498"/>
      <c r="X96" s="498"/>
      <c r="Y96" s="498"/>
      <c r="Z96" s="498"/>
    </row>
    <row r="97" spans="1:26">
      <c r="A97" s="498"/>
      <c r="B97" s="498"/>
      <c r="C97" s="498"/>
      <c r="D97" s="498"/>
      <c r="E97" s="498"/>
      <c r="F97" s="498"/>
      <c r="G97" s="498"/>
      <c r="H97" s="498"/>
      <c r="I97" s="498"/>
      <c r="J97" s="498"/>
      <c r="K97" s="498"/>
      <c r="L97" s="498"/>
      <c r="M97" s="498"/>
      <c r="N97" s="498"/>
      <c r="O97" s="498"/>
      <c r="P97" s="498"/>
      <c r="Q97" s="498"/>
      <c r="R97" s="498"/>
      <c r="S97" s="498"/>
      <c r="T97" s="498"/>
      <c r="U97" s="498"/>
      <c r="V97" s="498"/>
      <c r="W97" s="498"/>
      <c r="X97" s="498"/>
      <c r="Y97" s="498"/>
      <c r="Z97" s="498"/>
    </row>
    <row r="98" spans="1:26">
      <c r="A98" s="498"/>
      <c r="B98" s="498"/>
      <c r="C98" s="498"/>
      <c r="D98" s="498"/>
      <c r="E98" s="498"/>
      <c r="F98" s="498"/>
      <c r="G98" s="498"/>
      <c r="H98" s="498"/>
      <c r="I98" s="498"/>
      <c r="J98" s="498"/>
      <c r="K98" s="498"/>
      <c r="L98" s="498"/>
      <c r="M98" s="498"/>
      <c r="N98" s="498"/>
      <c r="O98" s="498"/>
      <c r="P98" s="498"/>
      <c r="Q98" s="498"/>
      <c r="R98" s="498"/>
      <c r="S98" s="498"/>
      <c r="T98" s="498"/>
      <c r="U98" s="498"/>
      <c r="V98" s="498"/>
      <c r="W98" s="498"/>
      <c r="X98" s="498"/>
      <c r="Y98" s="498"/>
      <c r="Z98" s="498"/>
    </row>
    <row r="99" spans="1:26">
      <c r="A99" s="498"/>
      <c r="B99" s="498"/>
      <c r="C99" s="498"/>
      <c r="D99" s="498"/>
      <c r="E99" s="498"/>
      <c r="F99" s="498"/>
      <c r="G99" s="498"/>
      <c r="H99" s="498"/>
      <c r="I99" s="498"/>
      <c r="J99" s="498"/>
      <c r="K99" s="498"/>
      <c r="L99" s="498"/>
      <c r="M99" s="498"/>
      <c r="N99" s="498"/>
      <c r="O99" s="498"/>
      <c r="P99" s="498"/>
      <c r="Q99" s="498"/>
      <c r="R99" s="498"/>
      <c r="S99" s="498"/>
      <c r="T99" s="498"/>
      <c r="U99" s="498"/>
      <c r="V99" s="498"/>
      <c r="W99" s="498"/>
      <c r="X99" s="498"/>
      <c r="Y99" s="498"/>
      <c r="Z99" s="49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25"/>
  <cols>
    <col min="1" max="1" width="12.1328125" style="442" customWidth="1"/>
    <col min="2" max="2" width="11.73046875" style="442" customWidth="1"/>
    <col min="3" max="3" width="3.1328125" style="442" bestFit="1" customWidth="1"/>
    <col min="4" max="4" width="8.59765625" style="442" bestFit="1" customWidth="1"/>
    <col min="5" max="5" width="6.3984375" style="442" bestFit="1" customWidth="1"/>
    <col min="6" max="6" width="5" style="442" bestFit="1" customWidth="1"/>
    <col min="7" max="7" width="5.73046875" style="442" bestFit="1" customWidth="1"/>
    <col min="8" max="8" width="5.86328125" style="442" bestFit="1" customWidth="1"/>
    <col min="9" max="9" width="5.3984375" style="442" bestFit="1" customWidth="1"/>
    <col min="10" max="11" width="5.73046875" style="442" bestFit="1" customWidth="1"/>
    <col min="12" max="12" width="6.59765625" style="442" bestFit="1" customWidth="1"/>
    <col min="13" max="13" width="6" style="442" bestFit="1" customWidth="1"/>
    <col min="14" max="14" width="6.73046875" style="442" bestFit="1" customWidth="1"/>
    <col min="15" max="15" width="6.59765625" style="442" bestFit="1" customWidth="1"/>
    <col min="16" max="16" width="7.1328125" style="442" bestFit="1" customWidth="1"/>
    <col min="17" max="17" width="5.73046875" style="442" bestFit="1" customWidth="1"/>
    <col min="18" max="18" width="6" style="442" bestFit="1" customWidth="1"/>
    <col min="19" max="19" width="5.86328125" style="442" bestFit="1" customWidth="1"/>
    <col min="20" max="20" width="5.59765625" style="442" bestFit="1" customWidth="1"/>
    <col min="21" max="21" width="5.86328125" style="442" bestFit="1" customWidth="1"/>
    <col min="22" max="22" width="6.73046875" style="442" bestFit="1" customWidth="1"/>
    <col min="23" max="23" width="5" style="442" bestFit="1" customWidth="1"/>
    <col min="24" max="24" width="7.59765625" style="442" customWidth="1"/>
    <col min="25" max="25" width="6.73046875" style="442" bestFit="1" customWidth="1"/>
    <col min="26" max="28" width="6" style="442" bestFit="1" customWidth="1"/>
    <col min="29" max="29" width="5.73046875" style="442" bestFit="1" customWidth="1"/>
    <col min="30" max="30" width="6.730468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466</v>
      </c>
      <c r="C5" s="444" t="s">
        <v>467</v>
      </c>
      <c r="D5" s="444" t="s">
        <v>468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469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470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4.65" thickBot="1">
      <c r="A10" s="445" t="s">
        <v>290</v>
      </c>
      <c r="B10" s="445" t="s">
        <v>471</v>
      </c>
    </row>
    <row r="11" spans="1:30">
      <c r="A11" s="446" t="s">
        <v>472</v>
      </c>
      <c r="B11" s="446" t="s">
        <v>473</v>
      </c>
    </row>
    <row r="12" spans="1:30">
      <c r="A12" s="447" t="s">
        <v>474</v>
      </c>
      <c r="B12" s="447" t="s">
        <v>475</v>
      </c>
    </row>
    <row r="13" spans="1:30">
      <c r="A13" s="447" t="s">
        <v>476</v>
      </c>
      <c r="B13" s="447" t="s">
        <v>477</v>
      </c>
    </row>
    <row r="14" spans="1:30">
      <c r="A14" s="447" t="s">
        <v>478</v>
      </c>
      <c r="B14" s="447" t="s">
        <v>479</v>
      </c>
    </row>
    <row r="15" spans="1:30">
      <c r="A15" s="447" t="s">
        <v>480</v>
      </c>
      <c r="B15" s="447" t="s">
        <v>481</v>
      </c>
    </row>
    <row r="16" spans="1:30">
      <c r="A16" s="447" t="s">
        <v>482</v>
      </c>
      <c r="B16" s="447" t="s">
        <v>483</v>
      </c>
    </row>
    <row r="17" spans="1:2">
      <c r="A17" s="447" t="s">
        <v>484</v>
      </c>
      <c r="B17" s="447" t="s">
        <v>485</v>
      </c>
    </row>
    <row r="18" spans="1:2">
      <c r="A18" s="447" t="s">
        <v>486</v>
      </c>
      <c r="B18" s="447" t="s">
        <v>487</v>
      </c>
    </row>
    <row r="19" spans="1:2">
      <c r="A19" s="447" t="s">
        <v>488</v>
      </c>
      <c r="B19" s="447" t="s">
        <v>489</v>
      </c>
    </row>
    <row r="20" spans="1:2">
      <c r="A20" s="447" t="s">
        <v>490</v>
      </c>
      <c r="B20" s="447" t="s">
        <v>491</v>
      </c>
    </row>
    <row r="21" spans="1:2">
      <c r="A21" s="447" t="s">
        <v>492</v>
      </c>
      <c r="B21" s="447" t="s">
        <v>493</v>
      </c>
    </row>
    <row r="22" spans="1:2">
      <c r="A22" s="447" t="s">
        <v>494</v>
      </c>
      <c r="B22" s="447" t="s">
        <v>495</v>
      </c>
    </row>
    <row r="23" spans="1:2">
      <c r="A23" s="447" t="s">
        <v>496</v>
      </c>
      <c r="B23" s="447" t="s">
        <v>497</v>
      </c>
    </row>
    <row r="24" spans="1:2">
      <c r="A24" s="447" t="s">
        <v>498</v>
      </c>
      <c r="B24" s="447" t="s">
        <v>499</v>
      </c>
    </row>
    <row r="25" spans="1:2">
      <c r="A25" s="447" t="s">
        <v>500</v>
      </c>
      <c r="B25" s="447" t="s">
        <v>501</v>
      </c>
    </row>
    <row r="26" spans="1:2">
      <c r="A26" s="447" t="s">
        <v>502</v>
      </c>
      <c r="B26" s="447" t="s">
        <v>503</v>
      </c>
    </row>
    <row r="27" spans="1:2">
      <c r="A27" s="447" t="s">
        <v>504</v>
      </c>
      <c r="B27" s="447" t="s">
        <v>505</v>
      </c>
    </row>
    <row r="28" spans="1:2">
      <c r="A28" s="447" t="s">
        <v>506</v>
      </c>
      <c r="B28" s="447" t="s">
        <v>507</v>
      </c>
    </row>
    <row r="29" spans="1:2">
      <c r="A29" s="447" t="s">
        <v>508</v>
      </c>
      <c r="B29" s="447" t="s">
        <v>509</v>
      </c>
    </row>
    <row r="30" spans="1:2">
      <c r="A30" s="447" t="s">
        <v>510</v>
      </c>
      <c r="B30" s="447" t="s">
        <v>511</v>
      </c>
    </row>
    <row r="31" spans="1:2">
      <c r="A31" s="447" t="s">
        <v>512</v>
      </c>
      <c r="B31" s="447" t="s">
        <v>513</v>
      </c>
    </row>
    <row r="32" spans="1:2">
      <c r="A32" s="447" t="s">
        <v>514</v>
      </c>
      <c r="B32" s="447" t="s">
        <v>515</v>
      </c>
    </row>
    <row r="33" spans="1:2">
      <c r="A33" s="447" t="s">
        <v>516</v>
      </c>
      <c r="B33" s="447" t="s">
        <v>517</v>
      </c>
    </row>
    <row r="34" spans="1:2">
      <c r="A34" s="447" t="s">
        <v>518</v>
      </c>
      <c r="B34" s="447" t="s">
        <v>519</v>
      </c>
    </row>
    <row r="35" spans="1:2">
      <c r="A35" s="447" t="s">
        <v>520</v>
      </c>
      <c r="B35" s="447" t="s">
        <v>521</v>
      </c>
    </row>
    <row r="36" spans="1:2">
      <c r="A36" s="447" t="s">
        <v>522</v>
      </c>
      <c r="B36" s="447" t="s">
        <v>523</v>
      </c>
    </row>
    <row r="37" spans="1:2">
      <c r="A37" s="448" t="s">
        <v>524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328125" defaultRowHeight="13.15"/>
  <cols>
    <col min="1" max="1" width="38.1328125" style="190" customWidth="1"/>
    <col min="2" max="2" width="13" style="186" bestFit="1" customWidth="1"/>
    <col min="3" max="4" width="7.59765625" style="191" bestFit="1" customWidth="1"/>
    <col min="5" max="5" width="9.1328125" style="191"/>
    <col min="6" max="6" width="6.1328125" style="192" customWidth="1"/>
    <col min="7" max="7" width="5.86328125" style="192" bestFit="1" customWidth="1"/>
    <col min="8" max="8" width="7.3984375" style="191" bestFit="1" customWidth="1"/>
    <col min="9" max="9" width="6.1328125" style="192" bestFit="1" customWidth="1"/>
    <col min="10" max="10" width="6" style="192" bestFit="1" customWidth="1"/>
    <col min="11" max="11" width="6.86328125" style="192" bestFit="1" customWidth="1"/>
    <col min="12" max="12" width="8.73046875" style="188" bestFit="1" customWidth="1"/>
    <col min="13" max="13" width="8.1328125" style="187" bestFit="1" customWidth="1"/>
    <col min="14" max="14" width="8.1328125" style="187" customWidth="1"/>
    <col min="15" max="15" width="5.265625" style="187" customWidth="1"/>
    <col min="16" max="16" width="7.3984375" style="187" customWidth="1"/>
    <col min="17" max="17" width="7.3984375" style="187" bestFit="1" customWidth="1"/>
    <col min="18" max="18" width="8.1328125" style="187" bestFit="1" customWidth="1"/>
    <col min="19" max="19" width="7.265625" style="187" bestFit="1" customWidth="1"/>
    <col min="20" max="20" width="7.3984375" style="187" bestFit="1" customWidth="1"/>
    <col min="21" max="21" width="8.3984375" style="187" bestFit="1" customWidth="1"/>
    <col min="22" max="22" width="6.86328125" style="187" bestFit="1" customWidth="1"/>
    <col min="23" max="25" width="5.3984375" style="187" customWidth="1"/>
    <col min="26" max="26" width="5.3984375" style="192" customWidth="1"/>
    <col min="27" max="27" width="8.1328125" style="189" bestFit="1" customWidth="1"/>
    <col min="28" max="28" width="6.73046875" style="188" bestFit="1" customWidth="1"/>
    <col min="29" max="30" width="5.59765625" style="187" customWidth="1"/>
    <col min="31" max="31" width="8.73046875" style="187" bestFit="1" customWidth="1"/>
    <col min="32" max="32" width="8.73046875" style="187" customWidth="1"/>
    <col min="33" max="33" width="5.59765625" style="187" customWidth="1"/>
    <col min="34" max="34" width="5.86328125" style="187" bestFit="1" customWidth="1"/>
    <col min="35" max="36" width="7" style="187" customWidth="1"/>
    <col min="37" max="40" width="5.59765625" style="187" customWidth="1"/>
    <col min="41" max="41" width="8.73046875" style="189" bestFit="1" customWidth="1"/>
    <col min="42" max="42" width="4.3984375" style="193" bestFit="1" customWidth="1"/>
    <col min="43" max="43" width="9.265625" style="187" bestFit="1" customWidth="1"/>
    <col min="44" max="16384" width="9.1328125" style="186"/>
  </cols>
  <sheetData>
    <row r="1" spans="1:43" ht="99.75" thickBot="1">
      <c r="A1" s="290" t="s">
        <v>439</v>
      </c>
      <c r="B1" s="289" t="s">
        <v>440</v>
      </c>
      <c r="C1" s="291" t="s">
        <v>163</v>
      </c>
      <c r="D1" s="294" t="s">
        <v>164</v>
      </c>
      <c r="E1" s="287" t="s">
        <v>165</v>
      </c>
      <c r="F1" s="286" t="s">
        <v>166</v>
      </c>
      <c r="G1" s="286" t="s">
        <v>167</v>
      </c>
      <c r="H1" s="288" t="s">
        <v>168</v>
      </c>
      <c r="I1" s="294" t="s">
        <v>169</v>
      </c>
      <c r="J1" s="287" t="s">
        <v>170</v>
      </c>
      <c r="K1" s="287" t="s">
        <v>171</v>
      </c>
      <c r="L1" s="288" t="s">
        <v>172</v>
      </c>
      <c r="M1" s="294" t="s">
        <v>173</v>
      </c>
      <c r="N1" s="435" t="s">
        <v>455</v>
      </c>
      <c r="O1" s="287" t="s">
        <v>174</v>
      </c>
      <c r="P1" s="287" t="s">
        <v>175</v>
      </c>
      <c r="Q1" s="287" t="s">
        <v>176</v>
      </c>
      <c r="R1" s="287" t="s">
        <v>177</v>
      </c>
      <c r="S1" s="287" t="s">
        <v>178</v>
      </c>
      <c r="T1" s="287" t="s">
        <v>179</v>
      </c>
      <c r="U1" s="287" t="s">
        <v>180</v>
      </c>
      <c r="V1" s="287" t="s">
        <v>181</v>
      </c>
      <c r="W1" s="286" t="s">
        <v>182</v>
      </c>
      <c r="X1" s="286" t="s">
        <v>183</v>
      </c>
      <c r="Y1" s="286" t="s">
        <v>184</v>
      </c>
      <c r="Z1" s="287" t="s">
        <v>185</v>
      </c>
      <c r="AA1" s="288" t="s">
        <v>186</v>
      </c>
      <c r="AB1" s="314" t="s">
        <v>187</v>
      </c>
      <c r="AC1" s="315" t="s">
        <v>188</v>
      </c>
      <c r="AD1" s="287" t="s">
        <v>189</v>
      </c>
      <c r="AE1" s="436" t="s">
        <v>456</v>
      </c>
      <c r="AF1" s="433" t="s">
        <v>457</v>
      </c>
      <c r="AG1" s="287" t="s">
        <v>190</v>
      </c>
      <c r="AH1" s="287" t="s">
        <v>191</v>
      </c>
      <c r="AI1" s="436" t="s">
        <v>458</v>
      </c>
      <c r="AJ1" s="433" t="s">
        <v>459</v>
      </c>
      <c r="AK1" s="436" t="s">
        <v>460</v>
      </c>
      <c r="AL1" s="433" t="s">
        <v>461</v>
      </c>
      <c r="AM1" s="434" t="s">
        <v>462</v>
      </c>
      <c r="AN1" s="288" t="s">
        <v>192</v>
      </c>
      <c r="AO1" s="288" t="s">
        <v>193</v>
      </c>
      <c r="AP1" s="314" t="s">
        <v>194</v>
      </c>
      <c r="AQ1" s="316" t="s">
        <v>195</v>
      </c>
    </row>
    <row r="2" spans="1:43">
      <c r="A2" s="317" t="s">
        <v>196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197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198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199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200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201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202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203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204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205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206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207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208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209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204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205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210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207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211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212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213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214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215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216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217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C67" zoomScaleNormal="100" workbookViewId="0">
      <selection activeCell="F90" sqref="F90"/>
    </sheetView>
  </sheetViews>
  <sheetFormatPr defaultRowHeight="14.25"/>
  <cols>
    <col min="2" max="2" width="23.265625" bestFit="1" customWidth="1"/>
    <col min="3" max="3" width="46.73046875" bestFit="1" customWidth="1"/>
    <col min="4" max="4" width="1.59765625" bestFit="1" customWidth="1"/>
    <col min="5" max="5" width="20.86328125" customWidth="1"/>
    <col min="6" max="6" width="85.59765625" bestFit="1" customWidth="1"/>
    <col min="7" max="7" width="14.59765625" customWidth="1"/>
    <col min="8" max="8" width="8.86328125" bestFit="1" customWidth="1"/>
    <col min="9" max="9" width="9.73046875" bestFit="1" customWidth="1"/>
    <col min="10" max="10" width="18.86328125" bestFit="1" customWidth="1"/>
    <col min="11" max="11" width="9.73046875" bestFit="1" customWidth="1"/>
    <col min="12" max="12" width="1.59765625" bestFit="1" customWidth="1"/>
    <col min="13" max="13" width="27.3984375" bestFit="1" customWidth="1"/>
    <col min="14" max="14" width="35.73046875" bestFit="1" customWidth="1"/>
    <col min="16" max="16" width="19.1328125" bestFit="1" customWidth="1"/>
    <col min="17" max="17" width="12.265625" bestFit="1" customWidth="1"/>
  </cols>
  <sheetData>
    <row r="2" spans="2:18" ht="18">
      <c r="B2" s="233" t="s">
        <v>289</v>
      </c>
      <c r="C2" s="234"/>
      <c r="E2" s="233" t="s">
        <v>388</v>
      </c>
      <c r="F2" s="234"/>
      <c r="I2" s="233" t="s">
        <v>412</v>
      </c>
      <c r="J2" s="234"/>
      <c r="M2" s="233" t="s">
        <v>395</v>
      </c>
      <c r="N2" s="234"/>
      <c r="P2" s="233" t="s">
        <v>398</v>
      </c>
      <c r="Q2" s="234"/>
    </row>
    <row r="3" spans="2:18" ht="14.65" thickBot="1">
      <c r="B3" s="235" t="s">
        <v>290</v>
      </c>
      <c r="C3" s="235" t="s">
        <v>291</v>
      </c>
      <c r="E3" s="235" t="s">
        <v>290</v>
      </c>
      <c r="F3" s="235" t="s">
        <v>291</v>
      </c>
      <c r="I3" s="235" t="s">
        <v>290</v>
      </c>
      <c r="J3" s="235" t="s">
        <v>291</v>
      </c>
      <c r="M3" s="235" t="s">
        <v>290</v>
      </c>
      <c r="N3" s="235" t="s">
        <v>291</v>
      </c>
      <c r="P3" s="235" t="s">
        <v>290</v>
      </c>
      <c r="Q3" s="235" t="s">
        <v>291</v>
      </c>
    </row>
    <row r="4" spans="2:18">
      <c r="B4" s="236" t="s">
        <v>346</v>
      </c>
      <c r="C4" s="236" t="s">
        <v>347</v>
      </c>
      <c r="E4" s="236" t="s">
        <v>9</v>
      </c>
      <c r="F4" s="236" t="s">
        <v>436</v>
      </c>
      <c r="I4" s="236" t="s">
        <v>389</v>
      </c>
      <c r="J4" s="236" t="s">
        <v>413</v>
      </c>
      <c r="M4" s="236" t="s">
        <v>393</v>
      </c>
      <c r="N4" s="236" t="s">
        <v>396</v>
      </c>
      <c r="P4" s="236" t="s">
        <v>399</v>
      </c>
      <c r="Q4" s="236" t="s">
        <v>401</v>
      </c>
    </row>
    <row r="5" spans="2:18">
      <c r="B5" s="236" t="s">
        <v>292</v>
      </c>
      <c r="C5" s="236" t="s">
        <v>213</v>
      </c>
      <c r="E5" s="236" t="s">
        <v>13</v>
      </c>
      <c r="F5" s="236" t="s">
        <v>409</v>
      </c>
      <c r="I5" s="236" t="s">
        <v>414</v>
      </c>
      <c r="J5" s="236"/>
      <c r="M5" s="236" t="s">
        <v>394</v>
      </c>
      <c r="N5" s="236" t="s">
        <v>397</v>
      </c>
      <c r="P5" s="236" t="s">
        <v>400</v>
      </c>
      <c r="Q5" s="236" t="s">
        <v>402</v>
      </c>
    </row>
    <row r="6" spans="2:18" s="231" customFormat="1">
      <c r="B6" s="236"/>
      <c r="C6" s="236"/>
      <c r="E6" s="236" t="s">
        <v>62</v>
      </c>
      <c r="F6" s="236" t="s">
        <v>410</v>
      </c>
      <c r="I6" s="231" t="s">
        <v>437</v>
      </c>
      <c r="J6" s="231" t="s">
        <v>438</v>
      </c>
      <c r="M6" s="236"/>
      <c r="N6" s="236"/>
      <c r="P6" s="236"/>
      <c r="Q6" s="236"/>
    </row>
    <row r="7" spans="2:18">
      <c r="B7" s="236"/>
      <c r="C7" s="236"/>
      <c r="E7" s="236" t="s">
        <v>434</v>
      </c>
      <c r="F7" s="236" t="s">
        <v>435</v>
      </c>
      <c r="I7" s="236" t="s">
        <v>418</v>
      </c>
      <c r="J7" s="236" t="s">
        <v>422</v>
      </c>
      <c r="P7" s="234"/>
      <c r="Q7" s="234"/>
    </row>
    <row r="8" spans="2:18">
      <c r="B8" s="234"/>
      <c r="C8" s="234"/>
      <c r="E8" s="236" t="s">
        <v>411</v>
      </c>
      <c r="F8" s="236" t="s">
        <v>433</v>
      </c>
      <c r="I8" s="236" t="s">
        <v>419</v>
      </c>
      <c r="J8" s="236" t="s">
        <v>423</v>
      </c>
    </row>
    <row r="9" spans="2:18" s="234" customFormat="1">
      <c r="E9" s="236"/>
      <c r="F9" s="236"/>
      <c r="I9" s="234" t="s">
        <v>420</v>
      </c>
      <c r="J9" s="236" t="s">
        <v>424</v>
      </c>
    </row>
    <row r="10" spans="2:18" s="234" customFormat="1">
      <c r="I10" s="236" t="s">
        <v>421</v>
      </c>
      <c r="J10" s="236" t="s">
        <v>425</v>
      </c>
    </row>
    <row r="11" spans="2:18" ht="18">
      <c r="B11" s="233" t="s">
        <v>293</v>
      </c>
      <c r="C11" s="234"/>
      <c r="E11" s="233" t="s">
        <v>408</v>
      </c>
      <c r="F11" s="234"/>
      <c r="G11" s="234"/>
      <c r="H11" s="234"/>
      <c r="I11" s="234"/>
      <c r="J11" s="234"/>
      <c r="K11" s="234"/>
      <c r="L11" t="s">
        <v>369</v>
      </c>
      <c r="M11" s="233" t="s">
        <v>348</v>
      </c>
      <c r="N11" s="234"/>
    </row>
    <row r="12" spans="2:18" ht="14.65" thickBot="1">
      <c r="B12" s="235" t="s">
        <v>290</v>
      </c>
      <c r="C12" s="235" t="s">
        <v>291</v>
      </c>
      <c r="E12" s="235" t="s">
        <v>290</v>
      </c>
      <c r="F12" s="235" t="s">
        <v>291</v>
      </c>
      <c r="G12" s="235" t="s">
        <v>353</v>
      </c>
      <c r="H12" s="235" t="s">
        <v>354</v>
      </c>
      <c r="I12" s="235" t="s">
        <v>356</v>
      </c>
      <c r="J12" s="235" t="s">
        <v>390</v>
      </c>
      <c r="K12" s="235" t="s">
        <v>355</v>
      </c>
      <c r="M12" s="235" t="s">
        <v>290</v>
      </c>
      <c r="N12" s="235" t="s">
        <v>291</v>
      </c>
    </row>
    <row r="13" spans="2:18">
      <c r="B13" s="236" t="s">
        <v>294</v>
      </c>
      <c r="C13" s="236" t="s">
        <v>78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349</v>
      </c>
      <c r="N13" s="236" t="s">
        <v>403</v>
      </c>
    </row>
    <row r="14" spans="2:18">
      <c r="B14" s="236" t="s">
        <v>295</v>
      </c>
      <c r="C14" s="236" t="s">
        <v>296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378</v>
      </c>
      <c r="N14" s="236" t="s">
        <v>404</v>
      </c>
    </row>
    <row r="15" spans="2:18">
      <c r="B15" s="236" t="s">
        <v>297</v>
      </c>
      <c r="C15" s="236" t="s">
        <v>298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350</v>
      </c>
      <c r="N15" s="236" t="s">
        <v>405</v>
      </c>
    </row>
    <row r="16" spans="2:18">
      <c r="B16" s="236" t="s">
        <v>299</v>
      </c>
      <c r="C16" s="236" t="s">
        <v>300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406</v>
      </c>
      <c r="N16" s="215" t="s">
        <v>407</v>
      </c>
      <c r="O16" s="234"/>
      <c r="P16" s="234"/>
      <c r="Q16" s="234"/>
      <c r="R16" s="234"/>
    </row>
    <row r="17" spans="2:14">
      <c r="B17" s="236" t="s">
        <v>301</v>
      </c>
      <c r="C17" s="236" t="s">
        <v>302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351</v>
      </c>
      <c r="N17" s="250" t="s">
        <v>374</v>
      </c>
    </row>
    <row r="18" spans="2:14">
      <c r="B18" s="236" t="s">
        <v>303</v>
      </c>
      <c r="C18" s="236" t="s">
        <v>304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352</v>
      </c>
      <c r="N18" s="250" t="s">
        <v>375</v>
      </c>
    </row>
    <row r="19" spans="2:14">
      <c r="B19" s="236" t="s">
        <v>305</v>
      </c>
      <c r="C19" s="236" t="s">
        <v>77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386</v>
      </c>
      <c r="N19" s="250" t="s">
        <v>387</v>
      </c>
    </row>
    <row r="20" spans="2:14">
      <c r="B20" s="236" t="s">
        <v>306</v>
      </c>
      <c r="C20" s="236" t="s">
        <v>307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370</v>
      </c>
      <c r="N20" s="215" t="s">
        <v>373</v>
      </c>
    </row>
    <row r="21" spans="2:14">
      <c r="B21" s="236" t="s">
        <v>391</v>
      </c>
      <c r="C21" s="236" t="s">
        <v>392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371</v>
      </c>
      <c r="N21" s="231" t="s">
        <v>376</v>
      </c>
    </row>
    <row r="22" spans="2:14">
      <c r="B22" s="236" t="s">
        <v>308</v>
      </c>
      <c r="C22" s="234" t="s">
        <v>309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372</v>
      </c>
      <c r="N22" s="231" t="s">
        <v>377</v>
      </c>
    </row>
    <row r="23" spans="2:14">
      <c r="B23" s="236" t="s">
        <v>310</v>
      </c>
      <c r="C23" s="236" t="s">
        <v>311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312</v>
      </c>
      <c r="C24" s="236" t="s">
        <v>313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314</v>
      </c>
      <c r="C25" s="236" t="s">
        <v>381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315</v>
      </c>
      <c r="C26" s="236" t="s">
        <v>316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317</v>
      </c>
      <c r="C27" s="236" t="s">
        <v>318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383</v>
      </c>
      <c r="C28" s="236" t="s">
        <v>319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382</v>
      </c>
      <c r="C29" s="236" t="s">
        <v>320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312</v>
      </c>
      <c r="C30" s="236" t="s">
        <v>321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322</v>
      </c>
      <c r="C31" s="236" t="s">
        <v>323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324</v>
      </c>
      <c r="C32" s="236" t="s">
        <v>325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326</v>
      </c>
      <c r="C33" s="254" t="s">
        <v>327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328</v>
      </c>
      <c r="C34" s="254" t="s">
        <v>329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330</v>
      </c>
      <c r="C35" s="252" t="s">
        <v>331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332</v>
      </c>
      <c r="C36" s="252" t="s">
        <v>333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334</v>
      </c>
      <c r="C37" s="254" t="s">
        <v>335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336</v>
      </c>
      <c r="C38" s="254" t="s">
        <v>337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338</v>
      </c>
      <c r="C39" s="236" t="s">
        <v>339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340</v>
      </c>
      <c r="C40" s="236" t="s">
        <v>341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342</v>
      </c>
      <c r="C41" s="236" t="s">
        <v>343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344</v>
      </c>
      <c r="C42" s="236" t="s">
        <v>276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292</v>
      </c>
      <c r="C43" s="236" t="s">
        <v>213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345</v>
      </c>
      <c r="C44" s="236" t="s">
        <v>214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379</v>
      </c>
      <c r="C45" s="236" t="s">
        <v>380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243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244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6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245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283</v>
      </c>
      <c r="C49" s="236" t="s">
        <v>246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247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248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220</v>
      </c>
      <c r="C52" s="236" t="s">
        <v>249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250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251</v>
      </c>
      <c r="E54" s="236" t="str">
        <f t="shared" si="16"/>
        <v>MINRENAHT</v>
      </c>
      <c r="F54" s="234" t="str">
        <f t="shared" si="12"/>
        <v>Domestic Potential of Ambient Heat</v>
      </c>
      <c r="G54" s="236" t="str">
        <f t="shared" si="13"/>
        <v>Domestic Potential</v>
      </c>
      <c r="H54" s="236" t="str">
        <f t="shared" si="15"/>
        <v>RENAHT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252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253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254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76</v>
      </c>
      <c r="C58" s="236" t="s">
        <v>255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221</v>
      </c>
      <c r="C59" s="236" t="s">
        <v>256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284</v>
      </c>
      <c r="C60" s="236" t="s">
        <v>285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241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242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368</v>
      </c>
      <c r="C63" s="236" t="s">
        <v>276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257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258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259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56</v>
      </c>
      <c r="C67" s="236" t="s">
        <v>260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261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590</v>
      </c>
      <c r="C69" s="236" t="s">
        <v>454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72</v>
      </c>
      <c r="C70" s="236" t="s">
        <v>262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74</v>
      </c>
      <c r="C71" s="236" t="s">
        <v>263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73</v>
      </c>
      <c r="C72" s="236" t="s">
        <v>264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75</v>
      </c>
      <c r="C73" s="236" t="s">
        <v>464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146</v>
      </c>
      <c r="C74" s="236" t="s">
        <v>265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147</v>
      </c>
      <c r="C75" s="236" t="s">
        <v>266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453</v>
      </c>
      <c r="C76" s="280" t="s">
        <v>452</v>
      </c>
      <c r="E76" s="236" t="str">
        <f t="shared" ref="E76:E84" si="19">I76&amp;H76&amp;J76</f>
        <v>MINBIOCATW_S1</v>
      </c>
      <c r="F76" s="234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135</v>
      </c>
      <c r="C77" s="236" t="s">
        <v>429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426</v>
      </c>
      <c r="C78" s="236" t="s">
        <v>430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427</v>
      </c>
      <c r="C79" s="236" t="s">
        <v>431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428</v>
      </c>
      <c r="C80" s="236" t="s">
        <v>432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60</v>
      </c>
      <c r="C81" s="236" t="s">
        <v>267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61</v>
      </c>
      <c r="C82" s="236" t="s">
        <v>268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142</v>
      </c>
      <c r="C83" s="236" t="s">
        <v>269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143</v>
      </c>
      <c r="C84" s="236" t="s">
        <v>270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139</v>
      </c>
      <c r="C85" s="236" t="s">
        <v>271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138</v>
      </c>
      <c r="C86" s="236" t="s">
        <v>272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141</v>
      </c>
      <c r="C87" s="236" t="s">
        <v>273</v>
      </c>
      <c r="E87" s="236" t="str">
        <f t="shared" ref="E87:E88" si="24">I87&amp;H87&amp;J87</f>
        <v>IMPELC_UK</v>
      </c>
      <c r="F87" s="234" t="str">
        <f t="shared" si="20"/>
        <v>Import of Electricity - UK</v>
      </c>
      <c r="G87" s="236" t="str">
        <f t="shared" ref="G87:G88" si="25">VLOOKUP(I87,$E$4:$F$9,2,FALSE)</f>
        <v>Import</v>
      </c>
      <c r="H87" s="236" t="str">
        <f>$B$43</f>
        <v>ELC</v>
      </c>
      <c r="I87" s="236" t="str">
        <f>$E$5</f>
        <v>IMP</v>
      </c>
      <c r="J87" s="236" t="str">
        <f>$I$4</f>
        <v>_UK</v>
      </c>
      <c r="K87" s="236" t="s">
        <v>13</v>
      </c>
    </row>
    <row r="88" spans="2:12">
      <c r="B88" s="252" t="s">
        <v>140</v>
      </c>
      <c r="C88" s="236" t="s">
        <v>274</v>
      </c>
      <c r="E88" s="236" t="str">
        <f t="shared" si="24"/>
        <v>EXPELC_UK</v>
      </c>
      <c r="F88" s="234" t="str">
        <f>G88 &amp; " of " &amp; VLOOKUP(H88,$B$13:$C$91,2,FALSE) &amp; IF(J88&lt;&gt;0,IF(VLOOKUP(J88,$I$4:$J$10,2,FALSE)&lt;&gt;""," - " &amp; VLOOKUP(J88,$I$4:$J$10,2,FALSE),""),"")</f>
        <v>Export of Electricity - UK</v>
      </c>
      <c r="G88" s="236" t="str">
        <f t="shared" si="25"/>
        <v>Export</v>
      </c>
      <c r="H88" s="236" t="str">
        <f>$B$43</f>
        <v>ELC</v>
      </c>
      <c r="I88" s="236" t="str">
        <f>$E$6</f>
        <v>EXP</v>
      </c>
      <c r="J88" s="236" t="str">
        <f>$I$4</f>
        <v>_UK</v>
      </c>
      <c r="K88" s="236" t="s">
        <v>62</v>
      </c>
    </row>
    <row r="89" spans="2:12">
      <c r="B89" s="252" t="s">
        <v>144</v>
      </c>
      <c r="C89" s="236" t="s">
        <v>275</v>
      </c>
      <c r="E89" s="236" t="str">
        <f>LEFT(B4,1)&amp;I89&amp;H89&amp;J89</f>
        <v>SREFOILCRD_Whitegate</v>
      </c>
      <c r="F89" s="234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236" t="str">
        <f>VLOOKUP(I89,$E$4:$F$9,2,FALSE)</f>
        <v>Refinery</v>
      </c>
      <c r="H89" t="str">
        <f>B51</f>
        <v>OILCRD</v>
      </c>
      <c r="I89" s="236" t="str">
        <f>$E$7</f>
        <v>REF</v>
      </c>
      <c r="J89" t="str">
        <f>I6</f>
        <v>_Whitegate</v>
      </c>
      <c r="K89" s="236" t="s">
        <v>154</v>
      </c>
    </row>
    <row r="90" spans="2:12">
      <c r="B90" s="252" t="s">
        <v>384</v>
      </c>
      <c r="C90" s="236" t="s">
        <v>385</v>
      </c>
      <c r="E90" s="236" t="str">
        <f>I90&amp;$B$4&amp;H90&amp;J90</f>
        <v>FT-SUPNGA</v>
      </c>
      <c r="F90" s="234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236" t="str">
        <f t="shared" ref="G90" si="26">VLOOKUP(I90,$E$4:$F$9,2,FALSE)</f>
        <v>Fuel Tech</v>
      </c>
      <c r="H90" s="234" t="str">
        <f>B20</f>
        <v>NGA</v>
      </c>
      <c r="I90" s="236" t="str">
        <f>$E$8</f>
        <v>FT-</v>
      </c>
      <c r="J90" s="234"/>
      <c r="K90" s="236" t="s">
        <v>154</v>
      </c>
    </row>
    <row r="91" spans="2:12">
      <c r="B91" s="253" t="s">
        <v>448</v>
      </c>
      <c r="C91" s="236" t="s">
        <v>450</v>
      </c>
      <c r="E91" s="236" t="str">
        <f t="shared" ref="E91:E94" si="27">I91&amp;$B$4&amp;H91&amp;J91</f>
        <v>FT-SUPCOA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236" t="str">
        <f t="shared" ref="G91:G94" si="28">VLOOKUP(I91,$E$4:$F$9,2,FALSE)</f>
        <v>Fuel Tech</v>
      </c>
      <c r="H91" s="234" t="str">
        <f>B13</f>
        <v>COA</v>
      </c>
      <c r="I91" s="236" t="str">
        <f t="shared" ref="I91:I94" si="29">$E$8</f>
        <v>FT-</v>
      </c>
      <c r="J91" s="234"/>
      <c r="K91" s="236" t="s">
        <v>154</v>
      </c>
    </row>
    <row r="92" spans="2:12">
      <c r="B92" s="252" t="s">
        <v>449</v>
      </c>
      <c r="C92" s="236" t="s">
        <v>451</v>
      </c>
      <c r="E92" s="236" t="str">
        <f t="shared" si="27"/>
        <v>FT-SUPWAS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236" t="str">
        <f t="shared" si="28"/>
        <v>Fuel Tech</v>
      </c>
      <c r="H92" s="234" t="str">
        <f>B45</f>
        <v>WAS</v>
      </c>
      <c r="I92" s="236" t="str">
        <f t="shared" si="29"/>
        <v>FT-</v>
      </c>
      <c r="J92" s="234"/>
      <c r="K92" s="236" t="s">
        <v>154</v>
      </c>
    </row>
    <row r="93" spans="2:12">
      <c r="E93" s="236" t="str">
        <f t="shared" si="27"/>
        <v>FT-SUPBIO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236" t="str">
        <f t="shared" si="28"/>
        <v>Fuel Tech</v>
      </c>
      <c r="H93" s="234" t="str">
        <f>B21</f>
        <v>BIO</v>
      </c>
      <c r="I93" s="236" t="str">
        <f t="shared" si="29"/>
        <v>FT-</v>
      </c>
      <c r="J93" s="234"/>
      <c r="K93" s="236" t="s">
        <v>154</v>
      </c>
    </row>
    <row r="94" spans="2:12">
      <c r="E94" s="236" t="str">
        <f t="shared" si="27"/>
        <v>FT-SUPELC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236" t="str">
        <f t="shared" si="28"/>
        <v>Fuel Tech</v>
      </c>
      <c r="H94" s="234" t="str">
        <f>B43</f>
        <v>ELC</v>
      </c>
      <c r="I94" s="236" t="str">
        <f t="shared" si="29"/>
        <v>FT-</v>
      </c>
      <c r="J94" s="234"/>
      <c r="K94" s="236" t="s">
        <v>154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6"/>
  <sheetViews>
    <sheetView topLeftCell="A8" zoomScale="83" zoomScaleNormal="100" workbookViewId="0">
      <selection activeCell="F35" sqref="F35"/>
    </sheetView>
  </sheetViews>
  <sheetFormatPr defaultColWidth="9.1328125" defaultRowHeight="14.25"/>
  <cols>
    <col min="1" max="1" width="9.1328125" style="142"/>
    <col min="2" max="2" width="19" style="142" customWidth="1"/>
    <col min="3" max="3" width="18.265625" style="142" bestFit="1" customWidth="1"/>
    <col min="4" max="4" width="49.86328125" style="142" customWidth="1"/>
    <col min="5" max="16384" width="9.13281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4.6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357</v>
      </c>
      <c r="C4" s="240" t="s">
        <v>358</v>
      </c>
      <c r="D4" s="241" t="s">
        <v>291</v>
      </c>
      <c r="E4" s="241"/>
      <c r="F4" s="241"/>
      <c r="G4" s="241"/>
      <c r="H4" s="241"/>
      <c r="I4" s="241"/>
    </row>
    <row r="5" spans="2:10" ht="28.5" customHeight="1">
      <c r="B5" s="246" t="s">
        <v>359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71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71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RENAHT</v>
      </c>
      <c r="D29" s="248" t="str">
        <f>CONVENTIONS!C69</f>
        <v>Ambient Heat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452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48" t="str">
        <f>CONVENTIONS!$B$4&amp;CONVENTIONS!B13</f>
        <v>SUPCOA</v>
      </c>
      <c r="D52" s="248" t="str">
        <f>CONVENTIONS!C13 &amp; " (" &amp; CONVENTIONS!$B$4 &amp; ")"</f>
        <v>Coal (SUP)</v>
      </c>
      <c r="E52" s="243" t="s">
        <v>10</v>
      </c>
      <c r="F52" s="243"/>
      <c r="G52" s="243"/>
      <c r="H52" s="243"/>
      <c r="I52" s="243"/>
    </row>
    <row r="53" spans="2:12" s="215" customFormat="1">
      <c r="B53" s="251" t="s">
        <v>23</v>
      </c>
      <c r="C53" s="248" t="str">
        <f>CONVENTIONS!$B$4&amp;CONVENTIONS!B20</f>
        <v>SUPNGA</v>
      </c>
      <c r="D53" s="248" t="str">
        <f>CONVENTIONS!C20 &amp; " (" &amp; CONVENTIONS!$B$4 &amp; ")"</f>
        <v>Natural Gas (SUP)</v>
      </c>
      <c r="E53" s="243" t="s">
        <v>10</v>
      </c>
      <c r="F53" s="243"/>
      <c r="G53" s="243"/>
      <c r="H53" s="243"/>
      <c r="I53" s="243"/>
    </row>
    <row r="54" spans="2:12">
      <c r="B54" s="251" t="s">
        <v>23</v>
      </c>
      <c r="C54" s="248" t="str">
        <f>CONVENTIONS!$B$4&amp;CONVENTIONS!B21</f>
        <v>SUPBIO</v>
      </c>
      <c r="D54" s="248" t="str">
        <f>CONVENTIONS!C21 &amp; " (" &amp; CONVENTIONS!$B$4 &amp; ")"</f>
        <v>Biomass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CONVENTIONS!$B$4&amp;CONVENTIONS!B43</f>
        <v>SUPELC</v>
      </c>
      <c r="D55" s="248" t="str">
        <f>CONVENTIONS!C43 &amp; " (" &amp; CONVENTIONS!$B$4 &amp; ")"</f>
        <v>Electricity (SUP)</v>
      </c>
      <c r="E55" s="243" t="s">
        <v>10</v>
      </c>
      <c r="F55" s="243"/>
      <c r="G55" s="243" t="s">
        <v>63</v>
      </c>
      <c r="H55" s="243"/>
      <c r="I55" s="243"/>
    </row>
    <row r="56" spans="2:12">
      <c r="B56" s="251" t="s">
        <v>23</v>
      </c>
      <c r="C56" s="248" t="str">
        <f>CONVENTIONS!$B$4&amp;CONVENTIONS!B45</f>
        <v>SUPWAS</v>
      </c>
      <c r="D56" s="248" t="str">
        <f>CONVENTIONS!C45 &amp; " (" &amp; CONVENTIONS!$B$4 &amp; ")"</f>
        <v>Waste (SUP)</v>
      </c>
      <c r="E56" s="243" t="s">
        <v>10</v>
      </c>
      <c r="F56" s="243"/>
      <c r="G56" s="243"/>
      <c r="H56" s="243"/>
      <c r="I56" s="243"/>
    </row>
    <row r="57" spans="2:12">
      <c r="B57" s="251" t="s">
        <v>23</v>
      </c>
      <c r="C57" s="248" t="str">
        <f>CONVENTIONS!$B$43&amp;CONVENTIONS!P4</f>
        <v>ELCC</v>
      </c>
      <c r="D57" s="248" t="str">
        <f>CONVENTIONS!$C$43 &amp;  " - " &amp; CONVENTIONS!Q4</f>
        <v>Electricity - centralised</v>
      </c>
      <c r="E57" s="243" t="s">
        <v>10</v>
      </c>
      <c r="F57" s="243"/>
      <c r="G57" s="243" t="s">
        <v>63</v>
      </c>
      <c r="H57" s="243"/>
      <c r="I57" s="243" t="s">
        <v>292</v>
      </c>
    </row>
    <row r="58" spans="2:12">
      <c r="B58" s="251" t="s">
        <v>23</v>
      </c>
      <c r="C58" s="248" t="str">
        <f>CONVENTIONS!$B$4&amp;CONVENTIONS!$B$90&amp;CONVENTIONS!M4&amp;CONVENTIONS!P4</f>
        <v>SUPH2GC</v>
      </c>
      <c r="D58" s="248" t="str">
        <f>CONVENTIONS!$C$90 &amp; " " &amp; CONVENTIONS!N4 &amp; " - " &amp; CONVENTIONS!Q4&amp; " (" &amp; CONVENTIONS!$B$4 &amp; ")"</f>
        <v>Hydrogen gaseous - centralised (SUP)</v>
      </c>
      <c r="E58" s="243" t="s">
        <v>10</v>
      </c>
      <c r="F58" s="243"/>
      <c r="G58" s="243" t="s">
        <v>71</v>
      </c>
      <c r="H58" s="243"/>
      <c r="I58" s="243"/>
    </row>
    <row r="59" spans="2:12">
      <c r="B59" s="251" t="s">
        <v>23</v>
      </c>
      <c r="C59" s="248" t="str">
        <f>CONVENTIONS!$B$4&amp;CONVENTIONS!$B$90&amp;CONVENTIONS!M5&amp;CONVENTIONS!P4</f>
        <v>SUPH2LC</v>
      </c>
      <c r="D59" s="248" t="str">
        <f>CONVENTIONS!$C$90 &amp; " " &amp; CONVENTIONS!N5 &amp; " - " &amp; CONVENTIONS!Q4&amp; " (" &amp; CONVENTIONS!$B$4 &amp; ")"</f>
        <v>Hydrogen liquid - centralised (SUP)</v>
      </c>
      <c r="E59" s="243" t="s">
        <v>10</v>
      </c>
      <c r="F59" s="243"/>
      <c r="G59" s="243" t="s">
        <v>71</v>
      </c>
      <c r="H59" s="243"/>
      <c r="I59" s="243"/>
    </row>
    <row r="60" spans="2:12">
      <c r="B60" s="251" t="s">
        <v>23</v>
      </c>
      <c r="C60" s="248" t="str">
        <f>CONVENTIONS!$B$4&amp;CONVENTIONS!$B$90&amp;CONVENTIONS!M4&amp;CONVENTIONS!P5</f>
        <v>SUPH2GD</v>
      </c>
      <c r="D60" s="248" t="str">
        <f>CONVENTIONS!$C$90 &amp; " " &amp; CONVENTIONS!N4 &amp; " - " &amp; CONVENTIONS!Q5 &amp; " (" &amp; CONVENTIONS!$B$4 &amp; ")"</f>
        <v>Hydrogen gaseous - decentralised (SUP)</v>
      </c>
      <c r="E60" s="243" t="s">
        <v>10</v>
      </c>
      <c r="F60" s="243"/>
      <c r="G60" s="243" t="s">
        <v>71</v>
      </c>
      <c r="H60" s="243"/>
      <c r="I60" s="243"/>
    </row>
    <row r="61" spans="2:12">
      <c r="B61" s="251" t="s">
        <v>23</v>
      </c>
      <c r="C61" s="248" t="str">
        <f>CONVENTIONS!$B$4&amp;CONVENTIONS!$B$90&amp;CONVENTIONS!M5&amp;CONVENTIONS!P5</f>
        <v>SUPH2LD</v>
      </c>
      <c r="D61" s="248" t="str">
        <f>CONVENTIONS!$C$90 &amp; " " &amp; CONVENTIONS!N5 &amp; " - " &amp; CONVENTIONS!Q5 &amp; " (" &amp; CONVENTIONS!$B$4 &amp; ")"</f>
        <v>Hydrogen liquid - decentralised (SUP)</v>
      </c>
      <c r="E61" s="243" t="s">
        <v>10</v>
      </c>
      <c r="F61" s="243"/>
      <c r="G61" s="243" t="s">
        <v>71</v>
      </c>
      <c r="H61" s="243"/>
      <c r="I61" s="243"/>
    </row>
    <row r="62" spans="2:12">
      <c r="B62" s="258" t="s">
        <v>360</v>
      </c>
      <c r="C62" s="258"/>
      <c r="D62" s="258"/>
      <c r="E62" s="258"/>
      <c r="F62" s="258"/>
      <c r="G62" s="258"/>
      <c r="H62" s="258"/>
      <c r="I62" s="258"/>
      <c r="J62" s="215"/>
      <c r="K62" s="215"/>
      <c r="L62" s="215"/>
    </row>
    <row r="63" spans="2:12">
      <c r="B63" s="251" t="s">
        <v>281</v>
      </c>
      <c r="C63" s="248" t="str">
        <f>CONVENTIONS!$B$4&amp;CONVENTIONS!M13</f>
        <v>SUPCH4N</v>
      </c>
      <c r="D63" s="248" t="str">
        <f>CONVENTIONS!N13 &amp; " (" &amp; CONVENTIONS!$B$4 &amp; ")"</f>
        <v>Methane - eNergy Emissions (SUP)</v>
      </c>
      <c r="E63" s="243" t="s">
        <v>282</v>
      </c>
      <c r="F63" s="243"/>
      <c r="G63" s="243"/>
      <c r="H63" s="243"/>
      <c r="I63" s="243"/>
      <c r="J63" s="215"/>
      <c r="K63" s="215"/>
      <c r="L63" s="215"/>
    </row>
    <row r="64" spans="2:12">
      <c r="B64" s="251" t="s">
        <v>281</v>
      </c>
      <c r="C64" s="248" t="str">
        <f>CONVENTIONS!$B$4&amp;CONVENTIONS!M14</f>
        <v>SUPCH4P</v>
      </c>
      <c r="D64" s="248" t="str">
        <f>CONVENTIONS!N14 &amp; " (" &amp; CONVENTIONS!$B$4 &amp; ")"</f>
        <v>Methane Emissions - Process Emissions (SUP)</v>
      </c>
      <c r="E64" s="243" t="s">
        <v>282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281</v>
      </c>
      <c r="C65" s="248" t="str">
        <f>CONVENTIONS!$B$4&amp;CONVENTIONS!M15</f>
        <v>SUPN2ON</v>
      </c>
      <c r="D65" s="248" t="str">
        <f>CONVENTIONS!N15 &amp; " (" &amp; CONVENTIONS!$B$4 &amp; ")"</f>
        <v>N2O Emissions - eNergy Emissions (SUP)</v>
      </c>
      <c r="E65" s="243" t="s">
        <v>282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281</v>
      </c>
      <c r="C66" s="248" t="str">
        <f>CONVENTIONS!$B$4&amp;CONVENTIONS!M16</f>
        <v>SUPSO2N</v>
      </c>
      <c r="D66" s="248" t="str">
        <f>CONVENTIONS!N16 &amp; " (" &amp; CONVENTIONS!$B$4 &amp; ")"</f>
        <v>Sulfur dioxide - eNergy Emissions (SUP)</v>
      </c>
      <c r="E66" s="243" t="s">
        <v>282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281</v>
      </c>
      <c r="C67" s="248" t="str">
        <f>CONVENTIONS!$B$4&amp;CONVENTIONS!M17</f>
        <v>SUPCO2N</v>
      </c>
      <c r="D67" s="248" t="str">
        <f>CONVENTIONS!N17 &amp; " (" &amp; CONVENTIONS!$B$4 &amp; ")"</f>
        <v>Carbon Dioxide - eNergy Emissions (SUP)</v>
      </c>
      <c r="E67" s="243" t="s">
        <v>282</v>
      </c>
      <c r="F67" s="243"/>
      <c r="G67" s="243"/>
      <c r="H67" s="243"/>
      <c r="I67" s="243"/>
    </row>
    <row r="68" spans="2:12">
      <c r="B68" s="251" t="s">
        <v>281</v>
      </c>
      <c r="C68" s="248" t="str">
        <f>CONVENTIONS!$B$4&amp;CONVENTIONS!M18</f>
        <v>SUPCO2P</v>
      </c>
      <c r="D68" s="248" t="str">
        <f>CONVENTIONS!N18 &amp; " (" &amp; CONVENTIONS!$B$4 &amp; ")"</f>
        <v>Carbon Dioxide - Process Emissions (SUP)</v>
      </c>
      <c r="E68" s="243" t="s">
        <v>282</v>
      </c>
      <c r="F68" s="243"/>
      <c r="G68" s="243"/>
      <c r="H68" s="243"/>
      <c r="I68" s="243"/>
    </row>
    <row r="69" spans="2:12">
      <c r="B69" s="251" t="s">
        <v>281</v>
      </c>
      <c r="C69" s="248" t="str">
        <f>CONVENTIONS!$B$4&amp;CONVENTIONS!M19</f>
        <v>SUPCO2S</v>
      </c>
      <c r="D69" s="248" t="str">
        <f>CONVENTIONS!N19 &amp; " (" &amp; CONVENTIONS!$B$4 &amp; ")"</f>
        <v>Carbon Dioxide - Sequestered (SUP)</v>
      </c>
      <c r="E69" s="243" t="s">
        <v>282</v>
      </c>
      <c r="F69" s="243"/>
      <c r="G69" s="243"/>
      <c r="H69" s="243"/>
      <c r="I69" s="243"/>
    </row>
    <row r="70" spans="2:12">
      <c r="B70" s="251" t="s">
        <v>281</v>
      </c>
      <c r="C70" s="248" t="str">
        <f>CONVENTIONS!$B$4&amp;CONVENTIONS!M20</f>
        <v>SUPNOXN</v>
      </c>
      <c r="D70" s="248" t="str">
        <f>CONVENTIONS!N20 &amp; " (" &amp; CONVENTIONS!$B$4 &amp; ")"</f>
        <v>Nitrogen Oxide  - eNergy Emissions (SUP)</v>
      </c>
      <c r="E70" s="243" t="s">
        <v>282</v>
      </c>
      <c r="F70" s="243"/>
      <c r="G70" s="243"/>
      <c r="H70" s="243"/>
      <c r="I70" s="243"/>
    </row>
    <row r="71" spans="2:12">
      <c r="B71" s="251" t="s">
        <v>281</v>
      </c>
      <c r="C71" s="248" t="str">
        <f>CONVENTIONS!$B$4&amp;CONVENTIONS!M21</f>
        <v>SUPPM10</v>
      </c>
      <c r="D71" s="248" t="str">
        <f>CONVENTIONS!N21 &amp; " (" &amp; CONVENTIONS!$B$4 &amp; ")"</f>
        <v>Particulate Matter &lt;10 µm (SUP)</v>
      </c>
      <c r="E71" s="243" t="s">
        <v>282</v>
      </c>
      <c r="F71" s="243"/>
      <c r="G71" s="243"/>
      <c r="H71" s="243"/>
      <c r="I71" s="243"/>
    </row>
    <row r="72" spans="2:12">
      <c r="B72" s="251" t="s">
        <v>281</v>
      </c>
      <c r="C72" s="248" t="str">
        <f>CONVENTIONS!$B$4&amp;CONVENTIONS!M22</f>
        <v>SUPPM25</v>
      </c>
      <c r="D72" s="248" t="str">
        <f>CONVENTIONS!N22 &amp; " (" &amp; CONVENTIONS!$B$4 &amp; ")"</f>
        <v>Particulate Matter &lt;2.5 µm (SUP)</v>
      </c>
      <c r="E72" s="243" t="s">
        <v>282</v>
      </c>
      <c r="F72" s="243"/>
      <c r="G72" s="243"/>
      <c r="H72" s="243"/>
      <c r="I72" s="243"/>
    </row>
    <row r="73" spans="2:12">
      <c r="B73"/>
      <c r="C73"/>
      <c r="D73"/>
      <c r="E73"/>
      <c r="F73"/>
      <c r="G73"/>
      <c r="H73"/>
      <c r="I7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1"/>
  <sheetViews>
    <sheetView topLeftCell="A61" zoomScale="85" zoomScaleNormal="85" workbookViewId="0">
      <selection activeCell="H75" sqref="H75"/>
    </sheetView>
  </sheetViews>
  <sheetFormatPr defaultRowHeight="14.25"/>
  <cols>
    <col min="2" max="2" width="26" customWidth="1"/>
    <col min="3" max="3" width="10.73046875" style="234" bestFit="1" customWidth="1"/>
    <col min="4" max="4" width="16" bestFit="1" customWidth="1"/>
    <col min="5" max="5" width="58.86328125" bestFit="1" customWidth="1"/>
    <col min="6" max="6" width="11.59765625" customWidth="1"/>
    <col min="7" max="7" width="12.86328125" customWidth="1"/>
    <col min="8" max="8" width="30.3984375" customWidth="1"/>
    <col min="9" max="9" width="25.3984375" customWidth="1"/>
    <col min="10" max="10" width="17.3984375" customWidth="1"/>
    <col min="14" max="14" width="23.265625" bestFit="1" customWidth="1"/>
    <col min="15" max="15" width="26.59765625" bestFit="1" customWidth="1"/>
    <col min="16" max="16" width="4.1328125" customWidth="1"/>
  </cols>
  <sheetData>
    <row r="1" spans="2:21" ht="25.5">
      <c r="B1" s="244" t="s">
        <v>361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4.65" thickBot="1">
      <c r="B4" s="235" t="s">
        <v>1</v>
      </c>
      <c r="C4" s="235" t="s">
        <v>525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136</v>
      </c>
      <c r="C5" s="240"/>
      <c r="D5" s="240" t="s">
        <v>362</v>
      </c>
      <c r="E5" s="240" t="s">
        <v>291</v>
      </c>
      <c r="F5" s="240" t="s">
        <v>363</v>
      </c>
      <c r="G5" s="240" t="s">
        <v>364</v>
      </c>
      <c r="H5" s="240" t="s">
        <v>365</v>
      </c>
      <c r="I5" s="242" t="s">
        <v>366</v>
      </c>
      <c r="J5" s="242" t="s">
        <v>137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415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155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155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155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155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155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155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155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155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155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155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155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155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155</v>
      </c>
      <c r="H19" s="261"/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155</v>
      </c>
      <c r="H20" s="261"/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155</v>
      </c>
      <c r="H21" s="260"/>
      <c r="I21" s="260"/>
      <c r="J21" s="263"/>
      <c r="M21" s="234"/>
    </row>
    <row r="22" spans="2:13">
      <c r="B22" s="246" t="s">
        <v>416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155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155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155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155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155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155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155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155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155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155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155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155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155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155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155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155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155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417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155</v>
      </c>
      <c r="H41" s="255"/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155</v>
      </c>
      <c r="H42" s="255"/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155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155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155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155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155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155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155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MINRENAHT</v>
      </c>
      <c r="E50" s="248" t="str">
        <f>CONVENTIONS!F54</f>
        <v>Domestic Potential of Ambient Heat</v>
      </c>
      <c r="F50" s="262" t="s">
        <v>10</v>
      </c>
      <c r="G50" s="236" t="s">
        <v>155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155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155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155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155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155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155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155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155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155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155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155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155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155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155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155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155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155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155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155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155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155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155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155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155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155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155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155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155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155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155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155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155</v>
      </c>
      <c r="H82" s="236"/>
      <c r="I82" s="236"/>
      <c r="J82" s="236"/>
    </row>
    <row r="83" spans="2:11">
      <c r="B83" s="248" t="str">
        <f>CONVENTIONS!K87</f>
        <v>IMP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IMPELC_UK</v>
      </c>
      <c r="E83" s="248" t="str">
        <f>CONVENTIONS!F87</f>
        <v>Import of Electricity - UK</v>
      </c>
      <c r="F83" s="262" t="s">
        <v>10</v>
      </c>
      <c r="G83" s="236" t="s">
        <v>155</v>
      </c>
      <c r="H83" s="236" t="s">
        <v>63</v>
      </c>
      <c r="I83" s="236"/>
      <c r="J83" s="236"/>
      <c r="K83" s="234"/>
    </row>
    <row r="84" spans="2:11">
      <c r="B84" s="248" t="str">
        <f>CONVENTIONS!K88</f>
        <v>EXP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EXPELC_UK</v>
      </c>
      <c r="E84" s="248" t="str">
        <f>CONVENTIONS!F88</f>
        <v>Export of Electricity - UK</v>
      </c>
      <c r="F84" s="262" t="s">
        <v>10</v>
      </c>
      <c r="G84" s="236" t="s">
        <v>155</v>
      </c>
      <c r="H84" s="236" t="s">
        <v>63</v>
      </c>
      <c r="I84" s="236"/>
      <c r="J84" s="236"/>
    </row>
    <row r="85" spans="2:11">
      <c r="B85" s="248" t="str">
        <f>CONVENTIONS!K89</f>
        <v>PRE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SREFOILCRD_Whitegate</v>
      </c>
      <c r="E85" s="248" t="str">
        <f>CONVENTIONS!F89</f>
        <v>Refinery of Crude Oil  - Whitegate</v>
      </c>
      <c r="F85" s="262" t="s">
        <v>10</v>
      </c>
      <c r="G85" s="236" t="s">
        <v>155</v>
      </c>
      <c r="H85" s="256"/>
      <c r="I85" s="267" t="str">
        <f>Commodities!C11</f>
        <v>OILCRD</v>
      </c>
      <c r="J85" s="256"/>
    </row>
    <row r="86" spans="2:11">
      <c r="B86" s="246" t="s">
        <v>367</v>
      </c>
      <c r="C86" s="246"/>
      <c r="D86" s="246"/>
      <c r="E86" s="247"/>
      <c r="F86" s="247"/>
      <c r="G86" s="247"/>
      <c r="H86" s="247"/>
      <c r="I86" s="247"/>
      <c r="J86" s="247"/>
    </row>
    <row r="87" spans="2:11">
      <c r="B87" s="248" t="str">
        <f>CONVENTIONS!K90</f>
        <v>PRE</v>
      </c>
      <c r="C87" s="248" t="str">
        <f>_xlfn.TEXTJOIN(",",TRUE,IF(LEFT(Regions!$C$3,1)&lt;&gt;"*",Regions!$C$3,""),IF(LEFT(Regions!$D$3,1)&lt;&gt;"*",Regions!$D$3,""))</f>
        <v>IE,National</v>
      </c>
      <c r="D87" s="248" t="str">
        <f>CONVENTIONS!E90</f>
        <v>FT-SUPNGA</v>
      </c>
      <c r="E87" s="248" t="str">
        <f>CONVENTIONS!F90</f>
        <v>Fuel Tech - Natural Gas (SUP)</v>
      </c>
      <c r="F87" s="225" t="s">
        <v>10</v>
      </c>
      <c r="G87" s="236" t="s">
        <v>155</v>
      </c>
      <c r="H87" s="256"/>
      <c r="I87" s="267"/>
      <c r="J87" s="256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FT-SUPCOA</v>
      </c>
      <c r="E88" s="248" t="str">
        <f>CONVENTIONS!F91</f>
        <v>Fuel Tech - Coal (SUP)</v>
      </c>
      <c r="F88" s="269" t="s">
        <v>10</v>
      </c>
      <c r="G88" s="236" t="s">
        <v>155</v>
      </c>
      <c r="H88" s="249"/>
      <c r="I88" s="249"/>
      <c r="J88" s="249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FT-SUPWAS</v>
      </c>
      <c r="E89" s="248" t="str">
        <f>CONVENTIONS!F92</f>
        <v>Fuel Tech - Waste (SUP)</v>
      </c>
      <c r="F89" s="269" t="s">
        <v>10</v>
      </c>
      <c r="G89" s="236" t="s">
        <v>155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FT-SUPBIO</v>
      </c>
      <c r="E90" s="248" t="str">
        <f>CONVENTIONS!F93</f>
        <v>Fuel Tech - Biomass (SUP)</v>
      </c>
      <c r="F90" s="269" t="s">
        <v>10</v>
      </c>
      <c r="G90" s="236" t="s">
        <v>155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FT-SUPELC</v>
      </c>
      <c r="E91" s="248" t="str">
        <f>CONVENTIONS!F94</f>
        <v>Fuel Tech - Electricity (SUP)</v>
      </c>
      <c r="F91" s="225" t="s">
        <v>10</v>
      </c>
      <c r="G91" s="236" t="s">
        <v>155</v>
      </c>
      <c r="H91" s="249" t="s">
        <v>63</v>
      </c>
      <c r="I91" s="249"/>
      <c r="J91" s="24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4.25"/>
  <cols>
    <col min="1" max="1" width="9.1328125" style="216"/>
    <col min="2" max="2" width="11.59765625" style="216" customWidth="1"/>
    <col min="3" max="3" width="11.265625" style="216" bestFit="1" customWidth="1"/>
    <col min="4" max="4" width="26" style="216" bestFit="1" customWidth="1"/>
    <col min="5" max="5" width="11.1328125" style="216" bestFit="1" customWidth="1"/>
    <col min="6" max="8" width="9.1328125" style="216"/>
    <col min="9" max="9" width="10.265625" style="216" bestFit="1" customWidth="1"/>
    <col min="10" max="10" width="8.86328125" style="201" bestFit="1" customWidth="1"/>
    <col min="11" max="11" width="16.86328125" style="216" customWidth="1"/>
    <col min="12" max="12" width="9.1328125" style="216"/>
    <col min="13" max="13" width="11.265625" style="216" bestFit="1" customWidth="1"/>
    <col min="14" max="14" width="14.73046875" style="216" bestFit="1" customWidth="1"/>
    <col min="15" max="15" width="37" style="216" bestFit="1" customWidth="1"/>
    <col min="16" max="17" width="9.86328125" style="216" customWidth="1"/>
    <col min="18" max="262" width="9.1328125" style="216"/>
    <col min="263" max="263" width="10.59765625" style="216" bestFit="1" customWidth="1"/>
    <col min="264" max="264" width="14.86328125" style="216" bestFit="1" customWidth="1"/>
    <col min="265" max="265" width="11.1328125" style="216" bestFit="1" customWidth="1"/>
    <col min="266" max="518" width="9.1328125" style="216"/>
    <col min="519" max="519" width="10.59765625" style="216" bestFit="1" customWidth="1"/>
    <col min="520" max="520" width="14.86328125" style="216" bestFit="1" customWidth="1"/>
    <col min="521" max="521" width="11.1328125" style="216" bestFit="1" customWidth="1"/>
    <col min="522" max="774" width="9.1328125" style="216"/>
    <col min="775" max="775" width="10.59765625" style="216" bestFit="1" customWidth="1"/>
    <col min="776" max="776" width="14.86328125" style="216" bestFit="1" customWidth="1"/>
    <col min="777" max="777" width="11.1328125" style="216" bestFit="1" customWidth="1"/>
    <col min="778" max="1030" width="9.1328125" style="216"/>
    <col min="1031" max="1031" width="10.59765625" style="216" bestFit="1" customWidth="1"/>
    <col min="1032" max="1032" width="14.86328125" style="216" bestFit="1" customWidth="1"/>
    <col min="1033" max="1033" width="11.1328125" style="216" bestFit="1" customWidth="1"/>
    <col min="1034" max="1286" width="9.1328125" style="216"/>
    <col min="1287" max="1287" width="10.59765625" style="216" bestFit="1" customWidth="1"/>
    <col min="1288" max="1288" width="14.86328125" style="216" bestFit="1" customWidth="1"/>
    <col min="1289" max="1289" width="11.1328125" style="216" bestFit="1" customWidth="1"/>
    <col min="1290" max="1542" width="9.1328125" style="216"/>
    <col min="1543" max="1543" width="10.59765625" style="216" bestFit="1" customWidth="1"/>
    <col min="1544" max="1544" width="14.86328125" style="216" bestFit="1" customWidth="1"/>
    <col min="1545" max="1545" width="11.1328125" style="216" bestFit="1" customWidth="1"/>
    <col min="1546" max="1798" width="9.1328125" style="216"/>
    <col min="1799" max="1799" width="10.59765625" style="216" bestFit="1" customWidth="1"/>
    <col min="1800" max="1800" width="14.86328125" style="216" bestFit="1" customWidth="1"/>
    <col min="1801" max="1801" width="11.1328125" style="216" bestFit="1" customWidth="1"/>
    <col min="1802" max="2054" width="9.1328125" style="216"/>
    <col min="2055" max="2055" width="10.59765625" style="216" bestFit="1" customWidth="1"/>
    <col min="2056" max="2056" width="14.86328125" style="216" bestFit="1" customWidth="1"/>
    <col min="2057" max="2057" width="11.1328125" style="216" bestFit="1" customWidth="1"/>
    <col min="2058" max="2310" width="9.1328125" style="216"/>
    <col min="2311" max="2311" width="10.59765625" style="216" bestFit="1" customWidth="1"/>
    <col min="2312" max="2312" width="14.86328125" style="216" bestFit="1" customWidth="1"/>
    <col min="2313" max="2313" width="11.1328125" style="216" bestFit="1" customWidth="1"/>
    <col min="2314" max="2566" width="9.1328125" style="216"/>
    <col min="2567" max="2567" width="10.59765625" style="216" bestFit="1" customWidth="1"/>
    <col min="2568" max="2568" width="14.86328125" style="216" bestFit="1" customWidth="1"/>
    <col min="2569" max="2569" width="11.1328125" style="216" bestFit="1" customWidth="1"/>
    <col min="2570" max="2822" width="9.1328125" style="216"/>
    <col min="2823" max="2823" width="10.59765625" style="216" bestFit="1" customWidth="1"/>
    <col min="2824" max="2824" width="14.86328125" style="216" bestFit="1" customWidth="1"/>
    <col min="2825" max="2825" width="11.1328125" style="216" bestFit="1" customWidth="1"/>
    <col min="2826" max="3078" width="9.1328125" style="216"/>
    <col min="3079" max="3079" width="10.59765625" style="216" bestFit="1" customWidth="1"/>
    <col min="3080" max="3080" width="14.86328125" style="216" bestFit="1" customWidth="1"/>
    <col min="3081" max="3081" width="11.1328125" style="216" bestFit="1" customWidth="1"/>
    <col min="3082" max="3334" width="9.1328125" style="216"/>
    <col min="3335" max="3335" width="10.59765625" style="216" bestFit="1" customWidth="1"/>
    <col min="3336" max="3336" width="14.86328125" style="216" bestFit="1" customWidth="1"/>
    <col min="3337" max="3337" width="11.1328125" style="216" bestFit="1" customWidth="1"/>
    <col min="3338" max="3590" width="9.1328125" style="216"/>
    <col min="3591" max="3591" width="10.59765625" style="216" bestFit="1" customWidth="1"/>
    <col min="3592" max="3592" width="14.86328125" style="216" bestFit="1" customWidth="1"/>
    <col min="3593" max="3593" width="11.1328125" style="216" bestFit="1" customWidth="1"/>
    <col min="3594" max="3846" width="9.1328125" style="216"/>
    <col min="3847" max="3847" width="10.59765625" style="216" bestFit="1" customWidth="1"/>
    <col min="3848" max="3848" width="14.86328125" style="216" bestFit="1" customWidth="1"/>
    <col min="3849" max="3849" width="11.1328125" style="216" bestFit="1" customWidth="1"/>
    <col min="3850" max="4102" width="9.1328125" style="216"/>
    <col min="4103" max="4103" width="10.59765625" style="216" bestFit="1" customWidth="1"/>
    <col min="4104" max="4104" width="14.86328125" style="216" bestFit="1" customWidth="1"/>
    <col min="4105" max="4105" width="11.1328125" style="216" bestFit="1" customWidth="1"/>
    <col min="4106" max="4358" width="9.1328125" style="216"/>
    <col min="4359" max="4359" width="10.59765625" style="216" bestFit="1" customWidth="1"/>
    <col min="4360" max="4360" width="14.86328125" style="216" bestFit="1" customWidth="1"/>
    <col min="4361" max="4361" width="11.1328125" style="216" bestFit="1" customWidth="1"/>
    <col min="4362" max="4614" width="9.1328125" style="216"/>
    <col min="4615" max="4615" width="10.59765625" style="216" bestFit="1" customWidth="1"/>
    <col min="4616" max="4616" width="14.86328125" style="216" bestFit="1" customWidth="1"/>
    <col min="4617" max="4617" width="11.1328125" style="216" bestFit="1" customWidth="1"/>
    <col min="4618" max="4870" width="9.1328125" style="216"/>
    <col min="4871" max="4871" width="10.59765625" style="216" bestFit="1" customWidth="1"/>
    <col min="4872" max="4872" width="14.86328125" style="216" bestFit="1" customWidth="1"/>
    <col min="4873" max="4873" width="11.1328125" style="216" bestFit="1" customWidth="1"/>
    <col min="4874" max="5126" width="9.1328125" style="216"/>
    <col min="5127" max="5127" width="10.59765625" style="216" bestFit="1" customWidth="1"/>
    <col min="5128" max="5128" width="14.86328125" style="216" bestFit="1" customWidth="1"/>
    <col min="5129" max="5129" width="11.1328125" style="216" bestFit="1" customWidth="1"/>
    <col min="5130" max="5382" width="9.1328125" style="216"/>
    <col min="5383" max="5383" width="10.59765625" style="216" bestFit="1" customWidth="1"/>
    <col min="5384" max="5384" width="14.86328125" style="216" bestFit="1" customWidth="1"/>
    <col min="5385" max="5385" width="11.1328125" style="216" bestFit="1" customWidth="1"/>
    <col min="5386" max="5638" width="9.1328125" style="216"/>
    <col min="5639" max="5639" width="10.59765625" style="216" bestFit="1" customWidth="1"/>
    <col min="5640" max="5640" width="14.86328125" style="216" bestFit="1" customWidth="1"/>
    <col min="5641" max="5641" width="11.1328125" style="216" bestFit="1" customWidth="1"/>
    <col min="5642" max="5894" width="9.1328125" style="216"/>
    <col min="5895" max="5895" width="10.59765625" style="216" bestFit="1" customWidth="1"/>
    <col min="5896" max="5896" width="14.86328125" style="216" bestFit="1" customWidth="1"/>
    <col min="5897" max="5897" width="11.1328125" style="216" bestFit="1" customWidth="1"/>
    <col min="5898" max="6150" width="9.1328125" style="216"/>
    <col min="6151" max="6151" width="10.59765625" style="216" bestFit="1" customWidth="1"/>
    <col min="6152" max="6152" width="14.86328125" style="216" bestFit="1" customWidth="1"/>
    <col min="6153" max="6153" width="11.1328125" style="216" bestFit="1" customWidth="1"/>
    <col min="6154" max="6406" width="9.1328125" style="216"/>
    <col min="6407" max="6407" width="10.59765625" style="216" bestFit="1" customWidth="1"/>
    <col min="6408" max="6408" width="14.86328125" style="216" bestFit="1" customWidth="1"/>
    <col min="6409" max="6409" width="11.1328125" style="216" bestFit="1" customWidth="1"/>
    <col min="6410" max="6662" width="9.1328125" style="216"/>
    <col min="6663" max="6663" width="10.59765625" style="216" bestFit="1" customWidth="1"/>
    <col min="6664" max="6664" width="14.86328125" style="216" bestFit="1" customWidth="1"/>
    <col min="6665" max="6665" width="11.1328125" style="216" bestFit="1" customWidth="1"/>
    <col min="6666" max="6918" width="9.1328125" style="216"/>
    <col min="6919" max="6919" width="10.59765625" style="216" bestFit="1" customWidth="1"/>
    <col min="6920" max="6920" width="14.86328125" style="216" bestFit="1" customWidth="1"/>
    <col min="6921" max="6921" width="11.1328125" style="216" bestFit="1" customWidth="1"/>
    <col min="6922" max="7174" width="9.1328125" style="216"/>
    <col min="7175" max="7175" width="10.59765625" style="216" bestFit="1" customWidth="1"/>
    <col min="7176" max="7176" width="14.86328125" style="216" bestFit="1" customWidth="1"/>
    <col min="7177" max="7177" width="11.1328125" style="216" bestFit="1" customWidth="1"/>
    <col min="7178" max="7430" width="9.1328125" style="216"/>
    <col min="7431" max="7431" width="10.59765625" style="216" bestFit="1" customWidth="1"/>
    <col min="7432" max="7432" width="14.86328125" style="216" bestFit="1" customWidth="1"/>
    <col min="7433" max="7433" width="11.1328125" style="216" bestFit="1" customWidth="1"/>
    <col min="7434" max="7686" width="9.1328125" style="216"/>
    <col min="7687" max="7687" width="10.59765625" style="216" bestFit="1" customWidth="1"/>
    <col min="7688" max="7688" width="14.86328125" style="216" bestFit="1" customWidth="1"/>
    <col min="7689" max="7689" width="11.1328125" style="216" bestFit="1" customWidth="1"/>
    <col min="7690" max="7942" width="9.1328125" style="216"/>
    <col min="7943" max="7943" width="10.59765625" style="216" bestFit="1" customWidth="1"/>
    <col min="7944" max="7944" width="14.86328125" style="216" bestFit="1" customWidth="1"/>
    <col min="7945" max="7945" width="11.1328125" style="216" bestFit="1" customWidth="1"/>
    <col min="7946" max="8198" width="9.1328125" style="216"/>
    <col min="8199" max="8199" width="10.59765625" style="216" bestFit="1" customWidth="1"/>
    <col min="8200" max="8200" width="14.86328125" style="216" bestFit="1" customWidth="1"/>
    <col min="8201" max="8201" width="11.1328125" style="216" bestFit="1" customWidth="1"/>
    <col min="8202" max="8454" width="9.1328125" style="216"/>
    <col min="8455" max="8455" width="10.59765625" style="216" bestFit="1" customWidth="1"/>
    <col min="8456" max="8456" width="14.86328125" style="216" bestFit="1" customWidth="1"/>
    <col min="8457" max="8457" width="11.1328125" style="216" bestFit="1" customWidth="1"/>
    <col min="8458" max="8710" width="9.1328125" style="216"/>
    <col min="8711" max="8711" width="10.59765625" style="216" bestFit="1" customWidth="1"/>
    <col min="8712" max="8712" width="14.86328125" style="216" bestFit="1" customWidth="1"/>
    <col min="8713" max="8713" width="11.1328125" style="216" bestFit="1" customWidth="1"/>
    <col min="8714" max="8966" width="9.1328125" style="216"/>
    <col min="8967" max="8967" width="10.59765625" style="216" bestFit="1" customWidth="1"/>
    <col min="8968" max="8968" width="14.86328125" style="216" bestFit="1" customWidth="1"/>
    <col min="8969" max="8969" width="11.1328125" style="216" bestFit="1" customWidth="1"/>
    <col min="8970" max="9222" width="9.1328125" style="216"/>
    <col min="9223" max="9223" width="10.59765625" style="216" bestFit="1" customWidth="1"/>
    <col min="9224" max="9224" width="14.86328125" style="216" bestFit="1" customWidth="1"/>
    <col min="9225" max="9225" width="11.1328125" style="216" bestFit="1" customWidth="1"/>
    <col min="9226" max="9478" width="9.1328125" style="216"/>
    <col min="9479" max="9479" width="10.59765625" style="216" bestFit="1" customWidth="1"/>
    <col min="9480" max="9480" width="14.86328125" style="216" bestFit="1" customWidth="1"/>
    <col min="9481" max="9481" width="11.1328125" style="216" bestFit="1" customWidth="1"/>
    <col min="9482" max="9734" width="9.1328125" style="216"/>
    <col min="9735" max="9735" width="10.59765625" style="216" bestFit="1" customWidth="1"/>
    <col min="9736" max="9736" width="14.86328125" style="216" bestFit="1" customWidth="1"/>
    <col min="9737" max="9737" width="11.1328125" style="216" bestFit="1" customWidth="1"/>
    <col min="9738" max="9990" width="9.1328125" style="216"/>
    <col min="9991" max="9991" width="10.59765625" style="216" bestFit="1" customWidth="1"/>
    <col min="9992" max="9992" width="14.86328125" style="216" bestFit="1" customWidth="1"/>
    <col min="9993" max="9993" width="11.1328125" style="216" bestFit="1" customWidth="1"/>
    <col min="9994" max="10246" width="9.1328125" style="216"/>
    <col min="10247" max="10247" width="10.59765625" style="216" bestFit="1" customWidth="1"/>
    <col min="10248" max="10248" width="14.86328125" style="216" bestFit="1" customWidth="1"/>
    <col min="10249" max="10249" width="11.1328125" style="216" bestFit="1" customWidth="1"/>
    <col min="10250" max="10502" width="9.1328125" style="216"/>
    <col min="10503" max="10503" width="10.59765625" style="216" bestFit="1" customWidth="1"/>
    <col min="10504" max="10504" width="14.86328125" style="216" bestFit="1" customWidth="1"/>
    <col min="10505" max="10505" width="11.1328125" style="216" bestFit="1" customWidth="1"/>
    <col min="10506" max="10758" width="9.1328125" style="216"/>
    <col min="10759" max="10759" width="10.59765625" style="216" bestFit="1" customWidth="1"/>
    <col min="10760" max="10760" width="14.86328125" style="216" bestFit="1" customWidth="1"/>
    <col min="10761" max="10761" width="11.1328125" style="216" bestFit="1" customWidth="1"/>
    <col min="10762" max="11014" width="9.1328125" style="216"/>
    <col min="11015" max="11015" width="10.59765625" style="216" bestFit="1" customWidth="1"/>
    <col min="11016" max="11016" width="14.86328125" style="216" bestFit="1" customWidth="1"/>
    <col min="11017" max="11017" width="11.1328125" style="216" bestFit="1" customWidth="1"/>
    <col min="11018" max="11270" width="9.1328125" style="216"/>
    <col min="11271" max="11271" width="10.59765625" style="216" bestFit="1" customWidth="1"/>
    <col min="11272" max="11272" width="14.86328125" style="216" bestFit="1" customWidth="1"/>
    <col min="11273" max="11273" width="11.1328125" style="216" bestFit="1" customWidth="1"/>
    <col min="11274" max="11526" width="9.1328125" style="216"/>
    <col min="11527" max="11527" width="10.59765625" style="216" bestFit="1" customWidth="1"/>
    <col min="11528" max="11528" width="14.86328125" style="216" bestFit="1" customWidth="1"/>
    <col min="11529" max="11529" width="11.1328125" style="216" bestFit="1" customWidth="1"/>
    <col min="11530" max="11782" width="9.1328125" style="216"/>
    <col min="11783" max="11783" width="10.59765625" style="216" bestFit="1" customWidth="1"/>
    <col min="11784" max="11784" width="14.86328125" style="216" bestFit="1" customWidth="1"/>
    <col min="11785" max="11785" width="11.1328125" style="216" bestFit="1" customWidth="1"/>
    <col min="11786" max="12038" width="9.1328125" style="216"/>
    <col min="12039" max="12039" width="10.59765625" style="216" bestFit="1" customWidth="1"/>
    <col min="12040" max="12040" width="14.86328125" style="216" bestFit="1" customWidth="1"/>
    <col min="12041" max="12041" width="11.1328125" style="216" bestFit="1" customWidth="1"/>
    <col min="12042" max="12294" width="9.1328125" style="216"/>
    <col min="12295" max="12295" width="10.59765625" style="216" bestFit="1" customWidth="1"/>
    <col min="12296" max="12296" width="14.86328125" style="216" bestFit="1" customWidth="1"/>
    <col min="12297" max="12297" width="11.1328125" style="216" bestFit="1" customWidth="1"/>
    <col min="12298" max="12550" width="9.1328125" style="216"/>
    <col min="12551" max="12551" width="10.59765625" style="216" bestFit="1" customWidth="1"/>
    <col min="12552" max="12552" width="14.86328125" style="216" bestFit="1" customWidth="1"/>
    <col min="12553" max="12553" width="11.1328125" style="216" bestFit="1" customWidth="1"/>
    <col min="12554" max="12806" width="9.1328125" style="216"/>
    <col min="12807" max="12807" width="10.59765625" style="216" bestFit="1" customWidth="1"/>
    <col min="12808" max="12808" width="14.86328125" style="216" bestFit="1" customWidth="1"/>
    <col min="12809" max="12809" width="11.1328125" style="216" bestFit="1" customWidth="1"/>
    <col min="12810" max="13062" width="9.1328125" style="216"/>
    <col min="13063" max="13063" width="10.59765625" style="216" bestFit="1" customWidth="1"/>
    <col min="13064" max="13064" width="14.86328125" style="216" bestFit="1" customWidth="1"/>
    <col min="13065" max="13065" width="11.1328125" style="216" bestFit="1" customWidth="1"/>
    <col min="13066" max="13318" width="9.1328125" style="216"/>
    <col min="13319" max="13319" width="10.59765625" style="216" bestFit="1" customWidth="1"/>
    <col min="13320" max="13320" width="14.86328125" style="216" bestFit="1" customWidth="1"/>
    <col min="13321" max="13321" width="11.1328125" style="216" bestFit="1" customWidth="1"/>
    <col min="13322" max="13574" width="9.1328125" style="216"/>
    <col min="13575" max="13575" width="10.59765625" style="216" bestFit="1" customWidth="1"/>
    <col min="13576" max="13576" width="14.86328125" style="216" bestFit="1" customWidth="1"/>
    <col min="13577" max="13577" width="11.1328125" style="216" bestFit="1" customWidth="1"/>
    <col min="13578" max="13830" width="9.1328125" style="216"/>
    <col min="13831" max="13831" width="10.59765625" style="216" bestFit="1" customWidth="1"/>
    <col min="13832" max="13832" width="14.86328125" style="216" bestFit="1" customWidth="1"/>
    <col min="13833" max="13833" width="11.1328125" style="216" bestFit="1" customWidth="1"/>
    <col min="13834" max="14086" width="9.1328125" style="216"/>
    <col min="14087" max="14087" width="10.59765625" style="216" bestFit="1" customWidth="1"/>
    <col min="14088" max="14088" width="14.86328125" style="216" bestFit="1" customWidth="1"/>
    <col min="14089" max="14089" width="11.1328125" style="216" bestFit="1" customWidth="1"/>
    <col min="14090" max="14342" width="9.1328125" style="216"/>
    <col min="14343" max="14343" width="10.59765625" style="216" bestFit="1" customWidth="1"/>
    <col min="14344" max="14344" width="14.86328125" style="216" bestFit="1" customWidth="1"/>
    <col min="14345" max="14345" width="11.1328125" style="216" bestFit="1" customWidth="1"/>
    <col min="14346" max="14598" width="9.1328125" style="216"/>
    <col min="14599" max="14599" width="10.59765625" style="216" bestFit="1" customWidth="1"/>
    <col min="14600" max="14600" width="14.86328125" style="216" bestFit="1" customWidth="1"/>
    <col min="14601" max="14601" width="11.1328125" style="216" bestFit="1" customWidth="1"/>
    <col min="14602" max="14854" width="9.1328125" style="216"/>
    <col min="14855" max="14855" width="10.59765625" style="216" bestFit="1" customWidth="1"/>
    <col min="14856" max="14856" width="14.86328125" style="216" bestFit="1" customWidth="1"/>
    <col min="14857" max="14857" width="11.1328125" style="216" bestFit="1" customWidth="1"/>
    <col min="14858" max="15110" width="9.1328125" style="216"/>
    <col min="15111" max="15111" width="10.59765625" style="216" bestFit="1" customWidth="1"/>
    <col min="15112" max="15112" width="14.86328125" style="216" bestFit="1" customWidth="1"/>
    <col min="15113" max="15113" width="11.1328125" style="216" bestFit="1" customWidth="1"/>
    <col min="15114" max="15366" width="9.1328125" style="216"/>
    <col min="15367" max="15367" width="10.59765625" style="216" bestFit="1" customWidth="1"/>
    <col min="15368" max="15368" width="14.86328125" style="216" bestFit="1" customWidth="1"/>
    <col min="15369" max="15369" width="11.1328125" style="216" bestFit="1" customWidth="1"/>
    <col min="15370" max="15622" width="9.1328125" style="216"/>
    <col min="15623" max="15623" width="10.59765625" style="216" bestFit="1" customWidth="1"/>
    <col min="15624" max="15624" width="14.86328125" style="216" bestFit="1" customWidth="1"/>
    <col min="15625" max="15625" width="11.1328125" style="216" bestFit="1" customWidth="1"/>
    <col min="15626" max="15878" width="9.1328125" style="216"/>
    <col min="15879" max="15879" width="10.59765625" style="216" bestFit="1" customWidth="1"/>
    <col min="15880" max="15880" width="14.86328125" style="216" bestFit="1" customWidth="1"/>
    <col min="15881" max="15881" width="11.1328125" style="216" bestFit="1" customWidth="1"/>
    <col min="15882" max="16134" width="9.1328125" style="216"/>
    <col min="16135" max="16135" width="10.59765625" style="216" bestFit="1" customWidth="1"/>
    <col min="16136" max="16136" width="14.86328125" style="216" bestFit="1" customWidth="1"/>
    <col min="16137" max="16137" width="11.1328125" style="216" bestFit="1" customWidth="1"/>
    <col min="16138" max="16384" width="9.1328125" style="216"/>
  </cols>
  <sheetData>
    <row r="1" spans="2:19" ht="18">
      <c r="B1" s="218" t="s">
        <v>235</v>
      </c>
      <c r="C1" s="219"/>
      <c r="D1" s="219"/>
      <c r="E1" s="220"/>
      <c r="F1" s="220"/>
      <c r="J1" s="216"/>
    </row>
    <row r="3" spans="2:19">
      <c r="E3" s="1" t="s">
        <v>58</v>
      </c>
    </row>
    <row r="4" spans="2:19">
      <c r="B4" s="221" t="s">
        <v>525</v>
      </c>
      <c r="C4" s="221" t="s">
        <v>2</v>
      </c>
      <c r="D4" s="221" t="s">
        <v>67</v>
      </c>
      <c r="E4" s="221" t="s">
        <v>38</v>
      </c>
      <c r="F4" s="222" t="s">
        <v>128</v>
      </c>
      <c r="G4" s="223" t="s">
        <v>149</v>
      </c>
      <c r="H4" s="222" t="s">
        <v>236</v>
      </c>
      <c r="I4" s="223" t="s">
        <v>441</v>
      </c>
      <c r="J4" s="223" t="s">
        <v>237</v>
      </c>
      <c r="K4" s="223" t="s">
        <v>238</v>
      </c>
    </row>
    <row r="5" spans="2:19" ht="14.65" thickBot="1">
      <c r="B5" s="224" t="s">
        <v>222</v>
      </c>
      <c r="C5" s="224"/>
      <c r="D5" s="224"/>
      <c r="E5" s="224"/>
      <c r="F5" s="224"/>
      <c r="G5" s="224"/>
      <c r="H5" s="224"/>
      <c r="I5" s="224" t="s">
        <v>155</v>
      </c>
      <c r="J5" s="224" t="s">
        <v>239</v>
      </c>
      <c r="K5" s="224" t="s">
        <v>240</v>
      </c>
    </row>
    <row r="6" spans="2:19">
      <c r="B6" s="216" t="str">
        <f>Processes!C87</f>
        <v>IE,National</v>
      </c>
      <c r="C6" s="216" t="str">
        <f>Processes!D87</f>
        <v>FT-SUPNGA</v>
      </c>
      <c r="D6" s="216" t="str">
        <f>Commodities!C21</f>
        <v>GASNAT</v>
      </c>
      <c r="E6" s="216" t="str">
        <f>Commodities!C53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Processes!C88</f>
        <v>IE,National</v>
      </c>
      <c r="C7" s="216" t="str">
        <f>Processes!D88</f>
        <v>FT-SUPCOA</v>
      </c>
      <c r="D7" s="216" t="str">
        <f>Commodities!C7</f>
        <v>COAHAR</v>
      </c>
      <c r="E7" s="216" t="str">
        <f>Commodities!C52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Processes!C89</f>
        <v>IE,National</v>
      </c>
      <c r="C8" s="216" t="str">
        <f>Processes!D89</f>
        <v>FT-SUPWAS</v>
      </c>
      <c r="D8" s="216" t="str">
        <f>Commodities!C27</f>
        <v>MSWAS</v>
      </c>
      <c r="E8" s="216" t="str">
        <f>Commodities!C56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Processes!C90</f>
        <v>IE,National</v>
      </c>
      <c r="C9" s="216" t="str">
        <f>Processes!D90</f>
        <v>FT-SUPBIO</v>
      </c>
      <c r="D9" s="216" t="str">
        <f>_xlfn.TEXTJOIN(", ",TRUE,Commodities!C37,Commodities!C41,Commodities!C42)</f>
        <v>BIOWOO, BIOWPE, BIOWCH</v>
      </c>
      <c r="E9" s="216" t="str">
        <f>Commodities!C54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Processes!C91</f>
        <v>IE,National</v>
      </c>
      <c r="C10" s="216" t="str">
        <f>Processes!D91</f>
        <v>FT-SUPELC</v>
      </c>
      <c r="D10" s="216" t="s">
        <v>68</v>
      </c>
      <c r="E10" s="216" t="str">
        <f>Commodities!C55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M5" sqref="M5"/>
    </sheetView>
  </sheetViews>
  <sheetFormatPr defaultColWidth="9.1328125" defaultRowHeight="14.25"/>
  <cols>
    <col min="1" max="1" width="9.1328125" style="35"/>
    <col min="2" max="2" width="12.59765625" style="216" customWidth="1"/>
    <col min="3" max="3" width="23.265625" style="35" customWidth="1"/>
    <col min="4" max="4" width="21.3984375" style="35" bestFit="1" customWidth="1"/>
    <col min="5" max="5" width="29.86328125" style="35" bestFit="1" customWidth="1"/>
    <col min="6" max="6" width="16.59765625" style="35" bestFit="1" customWidth="1"/>
    <col min="7" max="8" width="13.265625" style="35" bestFit="1" customWidth="1"/>
    <col min="9" max="9" width="15.1328125" style="35" bestFit="1" customWidth="1"/>
    <col min="10" max="10" width="13.265625" style="35" bestFit="1" customWidth="1"/>
    <col min="11" max="11" width="14.1328125" style="35" customWidth="1"/>
    <col min="12" max="12" width="12.73046875" style="35" customWidth="1"/>
    <col min="13" max="13" width="19.1328125" style="35" customWidth="1"/>
    <col min="14" max="14" width="15.1328125" style="35" customWidth="1"/>
    <col min="15" max="15" width="10.59765625" style="35" customWidth="1"/>
    <col min="16" max="22" width="9.1328125" style="35"/>
    <col min="23" max="23" width="16" style="35" bestFit="1" customWidth="1"/>
    <col min="24" max="24" width="19.3984375" style="35" customWidth="1"/>
    <col min="25" max="25" width="38.59765625" style="35" bestFit="1" customWidth="1"/>
    <col min="26" max="16384" width="9.1328125" style="35"/>
  </cols>
  <sheetData>
    <row r="1" spans="2:20" ht="18">
      <c r="B1" s="11" t="s">
        <v>556</v>
      </c>
      <c r="C1" s="12"/>
      <c r="D1" s="4"/>
    </row>
    <row r="2" spans="2:20" s="216" customFormat="1"/>
    <row r="3" spans="2:20" ht="18">
      <c r="G3" s="474" t="s">
        <v>569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525</v>
      </c>
      <c r="D4" s="7" t="s">
        <v>2</v>
      </c>
      <c r="E4" s="7" t="s">
        <v>557</v>
      </c>
      <c r="F4" s="17" t="s">
        <v>571</v>
      </c>
      <c r="G4" s="17" t="s">
        <v>38</v>
      </c>
      <c r="H4" s="36" t="s">
        <v>613</v>
      </c>
      <c r="I4" s="8" t="s">
        <v>614</v>
      </c>
      <c r="J4" s="8" t="s">
        <v>615</v>
      </c>
      <c r="K4" s="8" t="s">
        <v>616</v>
      </c>
      <c r="L4" s="8" t="s">
        <v>617</v>
      </c>
      <c r="M4" s="8" t="s">
        <v>618</v>
      </c>
      <c r="N4" s="62" t="s">
        <v>80</v>
      </c>
    </row>
    <row r="5" spans="2:20" ht="26.65" thickBot="1">
      <c r="C5" s="10" t="s">
        <v>527</v>
      </c>
      <c r="D5" s="10" t="s">
        <v>46</v>
      </c>
      <c r="E5" s="10" t="s">
        <v>47</v>
      </c>
      <c r="F5" s="10" t="s">
        <v>570</v>
      </c>
      <c r="G5" s="10" t="s">
        <v>48</v>
      </c>
      <c r="H5" s="10"/>
      <c r="I5" s="9" t="s">
        <v>49</v>
      </c>
      <c r="J5" s="9" t="s">
        <v>49</v>
      </c>
      <c r="K5" s="9" t="s">
        <v>49</v>
      </c>
      <c r="L5" s="9" t="s">
        <v>49</v>
      </c>
      <c r="M5" s="9" t="s">
        <v>49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568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568</v>
      </c>
      <c r="R7" s="35" t="s">
        <v>572</v>
      </c>
      <c r="T7" s="216" t="s">
        <v>573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568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574</v>
      </c>
      <c r="S9" s="35" t="s">
        <v>575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576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577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578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543</v>
      </c>
      <c r="D24" s="463"/>
      <c r="E24" s="463"/>
      <c r="F24" s="464"/>
      <c r="G24" s="515" t="s">
        <v>539</v>
      </c>
      <c r="H24" s="515"/>
      <c r="I24" s="515"/>
      <c r="J24" s="516"/>
      <c r="K24" s="517" t="s">
        <v>540</v>
      </c>
      <c r="L24" s="518"/>
      <c r="M24" s="519" t="s">
        <v>541</v>
      </c>
      <c r="N24" s="518"/>
      <c r="S24"/>
    </row>
    <row r="25" spans="3:21">
      <c r="C25" s="458" t="s">
        <v>542</v>
      </c>
      <c r="D25" s="458" t="s">
        <v>79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529</v>
      </c>
      <c r="D26" s="450" t="s">
        <v>528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531</v>
      </c>
      <c r="D27" s="450" t="s">
        <v>533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530</v>
      </c>
      <c r="D28" s="454" t="s">
        <v>534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532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544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535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536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537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545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538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538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538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543</v>
      </c>
      <c r="D42" s="463"/>
      <c r="E42" s="463"/>
      <c r="F42" s="464"/>
      <c r="G42" s="515" t="s">
        <v>539</v>
      </c>
      <c r="H42" s="515"/>
      <c r="I42" s="515"/>
      <c r="J42" s="516"/>
      <c r="K42" s="517" t="s">
        <v>540</v>
      </c>
      <c r="L42" s="518"/>
      <c r="M42" s="519" t="s">
        <v>567</v>
      </c>
      <c r="N42" s="518"/>
      <c r="O42"/>
    </row>
    <row r="43" spans="3:20">
      <c r="C43" s="458" t="s">
        <v>559</v>
      </c>
      <c r="D43" s="458" t="s">
        <v>79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529</v>
      </c>
      <c r="D44" s="450" t="s">
        <v>560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531</v>
      </c>
      <c r="D45" s="450" t="s">
        <v>561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530</v>
      </c>
      <c r="D46" s="454" t="s">
        <v>562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558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544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563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564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565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545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566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566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566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328125" defaultRowHeight="14.25"/>
  <cols>
    <col min="1" max="1" width="9.1328125" style="216"/>
    <col min="2" max="2" width="14.265625" style="216" customWidth="1"/>
    <col min="3" max="3" width="22.1328125" style="216" bestFit="1" customWidth="1"/>
    <col min="4" max="4" width="37.73046875" style="216" bestFit="1" customWidth="1"/>
    <col min="5" max="5" width="16.265625" style="216" bestFit="1" customWidth="1"/>
    <col min="6" max="14" width="12.86328125" style="216" customWidth="1"/>
    <col min="15" max="16" width="13" style="216" customWidth="1"/>
    <col min="17" max="17" width="21.86328125" style="216" customWidth="1"/>
    <col min="18" max="18" width="29.59765625" style="216" bestFit="1" customWidth="1"/>
    <col min="19" max="22" width="9.1328125" style="216"/>
    <col min="23" max="23" width="14.59765625" style="216" bestFit="1" customWidth="1"/>
    <col min="24" max="24" width="29.59765625" style="216" bestFit="1" customWidth="1"/>
    <col min="25" max="16384" width="9.1328125" style="216"/>
  </cols>
  <sheetData>
    <row r="2" spans="2:12" ht="18">
      <c r="B2" s="11" t="s">
        <v>84</v>
      </c>
      <c r="C2" s="3"/>
      <c r="D2" s="3"/>
      <c r="E2" s="13" t="s">
        <v>609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525</v>
      </c>
      <c r="C3" s="17" t="s">
        <v>2</v>
      </c>
      <c r="D3" s="17" t="s">
        <v>557</v>
      </c>
      <c r="E3" s="17" t="s">
        <v>38</v>
      </c>
      <c r="F3" s="36" t="s">
        <v>40</v>
      </c>
      <c r="G3" s="36" t="s">
        <v>41</v>
      </c>
      <c r="H3" s="36" t="s">
        <v>42</v>
      </c>
      <c r="I3" s="36" t="s">
        <v>43</v>
      </c>
      <c r="J3" s="36" t="s">
        <v>44</v>
      </c>
      <c r="K3" s="36" t="s">
        <v>45</v>
      </c>
      <c r="L3" s="124" t="s">
        <v>69</v>
      </c>
    </row>
    <row r="4" spans="2:12" ht="32.450000000000003" customHeight="1" thickBot="1">
      <c r="B4" s="10" t="s">
        <v>526</v>
      </c>
      <c r="C4" s="10" t="s">
        <v>59</v>
      </c>
      <c r="D4" s="10" t="s">
        <v>47</v>
      </c>
      <c r="E4" s="10" t="s">
        <v>48</v>
      </c>
      <c r="F4" s="9" t="s">
        <v>49</v>
      </c>
      <c r="G4" s="9" t="s">
        <v>49</v>
      </c>
      <c r="H4" s="9" t="s">
        <v>49</v>
      </c>
      <c r="I4" s="9" t="s">
        <v>49</v>
      </c>
      <c r="J4" s="9" t="s">
        <v>49</v>
      </c>
      <c r="K4" s="9" t="s">
        <v>49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">
      <c r="B22" s="11" t="s">
        <v>84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525</v>
      </c>
      <c r="C23" s="17" t="s">
        <v>2</v>
      </c>
      <c r="D23" s="17" t="s">
        <v>557</v>
      </c>
      <c r="E23" s="17" t="s">
        <v>571</v>
      </c>
      <c r="F23" s="17" t="s">
        <v>38</v>
      </c>
      <c r="G23" s="36" t="str">
        <f>Imports_Fossil!H4</f>
        <v>2018~MEUR2018</v>
      </c>
      <c r="H23" s="36" t="str">
        <f>Imports_Fossil!I4</f>
        <v>2019~MEUR2019</v>
      </c>
      <c r="I23" s="36" t="str">
        <f>Imports_Fossil!J4</f>
        <v>2025~MEUR2019</v>
      </c>
      <c r="J23" s="36" t="str">
        <f>Imports_Fossil!K4</f>
        <v>2030~MEUR2019</v>
      </c>
      <c r="K23" s="36" t="str">
        <f>Imports_Fossil!L4</f>
        <v>2035~MEUR2019</v>
      </c>
      <c r="L23" s="36" t="str">
        <f>Imports_Fossil!M4</f>
        <v>2040~MEUR2019</v>
      </c>
      <c r="M23" s="124" t="s">
        <v>69</v>
      </c>
    </row>
    <row r="24" spans="2:18" ht="26.65" thickBot="1">
      <c r="B24" s="10" t="s">
        <v>526</v>
      </c>
      <c r="C24" s="10" t="s">
        <v>59</v>
      </c>
      <c r="D24" s="10" t="s">
        <v>47</v>
      </c>
      <c r="E24" s="10" t="s">
        <v>580</v>
      </c>
      <c r="F24" s="10" t="s">
        <v>48</v>
      </c>
      <c r="G24" s="9" t="s">
        <v>49</v>
      </c>
      <c r="H24" s="9" t="s">
        <v>49</v>
      </c>
      <c r="I24" s="9" t="s">
        <v>49</v>
      </c>
      <c r="J24" s="9" t="s">
        <v>49</v>
      </c>
      <c r="K24" s="9" t="s">
        <v>49</v>
      </c>
      <c r="L24" s="9" t="s">
        <v>49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579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5.5">
      <c r="B27" s="11" t="s">
        <v>112</v>
      </c>
      <c r="C27" s="3"/>
      <c r="D27" s="3"/>
      <c r="E27" s="13" t="s">
        <v>610</v>
      </c>
      <c r="F27" s="66"/>
      <c r="G27" s="122"/>
      <c r="H27" s="122"/>
      <c r="I27" s="122"/>
      <c r="J27" s="122"/>
      <c r="K27" s="122"/>
      <c r="L27" s="122"/>
      <c r="N27" s="177" t="s">
        <v>156</v>
      </c>
      <c r="O27" s="175"/>
      <c r="P27" s="175"/>
      <c r="Q27" s="175"/>
      <c r="R27" s="175"/>
    </row>
    <row r="28" spans="2:18">
      <c r="B28" s="17" t="s">
        <v>525</v>
      </c>
      <c r="C28" s="17" t="s">
        <v>2</v>
      </c>
      <c r="D28" s="17" t="s">
        <v>557</v>
      </c>
      <c r="E28" s="17" t="s">
        <v>38</v>
      </c>
      <c r="F28" s="36" t="s">
        <v>287</v>
      </c>
      <c r="G28" s="36" t="s">
        <v>113</v>
      </c>
      <c r="H28" s="36" t="s">
        <v>114</v>
      </c>
      <c r="I28" s="36" t="s">
        <v>115</v>
      </c>
      <c r="J28" s="36" t="s">
        <v>116</v>
      </c>
      <c r="K28" s="124" t="s">
        <v>69</v>
      </c>
      <c r="N28" s="216" t="s">
        <v>157</v>
      </c>
    </row>
    <row r="29" spans="2:18" ht="14.65" thickBot="1">
      <c r="B29" s="10" t="s">
        <v>526</v>
      </c>
      <c r="C29" s="10" t="s">
        <v>59</v>
      </c>
      <c r="D29" s="10" t="s">
        <v>47</v>
      </c>
      <c r="E29" s="10" t="s">
        <v>48</v>
      </c>
      <c r="F29" s="9" t="s">
        <v>49</v>
      </c>
      <c r="G29" s="9" t="s">
        <v>49</v>
      </c>
      <c r="H29" s="9" t="s">
        <v>49</v>
      </c>
      <c r="I29" s="9" t="s">
        <v>49</v>
      </c>
      <c r="J29" s="9" t="s">
        <v>49</v>
      </c>
      <c r="K29" s="125"/>
      <c r="N29" s="176"/>
      <c r="O29" s="176"/>
      <c r="P29" s="214" t="s">
        <v>158</v>
      </c>
      <c r="Q29" s="214"/>
      <c r="R29" s="214" t="s">
        <v>159</v>
      </c>
    </row>
    <row r="30" spans="2:18" ht="14.6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20" t="s">
        <v>117</v>
      </c>
      <c r="N30" s="185" t="s">
        <v>160</v>
      </c>
      <c r="O30" s="212" t="s">
        <v>161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21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21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21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21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21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21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22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">
      <c r="B40" s="11" t="s">
        <v>85</v>
      </c>
      <c r="C40" s="3"/>
      <c r="D40" s="4"/>
      <c r="E40" s="13" t="s">
        <v>81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525</v>
      </c>
      <c r="C41" s="17" t="s">
        <v>2</v>
      </c>
      <c r="D41" s="17" t="s">
        <v>557</v>
      </c>
      <c r="E41" s="17" t="s">
        <v>38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69</v>
      </c>
      <c r="P41" s="36"/>
      <c r="R41"/>
      <c r="S41"/>
      <c r="T41"/>
      <c r="U41"/>
      <c r="V41"/>
      <c r="W41"/>
    </row>
    <row r="42" spans="2:23" ht="14.65" thickBot="1">
      <c r="B42" s="9" t="s">
        <v>526</v>
      </c>
      <c r="C42" s="9" t="s">
        <v>59</v>
      </c>
      <c r="D42" s="9" t="s">
        <v>47</v>
      </c>
      <c r="E42" s="9" t="s">
        <v>48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447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463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226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227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228</v>
      </c>
      <c r="P46" s="75"/>
      <c r="R46"/>
      <c r="S46"/>
      <c r="T46"/>
      <c r="U46"/>
      <c r="V46"/>
      <c r="W46"/>
    </row>
    <row r="47" spans="2:23" ht="14.65" thickBot="1">
      <c r="B47" s="70" t="s">
        <v>82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83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463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226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227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228</v>
      </c>
      <c r="P51" s="75"/>
      <c r="R51" s="40"/>
    </row>
    <row r="52" spans="2:18" ht="14.65" thickBot="1">
      <c r="B52" s="70" t="s">
        <v>82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225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229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226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227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228</v>
      </c>
      <c r="P56" s="75"/>
      <c r="R56" s="40"/>
    </row>
    <row r="57" spans="2:18" ht="14.65" thickBot="1">
      <c r="B57" s="70" t="s">
        <v>82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83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229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226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227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228</v>
      </c>
      <c r="P61" s="75"/>
      <c r="R61" s="40"/>
    </row>
    <row r="62" spans="2:18" ht="14.65" thickBot="1">
      <c r="B62" s="72" t="s">
        <v>82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83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E3" sqref="E3"/>
    </sheetView>
  </sheetViews>
  <sheetFormatPr defaultColWidth="9.1328125" defaultRowHeight="14.25"/>
  <cols>
    <col min="1" max="1" width="9.1328125" style="142"/>
    <col min="2" max="2" width="12.59765625" style="215" customWidth="1"/>
    <col min="3" max="3" width="16.3984375" style="142" customWidth="1"/>
    <col min="4" max="4" width="34.86328125" style="142" customWidth="1"/>
    <col min="5" max="5" width="10.86328125" style="142" bestFit="1" customWidth="1"/>
    <col min="6" max="8" width="11" style="142" customWidth="1"/>
    <col min="9" max="9" width="15.59765625" style="142" customWidth="1"/>
    <col min="10" max="10" width="20.73046875" style="142" customWidth="1"/>
    <col min="11" max="11" width="17" style="142" customWidth="1"/>
    <col min="12" max="12" width="14" style="215" customWidth="1"/>
    <col min="13" max="13" width="10.59765625" style="142" customWidth="1"/>
    <col min="14" max="16" width="9.1328125" style="142"/>
    <col min="17" max="17" width="12.73046875" style="142" bestFit="1" customWidth="1"/>
    <col min="18" max="18" width="29.86328125" style="142" bestFit="1" customWidth="1"/>
    <col min="19" max="16384" width="9.1328125" style="142"/>
  </cols>
  <sheetData>
    <row r="2" spans="2:15" ht="18">
      <c r="B2" s="11" t="s">
        <v>50</v>
      </c>
      <c r="C2" s="11"/>
      <c r="D2" s="12"/>
      <c r="E2" s="13" t="s">
        <v>611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525</v>
      </c>
      <c r="C3" s="16" t="s">
        <v>2</v>
      </c>
      <c r="D3" s="16" t="s">
        <v>3</v>
      </c>
      <c r="E3" s="17" t="s">
        <v>38</v>
      </c>
      <c r="F3" s="18" t="s">
        <v>51</v>
      </c>
      <c r="G3" s="19" t="s">
        <v>286</v>
      </c>
      <c r="H3" s="19" t="s">
        <v>45</v>
      </c>
      <c r="I3" s="19" t="s">
        <v>445</v>
      </c>
      <c r="J3" s="19" t="s">
        <v>583</v>
      </c>
      <c r="K3" s="19" t="s">
        <v>584</v>
      </c>
      <c r="L3" s="19" t="s">
        <v>218</v>
      </c>
      <c r="M3" s="19" t="s">
        <v>219</v>
      </c>
    </row>
    <row r="4" spans="2:15" ht="14.65" thickBot="1">
      <c r="B4" s="10" t="s">
        <v>527</v>
      </c>
      <c r="C4" s="10" t="s">
        <v>46</v>
      </c>
      <c r="D4" s="10" t="s">
        <v>47</v>
      </c>
      <c r="E4" s="9"/>
      <c r="F4" s="9" t="s">
        <v>10</v>
      </c>
      <c r="G4" s="9" t="s">
        <v>54</v>
      </c>
      <c r="H4" s="9" t="s">
        <v>54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C31*Conversions!C2</f>
        <v>82.479960000000005</v>
      </c>
      <c r="K5" s="81">
        <f>C32*Conversions!C2</f>
        <v>33.494399999999999</v>
      </c>
      <c r="L5" s="81">
        <f>C33*Conversions!C2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69</v>
      </c>
      <c r="C9" s="50"/>
      <c r="D9" s="50"/>
      <c r="E9" s="50"/>
      <c r="F9" s="523" t="s">
        <v>234</v>
      </c>
      <c r="G9" s="523"/>
      <c r="H9" s="523"/>
      <c r="I9" s="270" t="s">
        <v>233</v>
      </c>
      <c r="J9" s="270" t="s">
        <v>589</v>
      </c>
      <c r="K9" s="270" t="s">
        <v>588</v>
      </c>
      <c r="L9" s="173" t="s">
        <v>232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">
      <c r="B13" s="11" t="s">
        <v>55</v>
      </c>
      <c r="C13" s="11"/>
      <c r="D13" s="12"/>
      <c r="E13" s="13" t="s">
        <v>58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6.25">
      <c r="B14" s="16" t="s">
        <v>525</v>
      </c>
      <c r="C14" s="16" t="s">
        <v>2</v>
      </c>
      <c r="D14" s="16" t="s">
        <v>3</v>
      </c>
      <c r="E14" s="17" t="s">
        <v>38</v>
      </c>
      <c r="F14" s="18" t="s">
        <v>39</v>
      </c>
      <c r="G14" s="19" t="s">
        <v>52</v>
      </c>
      <c r="H14" s="19" t="s">
        <v>53</v>
      </c>
      <c r="I14" s="14"/>
      <c r="J14" s="14"/>
      <c r="K14" s="20"/>
      <c r="L14" s="20"/>
      <c r="M14" s="20"/>
      <c r="N14" s="20"/>
      <c r="O14" s="144"/>
    </row>
    <row r="15" spans="2:15" ht="14.65" thickBot="1">
      <c r="B15" s="9" t="s">
        <v>527</v>
      </c>
      <c r="C15" s="9" t="s">
        <v>46</v>
      </c>
      <c r="D15" s="9" t="s">
        <v>47</v>
      </c>
      <c r="E15" s="9"/>
      <c r="F15" s="9" t="s">
        <v>54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MINRENAHT</v>
      </c>
      <c r="D21" s="83" t="str">
        <f>Processes!E50</f>
        <v>Domestic Potential of Ambient Heat</v>
      </c>
      <c r="E21" s="84" t="str">
        <f>Commodities!C29</f>
        <v>RENAHT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8" spans="2:15">
      <c r="B28" s="64" t="s">
        <v>581</v>
      </c>
    </row>
    <row r="29" spans="2:15">
      <c r="B29" s="494" t="s">
        <v>587</v>
      </c>
      <c r="C29" s="492" t="s">
        <v>582</v>
      </c>
    </row>
    <row r="30" spans="2:15">
      <c r="B30" s="495">
        <v>2019</v>
      </c>
      <c r="C30" s="491">
        <v>2500</v>
      </c>
    </row>
    <row r="31" spans="2:15">
      <c r="B31" s="495">
        <v>2020</v>
      </c>
      <c r="C31" s="491">
        <v>1970</v>
      </c>
    </row>
    <row r="32" spans="2:15">
      <c r="B32" s="495">
        <v>2025</v>
      </c>
      <c r="C32" s="491">
        <v>800</v>
      </c>
    </row>
    <row r="33" spans="2:3">
      <c r="B33" s="496">
        <v>2027</v>
      </c>
      <c r="C33" s="493">
        <v>600</v>
      </c>
    </row>
    <row r="34" spans="2:3">
      <c r="B34" s="215" t="s">
        <v>585</v>
      </c>
    </row>
    <row r="35" spans="2:3">
      <c r="B35" s="442" t="s">
        <v>586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328125" defaultRowHeight="13.15"/>
  <cols>
    <col min="1" max="1" width="9.1328125" style="32"/>
    <col min="2" max="2" width="12.86328125" style="32" customWidth="1"/>
    <col min="3" max="3" width="17.3984375" style="32" customWidth="1"/>
    <col min="4" max="4" width="69.73046875" style="32" bestFit="1" customWidth="1"/>
    <col min="5" max="5" width="15.86328125" style="32" bestFit="1" customWidth="1"/>
    <col min="6" max="6" width="11.1328125" style="32" customWidth="1"/>
    <col min="7" max="9" width="9.1328125" style="32"/>
    <col min="10" max="10" width="14.1328125" style="32" bestFit="1" customWidth="1"/>
    <col min="11" max="11" width="39.59765625" style="32" bestFit="1" customWidth="1"/>
    <col min="12" max="16384" width="9.1328125" style="32"/>
  </cols>
  <sheetData>
    <row r="2" spans="2:18" ht="18">
      <c r="B2" s="11" t="s">
        <v>134</v>
      </c>
      <c r="C2" s="3"/>
      <c r="D2" s="3"/>
      <c r="E2" s="13" t="s">
        <v>58</v>
      </c>
      <c r="F2" s="138"/>
      <c r="G2" s="138"/>
    </row>
    <row r="3" spans="2:18">
      <c r="B3" s="17" t="s">
        <v>525</v>
      </c>
      <c r="C3" s="17" t="s">
        <v>2</v>
      </c>
      <c r="D3" s="17" t="s">
        <v>3</v>
      </c>
      <c r="E3" s="17" t="s">
        <v>38</v>
      </c>
      <c r="F3" s="36" t="s">
        <v>286</v>
      </c>
      <c r="G3" s="124" t="s">
        <v>69</v>
      </c>
    </row>
    <row r="4" spans="2:18" ht="13.5" thickBot="1">
      <c r="B4" s="9" t="s">
        <v>526</v>
      </c>
      <c r="C4" s="9" t="s">
        <v>59</v>
      </c>
      <c r="D4" s="10" t="s">
        <v>47</v>
      </c>
      <c r="E4" s="10" t="s">
        <v>48</v>
      </c>
      <c r="F4" s="9" t="s">
        <v>49</v>
      </c>
      <c r="G4" s="9"/>
    </row>
    <row r="5" spans="2:18" ht="14.2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24" t="s">
        <v>145</v>
      </c>
      <c r="R5" s="217"/>
    </row>
    <row r="6" spans="2:18" ht="14.2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25"/>
      <c r="R6" s="217"/>
    </row>
    <row r="7" spans="2:18" ht="14.2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25"/>
      <c r="R7" s="217"/>
    </row>
    <row r="8" spans="2:18" ht="14.2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25"/>
      <c r="R8" s="217"/>
    </row>
    <row r="9" spans="2:18" ht="14.2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25"/>
      <c r="R9" s="217"/>
    </row>
    <row r="10" spans="2:18" ht="14.2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25"/>
      <c r="R10" s="217"/>
    </row>
    <row r="11" spans="2:18" ht="14.2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25"/>
      <c r="R11" s="217"/>
    </row>
    <row r="12" spans="2:18" ht="14.2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25"/>
      <c r="R12" s="217"/>
    </row>
    <row r="13" spans="2:18" ht="14.2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25"/>
      <c r="R13" s="217"/>
    </row>
    <row r="14" spans="2:18" ht="14.2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25"/>
      <c r="R14" s="217"/>
    </row>
    <row r="15" spans="2:18" ht="14.2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25"/>
      <c r="R15" s="217"/>
    </row>
    <row r="16" spans="2:18" ht="14.2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25"/>
      <c r="R16" s="217"/>
    </row>
    <row r="17" spans="2:18" ht="14.2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25"/>
      <c r="R17" s="217"/>
    </row>
    <row r="18" spans="2:18" ht="14.2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25"/>
      <c r="R18" s="217"/>
    </row>
    <row r="19" spans="2:18" ht="14.2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25"/>
      <c r="R19" s="217"/>
    </row>
    <row r="20" spans="2:18" ht="14.2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25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25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25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25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25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25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25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25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25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25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25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25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25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25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26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4.25">
      <c r="B37"/>
      <c r="C37"/>
      <c r="D37"/>
      <c r="E37"/>
      <c r="F37"/>
      <c r="G37"/>
    </row>
    <row r="38" spans="2:7" ht="14.25">
      <c r="B38"/>
      <c r="C38"/>
      <c r="D38"/>
      <c r="E38"/>
      <c r="F38"/>
      <c r="G38"/>
    </row>
    <row r="39" spans="2:7" ht="14.25">
      <c r="B39"/>
      <c r="C39"/>
      <c r="D39"/>
      <c r="E39"/>
      <c r="F39"/>
      <c r="G39"/>
    </row>
    <row r="40" spans="2:7" ht="14.25">
      <c r="B40"/>
      <c r="C40"/>
      <c r="D40"/>
      <c r="E40"/>
      <c r="F40"/>
      <c r="G40"/>
    </row>
    <row r="41" spans="2:7" ht="14.25">
      <c r="B41"/>
      <c r="C41"/>
      <c r="D41"/>
      <c r="E41"/>
      <c r="F41"/>
      <c r="G41"/>
    </row>
    <row r="42" spans="2:7" ht="14.2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F3" sqref="F3"/>
    </sheetView>
  </sheetViews>
  <sheetFormatPr defaultColWidth="9.1328125" defaultRowHeight="14.25"/>
  <cols>
    <col min="1" max="1" width="9.1328125" style="182"/>
    <col min="2" max="2" width="9.73046875" style="216" bestFit="1" customWidth="1"/>
    <col min="3" max="3" width="13.59765625" style="182" customWidth="1"/>
    <col min="4" max="4" width="17" style="182" bestFit="1" customWidth="1"/>
    <col min="5" max="5" width="17.3984375" style="182" bestFit="1" customWidth="1"/>
    <col min="6" max="6" width="9.1328125" style="182"/>
    <col min="7" max="20" width="9.3984375" style="40" customWidth="1"/>
    <col min="21" max="23" width="9.3984375" style="182" customWidth="1"/>
    <col min="24" max="24" width="28.59765625" style="182" bestFit="1" customWidth="1"/>
    <col min="25" max="25" width="9.1328125" style="182"/>
    <col min="26" max="26" width="13.59765625" style="182" bestFit="1" customWidth="1"/>
    <col min="27" max="27" width="17" style="182" bestFit="1" customWidth="1"/>
    <col min="28" max="16384" width="9.1328125" style="182"/>
  </cols>
  <sheetData>
    <row r="1" spans="2:26">
      <c r="R1" s="182"/>
      <c r="S1" s="182"/>
      <c r="T1" s="182"/>
    </row>
    <row r="2" spans="2:26" ht="18">
      <c r="B2" s="153" t="s">
        <v>148</v>
      </c>
      <c r="C2" s="154"/>
      <c r="D2" s="154"/>
      <c r="E2" s="155"/>
      <c r="F2" s="5" t="s">
        <v>611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6.25">
      <c r="B3" s="151" t="s">
        <v>525</v>
      </c>
      <c r="C3" s="151" t="s">
        <v>2</v>
      </c>
      <c r="D3" s="151" t="s">
        <v>3</v>
      </c>
      <c r="E3" s="151" t="s">
        <v>67</v>
      </c>
      <c r="F3" s="151" t="s">
        <v>38</v>
      </c>
      <c r="G3" s="150" t="s">
        <v>443</v>
      </c>
      <c r="H3" s="150" t="s">
        <v>230</v>
      </c>
      <c r="I3" s="150" t="s">
        <v>446</v>
      </c>
      <c r="J3" s="150" t="s">
        <v>444</v>
      </c>
      <c r="K3" s="149" t="s">
        <v>445</v>
      </c>
      <c r="L3" s="149" t="s">
        <v>218</v>
      </c>
      <c r="M3" s="149" t="s">
        <v>219</v>
      </c>
      <c r="N3" s="149" t="s">
        <v>149</v>
      </c>
      <c r="O3" s="149" t="s">
        <v>150</v>
      </c>
      <c r="P3" s="149" t="s">
        <v>288</v>
      </c>
      <c r="Q3" s="152" t="s">
        <v>69</v>
      </c>
      <c r="R3" s="182"/>
      <c r="S3" s="182"/>
      <c r="T3" s="182"/>
    </row>
    <row r="4" spans="2:26" ht="14.25" customHeight="1" thickBot="1">
      <c r="B4" s="10" t="s">
        <v>151</v>
      </c>
      <c r="C4" s="10"/>
      <c r="D4" s="10"/>
      <c r="E4" s="10"/>
      <c r="F4" s="10"/>
      <c r="G4" s="195" t="s">
        <v>223</v>
      </c>
      <c r="H4" s="9"/>
      <c r="I4" s="9"/>
      <c r="J4" s="9"/>
      <c r="K4" s="9"/>
      <c r="L4" s="9"/>
      <c r="M4" s="9"/>
      <c r="N4" s="9" t="s">
        <v>152</v>
      </c>
      <c r="O4" s="9" t="s">
        <v>153</v>
      </c>
      <c r="P4" s="9" t="s">
        <v>54</v>
      </c>
      <c r="Q4" s="10"/>
      <c r="R4" s="182"/>
      <c r="S4" s="182"/>
      <c r="T4" s="182"/>
    </row>
    <row r="5" spans="2:26">
      <c r="B5" s="157" t="str">
        <f>Processes!C85</f>
        <v>IE,National</v>
      </c>
      <c r="C5" s="157" t="str">
        <f>Processes!D85</f>
        <v>SREFOILCRD_Whitegate</v>
      </c>
      <c r="D5" s="157" t="str">
        <f>Processes!E85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224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174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175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176</v>
      </c>
      <c r="R8" s="182"/>
      <c r="S8" s="182"/>
      <c r="T8" s="182"/>
    </row>
    <row r="9" spans="2:26">
      <c r="C9" s="163" t="s">
        <v>222</v>
      </c>
      <c r="D9" s="162"/>
      <c r="E9" s="161"/>
      <c r="F9" s="158" t="s">
        <v>222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177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178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179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180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181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182</v>
      </c>
      <c r="R14" s="182"/>
      <c r="S14" s="182"/>
      <c r="T14" s="182"/>
    </row>
    <row r="15" spans="2:26">
      <c r="C15" s="163" t="s">
        <v>222</v>
      </c>
      <c r="D15" s="162"/>
      <c r="E15" s="161"/>
      <c r="F15" s="158" t="s">
        <v>222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183</v>
      </c>
      <c r="R15" s="182"/>
      <c r="S15" s="182"/>
      <c r="T15" s="182"/>
    </row>
    <row r="16" spans="2:26">
      <c r="C16" s="163" t="s">
        <v>222</v>
      </c>
      <c r="D16" s="32"/>
      <c r="E16" s="32"/>
      <c r="F16" s="158" t="s">
        <v>222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184</v>
      </c>
      <c r="R16" s="182"/>
      <c r="S16" s="182"/>
      <c r="T16" s="182"/>
      <c r="X16" s="164"/>
      <c r="Y16" s="164"/>
      <c r="Z16" s="164"/>
    </row>
    <row r="17" spans="3:30">
      <c r="C17" s="163" t="s">
        <v>222</v>
      </c>
      <c r="D17" s="32"/>
      <c r="E17" s="32"/>
      <c r="F17" s="158" t="s">
        <v>222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185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465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222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222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222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222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opLeftCell="B1" workbookViewId="0">
      <selection activeCell="M22" sqref="M22"/>
    </sheetView>
  </sheetViews>
  <sheetFormatPr defaultColWidth="9.1328125" defaultRowHeight="14.25"/>
  <cols>
    <col min="1" max="1" width="9.1328125" style="35"/>
    <col min="2" max="2" width="13.3984375" style="216" customWidth="1"/>
    <col min="3" max="3" width="15.59765625" style="35" customWidth="1"/>
    <col min="4" max="4" width="26.59765625" style="35" bestFit="1" customWidth="1"/>
    <col min="5" max="5" width="10.86328125" style="35" customWidth="1"/>
    <col min="6" max="6" width="10.86328125" style="35" bestFit="1" customWidth="1"/>
    <col min="7" max="15" width="10.1328125" style="35" customWidth="1"/>
    <col min="16" max="21" width="10.265625" style="35" customWidth="1"/>
    <col min="22" max="22" width="9.1328125" style="35"/>
    <col min="23" max="23" width="12" style="35" bestFit="1" customWidth="1"/>
    <col min="24" max="24" width="26.59765625" style="35" bestFit="1" customWidth="1"/>
    <col min="25" max="16384" width="9.1328125" style="35"/>
  </cols>
  <sheetData>
    <row r="2" spans="2:20" ht="18">
      <c r="B2" s="11" t="s">
        <v>57</v>
      </c>
      <c r="C2" s="12"/>
      <c r="D2" s="12"/>
      <c r="F2" s="13" t="s">
        <v>612</v>
      </c>
      <c r="G2" s="158"/>
      <c r="H2" s="14"/>
      <c r="I2" s="14"/>
      <c r="J2" s="14"/>
      <c r="K2" s="14"/>
      <c r="L2" s="14"/>
    </row>
    <row r="3" spans="2:20" ht="26.25">
      <c r="B3" s="16" t="s">
        <v>525</v>
      </c>
      <c r="C3" s="16" t="s">
        <v>2</v>
      </c>
      <c r="D3" s="16" t="s">
        <v>3</v>
      </c>
      <c r="E3" s="17" t="s">
        <v>67</v>
      </c>
      <c r="F3" s="17" t="s">
        <v>38</v>
      </c>
      <c r="G3" s="19" t="s">
        <v>40</v>
      </c>
      <c r="H3" s="19" t="s">
        <v>41</v>
      </c>
      <c r="I3" s="19" t="s">
        <v>43</v>
      </c>
      <c r="J3" s="19" t="s">
        <v>44</v>
      </c>
      <c r="K3" s="19" t="s">
        <v>45</v>
      </c>
      <c r="L3" s="19" t="s">
        <v>442</v>
      </c>
      <c r="M3" s="19" t="s">
        <v>64</v>
      </c>
      <c r="N3" s="19" t="s">
        <v>65</v>
      </c>
      <c r="O3" s="79" t="s">
        <v>66</v>
      </c>
    </row>
    <row r="4" spans="2:20" ht="14.65" thickBot="1">
      <c r="B4" s="21" t="s">
        <v>527</v>
      </c>
      <c r="C4" s="21" t="s">
        <v>46</v>
      </c>
      <c r="D4" s="22" t="s">
        <v>47</v>
      </c>
      <c r="E4" s="22"/>
      <c r="F4" s="22"/>
      <c r="G4" s="23" t="s">
        <v>54</v>
      </c>
      <c r="H4" s="23" t="s">
        <v>54</v>
      </c>
      <c r="I4" s="23" t="s">
        <v>54</v>
      </c>
      <c r="J4" s="23" t="s">
        <v>54</v>
      </c>
      <c r="K4" s="23" t="s">
        <v>54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Processes!C83</f>
        <v>IE,National</v>
      </c>
      <c r="C5" s="35" t="str">
        <f>Processes!D83</f>
        <v>IMPELC_UK</v>
      </c>
      <c r="D5" s="35" t="str">
        <f>Processes!E83</f>
        <v>Import of Electricity - UK</v>
      </c>
      <c r="F5" s="35" t="str">
        <f>Commodities!C57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Processes!C84</f>
        <v>IE,National</v>
      </c>
      <c r="C6" s="42" t="str">
        <f>Processes!D84</f>
        <v>EXPELC_UK</v>
      </c>
      <c r="D6" s="42" t="str">
        <f>Processes!E84</f>
        <v>Export of Electricity - UK</v>
      </c>
      <c r="E6" s="42" t="str">
        <f>Commodities!C57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69</v>
      </c>
      <c r="C7" s="50"/>
      <c r="D7" s="50"/>
      <c r="E7" s="50"/>
      <c r="F7" s="50"/>
      <c r="G7" s="523" t="s">
        <v>162</v>
      </c>
      <c r="H7" s="523"/>
      <c r="I7" s="523"/>
      <c r="J7" s="523"/>
      <c r="K7" s="523"/>
      <c r="L7" s="271" t="s">
        <v>70</v>
      </c>
      <c r="M7" s="523" t="s">
        <v>231</v>
      </c>
      <c r="N7" s="523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132</v>
      </c>
      <c r="F12"/>
      <c r="G12" t="s">
        <v>131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130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129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128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127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126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133</v>
      </c>
      <c r="N18"/>
      <c r="O18"/>
      <c r="P18"/>
    </row>
    <row r="19" spans="3:20">
      <c r="C19" t="s">
        <v>125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124</v>
      </c>
      <c r="O19"/>
      <c r="P19"/>
    </row>
    <row r="20" spans="3:20">
      <c r="C20" t="s">
        <v>123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122</v>
      </c>
      <c r="N20" t="s">
        <v>121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120</v>
      </c>
      <c r="N22" t="s">
        <v>119</v>
      </c>
      <c r="O22"/>
      <c r="P22" t="s">
        <v>118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328125" defaultRowHeight="14.25"/>
  <cols>
    <col min="1" max="1" width="9.1328125" style="217"/>
    <col min="2" max="2" width="18.86328125" style="217" customWidth="1"/>
    <col min="3" max="16384" width="9.1328125" style="217"/>
  </cols>
  <sheetData>
    <row r="1" spans="1:6">
      <c r="A1" s="227" t="s">
        <v>277</v>
      </c>
      <c r="B1" s="227"/>
      <c r="C1" s="228"/>
      <c r="D1" s="228"/>
      <c r="E1" s="228"/>
    </row>
    <row r="4" spans="1:6">
      <c r="B4" s="1" t="s">
        <v>278</v>
      </c>
    </row>
    <row r="5" spans="1:6" ht="14.65" thickBot="1">
      <c r="B5" s="229" t="s">
        <v>16</v>
      </c>
      <c r="C5" s="230" t="str">
        <f>Commodities!C53</f>
        <v>SUPNGA</v>
      </c>
      <c r="D5" s="230" t="str">
        <f>Commodities!C52</f>
        <v>SUPCOA</v>
      </c>
      <c r="E5" s="230" t="str">
        <f>Commodities!C56</f>
        <v>SUPWAS</v>
      </c>
      <c r="F5" s="230" t="s">
        <v>279</v>
      </c>
    </row>
    <row r="6" spans="1:6">
      <c r="B6" s="217" t="str">
        <f>Commodities!C67</f>
        <v>SUPCO2N</v>
      </c>
      <c r="C6" s="92">
        <v>56.1</v>
      </c>
      <c r="D6" s="92">
        <v>96.1</v>
      </c>
      <c r="E6" s="92">
        <v>75.3</v>
      </c>
      <c r="F6" s="92" t="s">
        <v>280</v>
      </c>
    </row>
    <row r="7" spans="1:6">
      <c r="B7" s="217" t="str">
        <f>Commodities!C63</f>
        <v>SUPCH4N</v>
      </c>
      <c r="C7" s="92"/>
      <c r="D7" s="92"/>
      <c r="E7" s="92"/>
    </row>
    <row r="8" spans="1:6">
      <c r="B8" s="217" t="str">
        <f>Commodities!C66</f>
        <v>SUPSO2N</v>
      </c>
      <c r="C8" s="92"/>
      <c r="D8" s="92"/>
      <c r="E8" s="92"/>
    </row>
    <row r="9" spans="1:6">
      <c r="B9" s="217" t="str">
        <f>Commodities!C70</f>
        <v>SUPNOXN</v>
      </c>
      <c r="C9" s="92"/>
      <c r="D9" s="92"/>
      <c r="E9" s="92"/>
    </row>
    <row r="10" spans="1:6">
      <c r="B10" s="216" t="str">
        <f>Commodities!C71</f>
        <v>SUPPM10</v>
      </c>
    </row>
    <row r="11" spans="1:6">
      <c r="B11" s="216" t="str">
        <f>Commodities!C72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4.25"/>
  <cols>
    <col min="1" max="1" width="20.3984375" customWidth="1"/>
    <col min="2" max="7" width="12" customWidth="1"/>
  </cols>
  <sheetData>
    <row r="1" spans="1:22">
      <c r="A1" s="93" t="s">
        <v>88</v>
      </c>
      <c r="B1" s="86" t="s">
        <v>89</v>
      </c>
      <c r="C1" s="86"/>
      <c r="D1" s="86"/>
      <c r="E1" s="86"/>
      <c r="F1" s="86"/>
      <c r="G1" s="86"/>
      <c r="H1" s="86"/>
      <c r="I1" s="86"/>
      <c r="J1" s="64" t="s">
        <v>90</v>
      </c>
      <c r="P1" s="527" t="s">
        <v>91</v>
      </c>
      <c r="Q1" s="527"/>
    </row>
    <row r="2" spans="1:22">
      <c r="H2" s="86"/>
      <c r="I2" s="86"/>
      <c r="J2" s="53" t="s">
        <v>92</v>
      </c>
      <c r="K2" s="54">
        <v>41.868000000000002</v>
      </c>
      <c r="L2" s="53" t="s">
        <v>93</v>
      </c>
      <c r="P2" s="94" t="s">
        <v>94</v>
      </c>
      <c r="Q2" s="95">
        <v>2010</v>
      </c>
    </row>
    <row r="3" spans="1:22" ht="14.65" thickBot="1">
      <c r="A3" s="96" t="s">
        <v>95</v>
      </c>
      <c r="B3" s="108"/>
      <c r="H3" s="86"/>
      <c r="I3" s="86"/>
      <c r="J3" s="53" t="s">
        <v>96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97</v>
      </c>
      <c r="H4" s="86"/>
      <c r="I4" s="86"/>
      <c r="J4" s="34"/>
      <c r="K4" s="101"/>
      <c r="L4" s="34"/>
      <c r="P4" s="86" t="s">
        <v>98</v>
      </c>
      <c r="Q4" s="86"/>
    </row>
    <row r="5" spans="1:22" ht="14.65" thickBot="1">
      <c r="A5" s="102" t="s">
        <v>99</v>
      </c>
      <c r="H5" s="86"/>
      <c r="I5" s="103" t="s">
        <v>100</v>
      </c>
      <c r="J5" s="86"/>
    </row>
    <row r="6" spans="1:22" ht="14.6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99</v>
      </c>
    </row>
    <row r="7" spans="1:22" ht="14.65" thickBot="1">
      <c r="A7" s="107" t="s">
        <v>101</v>
      </c>
      <c r="B7" s="108" t="s">
        <v>102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103</v>
      </c>
      <c r="Q7" s="111"/>
      <c r="R7" s="111"/>
      <c r="S7" s="111"/>
    </row>
    <row r="8" spans="1:22" ht="14.65" thickBot="1">
      <c r="A8" s="107" t="s">
        <v>101</v>
      </c>
      <c r="B8" s="108" t="s">
        <v>104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49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105</v>
      </c>
      <c r="Q8" s="111"/>
      <c r="R8" s="111"/>
      <c r="S8" s="111"/>
    </row>
    <row r="9" spans="1:22" ht="14.65" thickBot="1">
      <c r="A9" s="107" t="s">
        <v>106</v>
      </c>
      <c r="B9" s="108" t="s">
        <v>102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107</v>
      </c>
      <c r="Q9" s="111"/>
      <c r="R9" s="111"/>
      <c r="S9" s="111"/>
    </row>
    <row r="10" spans="1:22" ht="14.65" thickBot="1">
      <c r="A10" s="107" t="s">
        <v>106</v>
      </c>
      <c r="B10" s="108" t="s">
        <v>104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49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108</v>
      </c>
      <c r="Q10" s="111"/>
      <c r="R10" s="111"/>
      <c r="S10" s="111"/>
    </row>
    <row r="11" spans="1:22" ht="14.65" thickBot="1">
      <c r="A11" s="107" t="s">
        <v>86</v>
      </c>
      <c r="B11" s="108" t="s">
        <v>102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4.65" thickBot="1">
      <c r="A12" s="107" t="s">
        <v>86</v>
      </c>
      <c r="B12" s="108" t="s">
        <v>104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49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4.65" thickBot="1">
      <c r="A13" s="107" t="s">
        <v>87</v>
      </c>
      <c r="B13" s="108" t="s">
        <v>102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4.65" thickBot="1">
      <c r="A14" s="107" t="s">
        <v>87</v>
      </c>
      <c r="B14" s="108" t="s">
        <v>104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49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4.65" thickBot="1">
      <c r="A16" s="114" t="s">
        <v>103</v>
      </c>
      <c r="B16" s="55"/>
      <c r="C16" s="55"/>
      <c r="D16" s="55"/>
      <c r="E16" s="55"/>
      <c r="F16" s="55"/>
      <c r="G16" s="55"/>
      <c r="H16" s="86"/>
      <c r="I16" s="103" t="s">
        <v>100</v>
      </c>
      <c r="J16" s="86"/>
      <c r="P16" t="s">
        <v>109</v>
      </c>
      <c r="V16" s="103" t="s">
        <v>110</v>
      </c>
    </row>
    <row r="17" spans="1:26" ht="14.6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4.65" thickBot="1">
      <c r="A18" s="107" t="s">
        <v>101</v>
      </c>
      <c r="B18" s="108" t="s">
        <v>102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4.65" thickBot="1">
      <c r="A19" s="107" t="s">
        <v>101</v>
      </c>
      <c r="B19" s="108" t="s">
        <v>104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49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4.65" thickBot="1">
      <c r="A20" s="107" t="s">
        <v>106</v>
      </c>
      <c r="B20" s="108" t="s">
        <v>102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4.65" thickBot="1">
      <c r="A21" s="107" t="s">
        <v>106</v>
      </c>
      <c r="B21" s="108" t="s">
        <v>104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49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4.65" thickBot="1">
      <c r="A22" s="107" t="s">
        <v>86</v>
      </c>
      <c r="B22" s="108" t="s">
        <v>102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4.65" thickBot="1">
      <c r="A23" s="107" t="s">
        <v>86</v>
      </c>
      <c r="B23" s="108" t="s">
        <v>104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49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4.65" thickBot="1">
      <c r="A24" s="107" t="s">
        <v>87</v>
      </c>
      <c r="B24" s="108" t="s">
        <v>102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4.65" thickBot="1">
      <c r="A25" s="107" t="s">
        <v>87</v>
      </c>
      <c r="B25" s="108" t="s">
        <v>104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49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4.65" thickBot="1">
      <c r="A26" s="102" t="s">
        <v>105</v>
      </c>
      <c r="H26" s="86"/>
      <c r="I26" s="103" t="s">
        <v>100</v>
      </c>
      <c r="J26" s="92"/>
      <c r="K26" s="82"/>
      <c r="L26" s="82"/>
      <c r="M26" s="82"/>
      <c r="N26" s="82"/>
      <c r="P26" t="s">
        <v>109</v>
      </c>
    </row>
    <row r="27" spans="1:26" ht="14.6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4.65" thickBot="1">
      <c r="A28" s="107" t="s">
        <v>101</v>
      </c>
      <c r="B28" s="108" t="s">
        <v>102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4.65" thickBot="1">
      <c r="A29" s="107" t="s">
        <v>101</v>
      </c>
      <c r="B29" s="108" t="s">
        <v>104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49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4.65" thickBot="1">
      <c r="A30" s="107" t="s">
        <v>106</v>
      </c>
      <c r="B30" s="108" t="s">
        <v>102</v>
      </c>
      <c r="C30" s="108" t="s">
        <v>111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4.65" thickBot="1">
      <c r="A31" s="107" t="s">
        <v>106</v>
      </c>
      <c r="B31" s="108" t="s">
        <v>104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49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4.65" thickBot="1">
      <c r="A32" s="107" t="s">
        <v>86</v>
      </c>
      <c r="B32" s="108" t="s">
        <v>102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4.65" thickBot="1">
      <c r="A33" s="107" t="s">
        <v>86</v>
      </c>
      <c r="B33" s="108" t="s">
        <v>104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49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4.65" thickBot="1">
      <c r="A34" s="107" t="s">
        <v>87</v>
      </c>
      <c r="B34" s="108" t="s">
        <v>102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4.65" thickBot="1">
      <c r="A35" s="107" t="s">
        <v>87</v>
      </c>
      <c r="B35" s="108" t="s">
        <v>104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49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4.65" thickBot="1">
      <c r="A37" s="114" t="s">
        <v>107</v>
      </c>
      <c r="B37" s="55"/>
      <c r="C37" s="55"/>
      <c r="D37" s="55"/>
      <c r="E37" s="55"/>
      <c r="F37" s="55"/>
      <c r="G37" s="55"/>
      <c r="H37" s="86"/>
      <c r="I37" s="103" t="s">
        <v>100</v>
      </c>
      <c r="J37" s="92"/>
      <c r="K37" s="82"/>
      <c r="L37" s="82"/>
      <c r="M37" s="82"/>
      <c r="N37" s="82"/>
      <c r="P37" t="s">
        <v>109</v>
      </c>
      <c r="V37" s="103" t="s">
        <v>110</v>
      </c>
    </row>
    <row r="38" spans="1:26" ht="14.6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4.65" thickBot="1">
      <c r="A39" s="107" t="s">
        <v>101</v>
      </c>
      <c r="B39" s="108" t="s">
        <v>102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4.65" thickBot="1">
      <c r="A40" s="107" t="s">
        <v>101</v>
      </c>
      <c r="B40" s="108" t="s">
        <v>104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49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4.65" thickBot="1">
      <c r="A41" s="107" t="s">
        <v>106</v>
      </c>
      <c r="B41" s="108" t="s">
        <v>102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4.65" thickBot="1">
      <c r="A42" s="107" t="s">
        <v>106</v>
      </c>
      <c r="B42" s="108" t="s">
        <v>104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49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4.65" thickBot="1">
      <c r="A43" s="107" t="s">
        <v>86</v>
      </c>
      <c r="B43" s="108" t="s">
        <v>102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4.65" thickBot="1">
      <c r="A44" s="107" t="s">
        <v>86</v>
      </c>
      <c r="B44" s="108" t="s">
        <v>104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49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4.65" thickBot="1">
      <c r="A45" s="107" t="s">
        <v>87</v>
      </c>
      <c r="B45" s="108" t="s">
        <v>102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4.65" thickBot="1">
      <c r="A46" s="107" t="s">
        <v>87</v>
      </c>
      <c r="B46" s="108" t="s">
        <v>104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49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4.65" thickBot="1">
      <c r="A48" s="102" t="s">
        <v>108</v>
      </c>
      <c r="H48" s="86"/>
      <c r="I48" s="103" t="s">
        <v>100</v>
      </c>
      <c r="J48" s="92"/>
      <c r="K48" s="82"/>
      <c r="L48" s="82"/>
      <c r="M48" s="82"/>
      <c r="N48" s="82"/>
      <c r="P48" t="s">
        <v>109</v>
      </c>
      <c r="V48" s="103" t="s">
        <v>110</v>
      </c>
    </row>
    <row r="49" spans="1:26" ht="14.6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4.65" thickBot="1">
      <c r="A50" s="107" t="s">
        <v>101</v>
      </c>
      <c r="B50" s="108" t="s">
        <v>102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4.65" thickBot="1">
      <c r="A51" s="107" t="s">
        <v>101</v>
      </c>
      <c r="B51" s="108" t="s">
        <v>104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49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4.65" thickBot="1">
      <c r="A52" s="107" t="s">
        <v>106</v>
      </c>
      <c r="B52" s="108" t="s">
        <v>102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4.65" thickBot="1">
      <c r="A53" s="107" t="s">
        <v>106</v>
      </c>
      <c r="B53" s="108" t="s">
        <v>104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49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4.65" thickBot="1">
      <c r="A54" s="107" t="s">
        <v>86</v>
      </c>
      <c r="B54" s="108" t="s">
        <v>102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4.65" thickBot="1">
      <c r="A55" s="107" t="s">
        <v>86</v>
      </c>
      <c r="B55" s="108" t="s">
        <v>104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49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4.65" thickBot="1">
      <c r="A56" s="107" t="s">
        <v>87</v>
      </c>
      <c r="B56" s="108" t="s">
        <v>102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4.65" thickBot="1">
      <c r="A57" s="107" t="s">
        <v>87</v>
      </c>
      <c r="B57" s="108" t="s">
        <v>104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49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328125" defaultRowHeight="14.25"/>
  <cols>
    <col min="1" max="1" width="9.1328125" style="178"/>
    <col min="2" max="2" width="9.1328125" style="217"/>
    <col min="3" max="16384" width="9.1328125" style="178"/>
  </cols>
  <sheetData>
    <row r="1" spans="1:5">
      <c r="A1" s="93" t="s">
        <v>550</v>
      </c>
      <c r="B1" s="93"/>
    </row>
    <row r="2" spans="1:5">
      <c r="A2" s="178" t="s">
        <v>96</v>
      </c>
      <c r="B2" s="92" t="s">
        <v>549</v>
      </c>
      <c r="C2" s="178">
        <v>4.1868000000000002E-2</v>
      </c>
      <c r="D2" s="178" t="s">
        <v>10</v>
      </c>
    </row>
    <row r="3" spans="1:5">
      <c r="A3" s="178" t="s">
        <v>546</v>
      </c>
      <c r="B3" s="92" t="s">
        <v>549</v>
      </c>
      <c r="C3" s="178">
        <v>1.0550999999999999</v>
      </c>
      <c r="D3" s="178" t="s">
        <v>93</v>
      </c>
    </row>
    <row r="4" spans="1:5">
      <c r="A4" s="178" t="s">
        <v>92</v>
      </c>
      <c r="B4" s="92" t="s">
        <v>549</v>
      </c>
      <c r="C4" s="178">
        <v>7.33</v>
      </c>
      <c r="D4" s="178" t="s">
        <v>547</v>
      </c>
      <c r="E4" s="472"/>
    </row>
    <row r="5" spans="1:5">
      <c r="A5" s="178" t="s">
        <v>548</v>
      </c>
      <c r="B5" s="92" t="s">
        <v>549</v>
      </c>
      <c r="C5" s="178">
        <f>C2/C4*1000</f>
        <v>5.7118690313778995</v>
      </c>
      <c r="D5" s="178" t="s">
        <v>93</v>
      </c>
    </row>
    <row r="9" spans="1:5">
      <c r="A9" s="93" t="s">
        <v>551</v>
      </c>
    </row>
    <row r="10" spans="1:5">
      <c r="A10" s="178" t="s">
        <v>552</v>
      </c>
      <c r="B10" s="92" t="s">
        <v>549</v>
      </c>
      <c r="C10" s="178">
        <v>1.1194745098039223</v>
      </c>
      <c r="D10" s="178" t="s">
        <v>553</v>
      </c>
    </row>
    <row r="11" spans="1:5">
      <c r="A11" s="217" t="s">
        <v>554</v>
      </c>
      <c r="B11" s="92" t="s">
        <v>549</v>
      </c>
      <c r="C11" s="217">
        <v>1.1809545098039216</v>
      </c>
      <c r="D11" s="217" t="s">
        <v>555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2022-02-22T20:12:15Z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589031398296356</vt:r8>
  </property>
</Properties>
</file>