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SubRES_TMPL\"/>
    </mc:Choice>
  </mc:AlternateContent>
  <xr:revisionPtr revIDLastSave="0" documentId="13_ncr:1_{BD723570-C9BF-4C8D-9D2B-F2DA3D3D252B}" xr6:coauthVersionLast="47" xr6:coauthVersionMax="47" xr10:uidLastSave="{00000000-0000-0000-0000-000000000000}"/>
  <bookViews>
    <workbookView xWindow="-120" yWindow="-120" windowWidth="29040" windowHeight="15720" tabRatio="819" firstSheet="3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2" i="48" l="1"/>
  <c r="B81" i="48"/>
  <c r="B67" i="48"/>
  <c r="B66" i="48"/>
  <c r="B54" i="48"/>
  <c r="B53" i="48"/>
  <c r="B38" i="48"/>
  <c r="B39" i="48"/>
  <c r="B24" i="48"/>
  <c r="B23" i="48"/>
  <c r="B11" i="48"/>
  <c r="B10" i="48"/>
  <c r="K9" i="48"/>
  <c r="L9" i="48" s="1"/>
  <c r="K8" i="48"/>
  <c r="L8" i="48" s="1"/>
  <c r="K7" i="48"/>
  <c r="H96" i="48"/>
  <c r="D96" i="48" s="1"/>
  <c r="B96" i="48"/>
  <c r="H82" i="48"/>
  <c r="H81" i="48"/>
  <c r="H67" i="48"/>
  <c r="H54" i="48"/>
  <c r="H66" i="48"/>
  <c r="H53" i="48"/>
  <c r="H39" i="48"/>
  <c r="D39" i="48" s="1"/>
  <c r="D82" i="48" s="1"/>
  <c r="H38" i="48"/>
  <c r="D38" i="48" s="1"/>
  <c r="D81" i="48" s="1"/>
  <c r="D10" i="48"/>
  <c r="D53" i="48" s="1"/>
  <c r="H24" i="48"/>
  <c r="D24" i="48" s="1"/>
  <c r="D67" i="48" s="1"/>
  <c r="H23" i="48"/>
  <c r="D23" i="48" s="1"/>
  <c r="D66" i="48" s="1"/>
  <c r="H11" i="48"/>
  <c r="D11" i="48" s="1"/>
  <c r="D54" i="48" s="1"/>
  <c r="H10" i="48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<sst xmlns="http://schemas.openxmlformats.org/spreadsheetml/2006/main" count="2774" uniqueCount="302">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</sst>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9" customWidth="1"/>
    <col min="5" max="6" width="14.140625" style="39" customWidth="1"/>
    <col min="7" max="7" width="12.140625" style="39" customWidth="1"/>
    <col min="8" max="10" width="8.140625" style="39" customWidth="1"/>
    <col min="11" max="11" width="9.7109375" style="39" customWidth="1"/>
    <col min="12" max="12" width="8.140625" style="39" customWidth="1"/>
    <col min="13" max="13" width="10" style="39" customWidth="1"/>
    <col min="14" max="14" width="11.42578125" style="39" customWidth="1"/>
    <col min="15" max="15" width="13.42578125" style="39" customWidth="1"/>
    <col min="16" max="16384" width="8.85546875" style="39"/>
  </cols>
  <sheetData>
    <row r="1" spans="1:26" x14ac:dyDescent="0.2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2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2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2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2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2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2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25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25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25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25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25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2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25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25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25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25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25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25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25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25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25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25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topLeftCell="A21" zoomScaleNormal="100" workbookViewId="0">
      <selection activeCell="A21" sqref="A21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5" x14ac:dyDescent="0.25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0.41882471081785599</v>
      </c>
      <c r="F6" s="30" t="s">
        <v>109</v>
      </c>
      <c r="G6" s="30" t="s">
        <v>82</v>
      </c>
      <c r="H6" s="30" t="str">
        <f t="shared" ref="H6:H12" si="0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5" x14ac:dyDescent="0.25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9.4570753703752605E-3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1.2457230310998201E-2</v>
      </c>
    </row>
    <row r="8" spans="1:12" ht="15" x14ac:dyDescent="0.25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2.0352386019458902E-5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1.06776419273959E-2</v>
      </c>
    </row>
    <row r="9" spans="1:12" ht="15" x14ac:dyDescent="0.25">
      <c r="A9" s="31" t="s">
        <v>244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4.8787825956958103E-2</v>
      </c>
      <c r="F9" s="31" t="s">
        <v>109</v>
      </c>
      <c r="G9" s="31" t="s">
        <v>192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1.06776273367935E-2</v>
      </c>
    </row>
    <row r="10" spans="1:12" ht="15" x14ac:dyDescent="0.25">
      <c r="A10" s="30" t="s">
        <v>244</v>
      </c>
      <c r="B10" s="30" t="str">
        <f>"R-SH_"&amp;F10&amp;"*"&amp;"HPN*"</f>
        <v>R-SH_Apt*HPN*</v>
      </c>
      <c r="C10" s="30"/>
      <c r="D10" s="53">
        <f>AVERAGEIFS('BY-RSD-SH_AF'!$L$2:$L$100,'BY-RSD-SH_AF'!$C$2:$C$100,H10,'BY-RSD-SH_AF'!$A$2:$A$100,"BASE")</f>
        <v>0.183575067201909</v>
      </c>
      <c r="F10" s="30" t="s">
        <v>109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6.7195931921959296E-3</v>
      </c>
    </row>
    <row r="11" spans="1:12" ht="15" x14ac:dyDescent="0.25">
      <c r="A11" s="31" t="s">
        <v>244</v>
      </c>
      <c r="B11" s="31" t="str">
        <f>"R-SH_"&amp;F11&amp;"_"&amp;G11&amp;"_N1"</f>
        <v>R-SH_Apt_ELC_N1</v>
      </c>
      <c r="C11" s="31"/>
      <c r="D11" s="54">
        <f>AVERAGEIFS('BY-RSD-SH_AF'!$L$2:$L$100,'BY-RSD-SH_AF'!$C$2:$C$100,H11,'BY-RSD-SH_AF'!$A$2:$A$100,"BASE")</f>
        <v>1.7227618659613701E-2</v>
      </c>
      <c r="F11" s="31" t="s">
        <v>109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1.18630136986301E-2</v>
      </c>
    </row>
    <row r="12" spans="1:12" ht="15" x14ac:dyDescent="0.25">
      <c r="A12" s="30" t="s">
        <v>244</v>
      </c>
      <c r="B12" s="30" t="str">
        <f t="shared" ref="B12:B17" si="1">"R-SH*"&amp;F12&amp;"_"&amp;G12&amp;"*"</f>
        <v>R-SH*Apt_KER*</v>
      </c>
      <c r="C12" s="30"/>
      <c r="D12" s="53">
        <f>AVERAGEIFS('BY-RSD-SH_AF'!$L$2:$L$100,'BY-RSD-SH_AF'!$C$2:$C$100,B12,'BY-RSD-SH_AF'!$A$2:$A$100,"BASE")</f>
        <v>7.8978154557043795E-2</v>
      </c>
      <c r="F12" s="30" t="s">
        <v>109</v>
      </c>
      <c r="G12" s="30" t="s">
        <v>193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1.0896637608966401E-2</v>
      </c>
    </row>
    <row r="13" spans="1:12" ht="15" x14ac:dyDescent="0.25">
      <c r="A13" s="31" t="s">
        <v>244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2.5069945114006401E-2</v>
      </c>
      <c r="F13" s="31" t="s">
        <v>109</v>
      </c>
      <c r="G13" s="31" t="s">
        <v>194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0.956481782990526</v>
      </c>
    </row>
    <row r="14" spans="1:12" ht="15" x14ac:dyDescent="0.25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0.15828050607333199</v>
      </c>
      <c r="F14" s="30" t="s">
        <v>109</v>
      </c>
      <c r="G14" s="30" t="s">
        <v>110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12" ht="15" x14ac:dyDescent="0.25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0.14698298838932999</v>
      </c>
      <c r="F15" s="31" t="s">
        <v>109</v>
      </c>
      <c r="G15" s="31" t="s">
        <v>111</v>
      </c>
      <c r="H15" s="31" t="str">
        <f>"R-S*_"&amp;F15&amp;"_"&amp;G15&amp;"*"</f>
        <v>R-S*_Apt_SMF*</v>
      </c>
    </row>
    <row r="16" spans="1:12" ht="15" x14ac:dyDescent="0.25">
      <c r="A16" s="30" t="s">
        <v>244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3.7307426022765301E-2</v>
      </c>
      <c r="F16" s="30" t="s">
        <v>109</v>
      </c>
      <c r="G16" s="30" t="s">
        <v>195</v>
      </c>
      <c r="H16" s="30" t="str">
        <f>"R-S*_"&amp;F16&amp;"_"&amp;G16&amp;"*"</f>
        <v>R-S*_Apt_WOO*</v>
      </c>
    </row>
    <row r="17" spans="1:12" ht="15" x14ac:dyDescent="0.25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2.3488908827814098E-3</v>
      </c>
      <c r="F17" s="31" t="s">
        <v>109</v>
      </c>
      <c r="G17" s="31" t="s">
        <v>84</v>
      </c>
      <c r="H17" s="31" t="str">
        <f>"R-S*_"&amp;F17&amp;"_"&amp;G17&amp;"*"</f>
        <v>R-S*_Apt_HET*</v>
      </c>
      <c r="J17" s="16" t="s">
        <v>243</v>
      </c>
    </row>
    <row r="18" spans="1:12" ht="15.75" thickBot="1" x14ac:dyDescent="0.25">
      <c r="A18" s="27" t="s">
        <v>112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5" x14ac:dyDescent="0.25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0.31784775894057798</v>
      </c>
      <c r="F19" s="30" t="s">
        <v>105</v>
      </c>
      <c r="G19" s="30" t="s">
        <v>82</v>
      </c>
      <c r="H19" s="30" t="str">
        <f t="shared" ref="H19:H22" si="2">"R-S*_"&amp;F19&amp;"_"&amp;G19&amp;"*"</f>
        <v>R-S*_Att_COA*</v>
      </c>
      <c r="J19" s="27" t="s">
        <v>106</v>
      </c>
      <c r="K19" s="28"/>
      <c r="L19" s="29"/>
    </row>
    <row r="20" spans="1:12" ht="15" x14ac:dyDescent="0.25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2.4658929270483999E-2</v>
      </c>
      <c r="F20" s="31" t="s">
        <v>105</v>
      </c>
      <c r="G20" s="31" t="s">
        <v>191</v>
      </c>
      <c r="H20" s="31" t="str">
        <f t="shared" si="2"/>
        <v>R-S*_Att_BDL*</v>
      </c>
      <c r="J20" s="30" t="s">
        <v>78</v>
      </c>
      <c r="K20" s="30" t="s">
        <v>184</v>
      </c>
      <c r="L20" s="30">
        <f>AVERAGEIFS('BY-RSD-LT'!$L$2:$L$100,'BY-RSD-LT'!$C$2:$C$100,AF!K20,'BY-RSD-LT'!$A$2:$A$100,"BASE")</f>
        <v>0.20963817697789</v>
      </c>
    </row>
    <row r="21" spans="1:12" ht="15" x14ac:dyDescent="0.25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105</v>
      </c>
      <c r="G21" s="30" t="s">
        <v>190</v>
      </c>
      <c r="H21" s="30" t="str">
        <f t="shared" si="2"/>
        <v>R-S*_Att_ETH*</v>
      </c>
      <c r="J21" s="31" t="s">
        <v>78</v>
      </c>
      <c r="K21" s="31" t="s">
        <v>185</v>
      </c>
      <c r="L21" s="31">
        <f>AVERAGEIFS('BY-RSD-LT'!$L$2:$L$100,'BY-RSD-LT'!$C$2:$C$100,AF!K21,'BY-RSD-LT'!$A$2:$A$100,"BASE")</f>
        <v>0.29754218668175703</v>
      </c>
    </row>
    <row r="22" spans="1:12" ht="15" x14ac:dyDescent="0.25">
      <c r="A22" s="31" t="s">
        <v>244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4.9050090196469498E-2</v>
      </c>
      <c r="F22" s="31" t="s">
        <v>105</v>
      </c>
      <c r="G22" s="31" t="s">
        <v>192</v>
      </c>
      <c r="H22" s="31" t="str">
        <f t="shared" si="2"/>
        <v>R-S*_Att_LPG*</v>
      </c>
      <c r="J22" s="30" t="s">
        <v>78</v>
      </c>
      <c r="K22" s="30" t="s">
        <v>186</v>
      </c>
      <c r="L22" s="30">
        <f>AVERAGEIFS('BY-RSD-LT'!$L$2:$L$100,'BY-RSD-LT'!$C$2:$C$100,AF!K22,'BY-RSD-LT'!$A$2:$A$100,"BASE")</f>
        <v>0.49011428261671702</v>
      </c>
    </row>
    <row r="23" spans="1:12" ht="15" x14ac:dyDescent="0.25">
      <c r="A23" s="30" t="s">
        <v>244</v>
      </c>
      <c r="B23" s="30" t="str">
        <f>"R-SH_"&amp;F23&amp;"*"&amp;"HPN*"</f>
        <v>R-SH_Att*HPN*</v>
      </c>
      <c r="C23" s="30"/>
      <c r="D23" s="53">
        <f>AVERAGEIFS('BY-RSD-SH_AF'!$L$2:$L$100,'BY-RSD-SH_AF'!$C$2:$C$100,H23,'BY-RSD-SH_AF'!$A$2:$A$100,"BASE")</f>
        <v>0.113204385544111</v>
      </c>
      <c r="F23" s="30" t="s">
        <v>105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187</v>
      </c>
      <c r="L23" s="31">
        <f>AVERAGEIFS('BY-RSD-PF'!$L$2:$L$100,'BY-RSD-PF'!$C$2:$C$100,AF!K23,'BY-RSD-PF'!$A$2:$A$100,"BASE")</f>
        <v>0.12635353241295499</v>
      </c>
    </row>
    <row r="24" spans="1:12" ht="15" x14ac:dyDescent="0.25">
      <c r="A24" s="31" t="s">
        <v>244</v>
      </c>
      <c r="B24" s="31" t="str">
        <f>"R-SH_"&amp;F24&amp;"_"&amp;G24&amp;"_N1"</f>
        <v>R-SH_Att_ELC_N1</v>
      </c>
      <c r="C24" s="31"/>
      <c r="D24" s="54">
        <f>AVERAGEIFS('BY-RSD-SH_AF'!$L$2:$L$100,'BY-RSD-SH_AF'!$C$2:$C$100,H24,'BY-RSD-SH_AF'!$A$2:$A$100,"BASE")</f>
        <v>3.7537381358533697E-2</v>
      </c>
      <c r="F24" s="31" t="s">
        <v>105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188</v>
      </c>
      <c r="L24" s="30">
        <f>AVERAGEIFS('BY-RSD-PF'!$L$2:$L$100,'BY-RSD-PF'!$C$2:$C$100,AF!K24,'BY-RSD-PF'!$A$2:$A$100,"BASE")</f>
        <v>0.24100352965976199</v>
      </c>
    </row>
    <row r="25" spans="1:12" ht="15" x14ac:dyDescent="0.25">
      <c r="A25" s="30" t="s">
        <v>244</v>
      </c>
      <c r="B25" s="30" t="str">
        <f t="shared" ref="B25:B32" si="3">"R-SH*"&amp;F25&amp;"_"&amp;G25&amp;"*"</f>
        <v>R-SH*Att_KER*</v>
      </c>
      <c r="C25" s="30"/>
      <c r="D25" s="53">
        <f>AVERAGEIFS('BY-RSD-SH_AF'!$L$2:$L$100,'BY-RSD-SH_AF'!$C$2:$C$100,H25,'BY-RSD-SH_AF'!$A$2:$A$100,"BASE")</f>
        <v>4.4978376179101401E-2</v>
      </c>
      <c r="F25" s="30" t="s">
        <v>105</v>
      </c>
      <c r="G25" s="30" t="s">
        <v>193</v>
      </c>
      <c r="H25" s="30" t="str">
        <f t="shared" ref="H25" si="4">"R-S*_"&amp;F25&amp;"_"&amp;G25&amp;"*"</f>
        <v>R-S*_Att_KER*</v>
      </c>
      <c r="J25" s="31" t="s">
        <v>78</v>
      </c>
      <c r="K25" s="31" t="s">
        <v>189</v>
      </c>
      <c r="L25" s="31">
        <f>AVERAGEIFS('BY-RSD-PF'!$L$2:$L$100,'BY-RSD-PF'!$C$2:$C$100,AF!K25,'BY-RSD-PF'!$A$2:$A$100,"BASE")</f>
        <v>0.29839165082681302</v>
      </c>
    </row>
    <row r="26" spans="1:12" ht="15" x14ac:dyDescent="0.25">
      <c r="A26" s="31" t="s">
        <v>244</v>
      </c>
      <c r="B26" s="31" t="s">
        <v>273</v>
      </c>
      <c r="C26" s="31"/>
      <c r="D26" s="54">
        <f>D25</f>
        <v>4.4978376179101401E-2</v>
      </c>
      <c r="F26" s="31"/>
      <c r="G26" s="31"/>
      <c r="H26" s="31"/>
      <c r="J26" s="31"/>
      <c r="K26" s="31"/>
      <c r="L26" s="31"/>
    </row>
    <row r="27" spans="1:12" ht="15" x14ac:dyDescent="0.25">
      <c r="A27" s="30" t="s">
        <v>244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3.5032805879028399E-2</v>
      </c>
      <c r="F27" s="30" t="s">
        <v>105</v>
      </c>
      <c r="G27" s="30" t="s">
        <v>194</v>
      </c>
      <c r="H27" s="30" t="str">
        <f>"R-S*_"&amp;F25&amp;"_"&amp;G27&amp;"*"</f>
        <v>R-S*_Att_GAS*</v>
      </c>
    </row>
    <row r="28" spans="1:12" ht="15" x14ac:dyDescent="0.25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7.0893554801410602E-2</v>
      </c>
      <c r="F28" s="31" t="s">
        <v>105</v>
      </c>
      <c r="G28" s="31" t="s">
        <v>110</v>
      </c>
      <c r="H28" s="31" t="str">
        <f>"R-S*_"&amp;F28&amp;"_"&amp;G28&amp;"*"</f>
        <v>R-S*_Att_PEA*</v>
      </c>
    </row>
    <row r="29" spans="1:12" ht="15" x14ac:dyDescent="0.25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7.3631430941555998E-2</v>
      </c>
      <c r="F29" s="30" t="s">
        <v>105</v>
      </c>
      <c r="G29" s="30" t="s">
        <v>111</v>
      </c>
      <c r="H29" s="30" t="str">
        <f>"R-S*_"&amp;F29&amp;"_"&amp;G29&amp;"*"</f>
        <v>R-S*_Att_SMF*</v>
      </c>
    </row>
    <row r="30" spans="1:12" ht="15" x14ac:dyDescent="0.25">
      <c r="A30" s="31" t="s">
        <v>244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0.119017735973187</v>
      </c>
      <c r="F30" s="31" t="s">
        <v>105</v>
      </c>
      <c r="G30" s="31" t="s">
        <v>195</v>
      </c>
      <c r="H30" s="31" t="str">
        <f>"R-S*_"&amp;F30&amp;"_"&amp;G30&amp;"*"</f>
        <v>R-S*_Att_WOO*</v>
      </c>
    </row>
    <row r="31" spans="1:12" ht="15" x14ac:dyDescent="0.25">
      <c r="A31" s="30" t="s">
        <v>244</v>
      </c>
      <c r="B31" s="30" t="s">
        <v>269</v>
      </c>
      <c r="C31" s="30"/>
      <c r="D31" s="53">
        <f>D30</f>
        <v>0.119017735973187</v>
      </c>
      <c r="F31" s="30"/>
      <c r="G31" s="30"/>
      <c r="H31" s="30"/>
    </row>
    <row r="32" spans="1:12" ht="15" x14ac:dyDescent="0.25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2.2872893208017001E-2</v>
      </c>
      <c r="F32" s="31" t="s">
        <v>105</v>
      </c>
      <c r="G32" s="31" t="s">
        <v>84</v>
      </c>
      <c r="H32" s="31" t="str">
        <f>"R-S*_"&amp;F32&amp;"_"&amp;G32&amp;"*"</f>
        <v>R-S*_Att_HET*</v>
      </c>
    </row>
    <row r="33" spans="1:8" ht="15" x14ac:dyDescent="0.2">
      <c r="A33" s="27" t="s">
        <v>113</v>
      </c>
      <c r="B33" s="28"/>
      <c r="C33" s="28"/>
      <c r="D33" s="28"/>
      <c r="E33" s="28"/>
      <c r="F33" s="28"/>
      <c r="G33" s="28"/>
      <c r="H33" s="28"/>
    </row>
    <row r="34" spans="1:8" ht="15" x14ac:dyDescent="0.25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0.47278411842156098</v>
      </c>
      <c r="F34" s="30" t="s">
        <v>114</v>
      </c>
      <c r="G34" s="30" t="s">
        <v>82</v>
      </c>
      <c r="H34" s="30" t="str">
        <f t="shared" ref="H34:H37" si="5">"R-S*_"&amp;F34&amp;"_"&amp;G34&amp;"*"</f>
        <v>R-S*_Det_COA*</v>
      </c>
    </row>
    <row r="35" spans="1:8" ht="15" x14ac:dyDescent="0.25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114</v>
      </c>
      <c r="G35" s="31" t="s">
        <v>191</v>
      </c>
      <c r="H35" s="31" t="str">
        <f t="shared" si="5"/>
        <v>R-S*_Det_BDL*</v>
      </c>
    </row>
    <row r="36" spans="1:8" ht="15" x14ac:dyDescent="0.25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114</v>
      </c>
      <c r="G36" s="30" t="s">
        <v>190</v>
      </c>
      <c r="H36" s="30" t="str">
        <f t="shared" si="5"/>
        <v>R-S*_Det_ETH*</v>
      </c>
    </row>
    <row r="37" spans="1:8" ht="15" x14ac:dyDescent="0.25">
      <c r="A37" s="31" t="s">
        <v>244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7.0854130591549894E-2</v>
      </c>
      <c r="F37" s="31" t="s">
        <v>114</v>
      </c>
      <c r="G37" s="31" t="s">
        <v>192</v>
      </c>
      <c r="H37" s="31" t="str">
        <f t="shared" si="5"/>
        <v>R-S*_Det_LPG*</v>
      </c>
    </row>
    <row r="38" spans="1:8" ht="15" x14ac:dyDescent="0.25">
      <c r="A38" s="30" t="s">
        <v>244</v>
      </c>
      <c r="B38" s="30" t="str">
        <f>"R-SH_"&amp;F38&amp;"*"&amp;"HPN*"</f>
        <v>R-SH_Det*HPN*</v>
      </c>
      <c r="C38" s="30"/>
      <c r="D38" s="53">
        <f>AVERAGEIFS('BY-RSD-SH_AF'!$L$2:$L$100,'BY-RSD-SH_AF'!$C$2:$C$100,H38,'BY-RSD-SH_AF'!$A$2:$A$100,"BASE")</f>
        <v>0.13766734761320301</v>
      </c>
      <c r="F38" s="30" t="s">
        <v>114</v>
      </c>
      <c r="G38" s="30" t="s">
        <v>83</v>
      </c>
      <c r="H38" s="30" t="str">
        <f>"R-SH*"&amp;F38&amp;"_"&amp;G38&amp;"*X1"</f>
        <v>R-SH*Det_ELC*X1</v>
      </c>
    </row>
    <row r="39" spans="1:8" ht="15" x14ac:dyDescent="0.25">
      <c r="A39" s="31" t="s">
        <v>244</v>
      </c>
      <c r="B39" s="31" t="str">
        <f>"R-SH_"&amp;F39&amp;"_"&amp;G39&amp;"_N1"</f>
        <v>R-SH_Det_ELC_N1</v>
      </c>
      <c r="C39" s="31"/>
      <c r="D39" s="54">
        <f>AVERAGEIFS('BY-RSD-SH_AF'!$L$2:$L$100,'BY-RSD-SH_AF'!$C$2:$C$100,H39,'BY-RSD-SH_AF'!$A$2:$A$100,"BASE")</f>
        <v>4.5630448521753401E-2</v>
      </c>
      <c r="F39" s="31" t="s">
        <v>114</v>
      </c>
      <c r="G39" s="31" t="s">
        <v>83</v>
      </c>
      <c r="H39" s="31" t="str">
        <f>"R-SH*"&amp;F38&amp;"_"&amp;G38&amp;"*X0"</f>
        <v>R-SH*Det_ELC*X0</v>
      </c>
    </row>
    <row r="40" spans="1:8" ht="15" x14ac:dyDescent="0.25">
      <c r="A40" s="30" t="s">
        <v>244</v>
      </c>
      <c r="B40" s="30" t="str">
        <f t="shared" ref="B40:B47" si="6">"R-SH*"&amp;F40&amp;"_"&amp;G40&amp;"*"</f>
        <v>R-SH*Det_KER*</v>
      </c>
      <c r="C40" s="30"/>
      <c r="D40" s="53">
        <f>AVERAGEIFS('BY-RSD-SH_AF'!$L$2:$L$100,'BY-RSD-SH_AF'!$C$2:$C$100,H40,'BY-RSD-SH_AF'!$A$2:$A$100,"BASE")</f>
        <v>4.92788432018662E-2</v>
      </c>
      <c r="F40" s="30" t="s">
        <v>114</v>
      </c>
      <c r="G40" s="30" t="s">
        <v>193</v>
      </c>
      <c r="H40" s="30" t="str">
        <f t="shared" ref="H40" si="7">"R-S*_"&amp;F40&amp;"_"&amp;G40&amp;"*"</f>
        <v>R-S*_Det_KER*</v>
      </c>
    </row>
    <row r="41" spans="1:8" ht="15" x14ac:dyDescent="0.25">
      <c r="A41" s="31" t="s">
        <v>244</v>
      </c>
      <c r="B41" s="31" t="s">
        <v>274</v>
      </c>
      <c r="C41" s="31"/>
      <c r="D41" s="54">
        <f>D40</f>
        <v>4.92788432018662E-2</v>
      </c>
      <c r="F41" s="31"/>
      <c r="G41" s="31"/>
      <c r="H41" s="31"/>
    </row>
    <row r="42" spans="1:8" ht="15" x14ac:dyDescent="0.25">
      <c r="A42" s="30" t="s">
        <v>244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3.9151690301129402E-2</v>
      </c>
      <c r="F42" s="30" t="s">
        <v>114</v>
      </c>
      <c r="G42" s="30" t="s">
        <v>194</v>
      </c>
      <c r="H42" s="30" t="str">
        <f>"R-S*_"&amp;F40&amp;"_"&amp;G42&amp;"*"</f>
        <v>R-S*_Det_GAS*</v>
      </c>
    </row>
    <row r="43" spans="1:8" ht="15" x14ac:dyDescent="0.25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0.100420210433235</v>
      </c>
      <c r="F43" s="31" t="s">
        <v>114</v>
      </c>
      <c r="G43" s="31" t="s">
        <v>110</v>
      </c>
      <c r="H43" s="31" t="str">
        <f>"R-S*_"&amp;F43&amp;"_"&amp;G43&amp;"*"</f>
        <v>R-S*_Det_PEA*</v>
      </c>
    </row>
    <row r="44" spans="1:8" ht="15" x14ac:dyDescent="0.25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0.13720876081054401</v>
      </c>
      <c r="F44" s="30" t="s">
        <v>114</v>
      </c>
      <c r="G44" s="30" t="s">
        <v>111</v>
      </c>
      <c r="H44" s="30" t="str">
        <f>"R-S*_"&amp;F44&amp;"_"&amp;G44&amp;"*"</f>
        <v>R-S*_Det_SMF*</v>
      </c>
    </row>
    <row r="45" spans="1:8" ht="15" x14ac:dyDescent="0.25">
      <c r="A45" s="31" t="s">
        <v>244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9.6348966878171502E-2</v>
      </c>
      <c r="F45" s="31" t="s">
        <v>114</v>
      </c>
      <c r="G45" s="31" t="s">
        <v>195</v>
      </c>
      <c r="H45" s="31" t="str">
        <f>"R-S*_"&amp;F45&amp;"_"&amp;G45&amp;"*"</f>
        <v>R-S*_Det_WOO*</v>
      </c>
    </row>
    <row r="46" spans="1:8" ht="15" x14ac:dyDescent="0.25">
      <c r="A46" s="30" t="s">
        <v>244</v>
      </c>
      <c r="B46" s="30" t="s">
        <v>270</v>
      </c>
      <c r="C46" s="30"/>
      <c r="D46" s="53">
        <f>D45</f>
        <v>9.6348966878171502E-2</v>
      </c>
      <c r="F46" s="30"/>
      <c r="G46" s="30"/>
      <c r="H46" s="30"/>
    </row>
    <row r="47" spans="1:8" ht="15" x14ac:dyDescent="0.25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0.200825091733705</v>
      </c>
      <c r="F47" s="31" t="s">
        <v>114</v>
      </c>
      <c r="G47" s="31" t="s">
        <v>84</v>
      </c>
      <c r="H47" s="31" t="str">
        <f>"R-S*_"&amp;F47&amp;"_"&amp;G47&amp;"*"</f>
        <v>R-S*_Det_HET*</v>
      </c>
    </row>
    <row r="48" spans="1:8" ht="15" x14ac:dyDescent="0.2">
      <c r="A48" s="27" t="s">
        <v>251</v>
      </c>
      <c r="B48" s="28"/>
      <c r="C48" s="28"/>
      <c r="D48" s="29"/>
      <c r="F48" s="28"/>
      <c r="G48" s="28"/>
      <c r="H48" s="28"/>
    </row>
    <row r="49" spans="1:8" ht="15" x14ac:dyDescent="0.25">
      <c r="A49" s="30" t="s">
        <v>1</v>
      </c>
      <c r="B49" s="30" t="str">
        <f>"R-SW*"&amp;F49&amp;"_"&amp;G49&amp;"*"</f>
        <v>R-SW*Apt_COA*</v>
      </c>
      <c r="C49" s="30" t="s">
        <v>296</v>
      </c>
      <c r="D49" s="53">
        <f>D6</f>
        <v>0.41882471081785599</v>
      </c>
      <c r="F49" s="30" t="s">
        <v>109</v>
      </c>
      <c r="G49" s="30" t="s">
        <v>82</v>
      </c>
      <c r="H49" s="30" t="str">
        <f t="shared" ref="H49:H52" si="8">"R-S*_"&amp;F49&amp;"_"&amp;G49&amp;"*"</f>
        <v>R-S*_Apt_COA*</v>
      </c>
    </row>
    <row r="50" spans="1:8" ht="15" x14ac:dyDescent="0.25">
      <c r="A50" s="31" t="s">
        <v>1</v>
      </c>
      <c r="B50" s="31" t="str">
        <f>"R-SW*"&amp;F50&amp;"_"&amp;G50&amp;"*"</f>
        <v>R-SW*Apt_BDL*</v>
      </c>
      <c r="C50" s="31" t="s">
        <v>296</v>
      </c>
      <c r="D50" s="54">
        <f t="shared" ref="D50:D59" si="9">D7</f>
        <v>9.4570753703752605E-3</v>
      </c>
      <c r="F50" s="31" t="s">
        <v>109</v>
      </c>
      <c r="G50" s="31" t="s">
        <v>191</v>
      </c>
      <c r="H50" s="31" t="str">
        <f t="shared" si="8"/>
        <v>R-S*_Apt_BDL*</v>
      </c>
    </row>
    <row r="51" spans="1:8" ht="15" x14ac:dyDescent="0.25">
      <c r="A51" s="30" t="s">
        <v>1</v>
      </c>
      <c r="B51" s="30" t="str">
        <f>"R-SW*"&amp;F51&amp;"_"&amp;G51&amp;"*"</f>
        <v>R-SW*Apt_ETH*</v>
      </c>
      <c r="C51" s="30" t="s">
        <v>296</v>
      </c>
      <c r="D51" s="53">
        <f t="shared" si="9"/>
        <v>2.0352386019458902E-5</v>
      </c>
      <c r="F51" s="30" t="s">
        <v>109</v>
      </c>
      <c r="G51" s="30" t="s">
        <v>190</v>
      </c>
      <c r="H51" s="30" t="str">
        <f t="shared" si="8"/>
        <v>R-S*_Apt_ETH*</v>
      </c>
    </row>
    <row r="52" spans="1:8" ht="15" x14ac:dyDescent="0.25">
      <c r="A52" s="31" t="s">
        <v>198</v>
      </c>
      <c r="B52" s="31" t="str">
        <f>"R-SW*"&amp;F52&amp;"_"&amp;G52&amp;"*"</f>
        <v>R-SW*Apt_LPG*</v>
      </c>
      <c r="C52" s="31" t="s">
        <v>296</v>
      </c>
      <c r="D52" s="54">
        <f t="shared" si="9"/>
        <v>4.8787825956958103E-2</v>
      </c>
      <c r="F52" s="31" t="s">
        <v>109</v>
      </c>
      <c r="G52" s="31" t="s">
        <v>192</v>
      </c>
      <c r="H52" s="31" t="str">
        <f t="shared" si="8"/>
        <v>R-S*_Apt_LPG*</v>
      </c>
    </row>
    <row r="53" spans="1:8" ht="15" x14ac:dyDescent="0.25">
      <c r="A53" s="30" t="s">
        <v>198</v>
      </c>
      <c r="B53" s="30" t="str">
        <f>"R-SW_"&amp;F53&amp;"*"&amp;"HPN*"</f>
        <v>R-SW_Apt*HPN*</v>
      </c>
      <c r="C53" s="30" t="s">
        <v>296</v>
      </c>
      <c r="D53" s="53">
        <f>D10</f>
        <v>0.183575067201909</v>
      </c>
      <c r="F53" s="30" t="s">
        <v>109</v>
      </c>
      <c r="G53" s="30" t="s">
        <v>83</v>
      </c>
      <c r="H53" s="30" t="str">
        <f>"R-SW*"&amp;F53&amp;"_"&amp;G53&amp;"*X1"</f>
        <v>R-SW*Apt_ELC*X1</v>
      </c>
    </row>
    <row r="54" spans="1:8" ht="15" x14ac:dyDescent="0.25">
      <c r="A54" s="31" t="s">
        <v>1</v>
      </c>
      <c r="B54" s="31" t="str">
        <f>"R-SW_"&amp;F54&amp;"_"&amp;G54&amp;"_N1"</f>
        <v>R-SW_Apt_ELC_N1</v>
      </c>
      <c r="C54" s="31" t="s">
        <v>296</v>
      </c>
      <c r="D54" s="54">
        <f t="shared" si="9"/>
        <v>1.7227618659613701E-2</v>
      </c>
      <c r="F54" s="31" t="s">
        <v>109</v>
      </c>
      <c r="G54" s="31" t="s">
        <v>83</v>
      </c>
      <c r="H54" s="31" t="str">
        <f>"R-SW*"&amp;F53&amp;"_"&amp;G53&amp;"*X0"</f>
        <v>R-SW*Apt_ELC*X0</v>
      </c>
    </row>
    <row r="55" spans="1:8" ht="15" x14ac:dyDescent="0.25">
      <c r="A55" s="30" t="s">
        <v>198</v>
      </c>
      <c r="B55" s="30" t="str">
        <f t="shared" ref="B55:B60" si="10">"R-SW*"&amp;F55&amp;"_"&amp;G55&amp;"*"</f>
        <v>R-SW*Apt_KER*</v>
      </c>
      <c r="C55" s="30" t="s">
        <v>296</v>
      </c>
      <c r="D55" s="53">
        <f t="shared" si="9"/>
        <v>7.8978154557043795E-2</v>
      </c>
      <c r="F55" s="30" t="s">
        <v>109</v>
      </c>
      <c r="G55" s="30" t="s">
        <v>193</v>
      </c>
      <c r="H55" s="30" t="str">
        <f t="shared" ref="H55" si="11">"R-S*_"&amp;F55&amp;"_"&amp;G55&amp;"*"</f>
        <v>R-S*_Apt_KER*</v>
      </c>
    </row>
    <row r="56" spans="1:8" ht="15" x14ac:dyDescent="0.25">
      <c r="A56" s="31" t="s">
        <v>198</v>
      </c>
      <c r="B56" s="31" t="str">
        <f t="shared" si="10"/>
        <v>R-SW*Apt_GAS*</v>
      </c>
      <c r="C56" s="31" t="s">
        <v>296</v>
      </c>
      <c r="D56" s="54">
        <f t="shared" si="9"/>
        <v>2.5069945114006401E-2</v>
      </c>
      <c r="F56" s="31" t="s">
        <v>109</v>
      </c>
      <c r="G56" s="31" t="s">
        <v>194</v>
      </c>
      <c r="H56" s="31" t="str">
        <f>"R-S*_"&amp;F55&amp;"_"&amp;G56&amp;"*"</f>
        <v>R-S*_Apt_GAS*</v>
      </c>
    </row>
    <row r="57" spans="1:8" ht="15" x14ac:dyDescent="0.25">
      <c r="A57" s="30" t="s">
        <v>1</v>
      </c>
      <c r="B57" s="30" t="str">
        <f t="shared" si="10"/>
        <v>R-SW*Apt_PEA*</v>
      </c>
      <c r="C57" s="30" t="s">
        <v>296</v>
      </c>
      <c r="D57" s="53">
        <f t="shared" si="9"/>
        <v>0.15828050607333199</v>
      </c>
      <c r="F57" s="30" t="s">
        <v>109</v>
      </c>
      <c r="G57" s="30" t="s">
        <v>110</v>
      </c>
      <c r="H57" s="30" t="str">
        <f>"R-S*_"&amp;F57&amp;"_"&amp;G57&amp;"*"</f>
        <v>R-S*_Apt_PEA*</v>
      </c>
    </row>
    <row r="58" spans="1:8" ht="15" x14ac:dyDescent="0.25">
      <c r="A58" s="31" t="s">
        <v>1</v>
      </c>
      <c r="B58" s="31" t="str">
        <f t="shared" si="10"/>
        <v>R-SW*Apt_SMF*</v>
      </c>
      <c r="C58" s="31" t="s">
        <v>296</v>
      </c>
      <c r="D58" s="54">
        <f t="shared" si="9"/>
        <v>0.14698298838932999</v>
      </c>
      <c r="F58" s="31" t="s">
        <v>109</v>
      </c>
      <c r="G58" s="31" t="s">
        <v>111</v>
      </c>
      <c r="H58" s="31" t="str">
        <f>"R-S*_"&amp;F58&amp;"_"&amp;G58&amp;"*"</f>
        <v>R-S*_Apt_SMF*</v>
      </c>
    </row>
    <row r="59" spans="1:8" ht="15" x14ac:dyDescent="0.25">
      <c r="A59" s="30" t="s">
        <v>198</v>
      </c>
      <c r="B59" s="30" t="str">
        <f t="shared" si="10"/>
        <v>R-SW*Apt_WOO*</v>
      </c>
      <c r="C59" s="30" t="s">
        <v>296</v>
      </c>
      <c r="D59" s="53">
        <f t="shared" si="9"/>
        <v>3.7307426022765301E-2</v>
      </c>
      <c r="F59" s="30" t="s">
        <v>109</v>
      </c>
      <c r="G59" s="30" t="s">
        <v>195</v>
      </c>
      <c r="H59" s="30" t="str">
        <f>"R-S*_"&amp;F59&amp;"_"&amp;G59&amp;"*"</f>
        <v>R-S*_Apt_WOO*</v>
      </c>
    </row>
    <row r="60" spans="1:8" ht="15" x14ac:dyDescent="0.25">
      <c r="A60" s="31" t="s">
        <v>198</v>
      </c>
      <c r="B60" s="31" t="str">
        <f t="shared" si="10"/>
        <v>R-SW*Apt_HET*</v>
      </c>
      <c r="C60" s="31" t="s">
        <v>296</v>
      </c>
      <c r="D60" s="54">
        <f>D17</f>
        <v>2.3488908827814098E-3</v>
      </c>
      <c r="F60" s="31" t="s">
        <v>109</v>
      </c>
      <c r="G60" s="31" t="s">
        <v>84</v>
      </c>
      <c r="H60" s="31" t="str">
        <f>"R-S*_"&amp;F60&amp;"_"&amp;G60&amp;"*"</f>
        <v>R-S*_Apt_HET*</v>
      </c>
    </row>
    <row r="61" spans="1:8" ht="15" x14ac:dyDescent="0.2">
      <c r="A61" s="27" t="s">
        <v>250</v>
      </c>
      <c r="B61" s="28"/>
      <c r="C61" s="28"/>
      <c r="D61" s="28"/>
      <c r="E61" s="28"/>
      <c r="F61" s="28"/>
      <c r="G61" s="28"/>
      <c r="H61" s="28"/>
    </row>
    <row r="62" spans="1:8" ht="15" x14ac:dyDescent="0.25">
      <c r="A62" s="30" t="s">
        <v>1</v>
      </c>
      <c r="B62" s="30" t="str">
        <f>"R-SW*"&amp;F62&amp;"_"&amp;G62&amp;"*"</f>
        <v>R-SW*Att_COA*</v>
      </c>
      <c r="C62" s="30" t="s">
        <v>298</v>
      </c>
      <c r="D62" s="53">
        <f>D19</f>
        <v>0.31784775894057798</v>
      </c>
      <c r="F62" s="30" t="s">
        <v>105</v>
      </c>
      <c r="G62" s="30" t="s">
        <v>82</v>
      </c>
      <c r="H62" s="30" t="str">
        <f t="shared" ref="H62:H65" si="12">"R-S*_"&amp;F62&amp;"_"&amp;G62&amp;"*"</f>
        <v>R-S*_Att_COA*</v>
      </c>
    </row>
    <row r="63" spans="1:8" ht="15" x14ac:dyDescent="0.25">
      <c r="A63" s="31" t="s">
        <v>1</v>
      </c>
      <c r="B63" s="31" t="str">
        <f>"R-SW*"&amp;F63&amp;"_"&amp;G63&amp;"*"</f>
        <v>R-SW*Att_BDL*</v>
      </c>
      <c r="C63" s="31" t="s">
        <v>298</v>
      </c>
      <c r="D63" s="54">
        <f t="shared" ref="D63:D75" si="13">D20</f>
        <v>2.4658929270483999E-2</v>
      </c>
      <c r="F63" s="31" t="s">
        <v>105</v>
      </c>
      <c r="G63" s="31" t="s">
        <v>191</v>
      </c>
      <c r="H63" s="31" t="str">
        <f t="shared" si="12"/>
        <v>R-S*_Att_BDL*</v>
      </c>
    </row>
    <row r="64" spans="1:8" ht="15" x14ac:dyDescent="0.25">
      <c r="A64" s="30" t="s">
        <v>1</v>
      </c>
      <c r="B64" s="30" t="str">
        <f>"R-SW*"&amp;F64&amp;"_"&amp;G64&amp;"*"</f>
        <v>R-SW*Att_ETH*</v>
      </c>
      <c r="C64" s="30" t="s">
        <v>298</v>
      </c>
      <c r="D64" s="53">
        <f t="shared" si="13"/>
        <v>0</v>
      </c>
      <c r="F64" s="30" t="s">
        <v>105</v>
      </c>
      <c r="G64" s="30" t="s">
        <v>190</v>
      </c>
      <c r="H64" s="30" t="str">
        <f t="shared" si="12"/>
        <v>R-S*_Att_ETH*</v>
      </c>
    </row>
    <row r="65" spans="1:8" ht="15" x14ac:dyDescent="0.25">
      <c r="A65" s="31" t="s">
        <v>198</v>
      </c>
      <c r="B65" s="31" t="str">
        <f>"R-SW*"&amp;F65&amp;"_"&amp;G65&amp;"*"</f>
        <v>R-SW*Att_LPG*</v>
      </c>
      <c r="C65" s="31" t="s">
        <v>298</v>
      </c>
      <c r="D65" s="54">
        <f t="shared" si="13"/>
        <v>4.9050090196469498E-2</v>
      </c>
      <c r="F65" s="31" t="s">
        <v>105</v>
      </c>
      <c r="G65" s="31" t="s">
        <v>192</v>
      </c>
      <c r="H65" s="31" t="str">
        <f t="shared" si="12"/>
        <v>R-S*_Att_LPG*</v>
      </c>
    </row>
    <row r="66" spans="1:8" ht="15" x14ac:dyDescent="0.25">
      <c r="A66" s="30" t="s">
        <v>198</v>
      </c>
      <c r="B66" s="30" t="str">
        <f>"R-SW_"&amp;F66&amp;"*"&amp;"HPN*"</f>
        <v>R-SW_Att*HPN*</v>
      </c>
      <c r="C66" s="30" t="s">
        <v>298</v>
      </c>
      <c r="D66" s="53">
        <f t="shared" si="13"/>
        <v>0.113204385544111</v>
      </c>
      <c r="F66" s="30" t="s">
        <v>105</v>
      </c>
      <c r="G66" s="30" t="s">
        <v>83</v>
      </c>
      <c r="H66" s="30" t="str">
        <f>"R-SW*"&amp;F53&amp;"_"&amp;G53&amp;"*X1"</f>
        <v>R-SW*Apt_ELC*X1</v>
      </c>
    </row>
    <row r="67" spans="1:8" ht="15" x14ac:dyDescent="0.25">
      <c r="A67" s="31" t="s">
        <v>1</v>
      </c>
      <c r="B67" s="31" t="str">
        <f>"R-SW_"&amp;F67&amp;"_"&amp;G67&amp;"_N1"</f>
        <v>R-SW_Att_ELC_N1</v>
      </c>
      <c r="C67" s="31" t="s">
        <v>298</v>
      </c>
      <c r="D67" s="54">
        <f t="shared" si="13"/>
        <v>3.7537381358533697E-2</v>
      </c>
      <c r="F67" s="31" t="s">
        <v>105</v>
      </c>
      <c r="G67" s="31" t="s">
        <v>83</v>
      </c>
      <c r="H67" s="31" t="str">
        <f>"R-SW*"&amp;F53&amp;"_"&amp;G53&amp;"*X0"</f>
        <v>R-SW*Apt_ELC*X0</v>
      </c>
    </row>
    <row r="68" spans="1:8" ht="15" x14ac:dyDescent="0.25">
      <c r="A68" s="30" t="s">
        <v>198</v>
      </c>
      <c r="B68" s="30" t="str">
        <f t="shared" ref="B68:B75" si="14">"R-SW*"&amp;F68&amp;"_"&amp;G68&amp;"*"</f>
        <v>R-SW*Att_KER*</v>
      </c>
      <c r="C68" s="30" t="s">
        <v>298</v>
      </c>
      <c r="D68" s="53">
        <f t="shared" si="13"/>
        <v>4.4978376179101401E-2</v>
      </c>
      <c r="F68" s="30" t="s">
        <v>105</v>
      </c>
      <c r="G68" s="30" t="s">
        <v>193</v>
      </c>
      <c r="H68" s="30" t="str">
        <f t="shared" ref="H68" si="15">"R-S*_"&amp;F68&amp;"_"&amp;G68&amp;"*"</f>
        <v>R-S*_Att_KER*</v>
      </c>
    </row>
    <row r="69" spans="1:8" ht="15" x14ac:dyDescent="0.25">
      <c r="A69" s="31" t="s">
        <v>198</v>
      </c>
      <c r="B69" s="31" t="s">
        <v>275</v>
      </c>
      <c r="C69" s="31" t="s">
        <v>298</v>
      </c>
      <c r="D69" s="54">
        <f t="shared" si="13"/>
        <v>4.4978376179101401E-2</v>
      </c>
      <c r="F69" s="31"/>
      <c r="G69" s="31"/>
      <c r="H69" s="31"/>
    </row>
    <row r="70" spans="1:8" ht="15" x14ac:dyDescent="0.25">
      <c r="A70" s="30" t="s">
        <v>198</v>
      </c>
      <c r="B70" s="30" t="str">
        <f t="shared" si="14"/>
        <v>R-SW*Att_GAS*</v>
      </c>
      <c r="C70" s="30" t="s">
        <v>298</v>
      </c>
      <c r="D70" s="53">
        <f t="shared" si="13"/>
        <v>3.5032805879028399E-2</v>
      </c>
      <c r="F70" s="30" t="s">
        <v>105</v>
      </c>
      <c r="G70" s="30" t="s">
        <v>194</v>
      </c>
      <c r="H70" s="30" t="str">
        <f>"R-S*_"&amp;F68&amp;"_"&amp;G70&amp;"*"</f>
        <v>R-S*_Att_GAS*</v>
      </c>
    </row>
    <row r="71" spans="1:8" ht="15" x14ac:dyDescent="0.25">
      <c r="A71" s="31" t="s">
        <v>1</v>
      </c>
      <c r="B71" s="31" t="str">
        <f t="shared" si="14"/>
        <v>R-SW*Att_PEA*</v>
      </c>
      <c r="C71" s="31" t="s">
        <v>298</v>
      </c>
      <c r="D71" s="54">
        <f t="shared" si="13"/>
        <v>7.0893554801410602E-2</v>
      </c>
      <c r="F71" s="31" t="s">
        <v>105</v>
      </c>
      <c r="G71" s="31" t="s">
        <v>110</v>
      </c>
      <c r="H71" s="31" t="str">
        <f>"R-S*_"&amp;F71&amp;"_"&amp;G71&amp;"*"</f>
        <v>R-S*_Att_PEA*</v>
      </c>
    </row>
    <row r="72" spans="1:8" ht="15" x14ac:dyDescent="0.25">
      <c r="A72" s="30" t="s">
        <v>1</v>
      </c>
      <c r="B72" s="30" t="str">
        <f t="shared" si="14"/>
        <v>R-SW*Att_SMF*</v>
      </c>
      <c r="C72" s="30" t="s">
        <v>298</v>
      </c>
      <c r="D72" s="53">
        <f t="shared" si="13"/>
        <v>7.3631430941555998E-2</v>
      </c>
      <c r="F72" s="30" t="s">
        <v>105</v>
      </c>
      <c r="G72" s="30" t="s">
        <v>111</v>
      </c>
      <c r="H72" s="30" t="str">
        <f>"R-S*_"&amp;F72&amp;"_"&amp;G72&amp;"*"</f>
        <v>R-S*_Att_SMF*</v>
      </c>
    </row>
    <row r="73" spans="1:8" ht="15" x14ac:dyDescent="0.25">
      <c r="A73" s="31" t="s">
        <v>198</v>
      </c>
      <c r="B73" s="31" t="str">
        <f t="shared" si="14"/>
        <v>R-SW*Att_WOO*</v>
      </c>
      <c r="C73" s="31" t="s">
        <v>298</v>
      </c>
      <c r="D73" s="54">
        <f t="shared" si="13"/>
        <v>0.119017735973187</v>
      </c>
      <c r="F73" s="31" t="s">
        <v>105</v>
      </c>
      <c r="G73" s="31" t="s">
        <v>195</v>
      </c>
      <c r="H73" s="31" t="str">
        <f>"R-S*_"&amp;F73&amp;"_"&amp;G73&amp;"*"</f>
        <v>R-S*_Att_WOO*</v>
      </c>
    </row>
    <row r="74" spans="1:8" ht="15" x14ac:dyDescent="0.25">
      <c r="A74" s="30" t="s">
        <v>198</v>
      </c>
      <c r="B74" s="30" t="s">
        <v>271</v>
      </c>
      <c r="C74" s="30" t="s">
        <v>298</v>
      </c>
      <c r="D74" s="53">
        <f t="shared" si="13"/>
        <v>0.119017735973187</v>
      </c>
      <c r="F74" s="30"/>
      <c r="G74" s="30"/>
      <c r="H74" s="30"/>
    </row>
    <row r="75" spans="1:8" ht="15" x14ac:dyDescent="0.25">
      <c r="A75" s="31" t="s">
        <v>198</v>
      </c>
      <c r="B75" s="31" t="str">
        <f t="shared" si="14"/>
        <v>R-SW*Att_HET*</v>
      </c>
      <c r="C75" s="31" t="s">
        <v>298</v>
      </c>
      <c r="D75" s="54">
        <f t="shared" si="13"/>
        <v>2.2872893208017001E-2</v>
      </c>
      <c r="F75" s="31" t="s">
        <v>105</v>
      </c>
      <c r="G75" s="31" t="s">
        <v>84</v>
      </c>
      <c r="H75" s="31" t="str">
        <f>"R-S*_"&amp;F75&amp;"_"&amp;G75&amp;"*"</f>
        <v>R-S*_Att_HET*</v>
      </c>
    </row>
    <row r="76" spans="1:8" ht="15" x14ac:dyDescent="0.2">
      <c r="A76" s="27" t="s">
        <v>249</v>
      </c>
      <c r="B76" s="28"/>
      <c r="C76" s="28"/>
      <c r="D76" s="28"/>
      <c r="E76" s="28"/>
      <c r="F76" s="28"/>
      <c r="G76" s="28"/>
      <c r="H76" s="28"/>
    </row>
    <row r="77" spans="1:8" ht="15" x14ac:dyDescent="0.25">
      <c r="A77" s="30" t="s">
        <v>1</v>
      </c>
      <c r="B77" s="30" t="str">
        <f>"R-SW*"&amp;F77&amp;"_"&amp;G77&amp;"*"</f>
        <v>R-SW*Det_COA*</v>
      </c>
      <c r="C77" s="30" t="s">
        <v>300</v>
      </c>
      <c r="D77" s="53">
        <f>D34</f>
        <v>0.47278411842156098</v>
      </c>
      <c r="F77" s="30" t="s">
        <v>114</v>
      </c>
      <c r="G77" s="30" t="s">
        <v>82</v>
      </c>
      <c r="H77" s="30" t="str">
        <f t="shared" ref="H77:H80" si="16">"R-S*_"&amp;F77&amp;"_"&amp;G77&amp;"*"</f>
        <v>R-S*_Det_COA*</v>
      </c>
    </row>
    <row r="78" spans="1:8" ht="15" x14ac:dyDescent="0.25">
      <c r="A78" s="31" t="s">
        <v>1</v>
      </c>
      <c r="B78" s="31" t="str">
        <f>"R-SW*"&amp;F78&amp;"_"&amp;G78&amp;"*"</f>
        <v>R-SW*Det_BDL*</v>
      </c>
      <c r="C78" s="31" t="s">
        <v>300</v>
      </c>
      <c r="D78" s="54">
        <f t="shared" ref="D78:D90" si="17">D35</f>
        <v>0</v>
      </c>
      <c r="F78" s="31" t="s">
        <v>114</v>
      </c>
      <c r="G78" s="31" t="s">
        <v>191</v>
      </c>
      <c r="H78" s="31" t="str">
        <f t="shared" si="16"/>
        <v>R-S*_Det_BDL*</v>
      </c>
    </row>
    <row r="79" spans="1:8" ht="15" x14ac:dyDescent="0.25">
      <c r="A79" s="30" t="s">
        <v>1</v>
      </c>
      <c r="B79" s="30" t="str">
        <f>"R-SW*"&amp;F79&amp;"_"&amp;G79&amp;"*"</f>
        <v>R-SW*Det_ETH*</v>
      </c>
      <c r="C79" s="30" t="s">
        <v>300</v>
      </c>
      <c r="D79" s="53">
        <f t="shared" si="17"/>
        <v>0</v>
      </c>
      <c r="F79" s="30" t="s">
        <v>114</v>
      </c>
      <c r="G79" s="30" t="s">
        <v>190</v>
      </c>
      <c r="H79" s="30" t="str">
        <f t="shared" si="16"/>
        <v>R-S*_Det_ETH*</v>
      </c>
    </row>
    <row r="80" spans="1:8" ht="15" x14ac:dyDescent="0.25">
      <c r="A80" s="31" t="s">
        <v>198</v>
      </c>
      <c r="B80" s="31" t="str">
        <f>"R-SW*"&amp;F80&amp;"_"&amp;G80&amp;"*"</f>
        <v>R-SW*Det_LPG*</v>
      </c>
      <c r="C80" s="31" t="s">
        <v>300</v>
      </c>
      <c r="D80" s="54">
        <f t="shared" si="17"/>
        <v>7.0854130591549894E-2</v>
      </c>
      <c r="F80" s="31" t="s">
        <v>114</v>
      </c>
      <c r="G80" s="31" t="s">
        <v>192</v>
      </c>
      <c r="H80" s="31" t="str">
        <f t="shared" si="16"/>
        <v>R-S*_Det_LPG*</v>
      </c>
    </row>
    <row r="81" spans="1:8" ht="15" x14ac:dyDescent="0.25">
      <c r="A81" s="30" t="s">
        <v>198</v>
      </c>
      <c r="B81" s="30" t="str">
        <f>"R-SW_"&amp;F81&amp;"*"&amp;"HPN*"</f>
        <v>R-SW_Det*HPN*</v>
      </c>
      <c r="C81" s="30" t="s">
        <v>300</v>
      </c>
      <c r="D81" s="53">
        <f t="shared" si="17"/>
        <v>0.13766734761320301</v>
      </c>
      <c r="F81" s="30" t="s">
        <v>114</v>
      </c>
      <c r="G81" s="30" t="s">
        <v>83</v>
      </c>
      <c r="H81" s="30" t="str">
        <f>"R-SW*"&amp;F81&amp;"_"&amp;G81&amp;"*X1"</f>
        <v>R-SW*Det_ELC*X1</v>
      </c>
    </row>
    <row r="82" spans="1:8" ht="15" x14ac:dyDescent="0.25">
      <c r="A82" s="31" t="s">
        <v>1</v>
      </c>
      <c r="B82" s="31" t="str">
        <f>"R-SW_"&amp;F82&amp;"_"&amp;G82&amp;"_N1"</f>
        <v>R-SW_Det_ELC_N1</v>
      </c>
      <c r="C82" s="31" t="s">
        <v>300</v>
      </c>
      <c r="D82" s="54">
        <f t="shared" si="17"/>
        <v>4.5630448521753401E-2</v>
      </c>
      <c r="F82" s="31" t="s">
        <v>114</v>
      </c>
      <c r="G82" s="31" t="s">
        <v>83</v>
      </c>
      <c r="H82" s="31" t="str">
        <f>"R-SW*"&amp;F82&amp;"_"&amp;G82&amp;"*X0"</f>
        <v>R-SW*Det_ELC*X0</v>
      </c>
    </row>
    <row r="83" spans="1:8" ht="15" x14ac:dyDescent="0.25">
      <c r="A83" s="30" t="s">
        <v>198</v>
      </c>
      <c r="B83" s="30" t="str">
        <f t="shared" ref="B83:B90" si="18">"R-SW*"&amp;F83&amp;"_"&amp;G83&amp;"*"</f>
        <v>R-SW*Det_KER*</v>
      </c>
      <c r="C83" s="30" t="s">
        <v>300</v>
      </c>
      <c r="D83" s="53">
        <f t="shared" si="17"/>
        <v>4.92788432018662E-2</v>
      </c>
      <c r="F83" s="30" t="s">
        <v>114</v>
      </c>
      <c r="G83" s="30" t="s">
        <v>193</v>
      </c>
      <c r="H83" s="30" t="str">
        <f t="shared" ref="H83" si="19">"R-S*_"&amp;F83&amp;"_"&amp;G83&amp;"*"</f>
        <v>R-S*_Det_KER*</v>
      </c>
    </row>
    <row r="84" spans="1:8" ht="15" x14ac:dyDescent="0.25">
      <c r="A84" s="31" t="s">
        <v>198</v>
      </c>
      <c r="B84" s="31" t="s">
        <v>276</v>
      </c>
      <c r="C84" s="31" t="s">
        <v>300</v>
      </c>
      <c r="D84" s="54">
        <f t="shared" si="17"/>
        <v>4.92788432018662E-2</v>
      </c>
      <c r="F84" s="31"/>
      <c r="G84" s="31"/>
      <c r="H84" s="31"/>
    </row>
    <row r="85" spans="1:8" ht="15" x14ac:dyDescent="0.25">
      <c r="A85" s="30" t="s">
        <v>198</v>
      </c>
      <c r="B85" s="30" t="str">
        <f t="shared" si="18"/>
        <v>R-SW*Det_GAS*</v>
      </c>
      <c r="C85" s="30" t="s">
        <v>300</v>
      </c>
      <c r="D85" s="53">
        <f t="shared" si="17"/>
        <v>3.9151690301129402E-2</v>
      </c>
      <c r="F85" s="30" t="s">
        <v>114</v>
      </c>
      <c r="G85" s="30" t="s">
        <v>194</v>
      </c>
      <c r="H85" s="30" t="str">
        <f>"R-S*_"&amp;F83&amp;"_"&amp;G85&amp;"*"</f>
        <v>R-S*_Det_GAS*</v>
      </c>
    </row>
    <row r="86" spans="1:8" ht="15" x14ac:dyDescent="0.25">
      <c r="A86" s="31" t="s">
        <v>1</v>
      </c>
      <c r="B86" s="31" t="str">
        <f t="shared" si="18"/>
        <v>R-SW*Det_PEA*</v>
      </c>
      <c r="C86" s="31" t="s">
        <v>300</v>
      </c>
      <c r="D86" s="54">
        <f t="shared" si="17"/>
        <v>0.100420210433235</v>
      </c>
      <c r="F86" s="31" t="s">
        <v>114</v>
      </c>
      <c r="G86" s="31" t="s">
        <v>110</v>
      </c>
      <c r="H86" s="31" t="str">
        <f>"R-S*_"&amp;F86&amp;"_"&amp;G86&amp;"*"</f>
        <v>R-S*_Det_PEA*</v>
      </c>
    </row>
    <row r="87" spans="1:8" ht="15" x14ac:dyDescent="0.25">
      <c r="A87" s="30" t="s">
        <v>1</v>
      </c>
      <c r="B87" s="30" t="str">
        <f t="shared" si="18"/>
        <v>R-SW*Det_SMF*</v>
      </c>
      <c r="C87" s="30" t="s">
        <v>300</v>
      </c>
      <c r="D87" s="53">
        <f t="shared" si="17"/>
        <v>0.13720876081054401</v>
      </c>
      <c r="F87" s="30" t="s">
        <v>114</v>
      </c>
      <c r="G87" s="30" t="s">
        <v>111</v>
      </c>
      <c r="H87" s="30" t="str">
        <f>"R-S*_"&amp;F87&amp;"_"&amp;G87&amp;"*"</f>
        <v>R-S*_Det_SMF*</v>
      </c>
    </row>
    <row r="88" spans="1:8" ht="15" x14ac:dyDescent="0.25">
      <c r="A88" s="31" t="s">
        <v>198</v>
      </c>
      <c r="B88" s="31" t="str">
        <f t="shared" si="18"/>
        <v>R-SW*Det_WOO*</v>
      </c>
      <c r="C88" s="31" t="s">
        <v>300</v>
      </c>
      <c r="D88" s="54">
        <f t="shared" si="17"/>
        <v>9.6348966878171502E-2</v>
      </c>
      <c r="F88" s="31" t="s">
        <v>114</v>
      </c>
      <c r="G88" s="31" t="s">
        <v>195</v>
      </c>
      <c r="H88" s="31" t="str">
        <f>"R-S*_"&amp;F88&amp;"_"&amp;G88&amp;"*"</f>
        <v>R-S*_Det_WOO*</v>
      </c>
    </row>
    <row r="89" spans="1:8" ht="15" x14ac:dyDescent="0.25">
      <c r="A89" s="30" t="s">
        <v>198</v>
      </c>
      <c r="B89" s="30" t="s">
        <v>272</v>
      </c>
      <c r="C89" s="30" t="s">
        <v>300</v>
      </c>
      <c r="D89" s="53">
        <f t="shared" si="17"/>
        <v>9.6348966878171502E-2</v>
      </c>
      <c r="F89" s="30"/>
      <c r="G89" s="30"/>
      <c r="H89" s="30"/>
    </row>
    <row r="90" spans="1:8" ht="15" x14ac:dyDescent="0.25">
      <c r="A90" s="31" t="s">
        <v>198</v>
      </c>
      <c r="B90" s="31" t="str">
        <f t="shared" si="18"/>
        <v>R-SW*Det_HET*</v>
      </c>
      <c r="C90" s="31" t="s">
        <v>300</v>
      </c>
      <c r="D90" s="54">
        <f t="shared" si="17"/>
        <v>0.200825091733705</v>
      </c>
      <c r="F90" s="31" t="s">
        <v>114</v>
      </c>
      <c r="G90" s="31" t="s">
        <v>84</v>
      </c>
      <c r="H90" s="31" t="str">
        <f>"R-S*_"&amp;F90&amp;"_"&amp;G90&amp;"*"</f>
        <v>R-S*_Det_HET*</v>
      </c>
    </row>
    <row r="91" spans="1:8" ht="15" x14ac:dyDescent="0.2">
      <c r="A91" s="27" t="s">
        <v>115</v>
      </c>
      <c r="B91" s="28"/>
      <c r="C91" s="28"/>
      <c r="D91" s="29"/>
      <c r="F91" s="28"/>
      <c r="G91" s="28"/>
      <c r="H91" s="28"/>
    </row>
    <row r="92" spans="1:8" ht="15" x14ac:dyDescent="0.25">
      <c r="A92" s="30" t="s">
        <v>1</v>
      </c>
      <c r="B92" s="30" t="str">
        <f t="shared" ref="B92:B102" si="20">"R-WH_"&amp;F92&amp;"_"&amp;G92&amp;"*"</f>
        <v>R-WH_Apt_COA*</v>
      </c>
      <c r="C92" s="30"/>
      <c r="D92" s="53">
        <f>AVERAGEIFS('BY-RSD-WH_AF'!$L$2:$L$100,'BY-RSD-WH_AF'!$C$2:$C$100,H92,'BY-RSD-WH_AF'!$A$2:$A$100,"BASE")</f>
        <v>0.45255796882634303</v>
      </c>
      <c r="F92" s="30" t="s">
        <v>109</v>
      </c>
      <c r="G92" s="30" t="s">
        <v>82</v>
      </c>
      <c r="H92" s="30" t="str">
        <f t="shared" ref="H92:H97" si="21">"R-WH_"&amp;F92&amp;"_"&amp;G92&amp;"*"</f>
        <v>R-WH_Apt_COA*</v>
      </c>
    </row>
    <row r="93" spans="1:8" ht="15" x14ac:dyDescent="0.25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7.5051369863013695E-2</v>
      </c>
      <c r="F93" s="31" t="s">
        <v>109</v>
      </c>
      <c r="G93" s="31" t="s">
        <v>191</v>
      </c>
      <c r="H93" s="31" t="str">
        <f t="shared" si="21"/>
        <v>R-WH_Apt_BDL*</v>
      </c>
    </row>
    <row r="94" spans="1:8" ht="15" x14ac:dyDescent="0.25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9.0422374429223698E-2</v>
      </c>
      <c r="F94" s="30" t="s">
        <v>109</v>
      </c>
      <c r="G94" s="30" t="s">
        <v>190</v>
      </c>
      <c r="H94" s="30" t="str">
        <f t="shared" si="21"/>
        <v>R-WH_Apt_ETH*</v>
      </c>
    </row>
    <row r="95" spans="1:8" ht="15" x14ac:dyDescent="0.25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0.13251764473730199</v>
      </c>
      <c r="F95" s="31" t="s">
        <v>109</v>
      </c>
      <c r="G95" s="31" t="s">
        <v>192</v>
      </c>
      <c r="H95" s="31" t="str">
        <f t="shared" si="21"/>
        <v>R-WH_Apt_LPG*</v>
      </c>
    </row>
    <row r="96" spans="1:8" ht="15" x14ac:dyDescent="0.25">
      <c r="A96" s="30" t="s">
        <v>244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6.2549233288808403E-2</v>
      </c>
      <c r="F96" s="30" t="s">
        <v>109</v>
      </c>
      <c r="G96" s="30" t="s">
        <v>83</v>
      </c>
      <c r="H96" s="30" t="str">
        <f>"R-WH_"&amp;F96&amp;"_"&amp;G96&amp;"*X0"</f>
        <v>R-WH_Apt_ELC*X0</v>
      </c>
    </row>
    <row r="97" spans="1:8" ht="15" x14ac:dyDescent="0.25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0.112170033510623</v>
      </c>
      <c r="F97" s="31" t="s">
        <v>109</v>
      </c>
      <c r="G97" s="31" t="s">
        <v>193</v>
      </c>
      <c r="H97" s="31" t="str">
        <f t="shared" si="21"/>
        <v>R-WH_Apt_KER*</v>
      </c>
    </row>
    <row r="98" spans="1:8" ht="15" x14ac:dyDescent="0.25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7.5045615347050301E-2</v>
      </c>
      <c r="F98" s="30" t="s">
        <v>109</v>
      </c>
      <c r="G98" s="30" t="s">
        <v>194</v>
      </c>
      <c r="H98" s="30" t="str">
        <f>"R-WH_"&amp;F97&amp;"_"&amp;G98&amp;"*"</f>
        <v>R-WH_Apt_GAS*</v>
      </c>
    </row>
    <row r="99" spans="1:8" ht="15" x14ac:dyDescent="0.25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9.0627195293291204E-2</v>
      </c>
      <c r="F99" s="31" t="s">
        <v>109</v>
      </c>
      <c r="G99" s="31" t="s">
        <v>110</v>
      </c>
      <c r="H99" s="31" t="str">
        <f t="shared" ref="H99:H103" si="22">"R-WH_"&amp;F99&amp;"_"&amp;G99&amp;"*"</f>
        <v>R-WH_Apt_PEA*</v>
      </c>
    </row>
    <row r="100" spans="1:8" ht="15" x14ac:dyDescent="0.25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9.0196313138344295E-2</v>
      </c>
      <c r="F100" s="30" t="s">
        <v>109</v>
      </c>
      <c r="G100" s="30" t="s">
        <v>111</v>
      </c>
      <c r="H100" s="30" t="str">
        <f t="shared" si="22"/>
        <v>R-WH_Apt_SMF*</v>
      </c>
    </row>
    <row r="101" spans="1:8" ht="15" x14ac:dyDescent="0.25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0.10316120676872401</v>
      </c>
      <c r="F101" s="31" t="s">
        <v>109</v>
      </c>
      <c r="G101" s="31" t="s">
        <v>195</v>
      </c>
      <c r="H101" s="31" t="str">
        <f t="shared" si="22"/>
        <v>R-WH_Apt_WOO*</v>
      </c>
    </row>
    <row r="102" spans="1:8" ht="15" x14ac:dyDescent="0.25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3.2373195740855901E-3</v>
      </c>
      <c r="F102" s="30" t="s">
        <v>109</v>
      </c>
      <c r="G102" s="30" t="s">
        <v>84</v>
      </c>
      <c r="H102" s="30" t="str">
        <f t="shared" si="22"/>
        <v>R-WH_Apt_HET*</v>
      </c>
    </row>
    <row r="103" spans="1:8" ht="15" x14ac:dyDescent="0.25">
      <c r="A103" s="30" t="s">
        <v>244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0.143159113753899</v>
      </c>
      <c r="F103" s="30" t="s">
        <v>109</v>
      </c>
      <c r="G103" s="30" t="s">
        <v>231</v>
      </c>
      <c r="H103" s="30" t="str">
        <f t="shared" si="22"/>
        <v>R-WH_Apt_SOL*</v>
      </c>
    </row>
    <row r="104" spans="1:8" ht="15" x14ac:dyDescent="0.2">
      <c r="A104" s="27" t="s">
        <v>116</v>
      </c>
      <c r="B104" s="28"/>
      <c r="C104" s="28"/>
      <c r="D104" s="28"/>
      <c r="E104" s="28"/>
      <c r="F104" s="28"/>
      <c r="G104" s="28"/>
      <c r="H104" s="28"/>
    </row>
    <row r="105" spans="1:8" ht="15" x14ac:dyDescent="0.25">
      <c r="A105" s="30" t="s">
        <v>1</v>
      </c>
      <c r="B105" s="30" t="str">
        <f t="shared" ref="B105:B115" si="23">"R-WH_"&amp;F105&amp;"_"&amp;G105&amp;"*"</f>
        <v>R-WH_Att_COA*</v>
      </c>
      <c r="C105" s="30"/>
      <c r="D105" s="53">
        <f>AVERAGEIFS('BY-RSD-WH_AF'!$L$2:$L$100,'BY-RSD-WH_AF'!$C$2:$C$100,H105,'BY-RSD-WH_AF'!$A$2:$A$100,"BASE")</f>
        <v>0.104359857576634</v>
      </c>
      <c r="F105" s="30" t="s">
        <v>105</v>
      </c>
      <c r="G105" s="30" t="s">
        <v>82</v>
      </c>
      <c r="H105" s="30" t="str">
        <f t="shared" ref="H105:H110" si="24">"R-WH_"&amp;F105&amp;"_"&amp;G105&amp;"*"</f>
        <v>R-WH_Att_COA*</v>
      </c>
    </row>
    <row r="106" spans="1:8" ht="15" x14ac:dyDescent="0.25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8.8919330289193299E-2</v>
      </c>
      <c r="F106" s="31" t="s">
        <v>105</v>
      </c>
      <c r="G106" s="31" t="s">
        <v>191</v>
      </c>
      <c r="H106" s="31" t="str">
        <f t="shared" si="24"/>
        <v>R-WH_Att_BDL*</v>
      </c>
    </row>
    <row r="107" spans="1:8" ht="15" x14ac:dyDescent="0.25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6.7212328767123297E-2</v>
      </c>
      <c r="F107" s="30" t="s">
        <v>105</v>
      </c>
      <c r="G107" s="30" t="s">
        <v>190</v>
      </c>
      <c r="H107" s="30" t="str">
        <f t="shared" si="24"/>
        <v>R-WH_Att_ETH*</v>
      </c>
    </row>
    <row r="108" spans="1:8" ht="15" x14ac:dyDescent="0.25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0.100567418678171</v>
      </c>
      <c r="F108" s="31" t="s">
        <v>105</v>
      </c>
      <c r="G108" s="31" t="s">
        <v>192</v>
      </c>
      <c r="H108" s="31" t="str">
        <f t="shared" si="24"/>
        <v>R-WH_Att_LPG*</v>
      </c>
    </row>
    <row r="109" spans="1:8" ht="15" x14ac:dyDescent="0.25">
      <c r="A109" s="30" t="s">
        <v>244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6.6402541005538801E-2</v>
      </c>
      <c r="F109" s="30" t="s">
        <v>105</v>
      </c>
      <c r="G109" s="30" t="s">
        <v>83</v>
      </c>
      <c r="H109" s="30" t="str">
        <f>"R-WH_"&amp;F109&amp;"_"&amp;G109&amp;"*X0"</f>
        <v>R-WH_Att_ELC*X0</v>
      </c>
    </row>
    <row r="110" spans="1:8" ht="15" x14ac:dyDescent="0.25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6.9705277866978901E-2</v>
      </c>
      <c r="F110" s="31" t="s">
        <v>105</v>
      </c>
      <c r="G110" s="31" t="s">
        <v>193</v>
      </c>
      <c r="H110" s="31" t="str">
        <f t="shared" si="24"/>
        <v>R-WH_Att_KER*</v>
      </c>
    </row>
    <row r="111" spans="1:8" ht="15" x14ac:dyDescent="0.25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5.8388567987470399E-2</v>
      </c>
      <c r="F111" s="30" t="s">
        <v>105</v>
      </c>
      <c r="G111" s="30" t="s">
        <v>194</v>
      </c>
      <c r="H111" s="30" t="str">
        <f>"R-WH_"&amp;F110&amp;"_"&amp;G111&amp;"*"</f>
        <v>R-WH_Att_GAS*</v>
      </c>
    </row>
    <row r="112" spans="1:8" ht="15" x14ac:dyDescent="0.25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6.8944308925102102E-2</v>
      </c>
      <c r="F112" s="31" t="s">
        <v>105</v>
      </c>
      <c r="G112" s="31" t="s">
        <v>110</v>
      </c>
      <c r="H112" s="31" t="str">
        <f t="shared" ref="H112:H116" si="25">"R-WH_"&amp;F112&amp;"_"&amp;G112&amp;"*"</f>
        <v>R-WH_Att_PEA*</v>
      </c>
    </row>
    <row r="113" spans="1:8" ht="15" x14ac:dyDescent="0.25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5.9040638752358897E-2</v>
      </c>
      <c r="F113" s="30" t="s">
        <v>105</v>
      </c>
      <c r="G113" s="30" t="s">
        <v>111</v>
      </c>
      <c r="H113" s="30" t="str">
        <f t="shared" si="25"/>
        <v>R-WH_Att_SMF*</v>
      </c>
    </row>
    <row r="114" spans="1:8" ht="15" x14ac:dyDescent="0.25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6.8778139627583307E-2</v>
      </c>
      <c r="F114" s="31" t="s">
        <v>105</v>
      </c>
      <c r="G114" s="31" t="s">
        <v>195</v>
      </c>
      <c r="H114" s="31" t="str">
        <f t="shared" si="25"/>
        <v>R-WH_Att_WOO*</v>
      </c>
    </row>
    <row r="115" spans="1:8" ht="15" x14ac:dyDescent="0.25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4.8794584261943399E-3</v>
      </c>
      <c r="F115" s="30" t="s">
        <v>105</v>
      </c>
      <c r="G115" s="30" t="s">
        <v>84</v>
      </c>
      <c r="H115" s="30" t="str">
        <f t="shared" si="25"/>
        <v>R-WH_Att_HET*</v>
      </c>
    </row>
    <row r="116" spans="1:8" ht="15" x14ac:dyDescent="0.25">
      <c r="A116" s="31" t="s">
        <v>244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0.220198275095671</v>
      </c>
      <c r="F116" s="31" t="s">
        <v>105</v>
      </c>
      <c r="G116" s="31" t="s">
        <v>231</v>
      </c>
      <c r="H116" s="31" t="str">
        <f t="shared" si="25"/>
        <v>R-WH_Att_SOL*</v>
      </c>
    </row>
    <row r="117" spans="1:8" ht="15" x14ac:dyDescent="0.2">
      <c r="A117" s="27" t="s">
        <v>117</v>
      </c>
      <c r="B117" s="28"/>
      <c r="C117" s="28"/>
      <c r="D117" s="28"/>
      <c r="E117" s="28"/>
      <c r="F117" s="28"/>
      <c r="G117" s="28"/>
      <c r="H117" s="28"/>
    </row>
    <row r="118" spans="1:8" ht="15" x14ac:dyDescent="0.25">
      <c r="A118" s="30" t="s">
        <v>1</v>
      </c>
      <c r="B118" s="30" t="str">
        <f t="shared" ref="B118:B128" si="26">"R-WH_"&amp;F118&amp;"_"&amp;G118&amp;"*"</f>
        <v>R-WH_Det_COA*</v>
      </c>
      <c r="C118" s="30"/>
      <c r="D118" s="53">
        <f>AVERAGEIFS('BY-RSD-WH_AF'!$L$2:$L$100,'BY-RSD-WH_AF'!$C$2:$C$100,H118,'BY-RSD-WH_AF'!$A$2:$A$100,"BASE")</f>
        <v>7.2518315131287606E-2</v>
      </c>
      <c r="F118" s="30" t="s">
        <v>114</v>
      </c>
      <c r="G118" s="30" t="s">
        <v>82</v>
      </c>
      <c r="H118" s="30" t="str">
        <f t="shared" ref="H118:H123" si="27">"R-WH_"&amp;F118&amp;"_"&amp;G118&amp;"*"</f>
        <v>R-WH_Det_COA*</v>
      </c>
    </row>
    <row r="119" spans="1:8" ht="15" x14ac:dyDescent="0.25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4.2328767123287703E-2</v>
      </c>
      <c r="F119" s="31" t="s">
        <v>114</v>
      </c>
      <c r="G119" s="31" t="s">
        <v>191</v>
      </c>
      <c r="H119" s="31" t="str">
        <f t="shared" si="27"/>
        <v>R-WH_Det_BDL*</v>
      </c>
    </row>
    <row r="120" spans="1:8" ht="15" x14ac:dyDescent="0.25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4.7947345890410997E-2</v>
      </c>
      <c r="F120" s="30" t="s">
        <v>114</v>
      </c>
      <c r="G120" s="30" t="s">
        <v>190</v>
      </c>
      <c r="H120" s="30" t="str">
        <f t="shared" si="27"/>
        <v>R-WH_Det_ETH*</v>
      </c>
    </row>
    <row r="121" spans="1:8" ht="15" x14ac:dyDescent="0.25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6.8787509731139299E-2</v>
      </c>
      <c r="F121" s="31" t="s">
        <v>114</v>
      </c>
      <c r="G121" s="31" t="s">
        <v>192</v>
      </c>
      <c r="H121" s="31" t="str">
        <f t="shared" si="27"/>
        <v>R-WH_Det_LPG*</v>
      </c>
    </row>
    <row r="122" spans="1:8" ht="15" x14ac:dyDescent="0.25">
      <c r="A122" s="30" t="s">
        <v>244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4.65144570452133E-2</v>
      </c>
      <c r="F122" s="30" t="s">
        <v>114</v>
      </c>
      <c r="G122" s="30" t="s">
        <v>83</v>
      </c>
      <c r="H122" s="30" t="str">
        <f>"R-WH_"&amp;F122&amp;"_"&amp;G122&amp;"*X0"</f>
        <v>R-WH_Det_ELC*X0</v>
      </c>
    </row>
    <row r="123" spans="1:8" ht="15" x14ac:dyDescent="0.25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5.3657823067608502E-2</v>
      </c>
      <c r="F123" s="31" t="s">
        <v>114</v>
      </c>
      <c r="G123" s="31" t="s">
        <v>193</v>
      </c>
      <c r="H123" s="31" t="str">
        <f t="shared" si="27"/>
        <v>R-WH_Det_KER*</v>
      </c>
    </row>
    <row r="124" spans="1:8" ht="15" x14ac:dyDescent="0.25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4.6985228618266699E-2</v>
      </c>
      <c r="F124" s="30" t="s">
        <v>114</v>
      </c>
      <c r="G124" s="30" t="s">
        <v>194</v>
      </c>
      <c r="H124" s="30" t="str">
        <f>"R-WH_"&amp;F123&amp;"_"&amp;G124&amp;"*"</f>
        <v>R-WH_Det_GAS*</v>
      </c>
    </row>
    <row r="125" spans="1:8" ht="15" x14ac:dyDescent="0.25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2.36315789189348E-2</v>
      </c>
      <c r="F125" s="31" t="s">
        <v>114</v>
      </c>
      <c r="G125" s="31" t="s">
        <v>110</v>
      </c>
      <c r="H125" s="31" t="str">
        <f t="shared" ref="H125:H129" si="28">"R-WH_"&amp;F125&amp;"_"&amp;G125&amp;"*"</f>
        <v>R-WH_Det_PEA*</v>
      </c>
    </row>
    <row r="126" spans="1:8" ht="15" x14ac:dyDescent="0.25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4.4737576657325098E-2</v>
      </c>
      <c r="F126" s="30" t="s">
        <v>114</v>
      </c>
      <c r="G126" s="30" t="s">
        <v>111</v>
      </c>
      <c r="H126" s="30" t="str">
        <f t="shared" si="28"/>
        <v>R-WH_Det_SMF*</v>
      </c>
    </row>
    <row r="127" spans="1:8" ht="15" x14ac:dyDescent="0.25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5.7798878941989297E-2</v>
      </c>
      <c r="F127" s="31" t="s">
        <v>114</v>
      </c>
      <c r="G127" s="31" t="s">
        <v>195</v>
      </c>
      <c r="H127" s="31" t="str">
        <f t="shared" si="28"/>
        <v>R-WH_Det_WOO*</v>
      </c>
    </row>
    <row r="128" spans="1:8" ht="15" x14ac:dyDescent="0.25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5.1032329364559198E-3</v>
      </c>
      <c r="F128" s="30" t="s">
        <v>114</v>
      </c>
      <c r="G128" s="30" t="s">
        <v>84</v>
      </c>
      <c r="H128" s="30" t="str">
        <f t="shared" si="28"/>
        <v>R-WH_Det_HET*</v>
      </c>
    </row>
    <row r="129" spans="1:8" ht="15" x14ac:dyDescent="0.25">
      <c r="A129" s="31" t="s">
        <v>244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0.145588074596397</v>
      </c>
      <c r="F129" s="31" t="s">
        <v>114</v>
      </c>
      <c r="G129" s="31" t="s">
        <v>231</v>
      </c>
      <c r="H129" s="31" t="str">
        <f t="shared" si="28"/>
        <v>R-WH_Det_SOL*</v>
      </c>
    </row>
    <row r="130" spans="1:8" ht="15" x14ac:dyDescent="0.2">
      <c r="A130" s="27" t="s">
        <v>246</v>
      </c>
      <c r="B130" s="28"/>
      <c r="C130" s="29"/>
      <c r="D130" s="28"/>
      <c r="E130" s="28"/>
      <c r="F130" s="28"/>
      <c r="G130" s="28"/>
      <c r="H130" s="28"/>
    </row>
    <row r="131" spans="1:8" ht="15" x14ac:dyDescent="0.25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0.183575067201909</v>
      </c>
      <c r="F131" s="30" t="s">
        <v>109</v>
      </c>
      <c r="G131" s="30" t="s">
        <v>83</v>
      </c>
      <c r="H131" s="30" t="str">
        <f t="shared" ref="H131:H133" si="29">"R-SH_"&amp;F131&amp;"_"&amp;G131&amp;"*X1"</f>
        <v>R-SH_Apt_ELC*X1</v>
      </c>
    </row>
    <row r="132" spans="1:8" ht="15" x14ac:dyDescent="0.25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0.113204385544111</v>
      </c>
      <c r="F132" s="31" t="s">
        <v>105</v>
      </c>
      <c r="G132" s="31" t="s">
        <v>83</v>
      </c>
      <c r="H132" s="31" t="str">
        <f t="shared" si="29"/>
        <v>R-SH_Att_ELC*X1</v>
      </c>
    </row>
    <row r="133" spans="1:8" ht="15" x14ac:dyDescent="0.25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0.13766734761320301</v>
      </c>
      <c r="F133" s="30" t="s">
        <v>114</v>
      </c>
      <c r="G133" s="30" t="s">
        <v>83</v>
      </c>
      <c r="H133" s="30" t="str">
        <f t="shared" si="29"/>
        <v>R-SH_Det_ELC*X1</v>
      </c>
    </row>
    <row r="134" spans="1:8" ht="15" x14ac:dyDescent="0.2">
      <c r="A134" s="27" t="s">
        <v>247</v>
      </c>
      <c r="B134" s="28"/>
      <c r="C134" s="29"/>
      <c r="D134" s="56"/>
      <c r="E134" s="28"/>
      <c r="F134" s="28"/>
      <c r="G134" s="28"/>
      <c r="H134" s="28"/>
    </row>
    <row r="135" spans="1:8" ht="15" x14ac:dyDescent="0.25">
      <c r="A135" s="30" t="s">
        <v>245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0.183575067201909</v>
      </c>
      <c r="F135" s="30" t="s">
        <v>109</v>
      </c>
      <c r="G135" s="30" t="s">
        <v>83</v>
      </c>
      <c r="H135" s="30" t="str">
        <f t="shared" ref="H135:H137" si="30">"R-SH_"&amp;F135&amp;"_"&amp;G135&amp;"*X1"</f>
        <v>R-SH_Apt_ELC*X1</v>
      </c>
    </row>
    <row r="136" spans="1:8" ht="15" x14ac:dyDescent="0.25">
      <c r="A136" s="31" t="s">
        <v>245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0.113204385544111</v>
      </c>
      <c r="F136" s="31" t="s">
        <v>105</v>
      </c>
      <c r="G136" s="31" t="s">
        <v>83</v>
      </c>
      <c r="H136" s="31" t="str">
        <f t="shared" si="30"/>
        <v>R-SH_Att_ELC*X1</v>
      </c>
    </row>
    <row r="137" spans="1:8" ht="15" x14ac:dyDescent="0.25">
      <c r="A137" s="30" t="s">
        <v>245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0.13766734761320301</v>
      </c>
      <c r="F137" s="30" t="s">
        <v>114</v>
      </c>
      <c r="G137" s="30" t="s">
        <v>83</v>
      </c>
      <c r="H137" s="30" t="str">
        <f t="shared" si="30"/>
        <v>R-SH_Det_ELC*X1</v>
      </c>
    </row>
    <row r="138" spans="1:8" ht="15" x14ac:dyDescent="0.2">
      <c r="A138" s="27" t="s">
        <v>252</v>
      </c>
      <c r="B138" s="28"/>
      <c r="C138" s="29"/>
      <c r="D138" s="56"/>
      <c r="E138" s="28"/>
      <c r="F138" s="28"/>
      <c r="G138" s="28"/>
      <c r="H138" s="28"/>
    </row>
    <row r="139" spans="1:8" ht="15" x14ac:dyDescent="0.25">
      <c r="A139" s="30" t="s">
        <v>245</v>
      </c>
      <c r="B139" s="30" t="str">
        <f>"R-HC_"&amp;F139&amp;"_"&amp;G139&amp;"_HPN*"</f>
        <v>R-HC_Apt_ELC_HPN*</v>
      </c>
      <c r="C139" s="30" t="s">
        <v>295</v>
      </c>
      <c r="D139" s="53">
        <f>AVERAGEIFS('BY-RSD-SH_AF'!$L$2:$L$100,'BY-RSD-SH_AF'!$C$2:$C$100,H139,'BY-RSD-SH_AF'!$A$2:$A$100,"BASE")</f>
        <v>0.183575067201909</v>
      </c>
      <c r="F139" s="30" t="s">
        <v>109</v>
      </c>
      <c r="G139" s="30" t="s">
        <v>83</v>
      </c>
      <c r="H139" s="30" t="str">
        <f t="shared" ref="H139:H141" si="31">"R-SH_"&amp;F139&amp;"_"&amp;G139&amp;"*X1"</f>
        <v>R-SH_Apt_ELC*X1</v>
      </c>
    </row>
    <row r="140" spans="1:8" ht="15" x14ac:dyDescent="0.25">
      <c r="A140" s="31" t="s">
        <v>245</v>
      </c>
      <c r="B140" s="31" t="str">
        <f>"R-HC_"&amp;F140&amp;"_"&amp;G140&amp;"_HPN*"</f>
        <v>R-HC_Att_ELC_HPN*</v>
      </c>
      <c r="C140" s="31" t="s">
        <v>297</v>
      </c>
      <c r="D140" s="54">
        <f>AVERAGEIFS('BY-RSD-SH_AF'!$L$2:$L$100,'BY-RSD-SH_AF'!$C$2:$C$100,H140,'BY-RSD-SH_AF'!$A$2:$A$100,"BASE")</f>
        <v>0.113204385544111</v>
      </c>
      <c r="F140" s="31" t="s">
        <v>105</v>
      </c>
      <c r="G140" s="31" t="s">
        <v>83</v>
      </c>
      <c r="H140" s="31" t="str">
        <f t="shared" si="31"/>
        <v>R-SH_Att_ELC*X1</v>
      </c>
    </row>
    <row r="141" spans="1:8" ht="15" x14ac:dyDescent="0.25">
      <c r="A141" s="30" t="s">
        <v>245</v>
      </c>
      <c r="B141" s="30" t="str">
        <f>"R-HC_"&amp;F141&amp;"_"&amp;G141&amp;"_HPN*"</f>
        <v>R-HC_Det_ELC_HPN*</v>
      </c>
      <c r="C141" s="30" t="s">
        <v>299</v>
      </c>
      <c r="D141" s="53">
        <f>AVERAGEIFS('BY-RSD-SH_AF'!$L$2:$L$100,'BY-RSD-SH_AF'!$C$2:$C$100,H141,'BY-RSD-SH_AF'!$A$2:$A$100,"BASE")</f>
        <v>0.13766734761320301</v>
      </c>
      <c r="F141" s="30" t="s">
        <v>114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16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8"/>
      <c r="B5" s="28"/>
      <c r="C5" s="28"/>
      <c r="E5" s="27" t="s">
        <v>183</v>
      </c>
      <c r="F5" s="28"/>
      <c r="G5" s="29"/>
    </row>
    <row r="6" spans="1:7" ht="15" x14ac:dyDescent="0.25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 x14ac:dyDescent="0.2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 x14ac:dyDescent="0.2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 x14ac:dyDescent="0.2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5" x14ac:dyDescent="0.2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 x14ac:dyDescent="0.2">
      <c r="A18" s="28"/>
      <c r="B18" s="28"/>
      <c r="C18" s="28"/>
      <c r="E18" s="27" t="s">
        <v>112</v>
      </c>
      <c r="F18" s="28"/>
      <c r="G18" s="28"/>
    </row>
    <row r="19" spans="1:7" ht="15" x14ac:dyDescent="0.25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 x14ac:dyDescent="0.2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 x14ac:dyDescent="0.2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5" x14ac:dyDescent="0.2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 x14ac:dyDescent="0.2">
      <c r="A31" s="28"/>
      <c r="B31" s="28"/>
      <c r="C31" s="28"/>
      <c r="E31" s="27" t="s">
        <v>113</v>
      </c>
      <c r="F31" s="28"/>
      <c r="G31" s="28"/>
    </row>
    <row r="32" spans="1:7" ht="15" x14ac:dyDescent="0.2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 x14ac:dyDescent="0.2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 x14ac:dyDescent="0.2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5" x14ac:dyDescent="0.2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8"/>
      <c r="B44" s="28"/>
      <c r="C44" s="28"/>
      <c r="E44" s="27" t="s">
        <v>246</v>
      </c>
      <c r="F44" s="28"/>
      <c r="G44" s="29"/>
    </row>
    <row r="45" spans="1:7" ht="15" x14ac:dyDescent="0.2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8"/>
      <c r="B48" s="28"/>
      <c r="C48" s="28"/>
      <c r="E48" s="27" t="s">
        <v>115</v>
      </c>
      <c r="F48" s="28"/>
      <c r="G48" s="29"/>
    </row>
    <row r="49" spans="1:7" ht="15" x14ac:dyDescent="0.2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 x14ac:dyDescent="0.2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 x14ac:dyDescent="0.2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 x14ac:dyDescent="0.2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 x14ac:dyDescent="0.2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5" x14ac:dyDescent="0.2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 x14ac:dyDescent="0.2">
      <c r="A62" s="28"/>
      <c r="B62" s="28"/>
      <c r="C62" s="28"/>
      <c r="E62" s="27" t="s">
        <v>116</v>
      </c>
      <c r="F62" s="28"/>
      <c r="G62" s="29"/>
    </row>
    <row r="63" spans="1:7" ht="15" x14ac:dyDescent="0.2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 x14ac:dyDescent="0.2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 x14ac:dyDescent="0.2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 x14ac:dyDescent="0.2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5" x14ac:dyDescent="0.2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 x14ac:dyDescent="0.2">
      <c r="A76" s="28"/>
      <c r="B76" s="28"/>
      <c r="C76" s="28"/>
      <c r="E76" s="27" t="s">
        <v>117</v>
      </c>
      <c r="F76" s="28"/>
      <c r="G76" s="29"/>
    </row>
    <row r="77" spans="1:7" ht="15" x14ac:dyDescent="0.2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 x14ac:dyDescent="0.2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 x14ac:dyDescent="0.2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5" x14ac:dyDescent="0.2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Olexandr Balyk</cp:lastModifiedBy>
  <cp:lastPrinted>2007-01-05T10:33:44Z</cp:lastPrinted>
  <dcterms:created xsi:type="dcterms:W3CDTF">2001-09-28T18:48:17Z</dcterms:created>
  <dcterms:modified xsi:type="dcterms:W3CDTF">2023-10-20T00:32:26Z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543865382671356</vt:r8>
  </property>
</Properties>
</file>