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penBreath\"/>
    </mc:Choice>
  </mc:AlternateContent>
  <xr:revisionPtr revIDLastSave="0" documentId="8_{07646DA6-EC5C-49FF-9736-17A3790A815B}" xr6:coauthVersionLast="45" xr6:coauthVersionMax="45" xr10:uidLastSave="{00000000-0000-0000-0000-000000000000}"/>
  <bookViews>
    <workbookView xWindow="-120" yWindow="-120" windowWidth="29040" windowHeight="15840" tabRatio="575" firstSheet="6" activeTab="10" xr2:uid="{7DD7F7E1-9F6E-4B26-BE07-1885D40423D5}"/>
  </bookViews>
  <sheets>
    <sheet name="CALC" sheetId="1" r:id="rId1"/>
    <sheet name="80Nm 33mm 2.28m-min" sheetId="5" state="hidden" r:id="rId2"/>
    <sheet name="120Nm 22mm 1.52m-min" sheetId="2" state="hidden" r:id="rId3"/>
    <sheet name="240Nm 11mm 0.76m-min" sheetId="7" state="hidden" r:id="rId4"/>
    <sheet name="ALL" sheetId="10" state="hidden" r:id="rId5"/>
    <sheet name="ALL (Table)" sheetId="11" state="hidden" r:id="rId6"/>
    <sheet name="ALL (Table) (NEMA 17)" sheetId="19" r:id="rId7"/>
    <sheet name="ALL (Table) (NEMA 23)" sheetId="18" r:id="rId8"/>
    <sheet name="FatigueLife (NEMA 17)" sheetId="15" r:id="rId9"/>
    <sheet name="FatigueLife (NEMA 23)" sheetId="20" r:id="rId10"/>
    <sheet name="MOT-AN-S-060-005-042-L-A-AAAA" sheetId="3" r:id="rId11"/>
  </sheets>
  <definedNames>
    <definedName name="A">CALC!$B$6</definedName>
    <definedName name="A_mm">CALC!$C$6</definedName>
    <definedName name="B_1">CALC!$B$12</definedName>
    <definedName name="B_2">CALC!$B$13</definedName>
    <definedName name="C_1">CALC!$B$15</definedName>
    <definedName name="C_2">CALC!$B$16</definedName>
    <definedName name="C_Sicurezza">CALC!$B$2</definedName>
    <definedName name="Cycle_max">CALC!$B$21</definedName>
    <definedName name="F">CALC!$B$10</definedName>
    <definedName name="F_Kg">CALC!$C$10</definedName>
    <definedName name="H">CALC!$B$5</definedName>
    <definedName name="H_mm">CALC!$C$5</definedName>
    <definedName name="L">CALC!$B$4</definedName>
    <definedName name="L_mm">CALC!$C$4</definedName>
    <definedName name="P">CALC!$B$8</definedName>
    <definedName name="P_kPA">CALC!$C$8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3" l="1" a="1"/>
  <c r="E13" i="3" s="1"/>
  <c r="D15" i="3"/>
  <c r="D14" i="3"/>
  <c r="G13" i="3" l="1"/>
  <c r="G14" i="3"/>
  <c r="G15" i="3"/>
  <c r="U8" i="20"/>
  <c r="U7" i="20"/>
  <c r="U6" i="20"/>
  <c r="U2" i="20"/>
  <c r="U3" i="20" s="1"/>
  <c r="U4" i="20" s="1"/>
  <c r="U5" i="20" s="1"/>
  <c r="U8" i="15"/>
  <c r="U7" i="15"/>
  <c r="U6" i="15"/>
  <c r="U5" i="15"/>
  <c r="U4" i="15"/>
  <c r="U3" i="15"/>
  <c r="U2" i="15"/>
  <c r="Y2" i="20"/>
  <c r="X2" i="20"/>
  <c r="Y2" i="15"/>
  <c r="X2" i="15"/>
  <c r="A8" i="20"/>
  <c r="A7" i="20"/>
  <c r="A6" i="20"/>
  <c r="C8" i="20"/>
  <c r="C7" i="20"/>
  <c r="C6" i="20"/>
  <c r="V9" i="20"/>
  <c r="T8" i="20"/>
  <c r="B8" i="20" s="1"/>
  <c r="W8" i="20" s="1"/>
  <c r="S8" i="20"/>
  <c r="H8" i="20"/>
  <c r="G8" i="20"/>
  <c r="F8" i="20" a="1"/>
  <c r="F8" i="20" s="1"/>
  <c r="E8" i="20" a="1"/>
  <c r="E8" i="20" s="1"/>
  <c r="T7" i="20"/>
  <c r="B7" i="20" s="1"/>
  <c r="W7" i="20" s="1"/>
  <c r="S7" i="20"/>
  <c r="H7" i="20"/>
  <c r="G7" i="20"/>
  <c r="F7" i="20" a="1"/>
  <c r="F7" i="20" s="1"/>
  <c r="E7" i="20" a="1"/>
  <c r="E7" i="20" s="1"/>
  <c r="T6" i="20"/>
  <c r="B6" i="20" s="1"/>
  <c r="W6" i="20" s="1"/>
  <c r="S6" i="20"/>
  <c r="H6" i="20"/>
  <c r="G6" i="20"/>
  <c r="F6" i="20" a="1"/>
  <c r="F6" i="20" s="1"/>
  <c r="E6" i="20" a="1"/>
  <c r="E6" i="20" s="1"/>
  <c r="T5" i="20"/>
  <c r="B5" i="20" s="1"/>
  <c r="W5" i="20" s="1"/>
  <c r="S5" i="20"/>
  <c r="H5" i="20"/>
  <c r="G5" i="20"/>
  <c r="F5" i="20" a="1"/>
  <c r="F5" i="20" s="1"/>
  <c r="E5" i="20" a="1"/>
  <c r="E5" i="20" s="1"/>
  <c r="T4" i="20"/>
  <c r="B4" i="20" s="1"/>
  <c r="W4" i="20" s="1"/>
  <c r="S4" i="20"/>
  <c r="H4" i="20"/>
  <c r="G4" i="20"/>
  <c r="F4" i="20" a="1"/>
  <c r="F4" i="20" s="1"/>
  <c r="E4" i="20" a="1"/>
  <c r="E4" i="20" s="1"/>
  <c r="T3" i="20"/>
  <c r="S3" i="20"/>
  <c r="H3" i="20"/>
  <c r="G3" i="20"/>
  <c r="F3" i="20" a="1"/>
  <c r="F3" i="20" s="1"/>
  <c r="E3" i="20" a="1"/>
  <c r="E3" i="20" s="1"/>
  <c r="T2" i="20"/>
  <c r="Q2" i="20" s="1"/>
  <c r="S2" i="20"/>
  <c r="H2" i="20"/>
  <c r="R2" i="20" s="1"/>
  <c r="G2" i="20"/>
  <c r="F2" i="20" a="1"/>
  <c r="F2" i="20" s="1"/>
  <c r="E2" i="20" a="1"/>
  <c r="E2" i="20" s="1"/>
  <c r="B3" i="20"/>
  <c r="W3" i="20" s="1"/>
  <c r="A2" i="15"/>
  <c r="A6" i="15" s="1"/>
  <c r="A7" i="15" s="1"/>
  <c r="A8" i="15" s="1"/>
  <c r="J6" i="3"/>
  <c r="J5" i="3"/>
  <c r="S603" i="19"/>
  <c r="Q603" i="19"/>
  <c r="P603" i="19"/>
  <c r="O603" i="19"/>
  <c r="N603" i="19"/>
  <c r="M603" i="19"/>
  <c r="L603" i="19"/>
  <c r="K603" i="19"/>
  <c r="J603" i="19"/>
  <c r="I603" i="19"/>
  <c r="H603" i="19"/>
  <c r="G603" i="19"/>
  <c r="F603" i="19"/>
  <c r="E603" i="19"/>
  <c r="D603" i="19"/>
  <c r="C603" i="19"/>
  <c r="B603" i="19"/>
  <c r="A603" i="19"/>
  <c r="S602" i="19"/>
  <c r="Q602" i="19"/>
  <c r="P602" i="19"/>
  <c r="O602" i="19"/>
  <c r="N602" i="19"/>
  <c r="M602" i="19"/>
  <c r="L602" i="19"/>
  <c r="K602" i="19"/>
  <c r="J602" i="19"/>
  <c r="I602" i="19"/>
  <c r="H602" i="19"/>
  <c r="G602" i="19"/>
  <c r="F602" i="19"/>
  <c r="E602" i="19"/>
  <c r="D602" i="19"/>
  <c r="C602" i="19"/>
  <c r="A602" i="19"/>
  <c r="B602" i="19" s="1"/>
  <c r="S601" i="19"/>
  <c r="Q601" i="19"/>
  <c r="P601" i="19"/>
  <c r="O601" i="19"/>
  <c r="N601" i="19"/>
  <c r="M601" i="19"/>
  <c r="L601" i="19"/>
  <c r="K601" i="19"/>
  <c r="J601" i="19"/>
  <c r="I601" i="19"/>
  <c r="H601" i="19"/>
  <c r="G601" i="19"/>
  <c r="F601" i="19"/>
  <c r="E601" i="19"/>
  <c r="D601" i="19"/>
  <c r="C601" i="19"/>
  <c r="A601" i="19"/>
  <c r="B601" i="19" s="1"/>
  <c r="S600" i="19"/>
  <c r="Q600" i="19"/>
  <c r="P600" i="19"/>
  <c r="O600" i="19"/>
  <c r="N600" i="19"/>
  <c r="M600" i="19"/>
  <c r="L600" i="19"/>
  <c r="K600" i="19"/>
  <c r="J600" i="19"/>
  <c r="I600" i="19"/>
  <c r="H600" i="19"/>
  <c r="G600" i="19"/>
  <c r="F600" i="19"/>
  <c r="E600" i="19"/>
  <c r="D600" i="19"/>
  <c r="C600" i="19"/>
  <c r="B600" i="19"/>
  <c r="A600" i="19"/>
  <c r="S599" i="19"/>
  <c r="Q599" i="19"/>
  <c r="P599" i="19"/>
  <c r="O599" i="19"/>
  <c r="N599" i="19"/>
  <c r="M599" i="19"/>
  <c r="L599" i="19"/>
  <c r="K599" i="19"/>
  <c r="J599" i="19"/>
  <c r="I599" i="19"/>
  <c r="H599" i="19"/>
  <c r="G599" i="19"/>
  <c r="F599" i="19"/>
  <c r="E599" i="19"/>
  <c r="D599" i="19"/>
  <c r="C599" i="19"/>
  <c r="A599" i="19"/>
  <c r="B599" i="19" s="1"/>
  <c r="S598" i="19"/>
  <c r="Q598" i="19"/>
  <c r="P598" i="19"/>
  <c r="O598" i="19"/>
  <c r="N598" i="19"/>
  <c r="M598" i="19"/>
  <c r="L598" i="19"/>
  <c r="K598" i="19"/>
  <c r="J598" i="19"/>
  <c r="I598" i="19"/>
  <c r="H598" i="19"/>
  <c r="G598" i="19"/>
  <c r="F598" i="19"/>
  <c r="E598" i="19"/>
  <c r="D598" i="19"/>
  <c r="C598" i="19"/>
  <c r="A598" i="19"/>
  <c r="B598" i="19" s="1"/>
  <c r="S597" i="19"/>
  <c r="Q597" i="19"/>
  <c r="P597" i="19"/>
  <c r="O597" i="19"/>
  <c r="N597" i="19"/>
  <c r="M597" i="19"/>
  <c r="L597" i="19"/>
  <c r="K597" i="19"/>
  <c r="J597" i="19"/>
  <c r="I597" i="19"/>
  <c r="H597" i="19"/>
  <c r="G597" i="19"/>
  <c r="F597" i="19"/>
  <c r="E597" i="19"/>
  <c r="D597" i="19"/>
  <c r="C597" i="19"/>
  <c r="B597" i="19"/>
  <c r="A597" i="19"/>
  <c r="S596" i="19"/>
  <c r="Q596" i="19"/>
  <c r="P596" i="19"/>
  <c r="O596" i="19"/>
  <c r="N596" i="19"/>
  <c r="M596" i="19"/>
  <c r="L596" i="19"/>
  <c r="K596" i="19"/>
  <c r="J596" i="19"/>
  <c r="I596" i="19"/>
  <c r="H596" i="19"/>
  <c r="G596" i="19"/>
  <c r="F596" i="19"/>
  <c r="E596" i="19"/>
  <c r="D596" i="19"/>
  <c r="C596" i="19"/>
  <c r="A596" i="19"/>
  <c r="B596" i="19" s="1"/>
  <c r="S595" i="19"/>
  <c r="Q595" i="19"/>
  <c r="P595" i="19"/>
  <c r="O595" i="19"/>
  <c r="N595" i="19"/>
  <c r="M595" i="19"/>
  <c r="L595" i="19"/>
  <c r="K595" i="19"/>
  <c r="J595" i="19"/>
  <c r="I595" i="19"/>
  <c r="H595" i="19"/>
  <c r="G595" i="19"/>
  <c r="F595" i="19"/>
  <c r="E595" i="19"/>
  <c r="D595" i="19"/>
  <c r="C595" i="19"/>
  <c r="B595" i="19"/>
  <c r="A595" i="19"/>
  <c r="S594" i="19"/>
  <c r="Q594" i="19"/>
  <c r="P594" i="19"/>
  <c r="O594" i="19"/>
  <c r="N594" i="19"/>
  <c r="M594" i="19"/>
  <c r="L594" i="19"/>
  <c r="K594" i="19"/>
  <c r="J594" i="19"/>
  <c r="I594" i="19"/>
  <c r="H594" i="19"/>
  <c r="G594" i="19"/>
  <c r="F594" i="19"/>
  <c r="E594" i="19"/>
  <c r="D594" i="19"/>
  <c r="C594" i="19"/>
  <c r="B594" i="19"/>
  <c r="A594" i="19"/>
  <c r="S593" i="19"/>
  <c r="Q593" i="19"/>
  <c r="P593" i="19"/>
  <c r="O593" i="19"/>
  <c r="N593" i="19"/>
  <c r="M593" i="19"/>
  <c r="L593" i="19"/>
  <c r="K593" i="19"/>
  <c r="J593" i="19"/>
  <c r="I593" i="19"/>
  <c r="H593" i="19"/>
  <c r="G593" i="19"/>
  <c r="F593" i="19"/>
  <c r="E593" i="19"/>
  <c r="D593" i="19"/>
  <c r="C593" i="19"/>
  <c r="A593" i="19"/>
  <c r="B593" i="19" s="1"/>
  <c r="S592" i="19"/>
  <c r="Q592" i="19"/>
  <c r="P592" i="19"/>
  <c r="O592" i="19"/>
  <c r="N592" i="19"/>
  <c r="M592" i="19"/>
  <c r="L592" i="19"/>
  <c r="K592" i="19"/>
  <c r="J592" i="19"/>
  <c r="I592" i="19"/>
  <c r="H592" i="19"/>
  <c r="G592" i="19"/>
  <c r="F592" i="19"/>
  <c r="E592" i="19"/>
  <c r="D592" i="19"/>
  <c r="C592" i="19"/>
  <c r="A592" i="19"/>
  <c r="B592" i="19" s="1"/>
  <c r="S591" i="19"/>
  <c r="Q591" i="19"/>
  <c r="P591" i="19"/>
  <c r="O591" i="19"/>
  <c r="N591" i="19"/>
  <c r="M591" i="19"/>
  <c r="L591" i="19"/>
  <c r="K591" i="19"/>
  <c r="J591" i="19"/>
  <c r="I591" i="19"/>
  <c r="H591" i="19"/>
  <c r="G591" i="19"/>
  <c r="F591" i="19"/>
  <c r="E591" i="19"/>
  <c r="D591" i="19"/>
  <c r="C591" i="19"/>
  <c r="B591" i="19"/>
  <c r="A591" i="19"/>
  <c r="S590" i="19"/>
  <c r="Q590" i="19"/>
  <c r="P590" i="19"/>
  <c r="O590" i="19"/>
  <c r="N590" i="19"/>
  <c r="M590" i="19"/>
  <c r="L590" i="19"/>
  <c r="K590" i="19"/>
  <c r="J590" i="19"/>
  <c r="I590" i="19"/>
  <c r="H590" i="19"/>
  <c r="G590" i="19"/>
  <c r="F590" i="19"/>
  <c r="E590" i="19"/>
  <c r="D590" i="19"/>
  <c r="C590" i="19"/>
  <c r="A590" i="19"/>
  <c r="B590" i="19" s="1"/>
  <c r="S589" i="19"/>
  <c r="Q589" i="19"/>
  <c r="P589" i="19"/>
  <c r="O589" i="19"/>
  <c r="N589" i="19"/>
  <c r="M589" i="19"/>
  <c r="L589" i="19"/>
  <c r="K589" i="19"/>
  <c r="J589" i="19"/>
  <c r="I589" i="19"/>
  <c r="H589" i="19"/>
  <c r="G589" i="19"/>
  <c r="F589" i="19"/>
  <c r="E589" i="19"/>
  <c r="D589" i="19"/>
  <c r="C589" i="19"/>
  <c r="A589" i="19"/>
  <c r="B589" i="19" s="1"/>
  <c r="S588" i="19"/>
  <c r="Q588" i="19"/>
  <c r="P588" i="19"/>
  <c r="O588" i="19"/>
  <c r="N588" i="19"/>
  <c r="M588" i="19"/>
  <c r="L588" i="19"/>
  <c r="K588" i="19"/>
  <c r="J588" i="19"/>
  <c r="I588" i="19"/>
  <c r="H588" i="19"/>
  <c r="G588" i="19"/>
  <c r="F588" i="19"/>
  <c r="E588" i="19"/>
  <c r="D588" i="19"/>
  <c r="C588" i="19"/>
  <c r="B588" i="19"/>
  <c r="A588" i="19"/>
  <c r="S587" i="19"/>
  <c r="Q587" i="19"/>
  <c r="P587" i="19"/>
  <c r="O587" i="19"/>
  <c r="N587" i="19"/>
  <c r="M587" i="19"/>
  <c r="L587" i="19"/>
  <c r="K587" i="19"/>
  <c r="J587" i="19"/>
  <c r="I587" i="19"/>
  <c r="H587" i="19"/>
  <c r="G587" i="19"/>
  <c r="F587" i="19"/>
  <c r="E587" i="19"/>
  <c r="D587" i="19"/>
  <c r="C587" i="19"/>
  <c r="A587" i="19"/>
  <c r="B587" i="19" s="1"/>
  <c r="S586" i="19"/>
  <c r="Q586" i="19"/>
  <c r="P586" i="19"/>
  <c r="O586" i="19"/>
  <c r="N586" i="19"/>
  <c r="M586" i="19"/>
  <c r="L586" i="19"/>
  <c r="K586" i="19"/>
  <c r="J586" i="19"/>
  <c r="I586" i="19"/>
  <c r="H586" i="19"/>
  <c r="G586" i="19"/>
  <c r="F586" i="19"/>
  <c r="E586" i="19"/>
  <c r="D586" i="19"/>
  <c r="C586" i="19"/>
  <c r="A586" i="19"/>
  <c r="B586" i="19" s="1"/>
  <c r="S585" i="19"/>
  <c r="Q585" i="19"/>
  <c r="P585" i="19"/>
  <c r="O585" i="19"/>
  <c r="N585" i="19"/>
  <c r="M585" i="19"/>
  <c r="L585" i="19"/>
  <c r="K585" i="19"/>
  <c r="J585" i="19"/>
  <c r="I585" i="19"/>
  <c r="H585" i="19"/>
  <c r="G585" i="19"/>
  <c r="F585" i="19"/>
  <c r="E585" i="19"/>
  <c r="D585" i="19"/>
  <c r="C585" i="19"/>
  <c r="B585" i="19"/>
  <c r="A585" i="19"/>
  <c r="S584" i="19"/>
  <c r="Q584" i="19"/>
  <c r="P584" i="19"/>
  <c r="O584" i="19"/>
  <c r="N584" i="19"/>
  <c r="M584" i="19"/>
  <c r="L584" i="19"/>
  <c r="K584" i="19"/>
  <c r="J584" i="19"/>
  <c r="I584" i="19"/>
  <c r="H584" i="19"/>
  <c r="G584" i="19"/>
  <c r="F584" i="19"/>
  <c r="E584" i="19"/>
  <c r="D584" i="19"/>
  <c r="C584" i="19"/>
  <c r="A584" i="19"/>
  <c r="B584" i="19" s="1"/>
  <c r="S583" i="19"/>
  <c r="Q583" i="19"/>
  <c r="P583" i="19"/>
  <c r="O583" i="19"/>
  <c r="N583" i="19"/>
  <c r="M583" i="19"/>
  <c r="L583" i="19"/>
  <c r="K583" i="19"/>
  <c r="J583" i="19"/>
  <c r="I583" i="19"/>
  <c r="H583" i="19"/>
  <c r="G583" i="19"/>
  <c r="F583" i="19"/>
  <c r="E583" i="19"/>
  <c r="D583" i="19"/>
  <c r="C583" i="19"/>
  <c r="B583" i="19"/>
  <c r="A583" i="19"/>
  <c r="S582" i="19"/>
  <c r="Q582" i="19"/>
  <c r="P582" i="19"/>
  <c r="O582" i="19"/>
  <c r="N582" i="19"/>
  <c r="M582" i="19"/>
  <c r="L582" i="19"/>
  <c r="K582" i="19"/>
  <c r="J582" i="19"/>
  <c r="I582" i="19"/>
  <c r="H582" i="19"/>
  <c r="G582" i="19"/>
  <c r="F582" i="19"/>
  <c r="E582" i="19"/>
  <c r="D582" i="19"/>
  <c r="C582" i="19"/>
  <c r="B582" i="19"/>
  <c r="A582" i="19"/>
  <c r="S581" i="19"/>
  <c r="Q581" i="19"/>
  <c r="P581" i="19"/>
  <c r="O581" i="19"/>
  <c r="N581" i="19"/>
  <c r="M581" i="19"/>
  <c r="L581" i="19"/>
  <c r="K581" i="19"/>
  <c r="J581" i="19"/>
  <c r="I581" i="19"/>
  <c r="H581" i="19"/>
  <c r="G581" i="19"/>
  <c r="F581" i="19"/>
  <c r="E581" i="19"/>
  <c r="D581" i="19"/>
  <c r="C581" i="19"/>
  <c r="A581" i="19"/>
  <c r="B581" i="19" s="1"/>
  <c r="S580" i="19"/>
  <c r="Q580" i="19"/>
  <c r="P580" i="19"/>
  <c r="O580" i="19"/>
  <c r="N580" i="19"/>
  <c r="M580" i="19"/>
  <c r="L580" i="19"/>
  <c r="K580" i="19"/>
  <c r="J580" i="19"/>
  <c r="I580" i="19"/>
  <c r="H580" i="19"/>
  <c r="G580" i="19"/>
  <c r="F580" i="19"/>
  <c r="E580" i="19"/>
  <c r="D580" i="19"/>
  <c r="C580" i="19"/>
  <c r="A580" i="19"/>
  <c r="B580" i="19" s="1"/>
  <c r="S579" i="19"/>
  <c r="Q579" i="19"/>
  <c r="P579" i="19"/>
  <c r="O579" i="19"/>
  <c r="N579" i="19"/>
  <c r="M579" i="19"/>
  <c r="L579" i="19"/>
  <c r="K579" i="19"/>
  <c r="J579" i="19"/>
  <c r="I579" i="19"/>
  <c r="H579" i="19"/>
  <c r="G579" i="19"/>
  <c r="F579" i="19"/>
  <c r="E579" i="19"/>
  <c r="D579" i="19"/>
  <c r="C579" i="19"/>
  <c r="B579" i="19"/>
  <c r="A579" i="19"/>
  <c r="S578" i="19"/>
  <c r="Q578" i="19"/>
  <c r="P578" i="19"/>
  <c r="O578" i="19"/>
  <c r="N578" i="19"/>
  <c r="M578" i="19"/>
  <c r="L578" i="19"/>
  <c r="K578" i="19"/>
  <c r="J578" i="19"/>
  <c r="I578" i="19"/>
  <c r="H578" i="19"/>
  <c r="G578" i="19"/>
  <c r="F578" i="19"/>
  <c r="E578" i="19"/>
  <c r="D578" i="19"/>
  <c r="C578" i="19"/>
  <c r="A578" i="19"/>
  <c r="B578" i="19" s="1"/>
  <c r="S577" i="19"/>
  <c r="Q577" i="19"/>
  <c r="P577" i="19"/>
  <c r="O577" i="19"/>
  <c r="N577" i="19"/>
  <c r="M577" i="19"/>
  <c r="L577" i="19"/>
  <c r="K577" i="19"/>
  <c r="J577" i="19"/>
  <c r="I577" i="19"/>
  <c r="H577" i="19"/>
  <c r="G577" i="19"/>
  <c r="F577" i="19"/>
  <c r="E577" i="19"/>
  <c r="D577" i="19"/>
  <c r="C577" i="19"/>
  <c r="A577" i="19"/>
  <c r="B577" i="19" s="1"/>
  <c r="S576" i="19"/>
  <c r="Q576" i="19"/>
  <c r="P576" i="19"/>
  <c r="O576" i="19"/>
  <c r="N576" i="19"/>
  <c r="M576" i="19"/>
  <c r="L576" i="19"/>
  <c r="K576" i="19"/>
  <c r="J576" i="19"/>
  <c r="I576" i="19"/>
  <c r="H576" i="19"/>
  <c r="G576" i="19"/>
  <c r="F576" i="19"/>
  <c r="E576" i="19"/>
  <c r="D576" i="19"/>
  <c r="C576" i="19"/>
  <c r="B576" i="19"/>
  <c r="A576" i="19"/>
  <c r="S575" i="19"/>
  <c r="Q575" i="19"/>
  <c r="P575" i="19"/>
  <c r="O575" i="19"/>
  <c r="N575" i="19"/>
  <c r="M575" i="19"/>
  <c r="L575" i="19"/>
  <c r="K575" i="19"/>
  <c r="J575" i="19"/>
  <c r="I575" i="19"/>
  <c r="H575" i="19"/>
  <c r="G575" i="19"/>
  <c r="F575" i="19"/>
  <c r="E575" i="19"/>
  <c r="D575" i="19"/>
  <c r="C575" i="19"/>
  <c r="A575" i="19"/>
  <c r="B575" i="19" s="1"/>
  <c r="S574" i="19"/>
  <c r="Q574" i="19"/>
  <c r="P574" i="19"/>
  <c r="O574" i="19"/>
  <c r="N574" i="19"/>
  <c r="M574" i="19"/>
  <c r="L574" i="19"/>
  <c r="K574" i="19"/>
  <c r="J574" i="19"/>
  <c r="I574" i="19"/>
  <c r="H574" i="19"/>
  <c r="G574" i="19"/>
  <c r="F574" i="19"/>
  <c r="E574" i="19"/>
  <c r="D574" i="19"/>
  <c r="C574" i="19"/>
  <c r="A574" i="19"/>
  <c r="B574" i="19" s="1"/>
  <c r="S573" i="19"/>
  <c r="Q573" i="19"/>
  <c r="P573" i="19"/>
  <c r="O573" i="19"/>
  <c r="N573" i="19"/>
  <c r="M573" i="19"/>
  <c r="L573" i="19"/>
  <c r="K573" i="19"/>
  <c r="J573" i="19"/>
  <c r="I573" i="19"/>
  <c r="H573" i="19"/>
  <c r="G573" i="19"/>
  <c r="F573" i="19"/>
  <c r="E573" i="19"/>
  <c r="D573" i="19"/>
  <c r="C573" i="19"/>
  <c r="B573" i="19"/>
  <c r="A573" i="19"/>
  <c r="S572" i="19"/>
  <c r="Q572" i="19"/>
  <c r="P572" i="19"/>
  <c r="O572" i="19"/>
  <c r="N572" i="19"/>
  <c r="M572" i="19"/>
  <c r="L572" i="19"/>
  <c r="K572" i="19"/>
  <c r="J572" i="19"/>
  <c r="I572" i="19"/>
  <c r="H572" i="19"/>
  <c r="G572" i="19"/>
  <c r="F572" i="19"/>
  <c r="E572" i="19"/>
  <c r="D572" i="19"/>
  <c r="C572" i="19"/>
  <c r="A572" i="19"/>
  <c r="B572" i="19" s="1"/>
  <c r="S571" i="19"/>
  <c r="Q571" i="19"/>
  <c r="P571" i="19"/>
  <c r="O571" i="19"/>
  <c r="N571" i="19"/>
  <c r="M571" i="19"/>
  <c r="L571" i="19"/>
  <c r="K571" i="19"/>
  <c r="J571" i="19"/>
  <c r="I571" i="19"/>
  <c r="H571" i="19"/>
  <c r="G571" i="19"/>
  <c r="F571" i="19"/>
  <c r="E571" i="19"/>
  <c r="D571" i="19"/>
  <c r="C571" i="19"/>
  <c r="B571" i="19"/>
  <c r="A571" i="19"/>
  <c r="S570" i="19"/>
  <c r="Q570" i="19"/>
  <c r="P570" i="19"/>
  <c r="O570" i="19"/>
  <c r="N570" i="19"/>
  <c r="M570" i="19"/>
  <c r="L570" i="19"/>
  <c r="K570" i="19"/>
  <c r="J570" i="19"/>
  <c r="I570" i="19"/>
  <c r="H570" i="19"/>
  <c r="G570" i="19"/>
  <c r="F570" i="19"/>
  <c r="E570" i="19"/>
  <c r="D570" i="19"/>
  <c r="C570" i="19"/>
  <c r="B570" i="19"/>
  <c r="A570" i="19"/>
  <c r="S569" i="19"/>
  <c r="Q569" i="19"/>
  <c r="P569" i="19"/>
  <c r="O569" i="19"/>
  <c r="N569" i="19"/>
  <c r="M569" i="19"/>
  <c r="L569" i="19"/>
  <c r="K569" i="19"/>
  <c r="J569" i="19"/>
  <c r="I569" i="19"/>
  <c r="H569" i="19"/>
  <c r="G569" i="19"/>
  <c r="F569" i="19"/>
  <c r="E569" i="19"/>
  <c r="D569" i="19"/>
  <c r="C569" i="19"/>
  <c r="A569" i="19"/>
  <c r="B569" i="19" s="1"/>
  <c r="S568" i="19"/>
  <c r="Q568" i="19"/>
  <c r="P568" i="19"/>
  <c r="O568" i="19"/>
  <c r="N568" i="19"/>
  <c r="M568" i="19"/>
  <c r="L568" i="19"/>
  <c r="K568" i="19"/>
  <c r="J568" i="19"/>
  <c r="I568" i="19"/>
  <c r="H568" i="19"/>
  <c r="G568" i="19"/>
  <c r="F568" i="19"/>
  <c r="E568" i="19"/>
  <c r="D568" i="19"/>
  <c r="C568" i="19"/>
  <c r="A568" i="19"/>
  <c r="B568" i="19" s="1"/>
  <c r="S567" i="19"/>
  <c r="Q567" i="19"/>
  <c r="P567" i="19"/>
  <c r="O567" i="19"/>
  <c r="N567" i="19"/>
  <c r="M567" i="19"/>
  <c r="L567" i="19"/>
  <c r="K567" i="19"/>
  <c r="J567" i="19"/>
  <c r="I567" i="19"/>
  <c r="H567" i="19"/>
  <c r="G567" i="19"/>
  <c r="F567" i="19"/>
  <c r="E567" i="19"/>
  <c r="D567" i="19"/>
  <c r="C567" i="19"/>
  <c r="B567" i="19"/>
  <c r="A567" i="19"/>
  <c r="S566" i="19"/>
  <c r="Q566" i="19"/>
  <c r="P566" i="19"/>
  <c r="O566" i="19"/>
  <c r="N566" i="19"/>
  <c r="M566" i="19"/>
  <c r="L566" i="19"/>
  <c r="K566" i="19"/>
  <c r="J566" i="19"/>
  <c r="I566" i="19"/>
  <c r="H566" i="19"/>
  <c r="G566" i="19"/>
  <c r="F566" i="19"/>
  <c r="E566" i="19"/>
  <c r="D566" i="19"/>
  <c r="C566" i="19"/>
  <c r="A566" i="19"/>
  <c r="B566" i="19" s="1"/>
  <c r="S565" i="19"/>
  <c r="Q565" i="19"/>
  <c r="P565" i="19"/>
  <c r="O565" i="19"/>
  <c r="N565" i="19"/>
  <c r="M565" i="19"/>
  <c r="L565" i="19"/>
  <c r="K565" i="19"/>
  <c r="J565" i="19"/>
  <c r="I565" i="19"/>
  <c r="H565" i="19"/>
  <c r="G565" i="19"/>
  <c r="F565" i="19"/>
  <c r="E565" i="19"/>
  <c r="D565" i="19"/>
  <c r="C565" i="19"/>
  <c r="A565" i="19"/>
  <c r="B565" i="19" s="1"/>
  <c r="S564" i="19"/>
  <c r="Q564" i="19"/>
  <c r="P564" i="19"/>
  <c r="O564" i="19"/>
  <c r="N564" i="19"/>
  <c r="M564" i="19"/>
  <c r="L564" i="19"/>
  <c r="K564" i="19"/>
  <c r="J564" i="19"/>
  <c r="I564" i="19"/>
  <c r="H564" i="19"/>
  <c r="G564" i="19"/>
  <c r="F564" i="19"/>
  <c r="E564" i="19"/>
  <c r="D564" i="19"/>
  <c r="C564" i="19"/>
  <c r="B564" i="19"/>
  <c r="A564" i="19"/>
  <c r="S563" i="19"/>
  <c r="Q563" i="19"/>
  <c r="P563" i="19"/>
  <c r="O563" i="19"/>
  <c r="N563" i="19"/>
  <c r="M563" i="19"/>
  <c r="L563" i="19"/>
  <c r="K563" i="19"/>
  <c r="J563" i="19"/>
  <c r="I563" i="19"/>
  <c r="H563" i="19"/>
  <c r="G563" i="19"/>
  <c r="F563" i="19"/>
  <c r="E563" i="19"/>
  <c r="D563" i="19"/>
  <c r="C563" i="19"/>
  <c r="A563" i="19"/>
  <c r="B563" i="19" s="1"/>
  <c r="S562" i="19"/>
  <c r="Q562" i="19"/>
  <c r="P562" i="19"/>
  <c r="O562" i="19"/>
  <c r="N562" i="19"/>
  <c r="M562" i="19"/>
  <c r="L562" i="19"/>
  <c r="K562" i="19"/>
  <c r="J562" i="19"/>
  <c r="I562" i="19"/>
  <c r="H562" i="19"/>
  <c r="G562" i="19"/>
  <c r="F562" i="19"/>
  <c r="E562" i="19"/>
  <c r="D562" i="19"/>
  <c r="C562" i="19"/>
  <c r="A562" i="19"/>
  <c r="B562" i="19" s="1"/>
  <c r="S561" i="19"/>
  <c r="Q561" i="19"/>
  <c r="P561" i="19"/>
  <c r="O561" i="19"/>
  <c r="N561" i="19"/>
  <c r="M561" i="19"/>
  <c r="L561" i="19"/>
  <c r="K561" i="19"/>
  <c r="J561" i="19"/>
  <c r="I561" i="19"/>
  <c r="H561" i="19"/>
  <c r="G561" i="19"/>
  <c r="F561" i="19"/>
  <c r="E561" i="19"/>
  <c r="D561" i="19"/>
  <c r="C561" i="19"/>
  <c r="B561" i="19"/>
  <c r="A561" i="19"/>
  <c r="S560" i="19"/>
  <c r="Q560" i="19"/>
  <c r="P560" i="19"/>
  <c r="O560" i="19"/>
  <c r="N560" i="19"/>
  <c r="M560" i="19"/>
  <c r="L560" i="19"/>
  <c r="K560" i="19"/>
  <c r="J560" i="19"/>
  <c r="I560" i="19"/>
  <c r="H560" i="19"/>
  <c r="G560" i="19"/>
  <c r="F560" i="19"/>
  <c r="E560" i="19"/>
  <c r="D560" i="19"/>
  <c r="C560" i="19"/>
  <c r="A560" i="19"/>
  <c r="B560" i="19" s="1"/>
  <c r="S559" i="19"/>
  <c r="Q559" i="19"/>
  <c r="P559" i="19"/>
  <c r="O559" i="19"/>
  <c r="N559" i="19"/>
  <c r="M559" i="19"/>
  <c r="L559" i="19"/>
  <c r="K559" i="19"/>
  <c r="J559" i="19"/>
  <c r="I559" i="19"/>
  <c r="H559" i="19"/>
  <c r="G559" i="19"/>
  <c r="F559" i="19"/>
  <c r="E559" i="19"/>
  <c r="D559" i="19"/>
  <c r="C559" i="19"/>
  <c r="B559" i="19"/>
  <c r="A559" i="19"/>
  <c r="S558" i="19"/>
  <c r="Q558" i="19"/>
  <c r="P558" i="19"/>
  <c r="O558" i="19"/>
  <c r="N558" i="19"/>
  <c r="M558" i="19"/>
  <c r="L558" i="19"/>
  <c r="K558" i="19"/>
  <c r="J558" i="19"/>
  <c r="I558" i="19"/>
  <c r="H558" i="19"/>
  <c r="G558" i="19"/>
  <c r="F558" i="19"/>
  <c r="E558" i="19"/>
  <c r="D558" i="19"/>
  <c r="C558" i="19"/>
  <c r="B558" i="19"/>
  <c r="A558" i="19"/>
  <c r="S557" i="19"/>
  <c r="Q557" i="19"/>
  <c r="P557" i="19"/>
  <c r="O557" i="19"/>
  <c r="N557" i="19"/>
  <c r="M557" i="19"/>
  <c r="L557" i="19"/>
  <c r="K557" i="19"/>
  <c r="J557" i="19"/>
  <c r="I557" i="19"/>
  <c r="H557" i="19"/>
  <c r="G557" i="19"/>
  <c r="F557" i="19"/>
  <c r="E557" i="19"/>
  <c r="D557" i="19"/>
  <c r="C557" i="19"/>
  <c r="A557" i="19"/>
  <c r="B557" i="19" s="1"/>
  <c r="S556" i="19"/>
  <c r="Q556" i="19"/>
  <c r="P556" i="19"/>
  <c r="O556" i="19"/>
  <c r="N556" i="19"/>
  <c r="M556" i="19"/>
  <c r="L556" i="19"/>
  <c r="K556" i="19"/>
  <c r="J556" i="19"/>
  <c r="I556" i="19"/>
  <c r="H556" i="19"/>
  <c r="G556" i="19"/>
  <c r="F556" i="19"/>
  <c r="E556" i="19"/>
  <c r="D556" i="19"/>
  <c r="C556" i="19"/>
  <c r="A556" i="19"/>
  <c r="B556" i="19" s="1"/>
  <c r="S555" i="19"/>
  <c r="Q555" i="19"/>
  <c r="P555" i="19"/>
  <c r="O555" i="19"/>
  <c r="N555" i="19"/>
  <c r="M555" i="19"/>
  <c r="L555" i="19"/>
  <c r="K555" i="19"/>
  <c r="J555" i="19"/>
  <c r="I555" i="19"/>
  <c r="H555" i="19"/>
  <c r="G555" i="19"/>
  <c r="F555" i="19"/>
  <c r="E555" i="19"/>
  <c r="D555" i="19"/>
  <c r="C555" i="19"/>
  <c r="B555" i="19"/>
  <c r="A555" i="19"/>
  <c r="S554" i="19"/>
  <c r="Q554" i="19"/>
  <c r="P554" i="19"/>
  <c r="O554" i="19"/>
  <c r="N554" i="19"/>
  <c r="M554" i="19"/>
  <c r="L554" i="19"/>
  <c r="K554" i="19"/>
  <c r="J554" i="19"/>
  <c r="I554" i="19"/>
  <c r="H554" i="19"/>
  <c r="G554" i="19"/>
  <c r="F554" i="19"/>
  <c r="E554" i="19"/>
  <c r="D554" i="19"/>
  <c r="C554" i="19"/>
  <c r="A554" i="19"/>
  <c r="B554" i="19" s="1"/>
  <c r="S553" i="19"/>
  <c r="Q553" i="19"/>
  <c r="P553" i="19"/>
  <c r="O553" i="19"/>
  <c r="N553" i="19"/>
  <c r="M553" i="19"/>
  <c r="L553" i="19"/>
  <c r="K553" i="19"/>
  <c r="J553" i="19"/>
  <c r="I553" i="19"/>
  <c r="H553" i="19"/>
  <c r="G553" i="19"/>
  <c r="F553" i="19"/>
  <c r="E553" i="19"/>
  <c r="D553" i="19"/>
  <c r="C553" i="19"/>
  <c r="A553" i="19"/>
  <c r="B553" i="19" s="1"/>
  <c r="S552" i="19"/>
  <c r="Q552" i="19"/>
  <c r="P552" i="19"/>
  <c r="O552" i="19"/>
  <c r="N552" i="19"/>
  <c r="M552" i="19"/>
  <c r="L552" i="19"/>
  <c r="K552" i="19"/>
  <c r="J552" i="19"/>
  <c r="I552" i="19"/>
  <c r="H552" i="19"/>
  <c r="G552" i="19"/>
  <c r="F552" i="19"/>
  <c r="E552" i="19"/>
  <c r="D552" i="19"/>
  <c r="C552" i="19"/>
  <c r="B552" i="19"/>
  <c r="A552" i="19"/>
  <c r="S551" i="19"/>
  <c r="Q551" i="19"/>
  <c r="P551" i="19"/>
  <c r="O551" i="19"/>
  <c r="N551" i="19"/>
  <c r="M551" i="19"/>
  <c r="L551" i="19"/>
  <c r="K551" i="19"/>
  <c r="J551" i="19"/>
  <c r="I551" i="19"/>
  <c r="H551" i="19"/>
  <c r="G551" i="19"/>
  <c r="F551" i="19"/>
  <c r="E551" i="19"/>
  <c r="D551" i="19"/>
  <c r="C551" i="19"/>
  <c r="A551" i="19"/>
  <c r="B551" i="19" s="1"/>
  <c r="S550" i="19"/>
  <c r="Q550" i="19"/>
  <c r="P550" i="19"/>
  <c r="O550" i="19"/>
  <c r="N550" i="19"/>
  <c r="M550" i="19"/>
  <c r="L550" i="19"/>
  <c r="K550" i="19"/>
  <c r="J550" i="19"/>
  <c r="I550" i="19"/>
  <c r="H550" i="19"/>
  <c r="G550" i="19"/>
  <c r="F550" i="19"/>
  <c r="E550" i="19"/>
  <c r="D550" i="19"/>
  <c r="C550" i="19"/>
  <c r="A550" i="19"/>
  <c r="B550" i="19" s="1"/>
  <c r="S549" i="19"/>
  <c r="Q549" i="19"/>
  <c r="P549" i="19"/>
  <c r="O549" i="19"/>
  <c r="N549" i="19"/>
  <c r="M549" i="19"/>
  <c r="L549" i="19"/>
  <c r="K549" i="19"/>
  <c r="J549" i="19"/>
  <c r="I549" i="19"/>
  <c r="H549" i="19"/>
  <c r="G549" i="19"/>
  <c r="F549" i="19"/>
  <c r="E549" i="19"/>
  <c r="D549" i="19"/>
  <c r="C549" i="19"/>
  <c r="B549" i="19"/>
  <c r="A549" i="19"/>
  <c r="S548" i="19"/>
  <c r="Q548" i="19"/>
  <c r="P548" i="19"/>
  <c r="O548" i="19"/>
  <c r="N548" i="19"/>
  <c r="M548" i="19"/>
  <c r="L548" i="19"/>
  <c r="K548" i="19"/>
  <c r="J548" i="19"/>
  <c r="I548" i="19"/>
  <c r="H548" i="19"/>
  <c r="G548" i="19"/>
  <c r="F548" i="19"/>
  <c r="E548" i="19"/>
  <c r="D548" i="19"/>
  <c r="C548" i="19"/>
  <c r="A548" i="19"/>
  <c r="B548" i="19" s="1"/>
  <c r="S547" i="19"/>
  <c r="Q547" i="19"/>
  <c r="P547" i="19"/>
  <c r="O547" i="19"/>
  <c r="N547" i="19"/>
  <c r="M547" i="19"/>
  <c r="L547" i="19"/>
  <c r="K547" i="19"/>
  <c r="J547" i="19"/>
  <c r="I547" i="19"/>
  <c r="H547" i="19"/>
  <c r="G547" i="19"/>
  <c r="F547" i="19"/>
  <c r="E547" i="19"/>
  <c r="D547" i="19"/>
  <c r="C547" i="19"/>
  <c r="B547" i="19"/>
  <c r="A547" i="19"/>
  <c r="S546" i="19"/>
  <c r="Q546" i="19"/>
  <c r="P546" i="19"/>
  <c r="O546" i="19"/>
  <c r="N546" i="19"/>
  <c r="M546" i="19"/>
  <c r="L546" i="19"/>
  <c r="K546" i="19"/>
  <c r="J546" i="19"/>
  <c r="I546" i="19"/>
  <c r="H546" i="19"/>
  <c r="G546" i="19"/>
  <c r="F546" i="19"/>
  <c r="E546" i="19"/>
  <c r="D546" i="19"/>
  <c r="C546" i="19"/>
  <c r="B546" i="19"/>
  <c r="A546" i="19"/>
  <c r="S545" i="19"/>
  <c r="Q545" i="19"/>
  <c r="P545" i="19"/>
  <c r="O545" i="19"/>
  <c r="N545" i="19"/>
  <c r="M545" i="19"/>
  <c r="L545" i="19"/>
  <c r="K545" i="19"/>
  <c r="J545" i="19"/>
  <c r="I545" i="19"/>
  <c r="H545" i="19"/>
  <c r="G545" i="19"/>
  <c r="F545" i="19"/>
  <c r="E545" i="19"/>
  <c r="D545" i="19"/>
  <c r="C545" i="19"/>
  <c r="A545" i="19"/>
  <c r="B545" i="19" s="1"/>
  <c r="S544" i="19"/>
  <c r="Q544" i="19"/>
  <c r="P544" i="19"/>
  <c r="O544" i="19"/>
  <c r="N544" i="19"/>
  <c r="M544" i="19"/>
  <c r="L544" i="19"/>
  <c r="K544" i="19"/>
  <c r="J544" i="19"/>
  <c r="I544" i="19"/>
  <c r="H544" i="19"/>
  <c r="G544" i="19"/>
  <c r="F544" i="19"/>
  <c r="E544" i="19"/>
  <c r="D544" i="19"/>
  <c r="C544" i="19"/>
  <c r="A544" i="19"/>
  <c r="B544" i="19" s="1"/>
  <c r="S543" i="19"/>
  <c r="Q543" i="19"/>
  <c r="P543" i="19"/>
  <c r="O543" i="19"/>
  <c r="N543" i="19"/>
  <c r="M543" i="19"/>
  <c r="L543" i="19"/>
  <c r="K543" i="19"/>
  <c r="J543" i="19"/>
  <c r="I543" i="19"/>
  <c r="H543" i="19"/>
  <c r="G543" i="19"/>
  <c r="F543" i="19"/>
  <c r="E543" i="19"/>
  <c r="D543" i="19"/>
  <c r="C543" i="19"/>
  <c r="B543" i="19"/>
  <c r="A543" i="19"/>
  <c r="S542" i="19"/>
  <c r="Q542" i="19"/>
  <c r="P542" i="19"/>
  <c r="O542" i="19"/>
  <c r="N542" i="19"/>
  <c r="M542" i="19"/>
  <c r="L542" i="19"/>
  <c r="K542" i="19"/>
  <c r="J542" i="19"/>
  <c r="I542" i="19"/>
  <c r="H542" i="19"/>
  <c r="G542" i="19"/>
  <c r="F542" i="19"/>
  <c r="E542" i="19"/>
  <c r="D542" i="19"/>
  <c r="C542" i="19"/>
  <c r="A542" i="19"/>
  <c r="B542" i="19" s="1"/>
  <c r="S541" i="19"/>
  <c r="Q541" i="19"/>
  <c r="P541" i="19"/>
  <c r="O541" i="19"/>
  <c r="N541" i="19"/>
  <c r="M541" i="19"/>
  <c r="L541" i="19"/>
  <c r="K541" i="19"/>
  <c r="J541" i="19"/>
  <c r="I541" i="19"/>
  <c r="H541" i="19"/>
  <c r="G541" i="19"/>
  <c r="F541" i="19"/>
  <c r="E541" i="19"/>
  <c r="D541" i="19"/>
  <c r="C541" i="19"/>
  <c r="A541" i="19"/>
  <c r="B541" i="19" s="1"/>
  <c r="S540" i="19"/>
  <c r="Q540" i="19"/>
  <c r="P540" i="19"/>
  <c r="O540" i="19"/>
  <c r="N540" i="19"/>
  <c r="M540" i="19"/>
  <c r="L540" i="19"/>
  <c r="K540" i="19"/>
  <c r="J540" i="19"/>
  <c r="I540" i="19"/>
  <c r="H540" i="19"/>
  <c r="G540" i="19"/>
  <c r="F540" i="19"/>
  <c r="E540" i="19"/>
  <c r="D540" i="19"/>
  <c r="C540" i="19"/>
  <c r="B540" i="19"/>
  <c r="A540" i="19"/>
  <c r="S539" i="19"/>
  <c r="Q539" i="19"/>
  <c r="P539" i="19"/>
  <c r="O539" i="19"/>
  <c r="N539" i="19"/>
  <c r="M539" i="19"/>
  <c r="L539" i="19"/>
  <c r="K539" i="19"/>
  <c r="J539" i="19"/>
  <c r="I539" i="19"/>
  <c r="H539" i="19"/>
  <c r="G539" i="19"/>
  <c r="F539" i="19"/>
  <c r="E539" i="19"/>
  <c r="D539" i="19"/>
  <c r="C539" i="19"/>
  <c r="A539" i="19"/>
  <c r="B539" i="19" s="1"/>
  <c r="S538" i="19"/>
  <c r="Q538" i="19"/>
  <c r="P538" i="19"/>
  <c r="O538" i="19"/>
  <c r="N538" i="19"/>
  <c r="M538" i="19"/>
  <c r="L538" i="19"/>
  <c r="K538" i="19"/>
  <c r="J538" i="19"/>
  <c r="I538" i="19"/>
  <c r="H538" i="19"/>
  <c r="G538" i="19"/>
  <c r="F538" i="19"/>
  <c r="E538" i="19"/>
  <c r="D538" i="19"/>
  <c r="C538" i="19"/>
  <c r="A538" i="19"/>
  <c r="B538" i="19" s="1"/>
  <c r="S537" i="19"/>
  <c r="Q537" i="19"/>
  <c r="P537" i="19"/>
  <c r="O537" i="19"/>
  <c r="N537" i="19"/>
  <c r="M537" i="19"/>
  <c r="L537" i="19"/>
  <c r="K537" i="19"/>
  <c r="J537" i="19"/>
  <c r="I537" i="19"/>
  <c r="H537" i="19"/>
  <c r="G537" i="19"/>
  <c r="F537" i="19"/>
  <c r="E537" i="19"/>
  <c r="D537" i="19"/>
  <c r="C537" i="19"/>
  <c r="B537" i="19"/>
  <c r="A537" i="19"/>
  <c r="S536" i="19"/>
  <c r="Q536" i="19"/>
  <c r="P536" i="19"/>
  <c r="O536" i="19"/>
  <c r="N536" i="19"/>
  <c r="M536" i="19"/>
  <c r="L536" i="19"/>
  <c r="K536" i="19"/>
  <c r="J536" i="19"/>
  <c r="I536" i="19"/>
  <c r="H536" i="19"/>
  <c r="G536" i="19"/>
  <c r="F536" i="19"/>
  <c r="E536" i="19"/>
  <c r="D536" i="19"/>
  <c r="C536" i="19"/>
  <c r="A536" i="19"/>
  <c r="B536" i="19" s="1"/>
  <c r="S535" i="19"/>
  <c r="Q535" i="19"/>
  <c r="P535" i="19"/>
  <c r="O535" i="19"/>
  <c r="N535" i="19"/>
  <c r="M535" i="19"/>
  <c r="L535" i="19"/>
  <c r="K535" i="19"/>
  <c r="J535" i="19"/>
  <c r="I535" i="19"/>
  <c r="H535" i="19"/>
  <c r="G535" i="19"/>
  <c r="F535" i="19"/>
  <c r="E535" i="19"/>
  <c r="D535" i="19"/>
  <c r="C535" i="19"/>
  <c r="B535" i="19"/>
  <c r="A535" i="19"/>
  <c r="S534" i="19"/>
  <c r="Q534" i="19"/>
  <c r="P534" i="19"/>
  <c r="O534" i="19"/>
  <c r="N534" i="19"/>
  <c r="M534" i="19"/>
  <c r="L534" i="19"/>
  <c r="K534" i="19"/>
  <c r="J534" i="19"/>
  <c r="I534" i="19"/>
  <c r="H534" i="19"/>
  <c r="G534" i="19"/>
  <c r="F534" i="19"/>
  <c r="E534" i="19"/>
  <c r="D534" i="19"/>
  <c r="C534" i="19"/>
  <c r="B534" i="19"/>
  <c r="A534" i="19"/>
  <c r="S533" i="19"/>
  <c r="Q533" i="19"/>
  <c r="P533" i="19"/>
  <c r="O533" i="19"/>
  <c r="N533" i="19"/>
  <c r="M533" i="19"/>
  <c r="L533" i="19"/>
  <c r="K533" i="19"/>
  <c r="J533" i="19"/>
  <c r="I533" i="19"/>
  <c r="H533" i="19"/>
  <c r="G533" i="19"/>
  <c r="F533" i="19"/>
  <c r="E533" i="19"/>
  <c r="D533" i="19"/>
  <c r="C533" i="19"/>
  <c r="A533" i="19"/>
  <c r="B533" i="19" s="1"/>
  <c r="S532" i="19"/>
  <c r="Q532" i="19"/>
  <c r="P532" i="19"/>
  <c r="O532" i="19"/>
  <c r="N532" i="19"/>
  <c r="M532" i="19"/>
  <c r="L532" i="19"/>
  <c r="K532" i="19"/>
  <c r="J532" i="19"/>
  <c r="I532" i="19"/>
  <c r="H532" i="19"/>
  <c r="G532" i="19"/>
  <c r="F532" i="19"/>
  <c r="E532" i="19"/>
  <c r="D532" i="19"/>
  <c r="C532" i="19"/>
  <c r="A532" i="19"/>
  <c r="B532" i="19" s="1"/>
  <c r="S531" i="19"/>
  <c r="Q531" i="19"/>
  <c r="P531" i="19"/>
  <c r="O531" i="19"/>
  <c r="N531" i="19"/>
  <c r="M531" i="19"/>
  <c r="L531" i="19"/>
  <c r="K531" i="19"/>
  <c r="J531" i="19"/>
  <c r="I531" i="19"/>
  <c r="H531" i="19"/>
  <c r="G531" i="19"/>
  <c r="F531" i="19"/>
  <c r="E531" i="19"/>
  <c r="D531" i="19"/>
  <c r="C531" i="19"/>
  <c r="B531" i="19"/>
  <c r="A531" i="19"/>
  <c r="S530" i="19"/>
  <c r="Q530" i="19"/>
  <c r="P530" i="19"/>
  <c r="O530" i="19"/>
  <c r="N530" i="19"/>
  <c r="M530" i="19"/>
  <c r="L530" i="19"/>
  <c r="K530" i="19"/>
  <c r="J530" i="19"/>
  <c r="I530" i="19"/>
  <c r="H530" i="19"/>
  <c r="G530" i="19"/>
  <c r="F530" i="19"/>
  <c r="E530" i="19"/>
  <c r="D530" i="19"/>
  <c r="C530" i="19"/>
  <c r="A530" i="19"/>
  <c r="B530" i="19" s="1"/>
  <c r="S529" i="19"/>
  <c r="Q529" i="19"/>
  <c r="P529" i="19"/>
  <c r="O529" i="19"/>
  <c r="N529" i="19"/>
  <c r="M529" i="19"/>
  <c r="L529" i="19"/>
  <c r="K529" i="19"/>
  <c r="J529" i="19"/>
  <c r="I529" i="19"/>
  <c r="H529" i="19"/>
  <c r="G529" i="19"/>
  <c r="F529" i="19"/>
  <c r="E529" i="19"/>
  <c r="D529" i="19"/>
  <c r="C529" i="19"/>
  <c r="A529" i="19"/>
  <c r="B529" i="19" s="1"/>
  <c r="S528" i="19"/>
  <c r="Q528" i="19"/>
  <c r="P528" i="19"/>
  <c r="O528" i="19"/>
  <c r="N528" i="19"/>
  <c r="M528" i="19"/>
  <c r="L528" i="19"/>
  <c r="K528" i="19"/>
  <c r="J528" i="19"/>
  <c r="I528" i="19"/>
  <c r="H528" i="19"/>
  <c r="G528" i="19"/>
  <c r="F528" i="19"/>
  <c r="E528" i="19"/>
  <c r="D528" i="19"/>
  <c r="C528" i="19"/>
  <c r="B528" i="19"/>
  <c r="A528" i="19"/>
  <c r="S527" i="19"/>
  <c r="Q527" i="19"/>
  <c r="P527" i="19"/>
  <c r="O527" i="19"/>
  <c r="N527" i="19"/>
  <c r="M527" i="19"/>
  <c r="L527" i="19"/>
  <c r="K527" i="19"/>
  <c r="J527" i="19"/>
  <c r="I527" i="19"/>
  <c r="H527" i="19"/>
  <c r="G527" i="19"/>
  <c r="F527" i="19"/>
  <c r="E527" i="19"/>
  <c r="D527" i="19"/>
  <c r="C527" i="19"/>
  <c r="A527" i="19"/>
  <c r="B527" i="19" s="1"/>
  <c r="S526" i="19"/>
  <c r="Q526" i="19"/>
  <c r="P526" i="19"/>
  <c r="O526" i="19"/>
  <c r="N526" i="19"/>
  <c r="M526" i="19"/>
  <c r="L526" i="19"/>
  <c r="K526" i="19"/>
  <c r="J526" i="19"/>
  <c r="I526" i="19"/>
  <c r="H526" i="19"/>
  <c r="G526" i="19"/>
  <c r="F526" i="19"/>
  <c r="E526" i="19"/>
  <c r="D526" i="19"/>
  <c r="C526" i="19"/>
  <c r="A526" i="19"/>
  <c r="B526" i="19" s="1"/>
  <c r="S525" i="19"/>
  <c r="Q525" i="19"/>
  <c r="P525" i="19"/>
  <c r="O525" i="19"/>
  <c r="N525" i="19"/>
  <c r="M525" i="19"/>
  <c r="L525" i="19"/>
  <c r="K525" i="19"/>
  <c r="J525" i="19"/>
  <c r="I525" i="19"/>
  <c r="H525" i="19"/>
  <c r="G525" i="19"/>
  <c r="F525" i="19"/>
  <c r="E525" i="19"/>
  <c r="D525" i="19"/>
  <c r="C525" i="19"/>
  <c r="B525" i="19"/>
  <c r="A525" i="19"/>
  <c r="S524" i="19"/>
  <c r="Q524" i="19"/>
  <c r="P524" i="19"/>
  <c r="O524" i="19"/>
  <c r="N524" i="19"/>
  <c r="M524" i="19"/>
  <c r="L524" i="19"/>
  <c r="K524" i="19"/>
  <c r="J524" i="19"/>
  <c r="I524" i="19"/>
  <c r="H524" i="19"/>
  <c r="G524" i="19"/>
  <c r="F524" i="19"/>
  <c r="E524" i="19"/>
  <c r="D524" i="19"/>
  <c r="C524" i="19"/>
  <c r="A524" i="19"/>
  <c r="B524" i="19" s="1"/>
  <c r="S523" i="19"/>
  <c r="Q523" i="19"/>
  <c r="P523" i="19"/>
  <c r="O523" i="19"/>
  <c r="N523" i="19"/>
  <c r="M523" i="19"/>
  <c r="L523" i="19"/>
  <c r="K523" i="19"/>
  <c r="J523" i="19"/>
  <c r="I523" i="19"/>
  <c r="H523" i="19"/>
  <c r="G523" i="19"/>
  <c r="F523" i="19"/>
  <c r="E523" i="19"/>
  <c r="D523" i="19"/>
  <c r="C523" i="19"/>
  <c r="B523" i="19"/>
  <c r="A523" i="19"/>
  <c r="S522" i="19"/>
  <c r="Q522" i="19"/>
  <c r="P522" i="19"/>
  <c r="O522" i="19"/>
  <c r="N522" i="19"/>
  <c r="M522" i="19"/>
  <c r="L522" i="19"/>
  <c r="K522" i="19"/>
  <c r="J522" i="19"/>
  <c r="I522" i="19"/>
  <c r="H522" i="19"/>
  <c r="G522" i="19"/>
  <c r="F522" i="19"/>
  <c r="E522" i="19"/>
  <c r="D522" i="19"/>
  <c r="C522" i="19"/>
  <c r="B522" i="19"/>
  <c r="A522" i="19"/>
  <c r="S521" i="19"/>
  <c r="Q521" i="19"/>
  <c r="P521" i="19"/>
  <c r="O521" i="19"/>
  <c r="N521" i="19"/>
  <c r="M521" i="19"/>
  <c r="L521" i="19"/>
  <c r="K521" i="19"/>
  <c r="J521" i="19"/>
  <c r="I521" i="19"/>
  <c r="H521" i="19"/>
  <c r="G521" i="19"/>
  <c r="F521" i="19"/>
  <c r="E521" i="19"/>
  <c r="D521" i="19"/>
  <c r="C521" i="19"/>
  <c r="A521" i="19"/>
  <c r="B521" i="19" s="1"/>
  <c r="S520" i="19"/>
  <c r="Q520" i="19"/>
  <c r="P520" i="19"/>
  <c r="O520" i="19"/>
  <c r="N520" i="19"/>
  <c r="M520" i="19"/>
  <c r="L520" i="19"/>
  <c r="K520" i="19"/>
  <c r="J520" i="19"/>
  <c r="I520" i="19"/>
  <c r="H520" i="19"/>
  <c r="G520" i="19"/>
  <c r="F520" i="19"/>
  <c r="E520" i="19"/>
  <c r="D520" i="19"/>
  <c r="C520" i="19"/>
  <c r="A520" i="19"/>
  <c r="B520" i="19" s="1"/>
  <c r="S519" i="19"/>
  <c r="Q519" i="19"/>
  <c r="P519" i="19"/>
  <c r="O519" i="19"/>
  <c r="N519" i="19"/>
  <c r="M519" i="19"/>
  <c r="L519" i="19"/>
  <c r="K519" i="19"/>
  <c r="J519" i="19"/>
  <c r="I519" i="19"/>
  <c r="H519" i="19"/>
  <c r="G519" i="19"/>
  <c r="F519" i="19"/>
  <c r="E519" i="19"/>
  <c r="D519" i="19"/>
  <c r="C519" i="19"/>
  <c r="B519" i="19"/>
  <c r="A519" i="19"/>
  <c r="S518" i="19"/>
  <c r="Q518" i="19"/>
  <c r="P518" i="19"/>
  <c r="O518" i="19"/>
  <c r="N518" i="19"/>
  <c r="M518" i="19"/>
  <c r="L518" i="19"/>
  <c r="K518" i="19"/>
  <c r="J518" i="19"/>
  <c r="I518" i="19"/>
  <c r="H518" i="19"/>
  <c r="G518" i="19"/>
  <c r="F518" i="19"/>
  <c r="E518" i="19"/>
  <c r="D518" i="19"/>
  <c r="C518" i="19"/>
  <c r="A518" i="19"/>
  <c r="B518" i="19" s="1"/>
  <c r="S517" i="19"/>
  <c r="Q517" i="19"/>
  <c r="P517" i="19"/>
  <c r="O517" i="19"/>
  <c r="N517" i="19"/>
  <c r="M517" i="19"/>
  <c r="L517" i="19"/>
  <c r="K517" i="19"/>
  <c r="J517" i="19"/>
  <c r="I517" i="19"/>
  <c r="H517" i="19"/>
  <c r="G517" i="19"/>
  <c r="F517" i="19"/>
  <c r="E517" i="19"/>
  <c r="D517" i="19"/>
  <c r="C517" i="19"/>
  <c r="A517" i="19"/>
  <c r="B517" i="19" s="1"/>
  <c r="S516" i="19"/>
  <c r="Q516" i="19"/>
  <c r="P516" i="19"/>
  <c r="O516" i="19"/>
  <c r="N516" i="19"/>
  <c r="M516" i="19"/>
  <c r="L516" i="19"/>
  <c r="K516" i="19"/>
  <c r="J516" i="19"/>
  <c r="I516" i="19"/>
  <c r="H516" i="19"/>
  <c r="G516" i="19"/>
  <c r="F516" i="19"/>
  <c r="E516" i="19"/>
  <c r="D516" i="19"/>
  <c r="C516" i="19"/>
  <c r="B516" i="19"/>
  <c r="A516" i="19"/>
  <c r="S515" i="19"/>
  <c r="Q515" i="19"/>
  <c r="P515" i="19"/>
  <c r="O515" i="19"/>
  <c r="N515" i="19"/>
  <c r="M515" i="19"/>
  <c r="L515" i="19"/>
  <c r="K515" i="19"/>
  <c r="J515" i="19"/>
  <c r="I515" i="19"/>
  <c r="H515" i="19"/>
  <c r="G515" i="19"/>
  <c r="F515" i="19"/>
  <c r="E515" i="19"/>
  <c r="D515" i="19"/>
  <c r="C515" i="19"/>
  <c r="A515" i="19"/>
  <c r="B515" i="19" s="1"/>
  <c r="S514" i="19"/>
  <c r="Q514" i="19"/>
  <c r="P514" i="19"/>
  <c r="O514" i="19"/>
  <c r="N514" i="19"/>
  <c r="M514" i="19"/>
  <c r="L514" i="19"/>
  <c r="K514" i="19"/>
  <c r="J514" i="19"/>
  <c r="I514" i="19"/>
  <c r="H514" i="19"/>
  <c r="G514" i="19"/>
  <c r="F514" i="19"/>
  <c r="E514" i="19"/>
  <c r="D514" i="19"/>
  <c r="C514" i="19"/>
  <c r="A514" i="19"/>
  <c r="B514" i="19" s="1"/>
  <c r="S513" i="19"/>
  <c r="Q513" i="19"/>
  <c r="P513" i="19"/>
  <c r="O513" i="19"/>
  <c r="N513" i="19"/>
  <c r="M513" i="19"/>
  <c r="L513" i="19"/>
  <c r="K513" i="19"/>
  <c r="J513" i="19"/>
  <c r="I513" i="19"/>
  <c r="H513" i="19"/>
  <c r="G513" i="19"/>
  <c r="F513" i="19"/>
  <c r="E513" i="19"/>
  <c r="D513" i="19"/>
  <c r="C513" i="19"/>
  <c r="B513" i="19"/>
  <c r="A513" i="19"/>
  <c r="S512" i="19"/>
  <c r="Q512" i="19"/>
  <c r="P512" i="19"/>
  <c r="O512" i="19"/>
  <c r="N512" i="19"/>
  <c r="M512" i="19"/>
  <c r="L512" i="19"/>
  <c r="K512" i="19"/>
  <c r="J512" i="19"/>
  <c r="I512" i="19"/>
  <c r="H512" i="19"/>
  <c r="G512" i="19"/>
  <c r="F512" i="19"/>
  <c r="E512" i="19"/>
  <c r="D512" i="19"/>
  <c r="C512" i="19"/>
  <c r="A512" i="19"/>
  <c r="B512" i="19" s="1"/>
  <c r="S511" i="19"/>
  <c r="Q511" i="19"/>
  <c r="P511" i="19"/>
  <c r="O511" i="19"/>
  <c r="N511" i="19"/>
  <c r="M511" i="19"/>
  <c r="L511" i="19"/>
  <c r="K511" i="19"/>
  <c r="J511" i="19"/>
  <c r="I511" i="19"/>
  <c r="H511" i="19"/>
  <c r="G511" i="19"/>
  <c r="F511" i="19"/>
  <c r="E511" i="19"/>
  <c r="D511" i="19"/>
  <c r="C511" i="19"/>
  <c r="B511" i="19"/>
  <c r="A511" i="19"/>
  <c r="S510" i="19"/>
  <c r="Q510" i="19"/>
  <c r="P510" i="19"/>
  <c r="O510" i="19"/>
  <c r="N510" i="19"/>
  <c r="M510" i="19"/>
  <c r="L510" i="19"/>
  <c r="K510" i="19"/>
  <c r="J510" i="19"/>
  <c r="I510" i="19"/>
  <c r="H510" i="19"/>
  <c r="G510" i="19"/>
  <c r="F510" i="19"/>
  <c r="E510" i="19"/>
  <c r="D510" i="19"/>
  <c r="C510" i="19"/>
  <c r="B510" i="19"/>
  <c r="A510" i="19"/>
  <c r="S509" i="19"/>
  <c r="Q509" i="19"/>
  <c r="P509" i="19"/>
  <c r="O509" i="19"/>
  <c r="N509" i="19"/>
  <c r="M509" i="19"/>
  <c r="L509" i="19"/>
  <c r="K509" i="19"/>
  <c r="J509" i="19"/>
  <c r="I509" i="19"/>
  <c r="H509" i="19"/>
  <c r="G509" i="19"/>
  <c r="F509" i="19"/>
  <c r="E509" i="19"/>
  <c r="D509" i="19"/>
  <c r="C509" i="19"/>
  <c r="A509" i="19"/>
  <c r="B509" i="19" s="1"/>
  <c r="S508" i="19"/>
  <c r="Q508" i="19"/>
  <c r="P508" i="19"/>
  <c r="O508" i="19"/>
  <c r="N508" i="19"/>
  <c r="M508" i="19"/>
  <c r="L508" i="19"/>
  <c r="K508" i="19"/>
  <c r="J508" i="19"/>
  <c r="I508" i="19"/>
  <c r="H508" i="19"/>
  <c r="G508" i="19"/>
  <c r="F508" i="19"/>
  <c r="E508" i="19"/>
  <c r="D508" i="19"/>
  <c r="C508" i="19"/>
  <c r="A508" i="19"/>
  <c r="B508" i="19" s="1"/>
  <c r="S507" i="19"/>
  <c r="Q507" i="19"/>
  <c r="P507" i="19"/>
  <c r="O507" i="19"/>
  <c r="N507" i="19"/>
  <c r="M507" i="19"/>
  <c r="L507" i="19"/>
  <c r="K507" i="19"/>
  <c r="J507" i="19"/>
  <c r="I507" i="19"/>
  <c r="H507" i="19"/>
  <c r="G507" i="19"/>
  <c r="F507" i="19"/>
  <c r="E507" i="19"/>
  <c r="D507" i="19"/>
  <c r="C507" i="19"/>
  <c r="B507" i="19"/>
  <c r="A507" i="19"/>
  <c r="S506" i="19"/>
  <c r="Q506" i="19"/>
  <c r="P506" i="19"/>
  <c r="O506" i="19"/>
  <c r="N506" i="19"/>
  <c r="M506" i="19"/>
  <c r="L506" i="19"/>
  <c r="K506" i="19"/>
  <c r="J506" i="19"/>
  <c r="I506" i="19"/>
  <c r="H506" i="19"/>
  <c r="G506" i="19"/>
  <c r="F506" i="19"/>
  <c r="E506" i="19"/>
  <c r="D506" i="19"/>
  <c r="C506" i="19"/>
  <c r="A506" i="19"/>
  <c r="B506" i="19" s="1"/>
  <c r="S505" i="19"/>
  <c r="Q505" i="19"/>
  <c r="P505" i="19"/>
  <c r="O505" i="19"/>
  <c r="N505" i="19"/>
  <c r="M505" i="19"/>
  <c r="L505" i="19"/>
  <c r="K505" i="19"/>
  <c r="J505" i="19"/>
  <c r="I505" i="19"/>
  <c r="H505" i="19"/>
  <c r="G505" i="19"/>
  <c r="F505" i="19"/>
  <c r="E505" i="19"/>
  <c r="D505" i="19"/>
  <c r="C505" i="19"/>
  <c r="A505" i="19"/>
  <c r="B505" i="19" s="1"/>
  <c r="S504" i="19"/>
  <c r="Q504" i="19"/>
  <c r="P504" i="19"/>
  <c r="O504" i="19"/>
  <c r="N504" i="19"/>
  <c r="M504" i="19"/>
  <c r="L504" i="19"/>
  <c r="K504" i="19"/>
  <c r="J504" i="19"/>
  <c r="I504" i="19"/>
  <c r="H504" i="19"/>
  <c r="G504" i="19"/>
  <c r="F504" i="19"/>
  <c r="E504" i="19"/>
  <c r="D504" i="19"/>
  <c r="C504" i="19"/>
  <c r="B504" i="19"/>
  <c r="A504" i="19"/>
  <c r="S503" i="19"/>
  <c r="Q503" i="19"/>
  <c r="P503" i="19"/>
  <c r="O503" i="19"/>
  <c r="N503" i="19"/>
  <c r="M503" i="19"/>
  <c r="L503" i="19"/>
  <c r="K503" i="19"/>
  <c r="J503" i="19"/>
  <c r="I503" i="19"/>
  <c r="H503" i="19"/>
  <c r="G503" i="19"/>
  <c r="F503" i="19"/>
  <c r="E503" i="19"/>
  <c r="D503" i="19"/>
  <c r="C503" i="19"/>
  <c r="A503" i="19"/>
  <c r="B503" i="19" s="1"/>
  <c r="S502" i="19"/>
  <c r="Q502" i="19"/>
  <c r="P502" i="19"/>
  <c r="O502" i="19"/>
  <c r="N502" i="19"/>
  <c r="M502" i="19"/>
  <c r="L502" i="19"/>
  <c r="K502" i="19"/>
  <c r="J502" i="19"/>
  <c r="I502" i="19"/>
  <c r="H502" i="19"/>
  <c r="G502" i="19"/>
  <c r="F502" i="19"/>
  <c r="E502" i="19"/>
  <c r="D502" i="19"/>
  <c r="C502" i="19"/>
  <c r="A502" i="19"/>
  <c r="B502" i="19" s="1"/>
  <c r="S501" i="19"/>
  <c r="Q501" i="19"/>
  <c r="P501" i="19"/>
  <c r="O501" i="19"/>
  <c r="N501" i="19"/>
  <c r="M501" i="19"/>
  <c r="L501" i="19"/>
  <c r="K501" i="19"/>
  <c r="J501" i="19"/>
  <c r="I501" i="19"/>
  <c r="H501" i="19"/>
  <c r="G501" i="19"/>
  <c r="F501" i="19"/>
  <c r="E501" i="19"/>
  <c r="D501" i="19"/>
  <c r="C501" i="19"/>
  <c r="B501" i="19"/>
  <c r="A501" i="19"/>
  <c r="S500" i="19"/>
  <c r="Q500" i="19"/>
  <c r="P500" i="19"/>
  <c r="O500" i="19"/>
  <c r="N500" i="19"/>
  <c r="M500" i="19"/>
  <c r="L500" i="19"/>
  <c r="K500" i="19"/>
  <c r="J500" i="19"/>
  <c r="I500" i="19"/>
  <c r="H500" i="19"/>
  <c r="G500" i="19"/>
  <c r="F500" i="19"/>
  <c r="E500" i="19"/>
  <c r="D500" i="19"/>
  <c r="C500" i="19"/>
  <c r="A500" i="19"/>
  <c r="B500" i="19" s="1"/>
  <c r="S499" i="19"/>
  <c r="Q499" i="19"/>
  <c r="P499" i="19"/>
  <c r="O499" i="19"/>
  <c r="N499" i="19"/>
  <c r="M499" i="19"/>
  <c r="L499" i="19"/>
  <c r="K499" i="19"/>
  <c r="J499" i="19"/>
  <c r="I499" i="19"/>
  <c r="H499" i="19"/>
  <c r="G499" i="19"/>
  <c r="F499" i="19"/>
  <c r="E499" i="19"/>
  <c r="D499" i="19"/>
  <c r="C499" i="19"/>
  <c r="B499" i="19"/>
  <c r="A499" i="19"/>
  <c r="S498" i="19"/>
  <c r="Q498" i="19"/>
  <c r="P498" i="19"/>
  <c r="O498" i="19"/>
  <c r="N498" i="19"/>
  <c r="M498" i="19"/>
  <c r="L498" i="19"/>
  <c r="K498" i="19"/>
  <c r="J498" i="19"/>
  <c r="I498" i="19"/>
  <c r="H498" i="19"/>
  <c r="G498" i="19"/>
  <c r="F498" i="19"/>
  <c r="E498" i="19"/>
  <c r="D498" i="19"/>
  <c r="C498" i="19"/>
  <c r="B498" i="19"/>
  <c r="A498" i="19"/>
  <c r="S497" i="19"/>
  <c r="Q497" i="19"/>
  <c r="P497" i="19"/>
  <c r="O497" i="19"/>
  <c r="N497" i="19"/>
  <c r="M497" i="19"/>
  <c r="L497" i="19"/>
  <c r="K497" i="19"/>
  <c r="J497" i="19"/>
  <c r="I497" i="19"/>
  <c r="H497" i="19"/>
  <c r="G497" i="19"/>
  <c r="F497" i="19"/>
  <c r="E497" i="19"/>
  <c r="D497" i="19"/>
  <c r="C497" i="19"/>
  <c r="A497" i="19"/>
  <c r="B497" i="19" s="1"/>
  <c r="S496" i="19"/>
  <c r="Q496" i="19"/>
  <c r="P496" i="19"/>
  <c r="O496" i="19"/>
  <c r="N496" i="19"/>
  <c r="M496" i="19"/>
  <c r="L496" i="19"/>
  <c r="K496" i="19"/>
  <c r="J496" i="19"/>
  <c r="I496" i="19"/>
  <c r="H496" i="19"/>
  <c r="G496" i="19"/>
  <c r="F496" i="19"/>
  <c r="E496" i="19"/>
  <c r="D496" i="19"/>
  <c r="C496" i="19"/>
  <c r="A496" i="19"/>
  <c r="B496" i="19" s="1"/>
  <c r="S495" i="19"/>
  <c r="Q495" i="19"/>
  <c r="P495" i="19"/>
  <c r="O495" i="19"/>
  <c r="N495" i="19"/>
  <c r="M495" i="19"/>
  <c r="L495" i="19"/>
  <c r="K495" i="19"/>
  <c r="J495" i="19"/>
  <c r="I495" i="19"/>
  <c r="H495" i="19"/>
  <c r="G495" i="19"/>
  <c r="F495" i="19"/>
  <c r="E495" i="19"/>
  <c r="D495" i="19"/>
  <c r="C495" i="19"/>
  <c r="B495" i="19"/>
  <c r="A495" i="19"/>
  <c r="S494" i="19"/>
  <c r="Q494" i="19"/>
  <c r="P494" i="19"/>
  <c r="O494" i="19"/>
  <c r="N494" i="19"/>
  <c r="M494" i="19"/>
  <c r="L494" i="19"/>
  <c r="K494" i="19"/>
  <c r="J494" i="19"/>
  <c r="I494" i="19"/>
  <c r="H494" i="19"/>
  <c r="G494" i="19"/>
  <c r="F494" i="19"/>
  <c r="E494" i="19"/>
  <c r="D494" i="19"/>
  <c r="C494" i="19"/>
  <c r="A494" i="19"/>
  <c r="B494" i="19" s="1"/>
  <c r="S493" i="19"/>
  <c r="Q493" i="19"/>
  <c r="P493" i="19"/>
  <c r="O493" i="19"/>
  <c r="N493" i="19"/>
  <c r="M493" i="19"/>
  <c r="L493" i="19"/>
  <c r="K493" i="19"/>
  <c r="J493" i="19"/>
  <c r="I493" i="19"/>
  <c r="H493" i="19"/>
  <c r="G493" i="19"/>
  <c r="F493" i="19"/>
  <c r="E493" i="19"/>
  <c r="D493" i="19"/>
  <c r="C493" i="19"/>
  <c r="A493" i="19"/>
  <c r="B493" i="19" s="1"/>
  <c r="S492" i="19"/>
  <c r="Q492" i="19"/>
  <c r="P492" i="19"/>
  <c r="O492" i="19"/>
  <c r="N492" i="19"/>
  <c r="M492" i="19"/>
  <c r="L492" i="19"/>
  <c r="K492" i="19"/>
  <c r="J492" i="19"/>
  <c r="I492" i="19"/>
  <c r="H492" i="19"/>
  <c r="G492" i="19"/>
  <c r="F492" i="19"/>
  <c r="E492" i="19"/>
  <c r="D492" i="19"/>
  <c r="C492" i="19"/>
  <c r="B492" i="19"/>
  <c r="A492" i="19"/>
  <c r="S491" i="19"/>
  <c r="Q491" i="19"/>
  <c r="P491" i="19"/>
  <c r="O491" i="19"/>
  <c r="N491" i="19"/>
  <c r="M491" i="19"/>
  <c r="L491" i="19"/>
  <c r="K491" i="19"/>
  <c r="J491" i="19"/>
  <c r="I491" i="19"/>
  <c r="H491" i="19"/>
  <c r="G491" i="19"/>
  <c r="F491" i="19"/>
  <c r="E491" i="19"/>
  <c r="D491" i="19"/>
  <c r="C491" i="19"/>
  <c r="A491" i="19"/>
  <c r="B491" i="19" s="1"/>
  <c r="S490" i="19"/>
  <c r="Q490" i="19"/>
  <c r="P490" i="19"/>
  <c r="O490" i="19"/>
  <c r="N490" i="19"/>
  <c r="M490" i="19"/>
  <c r="L490" i="19"/>
  <c r="K490" i="19"/>
  <c r="J490" i="19"/>
  <c r="I490" i="19"/>
  <c r="H490" i="19"/>
  <c r="G490" i="19"/>
  <c r="F490" i="19"/>
  <c r="E490" i="19"/>
  <c r="D490" i="19"/>
  <c r="C490" i="19"/>
  <c r="A490" i="19"/>
  <c r="B490" i="19" s="1"/>
  <c r="S489" i="19"/>
  <c r="Q489" i="19"/>
  <c r="P489" i="19"/>
  <c r="O489" i="19"/>
  <c r="N489" i="19"/>
  <c r="M489" i="19"/>
  <c r="L489" i="19"/>
  <c r="K489" i="19"/>
  <c r="J489" i="19"/>
  <c r="I489" i="19"/>
  <c r="H489" i="19"/>
  <c r="G489" i="19"/>
  <c r="F489" i="19"/>
  <c r="E489" i="19"/>
  <c r="D489" i="19"/>
  <c r="C489" i="19"/>
  <c r="B489" i="19"/>
  <c r="A489" i="19"/>
  <c r="S488" i="19"/>
  <c r="Q488" i="19"/>
  <c r="P488" i="19"/>
  <c r="O488" i="19"/>
  <c r="N488" i="19"/>
  <c r="M488" i="19"/>
  <c r="L488" i="19"/>
  <c r="K488" i="19"/>
  <c r="J488" i="19"/>
  <c r="I488" i="19"/>
  <c r="H488" i="19"/>
  <c r="G488" i="19"/>
  <c r="F488" i="19"/>
  <c r="E488" i="19"/>
  <c r="D488" i="19"/>
  <c r="C488" i="19"/>
  <c r="A488" i="19"/>
  <c r="B488" i="19" s="1"/>
  <c r="S487" i="19"/>
  <c r="Q487" i="19"/>
  <c r="P487" i="19"/>
  <c r="O487" i="19"/>
  <c r="N487" i="19"/>
  <c r="M487" i="19"/>
  <c r="L487" i="19"/>
  <c r="K487" i="19"/>
  <c r="J487" i="19"/>
  <c r="I487" i="19"/>
  <c r="H487" i="19"/>
  <c r="G487" i="19"/>
  <c r="F487" i="19"/>
  <c r="E487" i="19"/>
  <c r="D487" i="19"/>
  <c r="C487" i="19"/>
  <c r="B487" i="19"/>
  <c r="A487" i="19"/>
  <c r="S486" i="19"/>
  <c r="Q486" i="19"/>
  <c r="P486" i="19"/>
  <c r="O486" i="19"/>
  <c r="N486" i="19"/>
  <c r="M486" i="19"/>
  <c r="L486" i="19"/>
  <c r="K486" i="19"/>
  <c r="J486" i="19"/>
  <c r="I486" i="19"/>
  <c r="H486" i="19"/>
  <c r="G486" i="19"/>
  <c r="F486" i="19"/>
  <c r="E486" i="19"/>
  <c r="D486" i="19"/>
  <c r="C486" i="19"/>
  <c r="B486" i="19"/>
  <c r="A486" i="19"/>
  <c r="S485" i="19"/>
  <c r="Q485" i="19"/>
  <c r="P485" i="19"/>
  <c r="O485" i="19"/>
  <c r="N485" i="19"/>
  <c r="M485" i="19"/>
  <c r="L485" i="19"/>
  <c r="K485" i="19"/>
  <c r="J485" i="19"/>
  <c r="I485" i="19"/>
  <c r="H485" i="19"/>
  <c r="G485" i="19"/>
  <c r="F485" i="19"/>
  <c r="E485" i="19"/>
  <c r="D485" i="19"/>
  <c r="C485" i="19"/>
  <c r="A485" i="19"/>
  <c r="B485" i="19" s="1"/>
  <c r="S484" i="19"/>
  <c r="Q484" i="19"/>
  <c r="P484" i="19"/>
  <c r="O484" i="19"/>
  <c r="N484" i="19"/>
  <c r="M484" i="19"/>
  <c r="L484" i="19"/>
  <c r="K484" i="19"/>
  <c r="J484" i="19"/>
  <c r="I484" i="19"/>
  <c r="H484" i="19"/>
  <c r="G484" i="19"/>
  <c r="F484" i="19"/>
  <c r="E484" i="19"/>
  <c r="D484" i="19"/>
  <c r="C484" i="19"/>
  <c r="A484" i="19"/>
  <c r="B484" i="19" s="1"/>
  <c r="S483" i="19"/>
  <c r="Q483" i="19"/>
  <c r="P483" i="19"/>
  <c r="O483" i="19"/>
  <c r="N483" i="19"/>
  <c r="M483" i="19"/>
  <c r="L483" i="19"/>
  <c r="K483" i="19"/>
  <c r="J483" i="19"/>
  <c r="I483" i="19"/>
  <c r="H483" i="19"/>
  <c r="G483" i="19"/>
  <c r="F483" i="19"/>
  <c r="E483" i="19"/>
  <c r="D483" i="19"/>
  <c r="C483" i="19"/>
  <c r="B483" i="19"/>
  <c r="A483" i="19"/>
  <c r="S482" i="19"/>
  <c r="Q482" i="19"/>
  <c r="P482" i="19"/>
  <c r="O482" i="19"/>
  <c r="N482" i="19"/>
  <c r="M482" i="19"/>
  <c r="L482" i="19"/>
  <c r="K482" i="19"/>
  <c r="J482" i="19"/>
  <c r="I482" i="19"/>
  <c r="H482" i="19"/>
  <c r="G482" i="19"/>
  <c r="F482" i="19"/>
  <c r="E482" i="19"/>
  <c r="D482" i="19"/>
  <c r="C482" i="19"/>
  <c r="A482" i="19"/>
  <c r="B482" i="19" s="1"/>
  <c r="S481" i="19"/>
  <c r="Q481" i="19"/>
  <c r="P481" i="19"/>
  <c r="O481" i="19"/>
  <c r="N481" i="19"/>
  <c r="M481" i="19"/>
  <c r="L481" i="19"/>
  <c r="K481" i="19"/>
  <c r="J481" i="19"/>
  <c r="I481" i="19"/>
  <c r="H481" i="19"/>
  <c r="G481" i="19"/>
  <c r="F481" i="19"/>
  <c r="E481" i="19"/>
  <c r="D481" i="19"/>
  <c r="C481" i="19"/>
  <c r="A481" i="19"/>
  <c r="B481" i="19" s="1"/>
  <c r="S480" i="19"/>
  <c r="Q480" i="19"/>
  <c r="P480" i="19"/>
  <c r="O480" i="19"/>
  <c r="N480" i="19"/>
  <c r="M480" i="19"/>
  <c r="L480" i="19"/>
  <c r="K480" i="19"/>
  <c r="J480" i="19"/>
  <c r="I480" i="19"/>
  <c r="H480" i="19"/>
  <c r="G480" i="19"/>
  <c r="F480" i="19"/>
  <c r="E480" i="19"/>
  <c r="D480" i="19"/>
  <c r="C480" i="19"/>
  <c r="B480" i="19"/>
  <c r="A480" i="19"/>
  <c r="S479" i="19"/>
  <c r="Q479" i="19"/>
  <c r="P479" i="19"/>
  <c r="O479" i="19"/>
  <c r="N479" i="19"/>
  <c r="M479" i="19"/>
  <c r="L479" i="19"/>
  <c r="K479" i="19"/>
  <c r="J479" i="19"/>
  <c r="I479" i="19"/>
  <c r="H479" i="19"/>
  <c r="G479" i="19"/>
  <c r="F479" i="19"/>
  <c r="E479" i="19"/>
  <c r="D479" i="19"/>
  <c r="C479" i="19"/>
  <c r="A479" i="19"/>
  <c r="B479" i="19" s="1"/>
  <c r="S478" i="19"/>
  <c r="Q478" i="19"/>
  <c r="P478" i="19"/>
  <c r="O478" i="19"/>
  <c r="N478" i="19"/>
  <c r="M478" i="19"/>
  <c r="L478" i="19"/>
  <c r="K478" i="19"/>
  <c r="J478" i="19"/>
  <c r="I478" i="19"/>
  <c r="H478" i="19"/>
  <c r="G478" i="19"/>
  <c r="F478" i="19"/>
  <c r="E478" i="19"/>
  <c r="D478" i="19"/>
  <c r="C478" i="19"/>
  <c r="A478" i="19"/>
  <c r="B478" i="19" s="1"/>
  <c r="S477" i="19"/>
  <c r="Q477" i="19"/>
  <c r="P477" i="19"/>
  <c r="O477" i="19"/>
  <c r="N477" i="19"/>
  <c r="M477" i="19"/>
  <c r="L477" i="19"/>
  <c r="K477" i="19"/>
  <c r="J477" i="19"/>
  <c r="I477" i="19"/>
  <c r="H477" i="19"/>
  <c r="G477" i="19"/>
  <c r="F477" i="19"/>
  <c r="E477" i="19"/>
  <c r="D477" i="19"/>
  <c r="C477" i="19"/>
  <c r="B477" i="19"/>
  <c r="A477" i="19"/>
  <c r="S476" i="19"/>
  <c r="Q476" i="19"/>
  <c r="P476" i="19"/>
  <c r="O476" i="19"/>
  <c r="N476" i="19"/>
  <c r="M476" i="19"/>
  <c r="L476" i="19"/>
  <c r="K476" i="19"/>
  <c r="J476" i="19"/>
  <c r="I476" i="19"/>
  <c r="H476" i="19"/>
  <c r="G476" i="19"/>
  <c r="F476" i="19"/>
  <c r="E476" i="19"/>
  <c r="D476" i="19"/>
  <c r="C476" i="19"/>
  <c r="A476" i="19"/>
  <c r="B476" i="19" s="1"/>
  <c r="S475" i="19"/>
  <c r="Q475" i="19"/>
  <c r="P475" i="19"/>
  <c r="O475" i="19"/>
  <c r="N475" i="19"/>
  <c r="M475" i="19"/>
  <c r="L475" i="19"/>
  <c r="K475" i="19"/>
  <c r="J475" i="19"/>
  <c r="I475" i="19"/>
  <c r="H475" i="19"/>
  <c r="G475" i="19"/>
  <c r="F475" i="19"/>
  <c r="E475" i="19"/>
  <c r="D475" i="19"/>
  <c r="C475" i="19"/>
  <c r="B475" i="19"/>
  <c r="A475" i="19"/>
  <c r="S474" i="19"/>
  <c r="Q474" i="19"/>
  <c r="P474" i="19"/>
  <c r="O474" i="19"/>
  <c r="N474" i="19"/>
  <c r="M474" i="19"/>
  <c r="L474" i="19"/>
  <c r="K474" i="19"/>
  <c r="J474" i="19"/>
  <c r="I474" i="19"/>
  <c r="H474" i="19"/>
  <c r="G474" i="19"/>
  <c r="F474" i="19"/>
  <c r="E474" i="19"/>
  <c r="D474" i="19"/>
  <c r="C474" i="19"/>
  <c r="B474" i="19"/>
  <c r="A474" i="19"/>
  <c r="S473" i="19"/>
  <c r="Q473" i="19"/>
  <c r="P473" i="19"/>
  <c r="O473" i="19"/>
  <c r="N473" i="19"/>
  <c r="M473" i="19"/>
  <c r="L473" i="19"/>
  <c r="K473" i="19"/>
  <c r="J473" i="19"/>
  <c r="I473" i="19"/>
  <c r="H473" i="19"/>
  <c r="G473" i="19"/>
  <c r="F473" i="19"/>
  <c r="E473" i="19"/>
  <c r="D473" i="19"/>
  <c r="C473" i="19"/>
  <c r="A473" i="19"/>
  <c r="B473" i="19" s="1"/>
  <c r="S472" i="19"/>
  <c r="Q472" i="19"/>
  <c r="P472" i="19"/>
  <c r="O472" i="19"/>
  <c r="N472" i="19"/>
  <c r="M472" i="19"/>
  <c r="L472" i="19"/>
  <c r="K472" i="19"/>
  <c r="J472" i="19"/>
  <c r="I472" i="19"/>
  <c r="H472" i="19"/>
  <c r="G472" i="19"/>
  <c r="F472" i="19"/>
  <c r="E472" i="19"/>
  <c r="D472" i="19"/>
  <c r="C472" i="19"/>
  <c r="A472" i="19"/>
  <c r="B472" i="19" s="1"/>
  <c r="S471" i="19"/>
  <c r="Q471" i="19"/>
  <c r="P471" i="19"/>
  <c r="O471" i="19"/>
  <c r="N471" i="19"/>
  <c r="M471" i="19"/>
  <c r="L471" i="19"/>
  <c r="K471" i="19"/>
  <c r="J471" i="19"/>
  <c r="I471" i="19"/>
  <c r="H471" i="19"/>
  <c r="G471" i="19"/>
  <c r="F471" i="19"/>
  <c r="E471" i="19"/>
  <c r="D471" i="19"/>
  <c r="C471" i="19"/>
  <c r="B471" i="19"/>
  <c r="A471" i="19"/>
  <c r="S470" i="19"/>
  <c r="Q470" i="19"/>
  <c r="P470" i="19"/>
  <c r="O470" i="19"/>
  <c r="N470" i="19"/>
  <c r="M470" i="19"/>
  <c r="L470" i="19"/>
  <c r="K470" i="19"/>
  <c r="J470" i="19"/>
  <c r="I470" i="19"/>
  <c r="H470" i="19"/>
  <c r="G470" i="19"/>
  <c r="F470" i="19"/>
  <c r="E470" i="19"/>
  <c r="D470" i="19"/>
  <c r="C470" i="19"/>
  <c r="A470" i="19"/>
  <c r="B470" i="19" s="1"/>
  <c r="S469" i="19"/>
  <c r="Q469" i="19"/>
  <c r="P469" i="19"/>
  <c r="O469" i="19"/>
  <c r="N469" i="19"/>
  <c r="M469" i="19"/>
  <c r="L469" i="19"/>
  <c r="K469" i="19"/>
  <c r="J469" i="19"/>
  <c r="I469" i="19"/>
  <c r="H469" i="19"/>
  <c r="G469" i="19"/>
  <c r="F469" i="19"/>
  <c r="E469" i="19"/>
  <c r="D469" i="19"/>
  <c r="C469" i="19"/>
  <c r="A469" i="19"/>
  <c r="B469" i="19" s="1"/>
  <c r="S468" i="19"/>
  <c r="Q468" i="19"/>
  <c r="P468" i="19"/>
  <c r="O468" i="19"/>
  <c r="N468" i="19"/>
  <c r="M468" i="19"/>
  <c r="L468" i="19"/>
  <c r="K468" i="19"/>
  <c r="J468" i="19"/>
  <c r="I468" i="19"/>
  <c r="H468" i="19"/>
  <c r="G468" i="19"/>
  <c r="F468" i="19"/>
  <c r="E468" i="19"/>
  <c r="D468" i="19"/>
  <c r="C468" i="19"/>
  <c r="B468" i="19"/>
  <c r="A468" i="19"/>
  <c r="S467" i="19"/>
  <c r="Q467" i="19"/>
  <c r="P467" i="19"/>
  <c r="O467" i="19"/>
  <c r="N467" i="19"/>
  <c r="M467" i="19"/>
  <c r="L467" i="19"/>
  <c r="K467" i="19"/>
  <c r="J467" i="19"/>
  <c r="I467" i="19"/>
  <c r="H467" i="19"/>
  <c r="G467" i="19"/>
  <c r="F467" i="19"/>
  <c r="E467" i="19"/>
  <c r="D467" i="19"/>
  <c r="C467" i="19"/>
  <c r="A467" i="19"/>
  <c r="B467" i="19" s="1"/>
  <c r="S466" i="19"/>
  <c r="Q466" i="19"/>
  <c r="P466" i="19"/>
  <c r="O466" i="19"/>
  <c r="N466" i="19"/>
  <c r="M466" i="19"/>
  <c r="L466" i="19"/>
  <c r="K466" i="19"/>
  <c r="J466" i="19"/>
  <c r="I466" i="19"/>
  <c r="H466" i="19"/>
  <c r="G466" i="19"/>
  <c r="F466" i="19"/>
  <c r="E466" i="19"/>
  <c r="D466" i="19"/>
  <c r="C466" i="19"/>
  <c r="A466" i="19"/>
  <c r="B466" i="19" s="1"/>
  <c r="S465" i="19"/>
  <c r="Q465" i="19"/>
  <c r="P465" i="19"/>
  <c r="O465" i="19"/>
  <c r="N465" i="19"/>
  <c r="M465" i="19"/>
  <c r="L465" i="19"/>
  <c r="K465" i="19"/>
  <c r="J465" i="19"/>
  <c r="I465" i="19"/>
  <c r="H465" i="19"/>
  <c r="G465" i="19"/>
  <c r="F465" i="19"/>
  <c r="E465" i="19"/>
  <c r="D465" i="19"/>
  <c r="C465" i="19"/>
  <c r="B465" i="19"/>
  <c r="A465" i="19"/>
  <c r="S464" i="19"/>
  <c r="Q464" i="19"/>
  <c r="P464" i="19"/>
  <c r="O464" i="19"/>
  <c r="N464" i="19"/>
  <c r="M464" i="19"/>
  <c r="L464" i="19"/>
  <c r="K464" i="19"/>
  <c r="J464" i="19"/>
  <c r="I464" i="19"/>
  <c r="H464" i="19"/>
  <c r="G464" i="19"/>
  <c r="F464" i="19"/>
  <c r="E464" i="19"/>
  <c r="D464" i="19"/>
  <c r="C464" i="19"/>
  <c r="A464" i="19"/>
  <c r="B464" i="19" s="1"/>
  <c r="S463" i="19"/>
  <c r="Q463" i="19"/>
  <c r="P463" i="19"/>
  <c r="O463" i="19"/>
  <c r="N463" i="19"/>
  <c r="M463" i="19"/>
  <c r="L463" i="19"/>
  <c r="K463" i="19"/>
  <c r="J463" i="19"/>
  <c r="I463" i="19"/>
  <c r="H463" i="19"/>
  <c r="G463" i="19"/>
  <c r="F463" i="19"/>
  <c r="E463" i="19"/>
  <c r="D463" i="19"/>
  <c r="C463" i="19"/>
  <c r="B463" i="19"/>
  <c r="A463" i="19"/>
  <c r="S462" i="19"/>
  <c r="Q462" i="19"/>
  <c r="P462" i="19"/>
  <c r="O462" i="19"/>
  <c r="N462" i="19"/>
  <c r="M462" i="19"/>
  <c r="L462" i="19"/>
  <c r="K462" i="19"/>
  <c r="J462" i="19"/>
  <c r="I462" i="19"/>
  <c r="H462" i="19"/>
  <c r="G462" i="19"/>
  <c r="F462" i="19"/>
  <c r="E462" i="19"/>
  <c r="D462" i="19"/>
  <c r="C462" i="19"/>
  <c r="B462" i="19"/>
  <c r="A462" i="19"/>
  <c r="S461" i="19"/>
  <c r="Q461" i="19"/>
  <c r="P461" i="19"/>
  <c r="O461" i="19"/>
  <c r="N461" i="19"/>
  <c r="M461" i="19"/>
  <c r="L461" i="19"/>
  <c r="K461" i="19"/>
  <c r="J461" i="19"/>
  <c r="I461" i="19"/>
  <c r="H461" i="19"/>
  <c r="G461" i="19"/>
  <c r="F461" i="19"/>
  <c r="E461" i="19"/>
  <c r="D461" i="19"/>
  <c r="C461" i="19"/>
  <c r="A461" i="19"/>
  <c r="B461" i="19" s="1"/>
  <c r="S460" i="19"/>
  <c r="Q460" i="19"/>
  <c r="P460" i="19"/>
  <c r="O460" i="19"/>
  <c r="N460" i="19"/>
  <c r="M460" i="19"/>
  <c r="L460" i="19"/>
  <c r="K460" i="19"/>
  <c r="J460" i="19"/>
  <c r="I460" i="19"/>
  <c r="H460" i="19"/>
  <c r="G460" i="19"/>
  <c r="F460" i="19"/>
  <c r="E460" i="19"/>
  <c r="D460" i="19"/>
  <c r="C460" i="19"/>
  <c r="A460" i="19"/>
  <c r="B460" i="19" s="1"/>
  <c r="S459" i="19"/>
  <c r="Q459" i="19"/>
  <c r="P459" i="19"/>
  <c r="O459" i="19"/>
  <c r="N459" i="19"/>
  <c r="M459" i="19"/>
  <c r="L459" i="19"/>
  <c r="K459" i="19"/>
  <c r="J459" i="19"/>
  <c r="I459" i="19"/>
  <c r="H459" i="19"/>
  <c r="G459" i="19"/>
  <c r="F459" i="19"/>
  <c r="E459" i="19"/>
  <c r="D459" i="19"/>
  <c r="C459" i="19"/>
  <c r="B459" i="19"/>
  <c r="A459" i="19"/>
  <c r="S458" i="19"/>
  <c r="Q458" i="19"/>
  <c r="P458" i="19"/>
  <c r="O458" i="19"/>
  <c r="N458" i="19"/>
  <c r="M458" i="19"/>
  <c r="L458" i="19"/>
  <c r="K458" i="19"/>
  <c r="J458" i="19"/>
  <c r="I458" i="19"/>
  <c r="H458" i="19"/>
  <c r="G458" i="19"/>
  <c r="F458" i="19"/>
  <c r="E458" i="19"/>
  <c r="D458" i="19"/>
  <c r="C458" i="19"/>
  <c r="A458" i="19"/>
  <c r="B458" i="19" s="1"/>
  <c r="S457" i="19"/>
  <c r="Q457" i="19"/>
  <c r="P457" i="19"/>
  <c r="O457" i="19"/>
  <c r="N457" i="19"/>
  <c r="M457" i="19"/>
  <c r="L457" i="19"/>
  <c r="K457" i="19"/>
  <c r="J457" i="19"/>
  <c r="I457" i="19"/>
  <c r="H457" i="19"/>
  <c r="G457" i="19"/>
  <c r="F457" i="19"/>
  <c r="E457" i="19"/>
  <c r="D457" i="19"/>
  <c r="C457" i="19"/>
  <c r="A457" i="19"/>
  <c r="B457" i="19" s="1"/>
  <c r="S456" i="19"/>
  <c r="Q456" i="19"/>
  <c r="P456" i="19"/>
  <c r="O456" i="19"/>
  <c r="N456" i="19"/>
  <c r="M456" i="19"/>
  <c r="L456" i="19"/>
  <c r="K456" i="19"/>
  <c r="J456" i="19"/>
  <c r="I456" i="19"/>
  <c r="H456" i="19"/>
  <c r="G456" i="19"/>
  <c r="F456" i="19"/>
  <c r="E456" i="19"/>
  <c r="D456" i="19"/>
  <c r="C456" i="19"/>
  <c r="B456" i="19"/>
  <c r="A456" i="19"/>
  <c r="S455" i="19"/>
  <c r="Q455" i="19"/>
  <c r="P455" i="19"/>
  <c r="O455" i="19"/>
  <c r="N455" i="19"/>
  <c r="M455" i="19"/>
  <c r="L455" i="19"/>
  <c r="K455" i="19"/>
  <c r="J455" i="19"/>
  <c r="I455" i="19"/>
  <c r="H455" i="19"/>
  <c r="G455" i="19"/>
  <c r="F455" i="19"/>
  <c r="E455" i="19"/>
  <c r="D455" i="19"/>
  <c r="C455" i="19"/>
  <c r="A455" i="19"/>
  <c r="B455" i="19" s="1"/>
  <c r="S454" i="19"/>
  <c r="Q454" i="19"/>
  <c r="P454" i="19"/>
  <c r="O454" i="19"/>
  <c r="N454" i="19"/>
  <c r="M454" i="19"/>
  <c r="L454" i="19"/>
  <c r="K454" i="19"/>
  <c r="J454" i="19"/>
  <c r="I454" i="19"/>
  <c r="H454" i="19"/>
  <c r="G454" i="19"/>
  <c r="F454" i="19"/>
  <c r="E454" i="19"/>
  <c r="D454" i="19"/>
  <c r="C454" i="19"/>
  <c r="A454" i="19"/>
  <c r="B454" i="19" s="1"/>
  <c r="S453" i="19"/>
  <c r="Q453" i="19"/>
  <c r="P453" i="19"/>
  <c r="O453" i="19"/>
  <c r="N453" i="19"/>
  <c r="M453" i="19"/>
  <c r="L453" i="19"/>
  <c r="K453" i="19"/>
  <c r="J453" i="19"/>
  <c r="I453" i="19"/>
  <c r="H453" i="19"/>
  <c r="G453" i="19"/>
  <c r="F453" i="19"/>
  <c r="E453" i="19"/>
  <c r="D453" i="19"/>
  <c r="C453" i="19"/>
  <c r="B453" i="19"/>
  <c r="A453" i="19"/>
  <c r="S452" i="19"/>
  <c r="Q452" i="19"/>
  <c r="P452" i="19"/>
  <c r="O452" i="19"/>
  <c r="N452" i="19"/>
  <c r="M452" i="19"/>
  <c r="L452" i="19"/>
  <c r="K452" i="19"/>
  <c r="J452" i="19"/>
  <c r="I452" i="19"/>
  <c r="H452" i="19"/>
  <c r="G452" i="19"/>
  <c r="F452" i="19"/>
  <c r="E452" i="19"/>
  <c r="D452" i="19"/>
  <c r="C452" i="19"/>
  <c r="A452" i="19"/>
  <c r="B452" i="19" s="1"/>
  <c r="S451" i="19"/>
  <c r="Q451" i="19"/>
  <c r="P451" i="19"/>
  <c r="O451" i="19"/>
  <c r="N451" i="19"/>
  <c r="M451" i="19"/>
  <c r="L451" i="19"/>
  <c r="K451" i="19"/>
  <c r="J451" i="19"/>
  <c r="I451" i="19"/>
  <c r="H451" i="19"/>
  <c r="G451" i="19"/>
  <c r="F451" i="19"/>
  <c r="E451" i="19"/>
  <c r="D451" i="19"/>
  <c r="C451" i="19"/>
  <c r="B451" i="19"/>
  <c r="A451" i="19"/>
  <c r="S450" i="19"/>
  <c r="Q450" i="19"/>
  <c r="P450" i="19"/>
  <c r="O450" i="19"/>
  <c r="N450" i="19"/>
  <c r="M450" i="19"/>
  <c r="L450" i="19"/>
  <c r="K450" i="19"/>
  <c r="J450" i="19"/>
  <c r="I450" i="19"/>
  <c r="H450" i="19"/>
  <c r="G450" i="19"/>
  <c r="F450" i="19"/>
  <c r="E450" i="19"/>
  <c r="D450" i="19"/>
  <c r="C450" i="19"/>
  <c r="B450" i="19"/>
  <c r="A450" i="19"/>
  <c r="S449" i="19"/>
  <c r="Q449" i="19"/>
  <c r="P449" i="19"/>
  <c r="O449" i="19"/>
  <c r="N449" i="19"/>
  <c r="M449" i="19"/>
  <c r="L449" i="19"/>
  <c r="K449" i="19"/>
  <c r="J449" i="19"/>
  <c r="I449" i="19"/>
  <c r="H449" i="19"/>
  <c r="G449" i="19"/>
  <c r="F449" i="19"/>
  <c r="E449" i="19"/>
  <c r="D449" i="19"/>
  <c r="C449" i="19"/>
  <c r="A449" i="19"/>
  <c r="B449" i="19" s="1"/>
  <c r="S448" i="19"/>
  <c r="Q448" i="19"/>
  <c r="P448" i="19"/>
  <c r="O448" i="19"/>
  <c r="N448" i="19"/>
  <c r="M448" i="19"/>
  <c r="L448" i="19"/>
  <c r="K448" i="19"/>
  <c r="J448" i="19"/>
  <c r="I448" i="19"/>
  <c r="H448" i="19"/>
  <c r="G448" i="19"/>
  <c r="F448" i="19"/>
  <c r="E448" i="19"/>
  <c r="D448" i="19"/>
  <c r="C448" i="19"/>
  <c r="A448" i="19"/>
  <c r="B448" i="19" s="1"/>
  <c r="S447" i="19"/>
  <c r="Q447" i="19"/>
  <c r="P447" i="19"/>
  <c r="O447" i="19"/>
  <c r="N447" i="19"/>
  <c r="M447" i="19"/>
  <c r="L447" i="19"/>
  <c r="K447" i="19"/>
  <c r="J447" i="19"/>
  <c r="I447" i="19"/>
  <c r="H447" i="19"/>
  <c r="G447" i="19"/>
  <c r="F447" i="19"/>
  <c r="E447" i="19"/>
  <c r="D447" i="19"/>
  <c r="C447" i="19"/>
  <c r="B447" i="19"/>
  <c r="A447" i="19"/>
  <c r="S446" i="19"/>
  <c r="Q446" i="19"/>
  <c r="P446" i="19"/>
  <c r="O446" i="19"/>
  <c r="N446" i="19"/>
  <c r="M446" i="19"/>
  <c r="L446" i="19"/>
  <c r="K446" i="19"/>
  <c r="J446" i="19"/>
  <c r="I446" i="19"/>
  <c r="H446" i="19"/>
  <c r="G446" i="19"/>
  <c r="F446" i="19"/>
  <c r="E446" i="19"/>
  <c r="D446" i="19"/>
  <c r="C446" i="19"/>
  <c r="A446" i="19"/>
  <c r="B446" i="19" s="1"/>
  <c r="S445" i="19"/>
  <c r="Q445" i="19"/>
  <c r="P445" i="19"/>
  <c r="O445" i="19"/>
  <c r="N445" i="19"/>
  <c r="M445" i="19"/>
  <c r="L445" i="19"/>
  <c r="K445" i="19"/>
  <c r="J445" i="19"/>
  <c r="I445" i="19"/>
  <c r="H445" i="19"/>
  <c r="G445" i="19"/>
  <c r="F445" i="19"/>
  <c r="E445" i="19"/>
  <c r="D445" i="19"/>
  <c r="C445" i="19"/>
  <c r="A445" i="19"/>
  <c r="B445" i="19" s="1"/>
  <c r="S444" i="19"/>
  <c r="Q444" i="19"/>
  <c r="P444" i="19"/>
  <c r="O444" i="19"/>
  <c r="N444" i="19"/>
  <c r="M444" i="19"/>
  <c r="L444" i="19"/>
  <c r="K444" i="19"/>
  <c r="J444" i="19"/>
  <c r="I444" i="19"/>
  <c r="H444" i="19"/>
  <c r="G444" i="19"/>
  <c r="F444" i="19"/>
  <c r="E444" i="19"/>
  <c r="D444" i="19"/>
  <c r="C444" i="19"/>
  <c r="B444" i="19"/>
  <c r="A444" i="19"/>
  <c r="S443" i="19"/>
  <c r="Q443" i="19"/>
  <c r="P443" i="19"/>
  <c r="O443" i="19"/>
  <c r="N443" i="19"/>
  <c r="M443" i="19"/>
  <c r="L443" i="19"/>
  <c r="K443" i="19"/>
  <c r="J443" i="19"/>
  <c r="I443" i="19"/>
  <c r="H443" i="19"/>
  <c r="G443" i="19"/>
  <c r="F443" i="19"/>
  <c r="E443" i="19"/>
  <c r="D443" i="19"/>
  <c r="C443" i="19"/>
  <c r="A443" i="19"/>
  <c r="B443" i="19" s="1"/>
  <c r="S442" i="19"/>
  <c r="Q442" i="19"/>
  <c r="P442" i="19"/>
  <c r="O442" i="19"/>
  <c r="N442" i="19"/>
  <c r="M442" i="19"/>
  <c r="L442" i="19"/>
  <c r="K442" i="19"/>
  <c r="J442" i="19"/>
  <c r="I442" i="19"/>
  <c r="H442" i="19"/>
  <c r="G442" i="19"/>
  <c r="F442" i="19"/>
  <c r="E442" i="19"/>
  <c r="D442" i="19"/>
  <c r="C442" i="19"/>
  <c r="A442" i="19"/>
  <c r="B442" i="19" s="1"/>
  <c r="S441" i="19"/>
  <c r="Q441" i="19"/>
  <c r="P441" i="19"/>
  <c r="O441" i="19"/>
  <c r="N441" i="19"/>
  <c r="M441" i="19"/>
  <c r="L441" i="19"/>
  <c r="K441" i="19"/>
  <c r="J441" i="19"/>
  <c r="I441" i="19"/>
  <c r="H441" i="19"/>
  <c r="G441" i="19"/>
  <c r="F441" i="19"/>
  <c r="E441" i="19"/>
  <c r="D441" i="19"/>
  <c r="C441" i="19"/>
  <c r="B441" i="19"/>
  <c r="A441" i="19"/>
  <c r="S440" i="19"/>
  <c r="Q440" i="19"/>
  <c r="P440" i="19"/>
  <c r="O440" i="19"/>
  <c r="N440" i="19"/>
  <c r="M440" i="19"/>
  <c r="L440" i="19"/>
  <c r="K440" i="19"/>
  <c r="J440" i="19"/>
  <c r="I440" i="19"/>
  <c r="H440" i="19"/>
  <c r="G440" i="19"/>
  <c r="F440" i="19"/>
  <c r="E440" i="19"/>
  <c r="D440" i="19"/>
  <c r="C440" i="19"/>
  <c r="A440" i="19"/>
  <c r="B440" i="19" s="1"/>
  <c r="S439" i="19"/>
  <c r="Q439" i="19"/>
  <c r="P439" i="19"/>
  <c r="O439" i="19"/>
  <c r="N439" i="19"/>
  <c r="M439" i="19"/>
  <c r="L439" i="19"/>
  <c r="K439" i="19"/>
  <c r="J439" i="19"/>
  <c r="I439" i="19"/>
  <c r="H439" i="19"/>
  <c r="G439" i="19"/>
  <c r="F439" i="19"/>
  <c r="E439" i="19"/>
  <c r="D439" i="19"/>
  <c r="C439" i="19"/>
  <c r="B439" i="19"/>
  <c r="A439" i="19"/>
  <c r="S438" i="19"/>
  <c r="Q438" i="19"/>
  <c r="P438" i="19"/>
  <c r="O438" i="19"/>
  <c r="N438" i="19"/>
  <c r="M438" i="19"/>
  <c r="L438" i="19"/>
  <c r="K438" i="19"/>
  <c r="J438" i="19"/>
  <c r="I438" i="19"/>
  <c r="H438" i="19"/>
  <c r="G438" i="19"/>
  <c r="F438" i="19"/>
  <c r="E438" i="19"/>
  <c r="D438" i="19"/>
  <c r="C438" i="19"/>
  <c r="B438" i="19"/>
  <c r="A438" i="19"/>
  <c r="S437" i="19"/>
  <c r="Q437" i="19"/>
  <c r="P437" i="19"/>
  <c r="O437" i="19"/>
  <c r="N437" i="19"/>
  <c r="M437" i="19"/>
  <c r="L437" i="19"/>
  <c r="K437" i="19"/>
  <c r="J437" i="19"/>
  <c r="I437" i="19"/>
  <c r="H437" i="19"/>
  <c r="G437" i="19"/>
  <c r="F437" i="19"/>
  <c r="E437" i="19"/>
  <c r="D437" i="19"/>
  <c r="C437" i="19"/>
  <c r="A437" i="19"/>
  <c r="B437" i="19" s="1"/>
  <c r="S436" i="19"/>
  <c r="Q436" i="19"/>
  <c r="P436" i="19"/>
  <c r="O436" i="19"/>
  <c r="N436" i="19"/>
  <c r="M436" i="19"/>
  <c r="L436" i="19"/>
  <c r="K436" i="19"/>
  <c r="J436" i="19"/>
  <c r="I436" i="19"/>
  <c r="H436" i="19"/>
  <c r="G436" i="19"/>
  <c r="F436" i="19"/>
  <c r="E436" i="19"/>
  <c r="D436" i="19"/>
  <c r="C436" i="19"/>
  <c r="A436" i="19"/>
  <c r="B436" i="19" s="1"/>
  <c r="S435" i="19"/>
  <c r="Q435" i="19"/>
  <c r="P435" i="19"/>
  <c r="O435" i="19"/>
  <c r="N435" i="19"/>
  <c r="M435" i="19"/>
  <c r="L435" i="19"/>
  <c r="K435" i="19"/>
  <c r="J435" i="19"/>
  <c r="I435" i="19"/>
  <c r="H435" i="19"/>
  <c r="G435" i="19"/>
  <c r="F435" i="19"/>
  <c r="E435" i="19"/>
  <c r="D435" i="19"/>
  <c r="C435" i="19"/>
  <c r="B435" i="19"/>
  <c r="A435" i="19"/>
  <c r="S434" i="19"/>
  <c r="Q434" i="19"/>
  <c r="P434" i="19"/>
  <c r="O434" i="19"/>
  <c r="N434" i="19"/>
  <c r="M434" i="19"/>
  <c r="L434" i="19"/>
  <c r="K434" i="19"/>
  <c r="J434" i="19"/>
  <c r="I434" i="19"/>
  <c r="H434" i="19"/>
  <c r="G434" i="19"/>
  <c r="F434" i="19"/>
  <c r="E434" i="19"/>
  <c r="D434" i="19"/>
  <c r="C434" i="19"/>
  <c r="A434" i="19"/>
  <c r="B434" i="19" s="1"/>
  <c r="S433" i="19"/>
  <c r="Q433" i="19"/>
  <c r="P433" i="19"/>
  <c r="O433" i="19"/>
  <c r="N433" i="19"/>
  <c r="M433" i="19"/>
  <c r="L433" i="19"/>
  <c r="K433" i="19"/>
  <c r="J433" i="19"/>
  <c r="I433" i="19"/>
  <c r="H433" i="19"/>
  <c r="G433" i="19"/>
  <c r="F433" i="19"/>
  <c r="E433" i="19"/>
  <c r="D433" i="19"/>
  <c r="C433" i="19"/>
  <c r="A433" i="19"/>
  <c r="B433" i="19" s="1"/>
  <c r="S432" i="19"/>
  <c r="Q432" i="19"/>
  <c r="P432" i="19"/>
  <c r="O432" i="19"/>
  <c r="N432" i="19"/>
  <c r="M432" i="19"/>
  <c r="L432" i="19"/>
  <c r="K432" i="19"/>
  <c r="J432" i="19"/>
  <c r="I432" i="19"/>
  <c r="H432" i="19"/>
  <c r="G432" i="19"/>
  <c r="F432" i="19"/>
  <c r="E432" i="19"/>
  <c r="D432" i="19"/>
  <c r="C432" i="19"/>
  <c r="B432" i="19"/>
  <c r="A432" i="19"/>
  <c r="S431" i="19"/>
  <c r="Q431" i="19"/>
  <c r="P431" i="19"/>
  <c r="O431" i="19"/>
  <c r="N431" i="19"/>
  <c r="M431" i="19"/>
  <c r="L431" i="19"/>
  <c r="K431" i="19"/>
  <c r="J431" i="19"/>
  <c r="I431" i="19"/>
  <c r="H431" i="19"/>
  <c r="G431" i="19"/>
  <c r="F431" i="19"/>
  <c r="E431" i="19"/>
  <c r="D431" i="19"/>
  <c r="C431" i="19"/>
  <c r="A431" i="19"/>
  <c r="B431" i="19" s="1"/>
  <c r="S430" i="19"/>
  <c r="Q430" i="19"/>
  <c r="P430" i="19"/>
  <c r="O430" i="19"/>
  <c r="N430" i="19"/>
  <c r="M430" i="19"/>
  <c r="L430" i="19"/>
  <c r="K430" i="19"/>
  <c r="J430" i="19"/>
  <c r="I430" i="19"/>
  <c r="H430" i="19"/>
  <c r="G430" i="19"/>
  <c r="F430" i="19"/>
  <c r="E430" i="19"/>
  <c r="D430" i="19"/>
  <c r="C430" i="19"/>
  <c r="A430" i="19"/>
  <c r="B430" i="19" s="1"/>
  <c r="S429" i="19"/>
  <c r="Q429" i="19"/>
  <c r="P429" i="19"/>
  <c r="O429" i="19"/>
  <c r="N429" i="19"/>
  <c r="M429" i="19"/>
  <c r="L429" i="19"/>
  <c r="K429" i="19"/>
  <c r="J429" i="19"/>
  <c r="I429" i="19"/>
  <c r="H429" i="19"/>
  <c r="G429" i="19"/>
  <c r="F429" i="19"/>
  <c r="E429" i="19"/>
  <c r="D429" i="19"/>
  <c r="C429" i="19"/>
  <c r="B429" i="19"/>
  <c r="A429" i="19"/>
  <c r="S428" i="19"/>
  <c r="Q428" i="19"/>
  <c r="P428" i="19"/>
  <c r="O428" i="19"/>
  <c r="N428" i="19"/>
  <c r="M428" i="19"/>
  <c r="L428" i="19"/>
  <c r="K428" i="19"/>
  <c r="J428" i="19"/>
  <c r="I428" i="19"/>
  <c r="H428" i="19"/>
  <c r="G428" i="19"/>
  <c r="F428" i="19"/>
  <c r="E428" i="19"/>
  <c r="D428" i="19"/>
  <c r="C428" i="19"/>
  <c r="A428" i="19"/>
  <c r="B428" i="19" s="1"/>
  <c r="S427" i="19"/>
  <c r="Q427" i="19"/>
  <c r="P427" i="19"/>
  <c r="O427" i="19"/>
  <c r="N427" i="19"/>
  <c r="M427" i="19"/>
  <c r="L427" i="19"/>
  <c r="K427" i="19"/>
  <c r="J427" i="19"/>
  <c r="I427" i="19"/>
  <c r="H427" i="19"/>
  <c r="G427" i="19"/>
  <c r="F427" i="19"/>
  <c r="E427" i="19"/>
  <c r="D427" i="19"/>
  <c r="C427" i="19"/>
  <c r="B427" i="19"/>
  <c r="A427" i="19"/>
  <c r="S426" i="19"/>
  <c r="Q426" i="19"/>
  <c r="P426" i="19"/>
  <c r="O426" i="19"/>
  <c r="N426" i="19"/>
  <c r="M426" i="19"/>
  <c r="L426" i="19"/>
  <c r="K426" i="19"/>
  <c r="J426" i="19"/>
  <c r="I426" i="19"/>
  <c r="H426" i="19"/>
  <c r="G426" i="19"/>
  <c r="F426" i="19"/>
  <c r="E426" i="19"/>
  <c r="D426" i="19"/>
  <c r="C426" i="19"/>
  <c r="B426" i="19"/>
  <c r="A426" i="19"/>
  <c r="S425" i="19"/>
  <c r="Q425" i="19"/>
  <c r="P425" i="19"/>
  <c r="O425" i="19"/>
  <c r="N425" i="19"/>
  <c r="M425" i="19"/>
  <c r="L425" i="19"/>
  <c r="K425" i="19"/>
  <c r="J425" i="19"/>
  <c r="I425" i="19"/>
  <c r="H425" i="19"/>
  <c r="G425" i="19"/>
  <c r="F425" i="19"/>
  <c r="E425" i="19"/>
  <c r="D425" i="19"/>
  <c r="C425" i="19"/>
  <c r="A425" i="19"/>
  <c r="B425" i="19" s="1"/>
  <c r="S424" i="19"/>
  <c r="Q424" i="19"/>
  <c r="P424" i="19"/>
  <c r="O424" i="19"/>
  <c r="N424" i="19"/>
  <c r="M424" i="19"/>
  <c r="L424" i="19"/>
  <c r="K424" i="19"/>
  <c r="J424" i="19"/>
  <c r="I424" i="19"/>
  <c r="H424" i="19"/>
  <c r="G424" i="19"/>
  <c r="F424" i="19"/>
  <c r="E424" i="19"/>
  <c r="D424" i="19"/>
  <c r="C424" i="19"/>
  <c r="A424" i="19"/>
  <c r="B424" i="19" s="1"/>
  <c r="S423" i="19"/>
  <c r="Q423" i="19"/>
  <c r="P423" i="19"/>
  <c r="O423" i="19"/>
  <c r="N423" i="19"/>
  <c r="M423" i="19"/>
  <c r="L423" i="19"/>
  <c r="K423" i="19"/>
  <c r="J423" i="19"/>
  <c r="I423" i="19"/>
  <c r="H423" i="19"/>
  <c r="G423" i="19"/>
  <c r="F423" i="19"/>
  <c r="E423" i="19"/>
  <c r="D423" i="19"/>
  <c r="C423" i="19"/>
  <c r="B423" i="19"/>
  <c r="A423" i="19"/>
  <c r="S422" i="19"/>
  <c r="Q422" i="19"/>
  <c r="P422" i="19"/>
  <c r="O422" i="19"/>
  <c r="N422" i="19"/>
  <c r="M422" i="19"/>
  <c r="L422" i="19"/>
  <c r="K422" i="19"/>
  <c r="J422" i="19"/>
  <c r="I422" i="19"/>
  <c r="H422" i="19"/>
  <c r="G422" i="19"/>
  <c r="F422" i="19"/>
  <c r="E422" i="19"/>
  <c r="D422" i="19"/>
  <c r="C422" i="19"/>
  <c r="A422" i="19"/>
  <c r="B422" i="19" s="1"/>
  <c r="S421" i="19"/>
  <c r="Q421" i="19"/>
  <c r="P421" i="19"/>
  <c r="O421" i="19"/>
  <c r="N421" i="19"/>
  <c r="M421" i="19"/>
  <c r="L421" i="19"/>
  <c r="K421" i="19"/>
  <c r="J421" i="19"/>
  <c r="I421" i="19"/>
  <c r="H421" i="19"/>
  <c r="G421" i="19"/>
  <c r="F421" i="19"/>
  <c r="E421" i="19"/>
  <c r="D421" i="19"/>
  <c r="C421" i="19"/>
  <c r="A421" i="19"/>
  <c r="B421" i="19" s="1"/>
  <c r="S420" i="19"/>
  <c r="Q420" i="19"/>
  <c r="P420" i="19"/>
  <c r="O420" i="19"/>
  <c r="N420" i="19"/>
  <c r="M420" i="19"/>
  <c r="L420" i="19"/>
  <c r="K420" i="19"/>
  <c r="J420" i="19"/>
  <c r="I420" i="19"/>
  <c r="H420" i="19"/>
  <c r="G420" i="19"/>
  <c r="F420" i="19"/>
  <c r="E420" i="19"/>
  <c r="D420" i="19"/>
  <c r="C420" i="19"/>
  <c r="B420" i="19"/>
  <c r="A420" i="19"/>
  <c r="S419" i="19"/>
  <c r="Q419" i="19"/>
  <c r="P419" i="19"/>
  <c r="O419" i="19"/>
  <c r="N419" i="19"/>
  <c r="M419" i="19"/>
  <c r="L419" i="19"/>
  <c r="K419" i="19"/>
  <c r="J419" i="19"/>
  <c r="I419" i="19"/>
  <c r="H419" i="19"/>
  <c r="G419" i="19"/>
  <c r="F419" i="19"/>
  <c r="E419" i="19"/>
  <c r="D419" i="19"/>
  <c r="C419" i="19"/>
  <c r="A419" i="19"/>
  <c r="B419" i="19" s="1"/>
  <c r="S418" i="19"/>
  <c r="Q418" i="19"/>
  <c r="P418" i="19"/>
  <c r="O418" i="19"/>
  <c r="N418" i="19"/>
  <c r="M418" i="19"/>
  <c r="L418" i="19"/>
  <c r="K418" i="19"/>
  <c r="J418" i="19"/>
  <c r="I418" i="19"/>
  <c r="H418" i="19"/>
  <c r="G418" i="19"/>
  <c r="F418" i="19"/>
  <c r="E418" i="19"/>
  <c r="D418" i="19"/>
  <c r="C418" i="19"/>
  <c r="A418" i="19"/>
  <c r="B418" i="19" s="1"/>
  <c r="S417" i="19"/>
  <c r="Q417" i="19"/>
  <c r="P417" i="19"/>
  <c r="O417" i="19"/>
  <c r="N417" i="19"/>
  <c r="M417" i="19"/>
  <c r="L417" i="19"/>
  <c r="K417" i="19"/>
  <c r="J417" i="19"/>
  <c r="I417" i="19"/>
  <c r="H417" i="19"/>
  <c r="G417" i="19"/>
  <c r="F417" i="19"/>
  <c r="E417" i="19"/>
  <c r="D417" i="19"/>
  <c r="C417" i="19"/>
  <c r="B417" i="19"/>
  <c r="A417" i="19"/>
  <c r="S416" i="19"/>
  <c r="Q416" i="19"/>
  <c r="P416" i="19"/>
  <c r="O416" i="19"/>
  <c r="N416" i="19"/>
  <c r="M416" i="19"/>
  <c r="L416" i="19"/>
  <c r="K416" i="19"/>
  <c r="J416" i="19"/>
  <c r="I416" i="19"/>
  <c r="H416" i="19"/>
  <c r="G416" i="19"/>
  <c r="F416" i="19"/>
  <c r="E416" i="19"/>
  <c r="D416" i="19"/>
  <c r="C416" i="19"/>
  <c r="A416" i="19"/>
  <c r="B416" i="19" s="1"/>
  <c r="S415" i="19"/>
  <c r="Q415" i="19"/>
  <c r="P415" i="19"/>
  <c r="O415" i="19"/>
  <c r="N415" i="19"/>
  <c r="M415" i="19"/>
  <c r="L415" i="19"/>
  <c r="K415" i="19"/>
  <c r="J415" i="19"/>
  <c r="I415" i="19"/>
  <c r="H415" i="19"/>
  <c r="G415" i="19"/>
  <c r="F415" i="19"/>
  <c r="E415" i="19"/>
  <c r="D415" i="19"/>
  <c r="C415" i="19"/>
  <c r="B415" i="19"/>
  <c r="A415" i="19"/>
  <c r="S414" i="19"/>
  <c r="Q414" i="19"/>
  <c r="P414" i="19"/>
  <c r="O414" i="19"/>
  <c r="N414" i="19"/>
  <c r="M414" i="19"/>
  <c r="L414" i="19"/>
  <c r="K414" i="19"/>
  <c r="J414" i="19"/>
  <c r="I414" i="19"/>
  <c r="H414" i="19"/>
  <c r="G414" i="19"/>
  <c r="F414" i="19"/>
  <c r="E414" i="19"/>
  <c r="D414" i="19"/>
  <c r="C414" i="19"/>
  <c r="B414" i="19"/>
  <c r="A414" i="19"/>
  <c r="S413" i="19"/>
  <c r="Q413" i="19"/>
  <c r="P413" i="19"/>
  <c r="O413" i="19"/>
  <c r="N413" i="19"/>
  <c r="M413" i="19"/>
  <c r="L413" i="19"/>
  <c r="K413" i="19"/>
  <c r="J413" i="19"/>
  <c r="I413" i="19"/>
  <c r="H413" i="19"/>
  <c r="G413" i="19"/>
  <c r="F413" i="19"/>
  <c r="E413" i="19"/>
  <c r="D413" i="19"/>
  <c r="C413" i="19"/>
  <c r="A413" i="19"/>
  <c r="B413" i="19" s="1"/>
  <c r="S412" i="19"/>
  <c r="Q412" i="19"/>
  <c r="P412" i="19"/>
  <c r="O412" i="19"/>
  <c r="N412" i="19"/>
  <c r="M412" i="19"/>
  <c r="L412" i="19"/>
  <c r="K412" i="19"/>
  <c r="J412" i="19"/>
  <c r="I412" i="19"/>
  <c r="H412" i="19"/>
  <c r="G412" i="19"/>
  <c r="F412" i="19"/>
  <c r="E412" i="19"/>
  <c r="D412" i="19"/>
  <c r="C412" i="19"/>
  <c r="A412" i="19"/>
  <c r="B412" i="19" s="1"/>
  <c r="S411" i="19"/>
  <c r="Q411" i="19"/>
  <c r="P411" i="19"/>
  <c r="O411" i="19"/>
  <c r="N411" i="19"/>
  <c r="M411" i="19"/>
  <c r="L411" i="19"/>
  <c r="K411" i="19"/>
  <c r="J411" i="19"/>
  <c r="I411" i="19"/>
  <c r="H411" i="19"/>
  <c r="G411" i="19"/>
  <c r="F411" i="19"/>
  <c r="E411" i="19"/>
  <c r="D411" i="19"/>
  <c r="C411" i="19"/>
  <c r="B411" i="19"/>
  <c r="A411" i="19"/>
  <c r="S410" i="19"/>
  <c r="Q410" i="19"/>
  <c r="P410" i="19"/>
  <c r="O410" i="19"/>
  <c r="N410" i="19"/>
  <c r="M410" i="19"/>
  <c r="L410" i="19"/>
  <c r="K410" i="19"/>
  <c r="J410" i="19"/>
  <c r="I410" i="19"/>
  <c r="H410" i="19"/>
  <c r="G410" i="19"/>
  <c r="F410" i="19"/>
  <c r="E410" i="19"/>
  <c r="D410" i="19"/>
  <c r="C410" i="19"/>
  <c r="A410" i="19"/>
  <c r="B410" i="19" s="1"/>
  <c r="S409" i="19"/>
  <c r="Q409" i="19"/>
  <c r="P409" i="19"/>
  <c r="O409" i="19"/>
  <c r="N409" i="19"/>
  <c r="M409" i="19"/>
  <c r="L409" i="19"/>
  <c r="K409" i="19"/>
  <c r="J409" i="19"/>
  <c r="I409" i="19"/>
  <c r="H409" i="19"/>
  <c r="G409" i="19"/>
  <c r="F409" i="19"/>
  <c r="E409" i="19"/>
  <c r="D409" i="19"/>
  <c r="C409" i="19"/>
  <c r="A409" i="19"/>
  <c r="B409" i="19" s="1"/>
  <c r="S408" i="19"/>
  <c r="Q408" i="19"/>
  <c r="P408" i="19"/>
  <c r="O408" i="19"/>
  <c r="N408" i="19"/>
  <c r="M408" i="19"/>
  <c r="L408" i="19"/>
  <c r="K408" i="19"/>
  <c r="J408" i="19"/>
  <c r="I408" i="19"/>
  <c r="H408" i="19"/>
  <c r="G408" i="19"/>
  <c r="F408" i="19"/>
  <c r="E408" i="19"/>
  <c r="D408" i="19"/>
  <c r="C408" i="19"/>
  <c r="B408" i="19"/>
  <c r="A408" i="19"/>
  <c r="S407" i="19"/>
  <c r="Q407" i="19"/>
  <c r="P407" i="19"/>
  <c r="O407" i="19"/>
  <c r="N407" i="19"/>
  <c r="M407" i="19"/>
  <c r="L407" i="19"/>
  <c r="K407" i="19"/>
  <c r="J407" i="19"/>
  <c r="I407" i="19"/>
  <c r="H407" i="19"/>
  <c r="G407" i="19"/>
  <c r="F407" i="19"/>
  <c r="E407" i="19"/>
  <c r="D407" i="19"/>
  <c r="C407" i="19"/>
  <c r="A407" i="19"/>
  <c r="B407" i="19" s="1"/>
  <c r="S406" i="19"/>
  <c r="Q406" i="19"/>
  <c r="P406" i="19"/>
  <c r="O406" i="19"/>
  <c r="N406" i="19"/>
  <c r="M406" i="19"/>
  <c r="L406" i="19"/>
  <c r="K406" i="19"/>
  <c r="J406" i="19"/>
  <c r="I406" i="19"/>
  <c r="H406" i="19"/>
  <c r="G406" i="19"/>
  <c r="F406" i="19"/>
  <c r="E406" i="19"/>
  <c r="D406" i="19"/>
  <c r="C406" i="19"/>
  <c r="A406" i="19"/>
  <c r="B406" i="19" s="1"/>
  <c r="S405" i="19"/>
  <c r="Q405" i="19"/>
  <c r="P405" i="19"/>
  <c r="O405" i="19"/>
  <c r="N405" i="19"/>
  <c r="M405" i="19"/>
  <c r="L405" i="19"/>
  <c r="K405" i="19"/>
  <c r="J405" i="19"/>
  <c r="I405" i="19"/>
  <c r="H405" i="19"/>
  <c r="G405" i="19"/>
  <c r="F405" i="19"/>
  <c r="E405" i="19"/>
  <c r="D405" i="19"/>
  <c r="C405" i="19"/>
  <c r="B405" i="19"/>
  <c r="A405" i="19"/>
  <c r="S404" i="19"/>
  <c r="Q404" i="19"/>
  <c r="P404" i="19"/>
  <c r="O404" i="19"/>
  <c r="N404" i="19"/>
  <c r="M404" i="19"/>
  <c r="L404" i="19"/>
  <c r="K404" i="19"/>
  <c r="J404" i="19"/>
  <c r="I404" i="19"/>
  <c r="H404" i="19"/>
  <c r="G404" i="19"/>
  <c r="F404" i="19"/>
  <c r="E404" i="19"/>
  <c r="D404" i="19"/>
  <c r="C404" i="19"/>
  <c r="A404" i="19"/>
  <c r="B404" i="19" s="1"/>
  <c r="S403" i="19"/>
  <c r="Q403" i="19"/>
  <c r="P403" i="19"/>
  <c r="O403" i="19"/>
  <c r="N403" i="19"/>
  <c r="M403" i="19"/>
  <c r="L403" i="19"/>
  <c r="K403" i="19"/>
  <c r="J403" i="19"/>
  <c r="I403" i="19"/>
  <c r="H403" i="19"/>
  <c r="G403" i="19"/>
  <c r="F403" i="19"/>
  <c r="E403" i="19"/>
  <c r="D403" i="19"/>
  <c r="C403" i="19"/>
  <c r="B403" i="19"/>
  <c r="A403" i="19"/>
  <c r="S402" i="19"/>
  <c r="Q402" i="19"/>
  <c r="P402" i="19"/>
  <c r="O402" i="19"/>
  <c r="N402" i="19"/>
  <c r="M402" i="19"/>
  <c r="L402" i="19"/>
  <c r="K402" i="19"/>
  <c r="J402" i="19"/>
  <c r="I402" i="19"/>
  <c r="H402" i="19"/>
  <c r="G402" i="19"/>
  <c r="F402" i="19"/>
  <c r="E402" i="19"/>
  <c r="D402" i="19"/>
  <c r="C402" i="19"/>
  <c r="B402" i="19"/>
  <c r="A402" i="19"/>
  <c r="S401" i="19"/>
  <c r="Q401" i="19"/>
  <c r="P401" i="19"/>
  <c r="O401" i="19"/>
  <c r="N401" i="19"/>
  <c r="M401" i="19"/>
  <c r="L401" i="19"/>
  <c r="K401" i="19"/>
  <c r="J401" i="19"/>
  <c r="I401" i="19"/>
  <c r="H401" i="19"/>
  <c r="G401" i="19"/>
  <c r="F401" i="19"/>
  <c r="E401" i="19"/>
  <c r="D401" i="19"/>
  <c r="C401" i="19"/>
  <c r="A401" i="19"/>
  <c r="B401" i="19" s="1"/>
  <c r="S400" i="19"/>
  <c r="Q400" i="19"/>
  <c r="P400" i="19"/>
  <c r="O400" i="19"/>
  <c r="N400" i="19"/>
  <c r="M400" i="19"/>
  <c r="L400" i="19"/>
  <c r="K400" i="19"/>
  <c r="J400" i="19"/>
  <c r="I400" i="19"/>
  <c r="H400" i="19"/>
  <c r="G400" i="19"/>
  <c r="F400" i="19"/>
  <c r="E400" i="19"/>
  <c r="D400" i="19"/>
  <c r="C400" i="19"/>
  <c r="A400" i="19"/>
  <c r="B400" i="19" s="1"/>
  <c r="S399" i="19"/>
  <c r="Q399" i="19"/>
  <c r="P399" i="19"/>
  <c r="O399" i="19"/>
  <c r="N399" i="19"/>
  <c r="M399" i="19"/>
  <c r="L399" i="19"/>
  <c r="K399" i="19"/>
  <c r="J399" i="19"/>
  <c r="I399" i="19"/>
  <c r="H399" i="19"/>
  <c r="G399" i="19"/>
  <c r="F399" i="19"/>
  <c r="E399" i="19"/>
  <c r="D399" i="19"/>
  <c r="C399" i="19"/>
  <c r="B399" i="19"/>
  <c r="A399" i="19"/>
  <c r="S398" i="19"/>
  <c r="Q398" i="19"/>
  <c r="P398" i="19"/>
  <c r="O398" i="19"/>
  <c r="N398" i="19"/>
  <c r="M398" i="19"/>
  <c r="L398" i="19"/>
  <c r="K398" i="19"/>
  <c r="J398" i="19"/>
  <c r="I398" i="19"/>
  <c r="H398" i="19"/>
  <c r="G398" i="19"/>
  <c r="F398" i="19"/>
  <c r="E398" i="19"/>
  <c r="D398" i="19"/>
  <c r="C398" i="19"/>
  <c r="A398" i="19"/>
  <c r="B398" i="19" s="1"/>
  <c r="S397" i="19"/>
  <c r="Q397" i="19"/>
  <c r="P397" i="19"/>
  <c r="O397" i="19"/>
  <c r="N397" i="19"/>
  <c r="M397" i="19"/>
  <c r="L397" i="19"/>
  <c r="K397" i="19"/>
  <c r="J397" i="19"/>
  <c r="I397" i="19"/>
  <c r="H397" i="19"/>
  <c r="G397" i="19"/>
  <c r="F397" i="19"/>
  <c r="E397" i="19"/>
  <c r="D397" i="19"/>
  <c r="C397" i="19"/>
  <c r="A397" i="19"/>
  <c r="B397" i="19" s="1"/>
  <c r="S396" i="19"/>
  <c r="Q396" i="19"/>
  <c r="P396" i="19"/>
  <c r="O396" i="19"/>
  <c r="N396" i="19"/>
  <c r="M396" i="19"/>
  <c r="L396" i="19"/>
  <c r="K396" i="19"/>
  <c r="J396" i="19"/>
  <c r="I396" i="19"/>
  <c r="H396" i="19"/>
  <c r="G396" i="19"/>
  <c r="F396" i="19"/>
  <c r="E396" i="19"/>
  <c r="D396" i="19"/>
  <c r="C396" i="19"/>
  <c r="B396" i="19"/>
  <c r="A396" i="19"/>
  <c r="S395" i="19"/>
  <c r="Q395" i="19"/>
  <c r="P395" i="19"/>
  <c r="O395" i="19"/>
  <c r="N395" i="19"/>
  <c r="M395" i="19"/>
  <c r="L395" i="19"/>
  <c r="K395" i="19"/>
  <c r="J395" i="19"/>
  <c r="I395" i="19"/>
  <c r="H395" i="19"/>
  <c r="G395" i="19"/>
  <c r="F395" i="19"/>
  <c r="E395" i="19"/>
  <c r="D395" i="19"/>
  <c r="C395" i="19"/>
  <c r="A395" i="19"/>
  <c r="B395" i="19" s="1"/>
  <c r="S394" i="19"/>
  <c r="Q394" i="19"/>
  <c r="P394" i="19"/>
  <c r="O394" i="19"/>
  <c r="N394" i="19"/>
  <c r="M394" i="19"/>
  <c r="L394" i="19"/>
  <c r="K394" i="19"/>
  <c r="J394" i="19"/>
  <c r="I394" i="19"/>
  <c r="H394" i="19"/>
  <c r="G394" i="19"/>
  <c r="F394" i="19"/>
  <c r="E394" i="19"/>
  <c r="D394" i="19"/>
  <c r="C394" i="19"/>
  <c r="A394" i="19"/>
  <c r="B394" i="19" s="1"/>
  <c r="S393" i="19"/>
  <c r="Q393" i="19"/>
  <c r="P393" i="19"/>
  <c r="O393" i="19"/>
  <c r="N393" i="19"/>
  <c r="M393" i="19"/>
  <c r="L393" i="19"/>
  <c r="K393" i="19"/>
  <c r="J393" i="19"/>
  <c r="I393" i="19"/>
  <c r="H393" i="19"/>
  <c r="G393" i="19"/>
  <c r="F393" i="19"/>
  <c r="E393" i="19"/>
  <c r="D393" i="19"/>
  <c r="C393" i="19"/>
  <c r="B393" i="19"/>
  <c r="A393" i="19"/>
  <c r="S392" i="19"/>
  <c r="Q392" i="19"/>
  <c r="P392" i="19"/>
  <c r="O392" i="19"/>
  <c r="N392" i="19"/>
  <c r="M392" i="19"/>
  <c r="L392" i="19"/>
  <c r="K392" i="19"/>
  <c r="J392" i="19"/>
  <c r="I392" i="19"/>
  <c r="H392" i="19"/>
  <c r="G392" i="19"/>
  <c r="F392" i="19"/>
  <c r="E392" i="19"/>
  <c r="D392" i="19"/>
  <c r="C392" i="19"/>
  <c r="A392" i="19"/>
  <c r="B392" i="19" s="1"/>
  <c r="S391" i="19"/>
  <c r="Q391" i="19"/>
  <c r="P391" i="19"/>
  <c r="O391" i="19"/>
  <c r="N391" i="19"/>
  <c r="M391" i="19"/>
  <c r="L391" i="19"/>
  <c r="K391" i="19"/>
  <c r="J391" i="19"/>
  <c r="I391" i="19"/>
  <c r="H391" i="19"/>
  <c r="G391" i="19"/>
  <c r="F391" i="19"/>
  <c r="E391" i="19"/>
  <c r="D391" i="19"/>
  <c r="C391" i="19"/>
  <c r="B391" i="19"/>
  <c r="A391" i="19"/>
  <c r="S390" i="19"/>
  <c r="Q390" i="19"/>
  <c r="P390" i="19"/>
  <c r="O390" i="19"/>
  <c r="N390" i="19"/>
  <c r="M390" i="19"/>
  <c r="L390" i="19"/>
  <c r="K390" i="19"/>
  <c r="J390" i="19"/>
  <c r="I390" i="19"/>
  <c r="H390" i="19"/>
  <c r="G390" i="19"/>
  <c r="F390" i="19"/>
  <c r="E390" i="19"/>
  <c r="D390" i="19"/>
  <c r="C390" i="19"/>
  <c r="B390" i="19"/>
  <c r="A390" i="19"/>
  <c r="S389" i="19"/>
  <c r="Q389" i="19"/>
  <c r="P389" i="19"/>
  <c r="O389" i="19"/>
  <c r="N389" i="19"/>
  <c r="M389" i="19"/>
  <c r="L389" i="19"/>
  <c r="K389" i="19"/>
  <c r="J389" i="19"/>
  <c r="I389" i="19"/>
  <c r="H389" i="19"/>
  <c r="G389" i="19"/>
  <c r="F389" i="19"/>
  <c r="E389" i="19"/>
  <c r="D389" i="19"/>
  <c r="C389" i="19"/>
  <c r="A389" i="19"/>
  <c r="B389" i="19" s="1"/>
  <c r="S388" i="19"/>
  <c r="Q388" i="19"/>
  <c r="P388" i="19"/>
  <c r="O388" i="19"/>
  <c r="N388" i="19"/>
  <c r="M388" i="19"/>
  <c r="L388" i="19"/>
  <c r="K388" i="19"/>
  <c r="J388" i="19"/>
  <c r="I388" i="19"/>
  <c r="H388" i="19"/>
  <c r="G388" i="19"/>
  <c r="F388" i="19"/>
  <c r="E388" i="19"/>
  <c r="D388" i="19"/>
  <c r="C388" i="19"/>
  <c r="A388" i="19"/>
  <c r="B388" i="19" s="1"/>
  <c r="S387" i="19"/>
  <c r="Q387" i="19"/>
  <c r="P387" i="19"/>
  <c r="O387" i="19"/>
  <c r="N387" i="19"/>
  <c r="M387" i="19"/>
  <c r="L387" i="19"/>
  <c r="K387" i="19"/>
  <c r="J387" i="19"/>
  <c r="I387" i="19"/>
  <c r="H387" i="19"/>
  <c r="G387" i="19"/>
  <c r="F387" i="19"/>
  <c r="E387" i="19"/>
  <c r="D387" i="19"/>
  <c r="C387" i="19"/>
  <c r="B387" i="19"/>
  <c r="A387" i="19"/>
  <c r="S386" i="19"/>
  <c r="Q386" i="19"/>
  <c r="P386" i="19"/>
  <c r="O386" i="19"/>
  <c r="N386" i="19"/>
  <c r="M386" i="19"/>
  <c r="L386" i="19"/>
  <c r="K386" i="19"/>
  <c r="J386" i="19"/>
  <c r="I386" i="19"/>
  <c r="H386" i="19"/>
  <c r="G386" i="19"/>
  <c r="F386" i="19"/>
  <c r="E386" i="19"/>
  <c r="D386" i="19"/>
  <c r="C386" i="19"/>
  <c r="A386" i="19"/>
  <c r="B386" i="19" s="1"/>
  <c r="S385" i="19"/>
  <c r="Q385" i="19"/>
  <c r="P385" i="19"/>
  <c r="O385" i="19"/>
  <c r="N385" i="19"/>
  <c r="M385" i="19"/>
  <c r="L385" i="19"/>
  <c r="K385" i="19"/>
  <c r="J385" i="19"/>
  <c r="I385" i="19"/>
  <c r="H385" i="19"/>
  <c r="G385" i="19"/>
  <c r="F385" i="19"/>
  <c r="E385" i="19"/>
  <c r="D385" i="19"/>
  <c r="C385" i="19"/>
  <c r="A385" i="19"/>
  <c r="B385" i="19" s="1"/>
  <c r="S384" i="19"/>
  <c r="Q384" i="19"/>
  <c r="P384" i="19"/>
  <c r="O384" i="19"/>
  <c r="N384" i="19"/>
  <c r="M384" i="19"/>
  <c r="L384" i="19"/>
  <c r="K384" i="19"/>
  <c r="J384" i="19"/>
  <c r="I384" i="19"/>
  <c r="H384" i="19"/>
  <c r="G384" i="19"/>
  <c r="F384" i="19"/>
  <c r="E384" i="19"/>
  <c r="D384" i="19"/>
  <c r="C384" i="19"/>
  <c r="B384" i="19"/>
  <c r="A384" i="19"/>
  <c r="S383" i="19"/>
  <c r="Q383" i="19"/>
  <c r="P383" i="19"/>
  <c r="O383" i="19"/>
  <c r="N383" i="19"/>
  <c r="M383" i="19"/>
  <c r="L383" i="19"/>
  <c r="K383" i="19"/>
  <c r="J383" i="19"/>
  <c r="I383" i="19"/>
  <c r="H383" i="19"/>
  <c r="G383" i="19"/>
  <c r="F383" i="19"/>
  <c r="E383" i="19"/>
  <c r="D383" i="19"/>
  <c r="C383" i="19"/>
  <c r="A383" i="19"/>
  <c r="B383" i="19" s="1"/>
  <c r="S382" i="19"/>
  <c r="Q382" i="19"/>
  <c r="P382" i="19"/>
  <c r="O382" i="19"/>
  <c r="N382" i="19"/>
  <c r="M382" i="19"/>
  <c r="L382" i="19"/>
  <c r="K382" i="19"/>
  <c r="J382" i="19"/>
  <c r="I382" i="19"/>
  <c r="H382" i="19"/>
  <c r="G382" i="19"/>
  <c r="F382" i="19"/>
  <c r="E382" i="19"/>
  <c r="D382" i="19"/>
  <c r="C382" i="19"/>
  <c r="A382" i="19"/>
  <c r="B382" i="19" s="1"/>
  <c r="S381" i="19"/>
  <c r="Q381" i="19"/>
  <c r="P381" i="19"/>
  <c r="O381" i="19"/>
  <c r="N381" i="19"/>
  <c r="M381" i="19"/>
  <c r="L381" i="19"/>
  <c r="K381" i="19"/>
  <c r="J381" i="19"/>
  <c r="I381" i="19"/>
  <c r="H381" i="19"/>
  <c r="G381" i="19"/>
  <c r="F381" i="19"/>
  <c r="E381" i="19"/>
  <c r="D381" i="19"/>
  <c r="C381" i="19"/>
  <c r="B381" i="19"/>
  <c r="A381" i="19"/>
  <c r="S380" i="19"/>
  <c r="Q380" i="19"/>
  <c r="P380" i="19"/>
  <c r="O380" i="19"/>
  <c r="N380" i="19"/>
  <c r="M380" i="19"/>
  <c r="L380" i="19"/>
  <c r="K380" i="19"/>
  <c r="J380" i="19"/>
  <c r="I380" i="19"/>
  <c r="H380" i="19"/>
  <c r="G380" i="19"/>
  <c r="F380" i="19"/>
  <c r="E380" i="19"/>
  <c r="D380" i="19"/>
  <c r="C380" i="19"/>
  <c r="A380" i="19"/>
  <c r="B380" i="19" s="1"/>
  <c r="S379" i="19"/>
  <c r="Q379" i="19"/>
  <c r="P379" i="19"/>
  <c r="O379" i="19"/>
  <c r="N379" i="19"/>
  <c r="M379" i="19"/>
  <c r="L379" i="19"/>
  <c r="K379" i="19"/>
  <c r="J379" i="19"/>
  <c r="I379" i="19"/>
  <c r="H379" i="19"/>
  <c r="G379" i="19"/>
  <c r="F379" i="19"/>
  <c r="E379" i="19"/>
  <c r="D379" i="19"/>
  <c r="C379" i="19"/>
  <c r="B379" i="19"/>
  <c r="A379" i="19"/>
  <c r="S378" i="19"/>
  <c r="Q378" i="19"/>
  <c r="P378" i="19"/>
  <c r="O378" i="19"/>
  <c r="N378" i="19"/>
  <c r="M378" i="19"/>
  <c r="L378" i="19"/>
  <c r="K378" i="19"/>
  <c r="J378" i="19"/>
  <c r="I378" i="19"/>
  <c r="H378" i="19"/>
  <c r="G378" i="19"/>
  <c r="F378" i="19"/>
  <c r="E378" i="19"/>
  <c r="D378" i="19"/>
  <c r="C378" i="19"/>
  <c r="B378" i="19"/>
  <c r="A378" i="19"/>
  <c r="S377" i="19"/>
  <c r="Q377" i="19"/>
  <c r="P377" i="19"/>
  <c r="O377" i="19"/>
  <c r="N377" i="19"/>
  <c r="M377" i="19"/>
  <c r="L377" i="19"/>
  <c r="K377" i="19"/>
  <c r="J377" i="19"/>
  <c r="I377" i="19"/>
  <c r="H377" i="19"/>
  <c r="G377" i="19"/>
  <c r="F377" i="19"/>
  <c r="E377" i="19"/>
  <c r="D377" i="19"/>
  <c r="C377" i="19"/>
  <c r="A377" i="19"/>
  <c r="B377" i="19" s="1"/>
  <c r="S376" i="19"/>
  <c r="Q376" i="19"/>
  <c r="P376" i="19"/>
  <c r="O376" i="19"/>
  <c r="N376" i="19"/>
  <c r="M376" i="19"/>
  <c r="L376" i="19"/>
  <c r="K376" i="19"/>
  <c r="J376" i="19"/>
  <c r="I376" i="19"/>
  <c r="H376" i="19"/>
  <c r="G376" i="19"/>
  <c r="F376" i="19"/>
  <c r="E376" i="19"/>
  <c r="D376" i="19"/>
  <c r="C376" i="19"/>
  <c r="A376" i="19"/>
  <c r="B376" i="19" s="1"/>
  <c r="S375" i="19"/>
  <c r="Q375" i="19"/>
  <c r="P375" i="19"/>
  <c r="O375" i="19"/>
  <c r="N375" i="19"/>
  <c r="M375" i="19"/>
  <c r="L375" i="19"/>
  <c r="K375" i="19"/>
  <c r="J375" i="19"/>
  <c r="I375" i="19"/>
  <c r="H375" i="19"/>
  <c r="G375" i="19"/>
  <c r="F375" i="19"/>
  <c r="E375" i="19"/>
  <c r="D375" i="19"/>
  <c r="C375" i="19"/>
  <c r="B375" i="19"/>
  <c r="A375" i="19"/>
  <c r="S374" i="19"/>
  <c r="Q374" i="19"/>
  <c r="P374" i="19"/>
  <c r="O374" i="19"/>
  <c r="N374" i="19"/>
  <c r="M374" i="19"/>
  <c r="L374" i="19"/>
  <c r="K374" i="19"/>
  <c r="J374" i="19"/>
  <c r="I374" i="19"/>
  <c r="H374" i="19"/>
  <c r="G374" i="19"/>
  <c r="F374" i="19"/>
  <c r="E374" i="19"/>
  <c r="D374" i="19"/>
  <c r="C374" i="19"/>
  <c r="A374" i="19"/>
  <c r="B374" i="19" s="1"/>
  <c r="S373" i="19"/>
  <c r="Q373" i="19"/>
  <c r="P373" i="19"/>
  <c r="O373" i="19"/>
  <c r="N373" i="19"/>
  <c r="M373" i="19"/>
  <c r="L373" i="19"/>
  <c r="K373" i="19"/>
  <c r="J373" i="19"/>
  <c r="I373" i="19"/>
  <c r="H373" i="19"/>
  <c r="G373" i="19"/>
  <c r="F373" i="19"/>
  <c r="E373" i="19"/>
  <c r="D373" i="19"/>
  <c r="C373" i="19"/>
  <c r="A373" i="19"/>
  <c r="B373" i="19" s="1"/>
  <c r="S372" i="19"/>
  <c r="Q372" i="19"/>
  <c r="P372" i="19"/>
  <c r="O372" i="19"/>
  <c r="N372" i="19"/>
  <c r="M372" i="19"/>
  <c r="L372" i="19"/>
  <c r="K372" i="19"/>
  <c r="J372" i="19"/>
  <c r="I372" i="19"/>
  <c r="H372" i="19"/>
  <c r="G372" i="19"/>
  <c r="F372" i="19"/>
  <c r="E372" i="19"/>
  <c r="D372" i="19"/>
  <c r="C372" i="19"/>
  <c r="B372" i="19"/>
  <c r="A372" i="19"/>
  <c r="S371" i="19"/>
  <c r="Q371" i="19"/>
  <c r="P371" i="19"/>
  <c r="O371" i="19"/>
  <c r="N371" i="19"/>
  <c r="M371" i="19"/>
  <c r="L371" i="19"/>
  <c r="K371" i="19"/>
  <c r="J371" i="19"/>
  <c r="I371" i="19"/>
  <c r="H371" i="19"/>
  <c r="G371" i="19"/>
  <c r="F371" i="19"/>
  <c r="E371" i="19"/>
  <c r="D371" i="19"/>
  <c r="C371" i="19"/>
  <c r="A371" i="19"/>
  <c r="B371" i="19" s="1"/>
  <c r="S370" i="19"/>
  <c r="Q370" i="19"/>
  <c r="P370" i="19"/>
  <c r="O370" i="19"/>
  <c r="N370" i="19"/>
  <c r="M370" i="19"/>
  <c r="L370" i="19"/>
  <c r="K370" i="19"/>
  <c r="J370" i="19"/>
  <c r="I370" i="19"/>
  <c r="H370" i="19"/>
  <c r="G370" i="19"/>
  <c r="F370" i="19"/>
  <c r="E370" i="19"/>
  <c r="D370" i="19"/>
  <c r="C370" i="19"/>
  <c r="A370" i="19"/>
  <c r="B370" i="19" s="1"/>
  <c r="S369" i="19"/>
  <c r="Q369" i="19"/>
  <c r="P369" i="19"/>
  <c r="O369" i="19"/>
  <c r="N369" i="19"/>
  <c r="M369" i="19"/>
  <c r="L369" i="19"/>
  <c r="K369" i="19"/>
  <c r="J369" i="19"/>
  <c r="I369" i="19"/>
  <c r="H369" i="19"/>
  <c r="G369" i="19"/>
  <c r="F369" i="19"/>
  <c r="E369" i="19"/>
  <c r="D369" i="19"/>
  <c r="C369" i="19"/>
  <c r="B369" i="19"/>
  <c r="A369" i="19"/>
  <c r="S368" i="19"/>
  <c r="Q368" i="19"/>
  <c r="P368" i="19"/>
  <c r="O368" i="19"/>
  <c r="N368" i="19"/>
  <c r="M368" i="19"/>
  <c r="L368" i="19"/>
  <c r="K368" i="19"/>
  <c r="J368" i="19"/>
  <c r="I368" i="19"/>
  <c r="H368" i="19"/>
  <c r="G368" i="19"/>
  <c r="F368" i="19"/>
  <c r="E368" i="19"/>
  <c r="D368" i="19"/>
  <c r="C368" i="19"/>
  <c r="A368" i="19"/>
  <c r="B368" i="19" s="1"/>
  <c r="S367" i="19"/>
  <c r="Q367" i="19"/>
  <c r="P367" i="19"/>
  <c r="O367" i="19"/>
  <c r="N367" i="19"/>
  <c r="M367" i="19"/>
  <c r="L367" i="19"/>
  <c r="K367" i="19"/>
  <c r="J367" i="19"/>
  <c r="I367" i="19"/>
  <c r="H367" i="19"/>
  <c r="G367" i="19"/>
  <c r="F367" i="19"/>
  <c r="E367" i="19"/>
  <c r="D367" i="19"/>
  <c r="C367" i="19"/>
  <c r="B367" i="19"/>
  <c r="A367" i="19"/>
  <c r="S366" i="19"/>
  <c r="Q366" i="19"/>
  <c r="P366" i="19"/>
  <c r="O366" i="19"/>
  <c r="N366" i="19"/>
  <c r="M366" i="19"/>
  <c r="L366" i="19"/>
  <c r="K366" i="19"/>
  <c r="J366" i="19"/>
  <c r="I366" i="19"/>
  <c r="H366" i="19"/>
  <c r="G366" i="19"/>
  <c r="F366" i="19"/>
  <c r="E366" i="19"/>
  <c r="D366" i="19"/>
  <c r="C366" i="19"/>
  <c r="B366" i="19"/>
  <c r="A366" i="19"/>
  <c r="S365" i="19"/>
  <c r="Q365" i="19"/>
  <c r="P365" i="19"/>
  <c r="O365" i="19"/>
  <c r="N365" i="19"/>
  <c r="M365" i="19"/>
  <c r="L365" i="19"/>
  <c r="K365" i="19"/>
  <c r="J365" i="19"/>
  <c r="I365" i="19"/>
  <c r="H365" i="19"/>
  <c r="G365" i="19"/>
  <c r="F365" i="19"/>
  <c r="E365" i="19"/>
  <c r="D365" i="19"/>
  <c r="C365" i="19"/>
  <c r="A365" i="19"/>
  <c r="B365" i="19" s="1"/>
  <c r="S364" i="19"/>
  <c r="Q364" i="19"/>
  <c r="P364" i="19"/>
  <c r="O364" i="19"/>
  <c r="N364" i="19"/>
  <c r="M364" i="19"/>
  <c r="L364" i="19"/>
  <c r="K364" i="19"/>
  <c r="J364" i="19"/>
  <c r="I364" i="19"/>
  <c r="H364" i="19"/>
  <c r="G364" i="19"/>
  <c r="F364" i="19"/>
  <c r="E364" i="19"/>
  <c r="D364" i="19"/>
  <c r="C364" i="19"/>
  <c r="A364" i="19"/>
  <c r="B364" i="19" s="1"/>
  <c r="S363" i="19"/>
  <c r="Q363" i="19"/>
  <c r="P363" i="19"/>
  <c r="O363" i="19"/>
  <c r="N363" i="19"/>
  <c r="M363" i="19"/>
  <c r="L363" i="19"/>
  <c r="K363" i="19"/>
  <c r="J363" i="19"/>
  <c r="I363" i="19"/>
  <c r="H363" i="19"/>
  <c r="G363" i="19"/>
  <c r="F363" i="19"/>
  <c r="E363" i="19"/>
  <c r="D363" i="19"/>
  <c r="C363" i="19"/>
  <c r="B363" i="19"/>
  <c r="A363" i="19"/>
  <c r="S362" i="19"/>
  <c r="Q362" i="19"/>
  <c r="P362" i="19"/>
  <c r="O362" i="19"/>
  <c r="N362" i="19"/>
  <c r="M362" i="19"/>
  <c r="L362" i="19"/>
  <c r="K362" i="19"/>
  <c r="J362" i="19"/>
  <c r="I362" i="19"/>
  <c r="H362" i="19"/>
  <c r="G362" i="19"/>
  <c r="F362" i="19"/>
  <c r="E362" i="19"/>
  <c r="D362" i="19"/>
  <c r="C362" i="19"/>
  <c r="A362" i="19"/>
  <c r="B362" i="19" s="1"/>
  <c r="S361" i="19"/>
  <c r="Q361" i="19"/>
  <c r="P361" i="19"/>
  <c r="O361" i="19"/>
  <c r="N361" i="19"/>
  <c r="M361" i="19"/>
  <c r="L361" i="19"/>
  <c r="K361" i="19"/>
  <c r="J361" i="19"/>
  <c r="I361" i="19"/>
  <c r="H361" i="19"/>
  <c r="G361" i="19"/>
  <c r="F361" i="19"/>
  <c r="E361" i="19"/>
  <c r="D361" i="19"/>
  <c r="C361" i="19"/>
  <c r="A361" i="19"/>
  <c r="B361" i="19" s="1"/>
  <c r="S360" i="19"/>
  <c r="Q360" i="19"/>
  <c r="P360" i="19"/>
  <c r="O360" i="19"/>
  <c r="N360" i="19"/>
  <c r="M360" i="19"/>
  <c r="L360" i="19"/>
  <c r="K360" i="19"/>
  <c r="J360" i="19"/>
  <c r="I360" i="19"/>
  <c r="H360" i="19"/>
  <c r="G360" i="19"/>
  <c r="F360" i="19"/>
  <c r="E360" i="19"/>
  <c r="D360" i="19"/>
  <c r="C360" i="19"/>
  <c r="B360" i="19"/>
  <c r="A360" i="19"/>
  <c r="S359" i="19"/>
  <c r="Q359" i="19"/>
  <c r="P359" i="19"/>
  <c r="O359" i="19"/>
  <c r="N359" i="19"/>
  <c r="M359" i="19"/>
  <c r="L359" i="19"/>
  <c r="K359" i="19"/>
  <c r="J359" i="19"/>
  <c r="I359" i="19"/>
  <c r="H359" i="19"/>
  <c r="G359" i="19"/>
  <c r="F359" i="19"/>
  <c r="E359" i="19"/>
  <c r="D359" i="19"/>
  <c r="C359" i="19"/>
  <c r="A359" i="19"/>
  <c r="B359" i="19" s="1"/>
  <c r="S358" i="19"/>
  <c r="Q358" i="19"/>
  <c r="P358" i="19"/>
  <c r="O358" i="19"/>
  <c r="N358" i="19"/>
  <c r="M358" i="19"/>
  <c r="L358" i="19"/>
  <c r="K358" i="19"/>
  <c r="J358" i="19"/>
  <c r="I358" i="19"/>
  <c r="H358" i="19"/>
  <c r="G358" i="19"/>
  <c r="F358" i="19"/>
  <c r="E358" i="19"/>
  <c r="D358" i="19"/>
  <c r="C358" i="19"/>
  <c r="A358" i="19"/>
  <c r="B358" i="19" s="1"/>
  <c r="S357" i="19"/>
  <c r="Q357" i="19"/>
  <c r="P357" i="19"/>
  <c r="O357" i="19"/>
  <c r="N357" i="19"/>
  <c r="M357" i="19"/>
  <c r="L357" i="19"/>
  <c r="K357" i="19"/>
  <c r="J357" i="19"/>
  <c r="I357" i="19"/>
  <c r="H357" i="19"/>
  <c r="G357" i="19"/>
  <c r="F357" i="19"/>
  <c r="E357" i="19"/>
  <c r="D357" i="19"/>
  <c r="C357" i="19"/>
  <c r="B357" i="19"/>
  <c r="A357" i="19"/>
  <c r="S356" i="19"/>
  <c r="Q356" i="19"/>
  <c r="P356" i="19"/>
  <c r="O356" i="19"/>
  <c r="N356" i="19"/>
  <c r="M356" i="19"/>
  <c r="L356" i="19"/>
  <c r="K356" i="19"/>
  <c r="J356" i="19"/>
  <c r="I356" i="19"/>
  <c r="H356" i="19"/>
  <c r="G356" i="19"/>
  <c r="F356" i="19"/>
  <c r="E356" i="19"/>
  <c r="D356" i="19"/>
  <c r="C356" i="19"/>
  <c r="A356" i="19"/>
  <c r="B356" i="19" s="1"/>
  <c r="S355" i="19"/>
  <c r="Q355" i="19"/>
  <c r="P355" i="19"/>
  <c r="O355" i="19"/>
  <c r="N355" i="19"/>
  <c r="M355" i="19"/>
  <c r="L355" i="19"/>
  <c r="K355" i="19"/>
  <c r="J355" i="19"/>
  <c r="I355" i="19"/>
  <c r="H355" i="19"/>
  <c r="G355" i="19"/>
  <c r="F355" i="19"/>
  <c r="E355" i="19"/>
  <c r="D355" i="19"/>
  <c r="C355" i="19"/>
  <c r="B355" i="19"/>
  <c r="A355" i="19"/>
  <c r="S354" i="19"/>
  <c r="Q354" i="19"/>
  <c r="P354" i="19"/>
  <c r="O354" i="19"/>
  <c r="N354" i="19"/>
  <c r="M354" i="19"/>
  <c r="L354" i="19"/>
  <c r="K354" i="19"/>
  <c r="J354" i="19"/>
  <c r="I354" i="19"/>
  <c r="H354" i="19"/>
  <c r="G354" i="19"/>
  <c r="F354" i="19"/>
  <c r="E354" i="19"/>
  <c r="D354" i="19"/>
  <c r="C354" i="19"/>
  <c r="B354" i="19"/>
  <c r="A354" i="19"/>
  <c r="S353" i="19"/>
  <c r="Q353" i="19"/>
  <c r="P353" i="19"/>
  <c r="O353" i="19"/>
  <c r="N353" i="19"/>
  <c r="M353" i="19"/>
  <c r="L353" i="19"/>
  <c r="K353" i="19"/>
  <c r="J353" i="19"/>
  <c r="I353" i="19"/>
  <c r="H353" i="19"/>
  <c r="G353" i="19"/>
  <c r="F353" i="19"/>
  <c r="E353" i="19"/>
  <c r="D353" i="19"/>
  <c r="C353" i="19"/>
  <c r="A353" i="19"/>
  <c r="B353" i="19" s="1"/>
  <c r="S352" i="19"/>
  <c r="Q352" i="19"/>
  <c r="P352" i="19"/>
  <c r="O352" i="19"/>
  <c r="N352" i="19"/>
  <c r="M352" i="19"/>
  <c r="L352" i="19"/>
  <c r="K352" i="19"/>
  <c r="J352" i="19"/>
  <c r="I352" i="19"/>
  <c r="H352" i="19"/>
  <c r="G352" i="19"/>
  <c r="F352" i="19"/>
  <c r="E352" i="19"/>
  <c r="D352" i="19"/>
  <c r="C352" i="19"/>
  <c r="A352" i="19"/>
  <c r="B352" i="19" s="1"/>
  <c r="S351" i="19"/>
  <c r="Q351" i="19"/>
  <c r="P351" i="19"/>
  <c r="O351" i="19"/>
  <c r="N351" i="19"/>
  <c r="M351" i="19"/>
  <c r="L351" i="19"/>
  <c r="K351" i="19"/>
  <c r="J351" i="19"/>
  <c r="I351" i="19"/>
  <c r="H351" i="19"/>
  <c r="G351" i="19"/>
  <c r="F351" i="19"/>
  <c r="E351" i="19"/>
  <c r="D351" i="19"/>
  <c r="C351" i="19"/>
  <c r="B351" i="19"/>
  <c r="A351" i="19"/>
  <c r="S350" i="19"/>
  <c r="Q350" i="19"/>
  <c r="P350" i="19"/>
  <c r="O350" i="19"/>
  <c r="N350" i="19"/>
  <c r="M350" i="19"/>
  <c r="L350" i="19"/>
  <c r="K350" i="19"/>
  <c r="J350" i="19"/>
  <c r="I350" i="19"/>
  <c r="H350" i="19"/>
  <c r="G350" i="19"/>
  <c r="F350" i="19"/>
  <c r="E350" i="19"/>
  <c r="D350" i="19"/>
  <c r="C350" i="19"/>
  <c r="A350" i="19"/>
  <c r="B350" i="19" s="1"/>
  <c r="S349" i="19"/>
  <c r="Q349" i="19"/>
  <c r="P349" i="19"/>
  <c r="O349" i="19"/>
  <c r="N349" i="19"/>
  <c r="M349" i="19"/>
  <c r="L349" i="19"/>
  <c r="K349" i="19"/>
  <c r="J349" i="19"/>
  <c r="I349" i="19"/>
  <c r="H349" i="19"/>
  <c r="G349" i="19"/>
  <c r="F349" i="19"/>
  <c r="E349" i="19"/>
  <c r="D349" i="19"/>
  <c r="C349" i="19"/>
  <c r="A349" i="19"/>
  <c r="B349" i="19" s="1"/>
  <c r="S348" i="19"/>
  <c r="Q348" i="19"/>
  <c r="P348" i="19"/>
  <c r="O348" i="19"/>
  <c r="N348" i="19"/>
  <c r="M348" i="19"/>
  <c r="L348" i="19"/>
  <c r="K348" i="19"/>
  <c r="J348" i="19"/>
  <c r="I348" i="19"/>
  <c r="H348" i="19"/>
  <c r="G348" i="19"/>
  <c r="F348" i="19"/>
  <c r="E348" i="19"/>
  <c r="D348" i="19"/>
  <c r="C348" i="19"/>
  <c r="B348" i="19"/>
  <c r="A348" i="19"/>
  <c r="S347" i="19"/>
  <c r="Q347" i="19"/>
  <c r="P347" i="19"/>
  <c r="O347" i="19"/>
  <c r="N347" i="19"/>
  <c r="M347" i="19"/>
  <c r="L347" i="19"/>
  <c r="K347" i="19"/>
  <c r="J347" i="19"/>
  <c r="I347" i="19"/>
  <c r="H347" i="19"/>
  <c r="G347" i="19"/>
  <c r="F347" i="19"/>
  <c r="E347" i="19"/>
  <c r="D347" i="19"/>
  <c r="C347" i="19"/>
  <c r="A347" i="19"/>
  <c r="B347" i="19" s="1"/>
  <c r="S346" i="19"/>
  <c r="Q346" i="19"/>
  <c r="P346" i="19"/>
  <c r="O346" i="19"/>
  <c r="N346" i="19"/>
  <c r="M346" i="19"/>
  <c r="L346" i="19"/>
  <c r="K346" i="19"/>
  <c r="J346" i="19"/>
  <c r="I346" i="19"/>
  <c r="H346" i="19"/>
  <c r="G346" i="19"/>
  <c r="F346" i="19"/>
  <c r="E346" i="19"/>
  <c r="D346" i="19"/>
  <c r="C346" i="19"/>
  <c r="A346" i="19"/>
  <c r="B346" i="19" s="1"/>
  <c r="S345" i="19"/>
  <c r="Q345" i="19"/>
  <c r="P345" i="19"/>
  <c r="O345" i="19"/>
  <c r="N345" i="19"/>
  <c r="M345" i="19"/>
  <c r="L345" i="19"/>
  <c r="K345" i="19"/>
  <c r="J345" i="19"/>
  <c r="I345" i="19"/>
  <c r="H345" i="19"/>
  <c r="G345" i="19"/>
  <c r="F345" i="19"/>
  <c r="E345" i="19"/>
  <c r="D345" i="19"/>
  <c r="C345" i="19"/>
  <c r="B345" i="19"/>
  <c r="A345" i="19"/>
  <c r="S344" i="19"/>
  <c r="Q344" i="19"/>
  <c r="P344" i="19"/>
  <c r="O344" i="19"/>
  <c r="N344" i="19"/>
  <c r="M344" i="19"/>
  <c r="L344" i="19"/>
  <c r="K344" i="19"/>
  <c r="J344" i="19"/>
  <c r="I344" i="19"/>
  <c r="H344" i="19"/>
  <c r="G344" i="19"/>
  <c r="F344" i="19"/>
  <c r="E344" i="19"/>
  <c r="D344" i="19"/>
  <c r="C344" i="19"/>
  <c r="A344" i="19"/>
  <c r="B344" i="19" s="1"/>
  <c r="S343" i="19"/>
  <c r="Q343" i="19"/>
  <c r="P343" i="19"/>
  <c r="O343" i="19"/>
  <c r="N343" i="19"/>
  <c r="M343" i="19"/>
  <c r="L343" i="19"/>
  <c r="K343" i="19"/>
  <c r="J343" i="19"/>
  <c r="I343" i="19"/>
  <c r="H343" i="19"/>
  <c r="G343" i="19"/>
  <c r="F343" i="19"/>
  <c r="E343" i="19"/>
  <c r="D343" i="19"/>
  <c r="C343" i="19"/>
  <c r="B343" i="19"/>
  <c r="A343" i="19"/>
  <c r="S342" i="19"/>
  <c r="Q342" i="19"/>
  <c r="P342" i="19"/>
  <c r="O342" i="19"/>
  <c r="N342" i="19"/>
  <c r="M342" i="19"/>
  <c r="L342" i="19"/>
  <c r="K342" i="19"/>
  <c r="J342" i="19"/>
  <c r="I342" i="19"/>
  <c r="H342" i="19"/>
  <c r="G342" i="19"/>
  <c r="F342" i="19"/>
  <c r="E342" i="19"/>
  <c r="D342" i="19"/>
  <c r="C342" i="19"/>
  <c r="B342" i="19"/>
  <c r="A342" i="19"/>
  <c r="S341" i="19"/>
  <c r="Q341" i="19"/>
  <c r="P341" i="19"/>
  <c r="O341" i="19"/>
  <c r="N341" i="19"/>
  <c r="M341" i="19"/>
  <c r="L341" i="19"/>
  <c r="K341" i="19"/>
  <c r="J341" i="19"/>
  <c r="I341" i="19"/>
  <c r="H341" i="19"/>
  <c r="G341" i="19"/>
  <c r="F341" i="19"/>
  <c r="E341" i="19"/>
  <c r="D341" i="19"/>
  <c r="C341" i="19"/>
  <c r="A341" i="19"/>
  <c r="B341" i="19" s="1"/>
  <c r="S340" i="19"/>
  <c r="Q340" i="19"/>
  <c r="P340" i="19"/>
  <c r="O340" i="19"/>
  <c r="N340" i="19"/>
  <c r="M340" i="19"/>
  <c r="L340" i="19"/>
  <c r="K340" i="19"/>
  <c r="J340" i="19"/>
  <c r="I340" i="19"/>
  <c r="H340" i="19"/>
  <c r="G340" i="19"/>
  <c r="F340" i="19"/>
  <c r="E340" i="19"/>
  <c r="D340" i="19"/>
  <c r="C340" i="19"/>
  <c r="A340" i="19"/>
  <c r="B340" i="19" s="1"/>
  <c r="S339" i="19"/>
  <c r="Q339" i="19"/>
  <c r="P339" i="19"/>
  <c r="O339" i="19"/>
  <c r="N339" i="19"/>
  <c r="M339" i="19"/>
  <c r="L339" i="19"/>
  <c r="K339" i="19"/>
  <c r="J339" i="19"/>
  <c r="I339" i="19"/>
  <c r="H339" i="19"/>
  <c r="G339" i="19"/>
  <c r="F339" i="19"/>
  <c r="E339" i="19"/>
  <c r="D339" i="19"/>
  <c r="C339" i="19"/>
  <c r="B339" i="19"/>
  <c r="A339" i="19"/>
  <c r="S338" i="19"/>
  <c r="Q338" i="19"/>
  <c r="P338" i="19"/>
  <c r="O338" i="19"/>
  <c r="N338" i="19"/>
  <c r="M338" i="19"/>
  <c r="L338" i="19"/>
  <c r="K338" i="19"/>
  <c r="J338" i="19"/>
  <c r="I338" i="19"/>
  <c r="H338" i="19"/>
  <c r="G338" i="19"/>
  <c r="F338" i="19"/>
  <c r="E338" i="19"/>
  <c r="D338" i="19"/>
  <c r="C338" i="19"/>
  <c r="A338" i="19"/>
  <c r="B338" i="19" s="1"/>
  <c r="S337" i="19"/>
  <c r="Q337" i="19"/>
  <c r="P337" i="19"/>
  <c r="O337" i="19"/>
  <c r="N337" i="19"/>
  <c r="M337" i="19"/>
  <c r="L337" i="19"/>
  <c r="K337" i="19"/>
  <c r="J337" i="19"/>
  <c r="I337" i="19"/>
  <c r="H337" i="19"/>
  <c r="G337" i="19"/>
  <c r="F337" i="19"/>
  <c r="E337" i="19"/>
  <c r="D337" i="19"/>
  <c r="C337" i="19"/>
  <c r="A337" i="19"/>
  <c r="B337" i="19" s="1"/>
  <c r="S336" i="19"/>
  <c r="Q336" i="19"/>
  <c r="P336" i="19"/>
  <c r="O336" i="19"/>
  <c r="N336" i="19"/>
  <c r="M336" i="19"/>
  <c r="L336" i="19"/>
  <c r="K336" i="19"/>
  <c r="J336" i="19"/>
  <c r="I336" i="19"/>
  <c r="H336" i="19"/>
  <c r="G336" i="19"/>
  <c r="F336" i="19"/>
  <c r="E336" i="19"/>
  <c r="D336" i="19"/>
  <c r="C336" i="19"/>
  <c r="B336" i="19"/>
  <c r="A336" i="19"/>
  <c r="S335" i="19"/>
  <c r="Q335" i="19"/>
  <c r="P335" i="19"/>
  <c r="O335" i="19"/>
  <c r="N335" i="19"/>
  <c r="M335" i="19"/>
  <c r="L335" i="19"/>
  <c r="K335" i="19"/>
  <c r="J335" i="19"/>
  <c r="I335" i="19"/>
  <c r="H335" i="19"/>
  <c r="G335" i="19"/>
  <c r="F335" i="19"/>
  <c r="E335" i="19"/>
  <c r="D335" i="19"/>
  <c r="C335" i="19"/>
  <c r="A335" i="19"/>
  <c r="B335" i="19" s="1"/>
  <c r="S334" i="19"/>
  <c r="Q334" i="19"/>
  <c r="P334" i="19"/>
  <c r="O334" i="19"/>
  <c r="N334" i="19"/>
  <c r="M334" i="19"/>
  <c r="L334" i="19"/>
  <c r="K334" i="19"/>
  <c r="J334" i="19"/>
  <c r="I334" i="19"/>
  <c r="H334" i="19"/>
  <c r="G334" i="19"/>
  <c r="F334" i="19"/>
  <c r="E334" i="19"/>
  <c r="D334" i="19"/>
  <c r="C334" i="19"/>
  <c r="A334" i="19"/>
  <c r="B334" i="19" s="1"/>
  <c r="S333" i="19"/>
  <c r="Q333" i="19"/>
  <c r="P333" i="19"/>
  <c r="O333" i="19"/>
  <c r="N333" i="19"/>
  <c r="M333" i="19"/>
  <c r="L333" i="19"/>
  <c r="K333" i="19"/>
  <c r="J333" i="19"/>
  <c r="I333" i="19"/>
  <c r="H333" i="19"/>
  <c r="G333" i="19"/>
  <c r="F333" i="19"/>
  <c r="E333" i="19"/>
  <c r="D333" i="19"/>
  <c r="C333" i="19"/>
  <c r="B333" i="19"/>
  <c r="A333" i="19"/>
  <c r="S332" i="19"/>
  <c r="Q332" i="19"/>
  <c r="P332" i="19"/>
  <c r="O332" i="19"/>
  <c r="N332" i="19"/>
  <c r="M332" i="19"/>
  <c r="L332" i="19"/>
  <c r="K332" i="19"/>
  <c r="J332" i="19"/>
  <c r="I332" i="19"/>
  <c r="H332" i="19"/>
  <c r="G332" i="19"/>
  <c r="F332" i="19"/>
  <c r="E332" i="19"/>
  <c r="D332" i="19"/>
  <c r="C332" i="19"/>
  <c r="A332" i="19"/>
  <c r="B332" i="19" s="1"/>
  <c r="S331" i="19"/>
  <c r="Q331" i="19"/>
  <c r="P331" i="19"/>
  <c r="O331" i="19"/>
  <c r="N331" i="19"/>
  <c r="M331" i="19"/>
  <c r="L331" i="19"/>
  <c r="K331" i="19"/>
  <c r="J331" i="19"/>
  <c r="I331" i="19"/>
  <c r="H331" i="19"/>
  <c r="G331" i="19"/>
  <c r="F331" i="19"/>
  <c r="E331" i="19"/>
  <c r="D331" i="19"/>
  <c r="C331" i="19"/>
  <c r="B331" i="19"/>
  <c r="A331" i="19"/>
  <c r="S330" i="19"/>
  <c r="Q330" i="19"/>
  <c r="P330" i="19"/>
  <c r="O330" i="19"/>
  <c r="N330" i="19"/>
  <c r="M330" i="19"/>
  <c r="L330" i="19"/>
  <c r="K330" i="19"/>
  <c r="J330" i="19"/>
  <c r="I330" i="19"/>
  <c r="H330" i="19"/>
  <c r="G330" i="19"/>
  <c r="F330" i="19"/>
  <c r="E330" i="19"/>
  <c r="D330" i="19"/>
  <c r="C330" i="19"/>
  <c r="B330" i="19"/>
  <c r="A330" i="19"/>
  <c r="S329" i="19"/>
  <c r="Q329" i="19"/>
  <c r="P329" i="19"/>
  <c r="O329" i="19"/>
  <c r="N329" i="19"/>
  <c r="M329" i="19"/>
  <c r="L329" i="19"/>
  <c r="K329" i="19"/>
  <c r="J329" i="19"/>
  <c r="I329" i="19"/>
  <c r="H329" i="19"/>
  <c r="G329" i="19"/>
  <c r="F329" i="19"/>
  <c r="E329" i="19"/>
  <c r="D329" i="19"/>
  <c r="C329" i="19"/>
  <c r="A329" i="19"/>
  <c r="B329" i="19" s="1"/>
  <c r="S328" i="19"/>
  <c r="Q328" i="19"/>
  <c r="P328" i="19"/>
  <c r="O328" i="19"/>
  <c r="N328" i="19"/>
  <c r="M328" i="19"/>
  <c r="L328" i="19"/>
  <c r="K328" i="19"/>
  <c r="J328" i="19"/>
  <c r="I328" i="19"/>
  <c r="H328" i="19"/>
  <c r="G328" i="19"/>
  <c r="F328" i="19"/>
  <c r="E328" i="19"/>
  <c r="D328" i="19"/>
  <c r="C328" i="19"/>
  <c r="A328" i="19"/>
  <c r="B328" i="19" s="1"/>
  <c r="S327" i="19"/>
  <c r="Q327" i="19"/>
  <c r="P327" i="19"/>
  <c r="O327" i="19"/>
  <c r="N327" i="19"/>
  <c r="M327" i="19"/>
  <c r="L327" i="19"/>
  <c r="K327" i="19"/>
  <c r="J327" i="19"/>
  <c r="I327" i="19"/>
  <c r="H327" i="19"/>
  <c r="G327" i="19"/>
  <c r="F327" i="19"/>
  <c r="E327" i="19"/>
  <c r="D327" i="19"/>
  <c r="C327" i="19"/>
  <c r="B327" i="19"/>
  <c r="A327" i="19"/>
  <c r="S326" i="19"/>
  <c r="Q326" i="19"/>
  <c r="P326" i="19"/>
  <c r="O326" i="19"/>
  <c r="N326" i="19"/>
  <c r="M326" i="19"/>
  <c r="L326" i="19"/>
  <c r="K326" i="19"/>
  <c r="J326" i="19"/>
  <c r="I326" i="19"/>
  <c r="H326" i="19"/>
  <c r="G326" i="19"/>
  <c r="F326" i="19"/>
  <c r="E326" i="19"/>
  <c r="D326" i="19"/>
  <c r="C326" i="19"/>
  <c r="A326" i="19"/>
  <c r="B326" i="19" s="1"/>
  <c r="S325" i="19"/>
  <c r="Q325" i="19"/>
  <c r="P325" i="19"/>
  <c r="O325" i="19"/>
  <c r="N325" i="19"/>
  <c r="M325" i="19"/>
  <c r="L325" i="19"/>
  <c r="K325" i="19"/>
  <c r="J325" i="19"/>
  <c r="I325" i="19"/>
  <c r="H325" i="19"/>
  <c r="G325" i="19"/>
  <c r="F325" i="19"/>
  <c r="E325" i="19"/>
  <c r="D325" i="19"/>
  <c r="C325" i="19"/>
  <c r="A325" i="19"/>
  <c r="B325" i="19" s="1"/>
  <c r="S324" i="19"/>
  <c r="Q324" i="19"/>
  <c r="P324" i="19"/>
  <c r="O324" i="19"/>
  <c r="N324" i="19"/>
  <c r="M324" i="19"/>
  <c r="L324" i="19"/>
  <c r="K324" i="19"/>
  <c r="J324" i="19"/>
  <c r="I324" i="19"/>
  <c r="H324" i="19"/>
  <c r="G324" i="19"/>
  <c r="F324" i="19"/>
  <c r="E324" i="19"/>
  <c r="D324" i="19"/>
  <c r="C324" i="19"/>
  <c r="B324" i="19"/>
  <c r="A324" i="19"/>
  <c r="S323" i="19"/>
  <c r="Q323" i="19"/>
  <c r="P323" i="19"/>
  <c r="O323" i="19"/>
  <c r="N323" i="19"/>
  <c r="M323" i="19"/>
  <c r="L323" i="19"/>
  <c r="K323" i="19"/>
  <c r="J323" i="19"/>
  <c r="I323" i="19"/>
  <c r="H323" i="19"/>
  <c r="G323" i="19"/>
  <c r="F323" i="19"/>
  <c r="E323" i="19"/>
  <c r="D323" i="19"/>
  <c r="C323" i="19"/>
  <c r="A323" i="19"/>
  <c r="B323" i="19" s="1"/>
  <c r="S322" i="19"/>
  <c r="Q322" i="19"/>
  <c r="P322" i="19"/>
  <c r="O322" i="19"/>
  <c r="N322" i="19"/>
  <c r="M322" i="19"/>
  <c r="L322" i="19"/>
  <c r="K322" i="19"/>
  <c r="J322" i="19"/>
  <c r="I322" i="19"/>
  <c r="H322" i="19"/>
  <c r="G322" i="19"/>
  <c r="F322" i="19"/>
  <c r="E322" i="19"/>
  <c r="D322" i="19"/>
  <c r="C322" i="19"/>
  <c r="A322" i="19"/>
  <c r="B322" i="19" s="1"/>
  <c r="S321" i="19"/>
  <c r="Q321" i="19"/>
  <c r="P321" i="19"/>
  <c r="O321" i="19"/>
  <c r="N321" i="19"/>
  <c r="M321" i="19"/>
  <c r="L321" i="19"/>
  <c r="K321" i="19"/>
  <c r="J321" i="19"/>
  <c r="I321" i="19"/>
  <c r="H321" i="19"/>
  <c r="G321" i="19"/>
  <c r="F321" i="19"/>
  <c r="E321" i="19"/>
  <c r="D321" i="19"/>
  <c r="C321" i="19"/>
  <c r="B321" i="19"/>
  <c r="A321" i="19"/>
  <c r="S320" i="19"/>
  <c r="Q320" i="19"/>
  <c r="P320" i="19"/>
  <c r="O320" i="19"/>
  <c r="N320" i="19"/>
  <c r="M320" i="19"/>
  <c r="L320" i="19"/>
  <c r="K320" i="19"/>
  <c r="J320" i="19"/>
  <c r="I320" i="19"/>
  <c r="H320" i="19"/>
  <c r="G320" i="19"/>
  <c r="F320" i="19"/>
  <c r="E320" i="19"/>
  <c r="D320" i="19"/>
  <c r="C320" i="19"/>
  <c r="A320" i="19"/>
  <c r="B320" i="19" s="1"/>
  <c r="S319" i="19"/>
  <c r="Q319" i="19"/>
  <c r="P319" i="19"/>
  <c r="O319" i="19"/>
  <c r="N319" i="19"/>
  <c r="M319" i="19"/>
  <c r="L319" i="19"/>
  <c r="K319" i="19"/>
  <c r="J319" i="19"/>
  <c r="I319" i="19"/>
  <c r="H319" i="19"/>
  <c r="G319" i="19"/>
  <c r="F319" i="19"/>
  <c r="E319" i="19"/>
  <c r="D319" i="19"/>
  <c r="C319" i="19"/>
  <c r="B319" i="19"/>
  <c r="A319" i="19"/>
  <c r="S318" i="19"/>
  <c r="Q318" i="19"/>
  <c r="P318" i="19"/>
  <c r="O318" i="19"/>
  <c r="N318" i="19"/>
  <c r="M318" i="19"/>
  <c r="L318" i="19"/>
  <c r="K318" i="19"/>
  <c r="J318" i="19"/>
  <c r="I318" i="19"/>
  <c r="H318" i="19"/>
  <c r="G318" i="19"/>
  <c r="F318" i="19"/>
  <c r="E318" i="19"/>
  <c r="D318" i="19"/>
  <c r="C318" i="19"/>
  <c r="B318" i="19"/>
  <c r="A318" i="19"/>
  <c r="S317" i="19"/>
  <c r="Q317" i="19"/>
  <c r="P317" i="19"/>
  <c r="O317" i="19"/>
  <c r="N317" i="19"/>
  <c r="M317" i="19"/>
  <c r="L317" i="19"/>
  <c r="K317" i="19"/>
  <c r="J317" i="19"/>
  <c r="I317" i="19"/>
  <c r="H317" i="19"/>
  <c r="G317" i="19"/>
  <c r="F317" i="19"/>
  <c r="E317" i="19"/>
  <c r="D317" i="19"/>
  <c r="C317" i="19"/>
  <c r="A317" i="19"/>
  <c r="B317" i="19" s="1"/>
  <c r="S316" i="19"/>
  <c r="Q316" i="19"/>
  <c r="P316" i="19"/>
  <c r="O316" i="19"/>
  <c r="N316" i="19"/>
  <c r="M316" i="19"/>
  <c r="L316" i="19"/>
  <c r="K316" i="19"/>
  <c r="J316" i="19"/>
  <c r="I316" i="19"/>
  <c r="H316" i="19"/>
  <c r="G316" i="19"/>
  <c r="F316" i="19"/>
  <c r="E316" i="19"/>
  <c r="D316" i="19"/>
  <c r="C316" i="19"/>
  <c r="A316" i="19"/>
  <c r="B316" i="19" s="1"/>
  <c r="S315" i="19"/>
  <c r="Q315" i="19"/>
  <c r="P315" i="19"/>
  <c r="O315" i="19"/>
  <c r="N315" i="19"/>
  <c r="M315" i="19"/>
  <c r="L315" i="19"/>
  <c r="K315" i="19"/>
  <c r="J315" i="19"/>
  <c r="I315" i="19"/>
  <c r="H315" i="19"/>
  <c r="G315" i="19"/>
  <c r="F315" i="19"/>
  <c r="E315" i="19"/>
  <c r="D315" i="19"/>
  <c r="C315" i="19"/>
  <c r="B315" i="19"/>
  <c r="A315" i="19"/>
  <c r="S314" i="19"/>
  <c r="Q314" i="19"/>
  <c r="P314" i="19"/>
  <c r="O314" i="19"/>
  <c r="N314" i="19"/>
  <c r="M314" i="19"/>
  <c r="L314" i="19"/>
  <c r="K314" i="19"/>
  <c r="J314" i="19"/>
  <c r="I314" i="19"/>
  <c r="H314" i="19"/>
  <c r="G314" i="19"/>
  <c r="F314" i="19"/>
  <c r="E314" i="19"/>
  <c r="D314" i="19"/>
  <c r="C314" i="19"/>
  <c r="A314" i="19"/>
  <c r="B314" i="19" s="1"/>
  <c r="S313" i="19"/>
  <c r="Q313" i="19"/>
  <c r="P313" i="19"/>
  <c r="O313" i="19"/>
  <c r="N313" i="19"/>
  <c r="M313" i="19"/>
  <c r="L313" i="19"/>
  <c r="K313" i="19"/>
  <c r="J313" i="19"/>
  <c r="I313" i="19"/>
  <c r="H313" i="19"/>
  <c r="G313" i="19"/>
  <c r="F313" i="19"/>
  <c r="E313" i="19"/>
  <c r="D313" i="19"/>
  <c r="C313" i="19"/>
  <c r="A313" i="19"/>
  <c r="B313" i="19" s="1"/>
  <c r="S312" i="19"/>
  <c r="Q312" i="19"/>
  <c r="P312" i="19"/>
  <c r="O312" i="19"/>
  <c r="N312" i="19"/>
  <c r="M312" i="19"/>
  <c r="L312" i="19"/>
  <c r="K312" i="19"/>
  <c r="J312" i="19"/>
  <c r="I312" i="19"/>
  <c r="H312" i="19"/>
  <c r="G312" i="19"/>
  <c r="F312" i="19"/>
  <c r="E312" i="19"/>
  <c r="D312" i="19"/>
  <c r="C312" i="19"/>
  <c r="B312" i="19"/>
  <c r="A312" i="19"/>
  <c r="S311" i="19"/>
  <c r="Q311" i="19"/>
  <c r="P311" i="19"/>
  <c r="O311" i="19"/>
  <c r="N311" i="19"/>
  <c r="M311" i="19"/>
  <c r="L311" i="19"/>
  <c r="K311" i="19"/>
  <c r="J311" i="19"/>
  <c r="I311" i="19"/>
  <c r="H311" i="19"/>
  <c r="G311" i="19"/>
  <c r="F311" i="19"/>
  <c r="E311" i="19"/>
  <c r="D311" i="19"/>
  <c r="C311" i="19"/>
  <c r="A311" i="19"/>
  <c r="B311" i="19" s="1"/>
  <c r="S310" i="19"/>
  <c r="Q310" i="19"/>
  <c r="P310" i="19"/>
  <c r="O310" i="19"/>
  <c r="N310" i="19"/>
  <c r="M310" i="19"/>
  <c r="L310" i="19"/>
  <c r="K310" i="19"/>
  <c r="J310" i="19"/>
  <c r="I310" i="19"/>
  <c r="H310" i="19"/>
  <c r="G310" i="19"/>
  <c r="F310" i="19"/>
  <c r="E310" i="19"/>
  <c r="D310" i="19"/>
  <c r="C310" i="19"/>
  <c r="A310" i="19"/>
  <c r="B310" i="19" s="1"/>
  <c r="S309" i="19"/>
  <c r="Q309" i="19"/>
  <c r="P309" i="19"/>
  <c r="O309" i="19"/>
  <c r="N309" i="19"/>
  <c r="M309" i="19"/>
  <c r="L309" i="19"/>
  <c r="K309" i="19"/>
  <c r="J309" i="19"/>
  <c r="I309" i="19"/>
  <c r="H309" i="19"/>
  <c r="G309" i="19"/>
  <c r="F309" i="19"/>
  <c r="E309" i="19"/>
  <c r="D309" i="19"/>
  <c r="C309" i="19"/>
  <c r="B309" i="19"/>
  <c r="A309" i="19"/>
  <c r="S308" i="19"/>
  <c r="Q308" i="19"/>
  <c r="P308" i="19"/>
  <c r="O308" i="19"/>
  <c r="N308" i="19"/>
  <c r="M308" i="19"/>
  <c r="L308" i="19"/>
  <c r="K308" i="19"/>
  <c r="J308" i="19"/>
  <c r="I308" i="19"/>
  <c r="H308" i="19"/>
  <c r="G308" i="19"/>
  <c r="F308" i="19"/>
  <c r="E308" i="19"/>
  <c r="D308" i="19"/>
  <c r="C308" i="19"/>
  <c r="A308" i="19"/>
  <c r="B308" i="19" s="1"/>
  <c r="S307" i="19"/>
  <c r="Q307" i="19"/>
  <c r="P307" i="19"/>
  <c r="O307" i="19"/>
  <c r="N307" i="19"/>
  <c r="M307" i="19"/>
  <c r="L307" i="19"/>
  <c r="K307" i="19"/>
  <c r="J307" i="19"/>
  <c r="I307" i="19"/>
  <c r="H307" i="19"/>
  <c r="G307" i="19"/>
  <c r="F307" i="19"/>
  <c r="E307" i="19"/>
  <c r="D307" i="19"/>
  <c r="C307" i="19"/>
  <c r="B307" i="19"/>
  <c r="A307" i="19"/>
  <c r="S306" i="19"/>
  <c r="Q306" i="19"/>
  <c r="P306" i="19"/>
  <c r="O306" i="19"/>
  <c r="N306" i="19"/>
  <c r="M306" i="19"/>
  <c r="L306" i="19"/>
  <c r="K306" i="19"/>
  <c r="J306" i="19"/>
  <c r="I306" i="19"/>
  <c r="H306" i="19"/>
  <c r="G306" i="19"/>
  <c r="F306" i="19"/>
  <c r="E306" i="19"/>
  <c r="D306" i="19"/>
  <c r="C306" i="19"/>
  <c r="B306" i="19"/>
  <c r="A306" i="19"/>
  <c r="S305" i="19"/>
  <c r="Q305" i="19"/>
  <c r="P305" i="19"/>
  <c r="O305" i="19"/>
  <c r="N305" i="19"/>
  <c r="M305" i="19"/>
  <c r="L305" i="19"/>
  <c r="K305" i="19"/>
  <c r="J305" i="19"/>
  <c r="I305" i="19"/>
  <c r="H305" i="19"/>
  <c r="G305" i="19"/>
  <c r="F305" i="19"/>
  <c r="E305" i="19"/>
  <c r="D305" i="19"/>
  <c r="C305" i="19"/>
  <c r="A305" i="19"/>
  <c r="B305" i="19" s="1"/>
  <c r="S304" i="19"/>
  <c r="Q304" i="19"/>
  <c r="P304" i="19"/>
  <c r="O304" i="19"/>
  <c r="N304" i="19"/>
  <c r="M304" i="19"/>
  <c r="L304" i="19"/>
  <c r="K304" i="19"/>
  <c r="J304" i="19"/>
  <c r="I304" i="19"/>
  <c r="H304" i="19"/>
  <c r="G304" i="19"/>
  <c r="F304" i="19"/>
  <c r="E304" i="19"/>
  <c r="D304" i="19"/>
  <c r="C304" i="19"/>
  <c r="A304" i="19"/>
  <c r="B304" i="19" s="1"/>
  <c r="S303" i="19"/>
  <c r="Q303" i="19"/>
  <c r="P303" i="19"/>
  <c r="O303" i="19"/>
  <c r="N303" i="19"/>
  <c r="M303" i="19"/>
  <c r="L303" i="19"/>
  <c r="K303" i="19"/>
  <c r="J303" i="19"/>
  <c r="I303" i="19"/>
  <c r="H303" i="19"/>
  <c r="G303" i="19"/>
  <c r="F303" i="19"/>
  <c r="E303" i="19"/>
  <c r="D303" i="19"/>
  <c r="C303" i="19"/>
  <c r="B303" i="19"/>
  <c r="A303" i="19"/>
  <c r="S302" i="19"/>
  <c r="Q302" i="19"/>
  <c r="P302" i="19"/>
  <c r="O302" i="19"/>
  <c r="N302" i="19"/>
  <c r="M302" i="19"/>
  <c r="L302" i="19"/>
  <c r="K302" i="19"/>
  <c r="J302" i="19"/>
  <c r="I302" i="19"/>
  <c r="H302" i="19"/>
  <c r="G302" i="19"/>
  <c r="F302" i="19"/>
  <c r="E302" i="19"/>
  <c r="D302" i="19"/>
  <c r="C302" i="19"/>
  <c r="A302" i="19"/>
  <c r="B302" i="19" s="1"/>
  <c r="S301" i="19"/>
  <c r="Q301" i="19"/>
  <c r="P301" i="19"/>
  <c r="O301" i="19"/>
  <c r="N301" i="19"/>
  <c r="M301" i="19"/>
  <c r="L301" i="19"/>
  <c r="K301" i="19"/>
  <c r="J301" i="19"/>
  <c r="I301" i="19"/>
  <c r="H301" i="19"/>
  <c r="G301" i="19"/>
  <c r="F301" i="19"/>
  <c r="E301" i="19"/>
  <c r="D301" i="19"/>
  <c r="C301" i="19"/>
  <c r="A301" i="19"/>
  <c r="B301" i="19" s="1"/>
  <c r="S300" i="19"/>
  <c r="Q300" i="19"/>
  <c r="P300" i="19"/>
  <c r="O300" i="19"/>
  <c r="N300" i="19"/>
  <c r="M300" i="19"/>
  <c r="L300" i="19"/>
  <c r="K300" i="19"/>
  <c r="J300" i="19"/>
  <c r="I300" i="19"/>
  <c r="H300" i="19"/>
  <c r="G300" i="19"/>
  <c r="F300" i="19"/>
  <c r="E300" i="19"/>
  <c r="D300" i="19"/>
  <c r="C300" i="19"/>
  <c r="B300" i="19"/>
  <c r="A300" i="19"/>
  <c r="S299" i="19"/>
  <c r="Q299" i="19"/>
  <c r="P299" i="19"/>
  <c r="O299" i="19"/>
  <c r="N299" i="19"/>
  <c r="M299" i="19"/>
  <c r="L299" i="19"/>
  <c r="K299" i="19"/>
  <c r="J299" i="19"/>
  <c r="I299" i="19"/>
  <c r="H299" i="19"/>
  <c r="G299" i="19"/>
  <c r="F299" i="19"/>
  <c r="E299" i="19"/>
  <c r="D299" i="19"/>
  <c r="C299" i="19"/>
  <c r="A299" i="19"/>
  <c r="B299" i="19" s="1"/>
  <c r="S298" i="19"/>
  <c r="Q298" i="19"/>
  <c r="P298" i="19"/>
  <c r="O298" i="19"/>
  <c r="N298" i="19"/>
  <c r="M298" i="19"/>
  <c r="L298" i="19"/>
  <c r="K298" i="19"/>
  <c r="J298" i="19"/>
  <c r="I298" i="19"/>
  <c r="H298" i="19"/>
  <c r="G298" i="19"/>
  <c r="F298" i="19"/>
  <c r="E298" i="19"/>
  <c r="D298" i="19"/>
  <c r="C298" i="19"/>
  <c r="A298" i="19"/>
  <c r="B298" i="19" s="1"/>
  <c r="S297" i="19"/>
  <c r="Q297" i="19"/>
  <c r="P297" i="19"/>
  <c r="O297" i="19"/>
  <c r="N297" i="19"/>
  <c r="M297" i="19"/>
  <c r="L297" i="19"/>
  <c r="K297" i="19"/>
  <c r="J297" i="19"/>
  <c r="I297" i="19"/>
  <c r="H297" i="19"/>
  <c r="G297" i="19"/>
  <c r="F297" i="19"/>
  <c r="E297" i="19"/>
  <c r="D297" i="19"/>
  <c r="C297" i="19"/>
  <c r="B297" i="19"/>
  <c r="A297" i="19"/>
  <c r="S296" i="19"/>
  <c r="Q296" i="19"/>
  <c r="P296" i="19"/>
  <c r="O296" i="19"/>
  <c r="N296" i="19"/>
  <c r="M296" i="19"/>
  <c r="L296" i="19"/>
  <c r="K296" i="19"/>
  <c r="J296" i="19"/>
  <c r="I296" i="19"/>
  <c r="H296" i="19"/>
  <c r="G296" i="19"/>
  <c r="F296" i="19"/>
  <c r="E296" i="19"/>
  <c r="D296" i="19"/>
  <c r="C296" i="19"/>
  <c r="A296" i="19"/>
  <c r="B296" i="19" s="1"/>
  <c r="S295" i="19"/>
  <c r="Q295" i="19"/>
  <c r="P295" i="19"/>
  <c r="O295" i="19"/>
  <c r="N295" i="19"/>
  <c r="M295" i="19"/>
  <c r="L295" i="19"/>
  <c r="K295" i="19"/>
  <c r="J295" i="19"/>
  <c r="I295" i="19"/>
  <c r="H295" i="19"/>
  <c r="G295" i="19"/>
  <c r="F295" i="19"/>
  <c r="E295" i="19"/>
  <c r="D295" i="19"/>
  <c r="C295" i="19"/>
  <c r="B295" i="19"/>
  <c r="A295" i="19"/>
  <c r="S294" i="19"/>
  <c r="Q294" i="19"/>
  <c r="P294" i="19"/>
  <c r="O294" i="19"/>
  <c r="N294" i="19"/>
  <c r="M294" i="19"/>
  <c r="L294" i="19"/>
  <c r="K294" i="19"/>
  <c r="J294" i="19"/>
  <c r="I294" i="19"/>
  <c r="H294" i="19"/>
  <c r="G294" i="19"/>
  <c r="F294" i="19"/>
  <c r="E294" i="19"/>
  <c r="D294" i="19"/>
  <c r="C294" i="19"/>
  <c r="B294" i="19"/>
  <c r="A294" i="19"/>
  <c r="S293" i="19"/>
  <c r="Q293" i="19"/>
  <c r="P293" i="19"/>
  <c r="O293" i="19"/>
  <c r="N293" i="19"/>
  <c r="M293" i="19"/>
  <c r="L293" i="19"/>
  <c r="K293" i="19"/>
  <c r="J293" i="19"/>
  <c r="I293" i="19"/>
  <c r="H293" i="19"/>
  <c r="G293" i="19"/>
  <c r="F293" i="19"/>
  <c r="E293" i="19"/>
  <c r="D293" i="19"/>
  <c r="C293" i="19"/>
  <c r="A293" i="19"/>
  <c r="B293" i="19" s="1"/>
  <c r="S292" i="19"/>
  <c r="Q292" i="19"/>
  <c r="P292" i="19"/>
  <c r="O292" i="19"/>
  <c r="N292" i="19"/>
  <c r="M292" i="19"/>
  <c r="L292" i="19"/>
  <c r="K292" i="19"/>
  <c r="J292" i="19"/>
  <c r="I292" i="19"/>
  <c r="H292" i="19"/>
  <c r="G292" i="19"/>
  <c r="F292" i="19"/>
  <c r="E292" i="19"/>
  <c r="D292" i="19"/>
  <c r="C292" i="19"/>
  <c r="A292" i="19"/>
  <c r="B292" i="19" s="1"/>
  <c r="S291" i="19"/>
  <c r="Q291" i="19"/>
  <c r="P291" i="19"/>
  <c r="O291" i="19"/>
  <c r="N291" i="19"/>
  <c r="M291" i="19"/>
  <c r="L291" i="19"/>
  <c r="K291" i="19"/>
  <c r="J291" i="19"/>
  <c r="I291" i="19"/>
  <c r="H291" i="19"/>
  <c r="G291" i="19"/>
  <c r="F291" i="19"/>
  <c r="E291" i="19"/>
  <c r="D291" i="19"/>
  <c r="C291" i="19"/>
  <c r="B291" i="19"/>
  <c r="A291" i="19"/>
  <c r="S290" i="19"/>
  <c r="Q290" i="19"/>
  <c r="P290" i="19"/>
  <c r="O290" i="19"/>
  <c r="N290" i="19"/>
  <c r="M290" i="19"/>
  <c r="L290" i="19"/>
  <c r="K290" i="19"/>
  <c r="J290" i="19"/>
  <c r="I290" i="19"/>
  <c r="H290" i="19"/>
  <c r="G290" i="19"/>
  <c r="F290" i="19"/>
  <c r="E290" i="19"/>
  <c r="D290" i="19"/>
  <c r="C290" i="19"/>
  <c r="A290" i="19"/>
  <c r="B290" i="19" s="1"/>
  <c r="S289" i="19"/>
  <c r="Q289" i="19"/>
  <c r="P289" i="19"/>
  <c r="O289" i="19"/>
  <c r="N289" i="19"/>
  <c r="M289" i="19"/>
  <c r="L289" i="19"/>
  <c r="K289" i="19"/>
  <c r="J289" i="19"/>
  <c r="I289" i="19"/>
  <c r="H289" i="19"/>
  <c r="G289" i="19"/>
  <c r="F289" i="19"/>
  <c r="E289" i="19"/>
  <c r="D289" i="19"/>
  <c r="C289" i="19"/>
  <c r="A289" i="19"/>
  <c r="B289" i="19" s="1"/>
  <c r="S288" i="19"/>
  <c r="Q288" i="19"/>
  <c r="P288" i="19"/>
  <c r="O288" i="19"/>
  <c r="N288" i="19"/>
  <c r="M288" i="19"/>
  <c r="L288" i="19"/>
  <c r="K288" i="19"/>
  <c r="J288" i="19"/>
  <c r="I288" i="19"/>
  <c r="H288" i="19"/>
  <c r="G288" i="19"/>
  <c r="F288" i="19"/>
  <c r="E288" i="19"/>
  <c r="D288" i="19"/>
  <c r="C288" i="19"/>
  <c r="B288" i="19"/>
  <c r="A288" i="19"/>
  <c r="S287" i="19"/>
  <c r="Q287" i="19"/>
  <c r="P287" i="19"/>
  <c r="O287" i="19"/>
  <c r="N287" i="19"/>
  <c r="M287" i="19"/>
  <c r="L287" i="19"/>
  <c r="K287" i="19"/>
  <c r="J287" i="19"/>
  <c r="I287" i="19"/>
  <c r="H287" i="19"/>
  <c r="G287" i="19"/>
  <c r="F287" i="19"/>
  <c r="E287" i="19"/>
  <c r="D287" i="19"/>
  <c r="C287" i="19"/>
  <c r="A287" i="19"/>
  <c r="B287" i="19" s="1"/>
  <c r="S286" i="19"/>
  <c r="Q286" i="19"/>
  <c r="P286" i="19"/>
  <c r="O286" i="19"/>
  <c r="N286" i="19"/>
  <c r="M286" i="19"/>
  <c r="L286" i="19"/>
  <c r="K286" i="19"/>
  <c r="J286" i="19"/>
  <c r="I286" i="19"/>
  <c r="H286" i="19"/>
  <c r="G286" i="19"/>
  <c r="F286" i="19"/>
  <c r="E286" i="19"/>
  <c r="D286" i="19"/>
  <c r="C286" i="19"/>
  <c r="A286" i="19"/>
  <c r="B286" i="19" s="1"/>
  <c r="S285" i="19"/>
  <c r="Q285" i="19"/>
  <c r="P285" i="19"/>
  <c r="O285" i="19"/>
  <c r="N285" i="19"/>
  <c r="M285" i="19"/>
  <c r="L285" i="19"/>
  <c r="K285" i="19"/>
  <c r="J285" i="19"/>
  <c r="I285" i="19"/>
  <c r="H285" i="19"/>
  <c r="G285" i="19"/>
  <c r="F285" i="19"/>
  <c r="E285" i="19"/>
  <c r="D285" i="19"/>
  <c r="C285" i="19"/>
  <c r="B285" i="19"/>
  <c r="A285" i="19"/>
  <c r="S284" i="19"/>
  <c r="Q284" i="19"/>
  <c r="P284" i="19"/>
  <c r="O284" i="19"/>
  <c r="N284" i="19"/>
  <c r="M284" i="19"/>
  <c r="L284" i="19"/>
  <c r="K284" i="19"/>
  <c r="J284" i="19"/>
  <c r="I284" i="19"/>
  <c r="H284" i="19"/>
  <c r="G284" i="19"/>
  <c r="F284" i="19"/>
  <c r="E284" i="19"/>
  <c r="D284" i="19"/>
  <c r="C284" i="19"/>
  <c r="A284" i="19"/>
  <c r="B284" i="19" s="1"/>
  <c r="S283" i="19"/>
  <c r="Q283" i="19"/>
  <c r="P283" i="19"/>
  <c r="O283" i="19"/>
  <c r="N283" i="19"/>
  <c r="M283" i="19"/>
  <c r="L283" i="19"/>
  <c r="K283" i="19"/>
  <c r="J283" i="19"/>
  <c r="I283" i="19"/>
  <c r="H283" i="19"/>
  <c r="G283" i="19"/>
  <c r="F283" i="19"/>
  <c r="E283" i="19"/>
  <c r="D283" i="19"/>
  <c r="C283" i="19"/>
  <c r="B283" i="19"/>
  <c r="A283" i="19"/>
  <c r="S282" i="19"/>
  <c r="Q282" i="19"/>
  <c r="P282" i="19"/>
  <c r="O282" i="19"/>
  <c r="N282" i="19"/>
  <c r="M282" i="19"/>
  <c r="L282" i="19"/>
  <c r="K282" i="19"/>
  <c r="J282" i="19"/>
  <c r="I282" i="19"/>
  <c r="H282" i="19"/>
  <c r="G282" i="19"/>
  <c r="F282" i="19"/>
  <c r="E282" i="19"/>
  <c r="D282" i="19"/>
  <c r="C282" i="19"/>
  <c r="B282" i="19"/>
  <c r="A282" i="19"/>
  <c r="S281" i="19"/>
  <c r="Q281" i="19"/>
  <c r="P281" i="19"/>
  <c r="O281" i="19"/>
  <c r="N281" i="19"/>
  <c r="M281" i="19"/>
  <c r="L281" i="19"/>
  <c r="K281" i="19"/>
  <c r="J281" i="19"/>
  <c r="I281" i="19"/>
  <c r="H281" i="19"/>
  <c r="G281" i="19"/>
  <c r="F281" i="19"/>
  <c r="E281" i="19"/>
  <c r="D281" i="19"/>
  <c r="C281" i="19"/>
  <c r="A281" i="19"/>
  <c r="B281" i="19" s="1"/>
  <c r="S280" i="19"/>
  <c r="Q280" i="19"/>
  <c r="P280" i="19"/>
  <c r="O280" i="19"/>
  <c r="N280" i="19"/>
  <c r="M280" i="19"/>
  <c r="L280" i="19"/>
  <c r="K280" i="19"/>
  <c r="J280" i="19"/>
  <c r="I280" i="19"/>
  <c r="H280" i="19"/>
  <c r="G280" i="19"/>
  <c r="F280" i="19"/>
  <c r="E280" i="19"/>
  <c r="D280" i="19"/>
  <c r="C280" i="19"/>
  <c r="A280" i="19"/>
  <c r="B280" i="19" s="1"/>
  <c r="S279" i="19"/>
  <c r="Q279" i="19"/>
  <c r="P279" i="19"/>
  <c r="O279" i="19"/>
  <c r="N279" i="19"/>
  <c r="M279" i="19"/>
  <c r="L279" i="19"/>
  <c r="K279" i="19"/>
  <c r="J279" i="19"/>
  <c r="I279" i="19"/>
  <c r="H279" i="19"/>
  <c r="G279" i="19"/>
  <c r="F279" i="19"/>
  <c r="E279" i="19"/>
  <c r="D279" i="19"/>
  <c r="C279" i="19"/>
  <c r="B279" i="19"/>
  <c r="A279" i="19"/>
  <c r="S278" i="19"/>
  <c r="Q278" i="19"/>
  <c r="P278" i="19"/>
  <c r="O278" i="19"/>
  <c r="N278" i="19"/>
  <c r="M278" i="19"/>
  <c r="L278" i="19"/>
  <c r="K278" i="19"/>
  <c r="J278" i="19"/>
  <c r="I278" i="19"/>
  <c r="H278" i="19"/>
  <c r="G278" i="19"/>
  <c r="F278" i="19"/>
  <c r="E278" i="19"/>
  <c r="D278" i="19"/>
  <c r="C278" i="19"/>
  <c r="A278" i="19"/>
  <c r="B278" i="19" s="1"/>
  <c r="S277" i="19"/>
  <c r="Q277" i="19"/>
  <c r="P277" i="19"/>
  <c r="O277" i="19"/>
  <c r="N277" i="19"/>
  <c r="M277" i="19"/>
  <c r="L277" i="19"/>
  <c r="K277" i="19"/>
  <c r="J277" i="19"/>
  <c r="I277" i="19"/>
  <c r="H277" i="19"/>
  <c r="G277" i="19"/>
  <c r="F277" i="19"/>
  <c r="E277" i="19"/>
  <c r="D277" i="19"/>
  <c r="C277" i="19"/>
  <c r="A277" i="19"/>
  <c r="B277" i="19" s="1"/>
  <c r="S276" i="19"/>
  <c r="Q276" i="19"/>
  <c r="P276" i="19"/>
  <c r="O276" i="19"/>
  <c r="N276" i="19"/>
  <c r="M276" i="19"/>
  <c r="L276" i="19"/>
  <c r="K276" i="19"/>
  <c r="J276" i="19"/>
  <c r="I276" i="19"/>
  <c r="H276" i="19"/>
  <c r="G276" i="19"/>
  <c r="F276" i="19"/>
  <c r="E276" i="19"/>
  <c r="D276" i="19"/>
  <c r="C276" i="19"/>
  <c r="B276" i="19"/>
  <c r="A276" i="19"/>
  <c r="S275" i="19"/>
  <c r="Q275" i="19"/>
  <c r="P275" i="19"/>
  <c r="O275" i="19"/>
  <c r="N275" i="19"/>
  <c r="M275" i="19"/>
  <c r="L275" i="19"/>
  <c r="K275" i="19"/>
  <c r="J275" i="19"/>
  <c r="I275" i="19"/>
  <c r="H275" i="19"/>
  <c r="G275" i="19"/>
  <c r="F275" i="19"/>
  <c r="E275" i="19"/>
  <c r="D275" i="19"/>
  <c r="C275" i="19"/>
  <c r="A275" i="19"/>
  <c r="B275" i="19" s="1"/>
  <c r="S274" i="19"/>
  <c r="Q274" i="19"/>
  <c r="P274" i="19"/>
  <c r="O274" i="19"/>
  <c r="N274" i="19"/>
  <c r="M274" i="19"/>
  <c r="L274" i="19"/>
  <c r="K274" i="19"/>
  <c r="J274" i="19"/>
  <c r="I274" i="19"/>
  <c r="H274" i="19"/>
  <c r="G274" i="19"/>
  <c r="F274" i="19"/>
  <c r="E274" i="19"/>
  <c r="D274" i="19"/>
  <c r="C274" i="19"/>
  <c r="A274" i="19"/>
  <c r="B274" i="19" s="1"/>
  <c r="S273" i="19"/>
  <c r="Q273" i="19"/>
  <c r="P273" i="19"/>
  <c r="O273" i="19"/>
  <c r="N273" i="19"/>
  <c r="M273" i="19"/>
  <c r="L273" i="19"/>
  <c r="K273" i="19"/>
  <c r="J273" i="19"/>
  <c r="I273" i="19"/>
  <c r="H273" i="19"/>
  <c r="G273" i="19"/>
  <c r="F273" i="19"/>
  <c r="E273" i="19"/>
  <c r="D273" i="19"/>
  <c r="C273" i="19"/>
  <c r="B273" i="19"/>
  <c r="A273" i="19"/>
  <c r="S272" i="19"/>
  <c r="Q272" i="19"/>
  <c r="P272" i="19"/>
  <c r="O272" i="19"/>
  <c r="N272" i="19"/>
  <c r="M272" i="19"/>
  <c r="L272" i="19"/>
  <c r="K272" i="19"/>
  <c r="J272" i="19"/>
  <c r="I272" i="19"/>
  <c r="H272" i="19"/>
  <c r="G272" i="19"/>
  <c r="F272" i="19"/>
  <c r="E272" i="19"/>
  <c r="D272" i="19"/>
  <c r="C272" i="19"/>
  <c r="A272" i="19"/>
  <c r="B272" i="19" s="1"/>
  <c r="S271" i="19"/>
  <c r="Q271" i="19"/>
  <c r="P271" i="19"/>
  <c r="O271" i="19"/>
  <c r="N271" i="19"/>
  <c r="M271" i="19"/>
  <c r="L271" i="19"/>
  <c r="K271" i="19"/>
  <c r="J271" i="19"/>
  <c r="I271" i="19"/>
  <c r="H271" i="19"/>
  <c r="G271" i="19"/>
  <c r="F271" i="19"/>
  <c r="E271" i="19"/>
  <c r="D271" i="19"/>
  <c r="C271" i="19"/>
  <c r="B271" i="19"/>
  <c r="A271" i="19"/>
  <c r="S270" i="19"/>
  <c r="Q270" i="19"/>
  <c r="P270" i="19"/>
  <c r="O270" i="19"/>
  <c r="N270" i="19"/>
  <c r="M270" i="19"/>
  <c r="L270" i="19"/>
  <c r="K270" i="19"/>
  <c r="J270" i="19"/>
  <c r="I270" i="19"/>
  <c r="H270" i="19"/>
  <c r="G270" i="19"/>
  <c r="F270" i="19"/>
  <c r="E270" i="19"/>
  <c r="D270" i="19"/>
  <c r="C270" i="19"/>
  <c r="B270" i="19"/>
  <c r="A270" i="19"/>
  <c r="S269" i="19"/>
  <c r="Q269" i="19"/>
  <c r="P269" i="19"/>
  <c r="O269" i="19"/>
  <c r="N269" i="19"/>
  <c r="M269" i="19"/>
  <c r="L269" i="19"/>
  <c r="K269" i="19"/>
  <c r="J269" i="19"/>
  <c r="I269" i="19"/>
  <c r="H269" i="19"/>
  <c r="G269" i="19"/>
  <c r="F269" i="19"/>
  <c r="E269" i="19"/>
  <c r="D269" i="19"/>
  <c r="C269" i="19"/>
  <c r="A269" i="19"/>
  <c r="B269" i="19" s="1"/>
  <c r="S268" i="19"/>
  <c r="Q268" i="19"/>
  <c r="P268" i="19"/>
  <c r="O268" i="19"/>
  <c r="N268" i="19"/>
  <c r="M268" i="19"/>
  <c r="L268" i="19"/>
  <c r="K268" i="19"/>
  <c r="J268" i="19"/>
  <c r="I268" i="19"/>
  <c r="H268" i="19"/>
  <c r="G268" i="19"/>
  <c r="F268" i="19"/>
  <c r="E268" i="19"/>
  <c r="D268" i="19"/>
  <c r="C268" i="19"/>
  <c r="A268" i="19"/>
  <c r="B268" i="19" s="1"/>
  <c r="S267" i="19"/>
  <c r="Q267" i="19"/>
  <c r="P267" i="19"/>
  <c r="O267" i="19"/>
  <c r="N267" i="19"/>
  <c r="M267" i="19"/>
  <c r="L267" i="19"/>
  <c r="K267" i="19"/>
  <c r="J267" i="19"/>
  <c r="I267" i="19"/>
  <c r="H267" i="19"/>
  <c r="G267" i="19"/>
  <c r="F267" i="19"/>
  <c r="E267" i="19"/>
  <c r="D267" i="19"/>
  <c r="C267" i="19"/>
  <c r="B267" i="19"/>
  <c r="A267" i="19"/>
  <c r="S266" i="19"/>
  <c r="Q266" i="19"/>
  <c r="P266" i="19"/>
  <c r="O266" i="19"/>
  <c r="N266" i="19"/>
  <c r="M266" i="19"/>
  <c r="L266" i="19"/>
  <c r="K266" i="19"/>
  <c r="J266" i="19"/>
  <c r="I266" i="19"/>
  <c r="H266" i="19"/>
  <c r="G266" i="19"/>
  <c r="F266" i="19"/>
  <c r="E266" i="19"/>
  <c r="D266" i="19"/>
  <c r="C266" i="19"/>
  <c r="A266" i="19"/>
  <c r="B266" i="19" s="1"/>
  <c r="S265" i="19"/>
  <c r="Q265" i="19"/>
  <c r="P265" i="19"/>
  <c r="O265" i="19"/>
  <c r="N265" i="19"/>
  <c r="M265" i="19"/>
  <c r="L265" i="19"/>
  <c r="K265" i="19"/>
  <c r="J265" i="19"/>
  <c r="I265" i="19"/>
  <c r="H265" i="19"/>
  <c r="G265" i="19"/>
  <c r="F265" i="19"/>
  <c r="E265" i="19"/>
  <c r="D265" i="19"/>
  <c r="C265" i="19"/>
  <c r="A265" i="19"/>
  <c r="B265" i="19" s="1"/>
  <c r="S264" i="19"/>
  <c r="Q264" i="19"/>
  <c r="P264" i="19"/>
  <c r="O264" i="19"/>
  <c r="N264" i="19"/>
  <c r="M264" i="19"/>
  <c r="L264" i="19"/>
  <c r="K264" i="19"/>
  <c r="J264" i="19"/>
  <c r="I264" i="19"/>
  <c r="H264" i="19"/>
  <c r="G264" i="19"/>
  <c r="F264" i="19"/>
  <c r="E264" i="19"/>
  <c r="D264" i="19"/>
  <c r="C264" i="19"/>
  <c r="B264" i="19"/>
  <c r="A264" i="19"/>
  <c r="S263" i="19"/>
  <c r="Q263" i="19"/>
  <c r="P263" i="19"/>
  <c r="O263" i="19"/>
  <c r="N263" i="19"/>
  <c r="M263" i="19"/>
  <c r="L263" i="19"/>
  <c r="K263" i="19"/>
  <c r="J263" i="19"/>
  <c r="I263" i="19"/>
  <c r="H263" i="19"/>
  <c r="G263" i="19"/>
  <c r="F263" i="19"/>
  <c r="E263" i="19"/>
  <c r="D263" i="19"/>
  <c r="C263" i="19"/>
  <c r="A263" i="19"/>
  <c r="B263" i="19" s="1"/>
  <c r="S262" i="19"/>
  <c r="Q262" i="19"/>
  <c r="P262" i="19"/>
  <c r="O262" i="19"/>
  <c r="N262" i="19"/>
  <c r="M262" i="19"/>
  <c r="L262" i="19"/>
  <c r="K262" i="19"/>
  <c r="J262" i="19"/>
  <c r="I262" i="19"/>
  <c r="H262" i="19"/>
  <c r="G262" i="19"/>
  <c r="F262" i="19"/>
  <c r="E262" i="19"/>
  <c r="D262" i="19"/>
  <c r="C262" i="19"/>
  <c r="A262" i="19"/>
  <c r="B262" i="19" s="1"/>
  <c r="S261" i="19"/>
  <c r="Q261" i="19"/>
  <c r="P261" i="19"/>
  <c r="O261" i="19"/>
  <c r="N261" i="19"/>
  <c r="M261" i="19"/>
  <c r="L261" i="19"/>
  <c r="K261" i="19"/>
  <c r="J261" i="19"/>
  <c r="I261" i="19"/>
  <c r="H261" i="19"/>
  <c r="G261" i="19"/>
  <c r="F261" i="19"/>
  <c r="E261" i="19"/>
  <c r="D261" i="19"/>
  <c r="C261" i="19"/>
  <c r="B261" i="19"/>
  <c r="A261" i="19"/>
  <c r="S260" i="19"/>
  <c r="Q260" i="19"/>
  <c r="P260" i="19"/>
  <c r="O260" i="19"/>
  <c r="N260" i="19"/>
  <c r="M260" i="19"/>
  <c r="L260" i="19"/>
  <c r="K260" i="19"/>
  <c r="J260" i="19"/>
  <c r="I260" i="19"/>
  <c r="H260" i="19"/>
  <c r="G260" i="19"/>
  <c r="F260" i="19"/>
  <c r="E260" i="19"/>
  <c r="D260" i="19"/>
  <c r="C260" i="19"/>
  <c r="A260" i="19"/>
  <c r="B260" i="19" s="1"/>
  <c r="S259" i="19"/>
  <c r="Q259" i="19"/>
  <c r="P259" i="19"/>
  <c r="O259" i="19"/>
  <c r="N259" i="19"/>
  <c r="M259" i="19"/>
  <c r="L259" i="19"/>
  <c r="K259" i="19"/>
  <c r="J259" i="19"/>
  <c r="I259" i="19"/>
  <c r="H259" i="19"/>
  <c r="G259" i="19"/>
  <c r="F259" i="19"/>
  <c r="E259" i="19"/>
  <c r="D259" i="19"/>
  <c r="C259" i="19"/>
  <c r="B259" i="19"/>
  <c r="A259" i="19"/>
  <c r="S258" i="19"/>
  <c r="Q258" i="19"/>
  <c r="P258" i="19"/>
  <c r="O258" i="19"/>
  <c r="N258" i="19"/>
  <c r="M258" i="19"/>
  <c r="L258" i="19"/>
  <c r="K258" i="19"/>
  <c r="J258" i="19"/>
  <c r="I258" i="19"/>
  <c r="H258" i="19"/>
  <c r="G258" i="19"/>
  <c r="F258" i="19"/>
  <c r="E258" i="19"/>
  <c r="D258" i="19"/>
  <c r="C258" i="19"/>
  <c r="B258" i="19"/>
  <c r="A258" i="19"/>
  <c r="S257" i="19"/>
  <c r="Q257" i="19"/>
  <c r="P257" i="19"/>
  <c r="O257" i="19"/>
  <c r="N257" i="19"/>
  <c r="M257" i="19"/>
  <c r="L257" i="19"/>
  <c r="K257" i="19"/>
  <c r="J257" i="19"/>
  <c r="I257" i="19"/>
  <c r="H257" i="19"/>
  <c r="G257" i="19"/>
  <c r="F257" i="19"/>
  <c r="E257" i="19"/>
  <c r="D257" i="19"/>
  <c r="C257" i="19"/>
  <c r="A257" i="19"/>
  <c r="B257" i="19" s="1"/>
  <c r="S256" i="19"/>
  <c r="Q256" i="19"/>
  <c r="P256" i="19"/>
  <c r="O256" i="19"/>
  <c r="N256" i="19"/>
  <c r="M256" i="19"/>
  <c r="L256" i="19"/>
  <c r="K256" i="19"/>
  <c r="J256" i="19"/>
  <c r="I256" i="19"/>
  <c r="H256" i="19"/>
  <c r="G256" i="19"/>
  <c r="F256" i="19"/>
  <c r="E256" i="19"/>
  <c r="D256" i="19"/>
  <c r="C256" i="19"/>
  <c r="A256" i="19"/>
  <c r="B256" i="19" s="1"/>
  <c r="S255" i="19"/>
  <c r="Q255" i="19"/>
  <c r="P255" i="19"/>
  <c r="O255" i="19"/>
  <c r="N255" i="19"/>
  <c r="M255" i="19"/>
  <c r="L255" i="19"/>
  <c r="K255" i="19"/>
  <c r="J255" i="19"/>
  <c r="I255" i="19"/>
  <c r="H255" i="19"/>
  <c r="G255" i="19"/>
  <c r="F255" i="19"/>
  <c r="E255" i="19"/>
  <c r="D255" i="19"/>
  <c r="C255" i="19"/>
  <c r="B255" i="19"/>
  <c r="A255" i="19"/>
  <c r="S254" i="19"/>
  <c r="Q254" i="19"/>
  <c r="P254" i="19"/>
  <c r="O254" i="19"/>
  <c r="N254" i="19"/>
  <c r="M254" i="19"/>
  <c r="L254" i="19"/>
  <c r="K254" i="19"/>
  <c r="J254" i="19"/>
  <c r="I254" i="19"/>
  <c r="H254" i="19"/>
  <c r="G254" i="19"/>
  <c r="F254" i="19"/>
  <c r="E254" i="19"/>
  <c r="D254" i="19"/>
  <c r="C254" i="19"/>
  <c r="A254" i="19"/>
  <c r="B254" i="19" s="1"/>
  <c r="S253" i="19"/>
  <c r="Q253" i="19"/>
  <c r="P253" i="19"/>
  <c r="O253" i="19"/>
  <c r="N253" i="19"/>
  <c r="M253" i="19"/>
  <c r="L253" i="19"/>
  <c r="K253" i="19"/>
  <c r="J253" i="19"/>
  <c r="I253" i="19"/>
  <c r="H253" i="19"/>
  <c r="G253" i="19"/>
  <c r="F253" i="19"/>
  <c r="E253" i="19"/>
  <c r="D253" i="19"/>
  <c r="C253" i="19"/>
  <c r="A253" i="19"/>
  <c r="B253" i="19" s="1"/>
  <c r="S252" i="19"/>
  <c r="Q252" i="19"/>
  <c r="P252" i="19"/>
  <c r="O252" i="19"/>
  <c r="N252" i="19"/>
  <c r="M252" i="19"/>
  <c r="L252" i="19"/>
  <c r="K252" i="19"/>
  <c r="J252" i="19"/>
  <c r="I252" i="19"/>
  <c r="H252" i="19"/>
  <c r="G252" i="19"/>
  <c r="F252" i="19"/>
  <c r="E252" i="19"/>
  <c r="D252" i="19"/>
  <c r="C252" i="19"/>
  <c r="B252" i="19"/>
  <c r="A252" i="19"/>
  <c r="S251" i="19"/>
  <c r="Q251" i="19"/>
  <c r="P251" i="19"/>
  <c r="O251" i="19"/>
  <c r="N251" i="19"/>
  <c r="M251" i="19"/>
  <c r="L251" i="19"/>
  <c r="K251" i="19"/>
  <c r="J251" i="19"/>
  <c r="I251" i="19"/>
  <c r="H251" i="19"/>
  <c r="G251" i="19"/>
  <c r="F251" i="19"/>
  <c r="E251" i="19"/>
  <c r="D251" i="19"/>
  <c r="C251" i="19"/>
  <c r="A251" i="19"/>
  <c r="B251" i="19" s="1"/>
  <c r="S250" i="19"/>
  <c r="Q250" i="19"/>
  <c r="P250" i="19"/>
  <c r="O250" i="19"/>
  <c r="N250" i="19"/>
  <c r="M250" i="19"/>
  <c r="L250" i="19"/>
  <c r="K250" i="19"/>
  <c r="J250" i="19"/>
  <c r="I250" i="19"/>
  <c r="H250" i="19"/>
  <c r="G250" i="19"/>
  <c r="F250" i="19"/>
  <c r="E250" i="19"/>
  <c r="D250" i="19"/>
  <c r="C250" i="19"/>
  <c r="A250" i="19"/>
  <c r="B250" i="19" s="1"/>
  <c r="S249" i="19"/>
  <c r="Q249" i="19"/>
  <c r="P249" i="19"/>
  <c r="O249" i="19"/>
  <c r="N249" i="19"/>
  <c r="M249" i="19"/>
  <c r="L249" i="19"/>
  <c r="K249" i="19"/>
  <c r="J249" i="19"/>
  <c r="I249" i="19"/>
  <c r="H249" i="19"/>
  <c r="G249" i="19"/>
  <c r="F249" i="19"/>
  <c r="E249" i="19"/>
  <c r="D249" i="19"/>
  <c r="C249" i="19"/>
  <c r="B249" i="19"/>
  <c r="A249" i="19"/>
  <c r="S248" i="19"/>
  <c r="Q248" i="19"/>
  <c r="P248" i="19"/>
  <c r="O248" i="19"/>
  <c r="N248" i="19"/>
  <c r="M248" i="19"/>
  <c r="L248" i="19"/>
  <c r="K248" i="19"/>
  <c r="J248" i="19"/>
  <c r="I248" i="19"/>
  <c r="H248" i="19"/>
  <c r="G248" i="19"/>
  <c r="F248" i="19"/>
  <c r="E248" i="19"/>
  <c r="D248" i="19"/>
  <c r="C248" i="19"/>
  <c r="A248" i="19"/>
  <c r="B248" i="19" s="1"/>
  <c r="S247" i="19"/>
  <c r="Q247" i="19"/>
  <c r="P247" i="19"/>
  <c r="O247" i="19"/>
  <c r="N247" i="19"/>
  <c r="M247" i="19"/>
  <c r="L247" i="19"/>
  <c r="K247" i="19"/>
  <c r="J247" i="19"/>
  <c r="I247" i="19"/>
  <c r="H247" i="19"/>
  <c r="G247" i="19"/>
  <c r="F247" i="19"/>
  <c r="E247" i="19"/>
  <c r="D247" i="19"/>
  <c r="C247" i="19"/>
  <c r="B247" i="19"/>
  <c r="A247" i="19"/>
  <c r="S246" i="19"/>
  <c r="Q246" i="19"/>
  <c r="P246" i="19"/>
  <c r="O246" i="19"/>
  <c r="N246" i="19"/>
  <c r="M246" i="19"/>
  <c r="L246" i="19"/>
  <c r="K246" i="19"/>
  <c r="J246" i="19"/>
  <c r="I246" i="19"/>
  <c r="H246" i="19"/>
  <c r="G246" i="19"/>
  <c r="F246" i="19"/>
  <c r="E246" i="19"/>
  <c r="D246" i="19"/>
  <c r="C246" i="19"/>
  <c r="B246" i="19"/>
  <c r="A246" i="19"/>
  <c r="S245" i="19"/>
  <c r="Q245" i="19"/>
  <c r="P245" i="19"/>
  <c r="O245" i="19"/>
  <c r="N245" i="19"/>
  <c r="M245" i="19"/>
  <c r="L245" i="19"/>
  <c r="K245" i="19"/>
  <c r="J245" i="19"/>
  <c r="I245" i="19"/>
  <c r="H245" i="19"/>
  <c r="G245" i="19"/>
  <c r="F245" i="19"/>
  <c r="E245" i="19"/>
  <c r="D245" i="19"/>
  <c r="C245" i="19"/>
  <c r="A245" i="19"/>
  <c r="B245" i="19" s="1"/>
  <c r="S244" i="19"/>
  <c r="Q244" i="19"/>
  <c r="P244" i="19"/>
  <c r="O244" i="19"/>
  <c r="N244" i="19"/>
  <c r="M244" i="19"/>
  <c r="L244" i="19"/>
  <c r="K244" i="19"/>
  <c r="J244" i="19"/>
  <c r="I244" i="19"/>
  <c r="H244" i="19"/>
  <c r="G244" i="19"/>
  <c r="F244" i="19"/>
  <c r="E244" i="19"/>
  <c r="D244" i="19"/>
  <c r="C244" i="19"/>
  <c r="A244" i="19"/>
  <c r="B244" i="19" s="1"/>
  <c r="S243" i="19"/>
  <c r="Q243" i="19"/>
  <c r="P243" i="19"/>
  <c r="O243" i="19"/>
  <c r="N243" i="19"/>
  <c r="M243" i="19"/>
  <c r="L243" i="19"/>
  <c r="K243" i="19"/>
  <c r="J243" i="19"/>
  <c r="I243" i="19"/>
  <c r="H243" i="19"/>
  <c r="G243" i="19"/>
  <c r="F243" i="19"/>
  <c r="E243" i="19"/>
  <c r="D243" i="19"/>
  <c r="C243" i="19"/>
  <c r="B243" i="19"/>
  <c r="A243" i="19"/>
  <c r="S242" i="19"/>
  <c r="Q242" i="19"/>
  <c r="P242" i="19"/>
  <c r="O242" i="19"/>
  <c r="N242" i="19"/>
  <c r="M242" i="19"/>
  <c r="L242" i="19"/>
  <c r="K242" i="19"/>
  <c r="J242" i="19"/>
  <c r="I242" i="19"/>
  <c r="H242" i="19"/>
  <c r="G242" i="19"/>
  <c r="F242" i="19"/>
  <c r="E242" i="19"/>
  <c r="D242" i="19"/>
  <c r="C242" i="19"/>
  <c r="A242" i="19"/>
  <c r="B242" i="19" s="1"/>
  <c r="S241" i="19"/>
  <c r="Q241" i="19"/>
  <c r="P241" i="19"/>
  <c r="O241" i="19"/>
  <c r="N241" i="19"/>
  <c r="M241" i="19"/>
  <c r="L241" i="19"/>
  <c r="K241" i="19"/>
  <c r="J241" i="19"/>
  <c r="I241" i="19"/>
  <c r="H241" i="19"/>
  <c r="G241" i="19"/>
  <c r="F241" i="19"/>
  <c r="E241" i="19"/>
  <c r="D241" i="19"/>
  <c r="C241" i="19"/>
  <c r="A241" i="19"/>
  <c r="B241" i="19" s="1"/>
  <c r="S240" i="19"/>
  <c r="Q240" i="19"/>
  <c r="P240" i="19"/>
  <c r="O240" i="19"/>
  <c r="N240" i="19"/>
  <c r="M240" i="19"/>
  <c r="L240" i="19"/>
  <c r="K240" i="19"/>
  <c r="J240" i="19"/>
  <c r="I240" i="19"/>
  <c r="H240" i="19"/>
  <c r="G240" i="19"/>
  <c r="F240" i="19"/>
  <c r="E240" i="19"/>
  <c r="D240" i="19"/>
  <c r="C240" i="19"/>
  <c r="B240" i="19"/>
  <c r="A240" i="19"/>
  <c r="S239" i="19"/>
  <c r="Q239" i="19"/>
  <c r="P239" i="19"/>
  <c r="O239" i="19"/>
  <c r="N239" i="19"/>
  <c r="M239" i="19"/>
  <c r="L239" i="19"/>
  <c r="K239" i="19"/>
  <c r="J239" i="19"/>
  <c r="I239" i="19"/>
  <c r="H239" i="19"/>
  <c r="G239" i="19"/>
  <c r="F239" i="19"/>
  <c r="E239" i="19"/>
  <c r="D239" i="19"/>
  <c r="C239" i="19"/>
  <c r="A239" i="19"/>
  <c r="B239" i="19" s="1"/>
  <c r="S238" i="19"/>
  <c r="Q238" i="19"/>
  <c r="P238" i="19"/>
  <c r="O238" i="19"/>
  <c r="N238" i="19"/>
  <c r="M238" i="19"/>
  <c r="L238" i="19"/>
  <c r="K238" i="19"/>
  <c r="J238" i="19"/>
  <c r="I238" i="19"/>
  <c r="H238" i="19"/>
  <c r="G238" i="19"/>
  <c r="F238" i="19"/>
  <c r="E238" i="19"/>
  <c r="D238" i="19"/>
  <c r="C238" i="19"/>
  <c r="A238" i="19"/>
  <c r="B238" i="19" s="1"/>
  <c r="S237" i="19"/>
  <c r="Q237" i="19"/>
  <c r="P237" i="19"/>
  <c r="O237" i="19"/>
  <c r="N237" i="19"/>
  <c r="M237" i="19"/>
  <c r="L237" i="19"/>
  <c r="K237" i="19"/>
  <c r="J237" i="19"/>
  <c r="I237" i="19"/>
  <c r="H237" i="19"/>
  <c r="G237" i="19"/>
  <c r="F237" i="19"/>
  <c r="E237" i="19"/>
  <c r="D237" i="19"/>
  <c r="C237" i="19"/>
  <c r="B237" i="19"/>
  <c r="A237" i="19"/>
  <c r="S236" i="19"/>
  <c r="Q236" i="19"/>
  <c r="P236" i="19"/>
  <c r="O236" i="19"/>
  <c r="N236" i="19"/>
  <c r="M236" i="19"/>
  <c r="L236" i="19"/>
  <c r="K236" i="19"/>
  <c r="J236" i="19"/>
  <c r="I236" i="19"/>
  <c r="H236" i="19"/>
  <c r="G236" i="19"/>
  <c r="F236" i="19"/>
  <c r="E236" i="19"/>
  <c r="D236" i="19"/>
  <c r="C236" i="19"/>
  <c r="A236" i="19"/>
  <c r="B236" i="19" s="1"/>
  <c r="S235" i="19"/>
  <c r="Q235" i="19"/>
  <c r="P235" i="19"/>
  <c r="O235" i="19"/>
  <c r="N235" i="19"/>
  <c r="M235" i="19"/>
  <c r="L235" i="19"/>
  <c r="K235" i="19"/>
  <c r="J235" i="19"/>
  <c r="I235" i="19"/>
  <c r="H235" i="19"/>
  <c r="G235" i="19"/>
  <c r="F235" i="19"/>
  <c r="E235" i="19"/>
  <c r="D235" i="19"/>
  <c r="C235" i="19"/>
  <c r="B235" i="19"/>
  <c r="A235" i="19"/>
  <c r="S234" i="19"/>
  <c r="Q234" i="19"/>
  <c r="P234" i="19"/>
  <c r="O234" i="19"/>
  <c r="N234" i="19"/>
  <c r="M234" i="19"/>
  <c r="L234" i="19"/>
  <c r="K234" i="19"/>
  <c r="J234" i="19"/>
  <c r="I234" i="19"/>
  <c r="H234" i="19"/>
  <c r="G234" i="19"/>
  <c r="F234" i="19"/>
  <c r="E234" i="19"/>
  <c r="D234" i="19"/>
  <c r="C234" i="19"/>
  <c r="B234" i="19"/>
  <c r="A234" i="19"/>
  <c r="S233" i="19"/>
  <c r="Q233" i="19"/>
  <c r="P233" i="19"/>
  <c r="O233" i="19"/>
  <c r="N233" i="19"/>
  <c r="M233" i="19"/>
  <c r="L233" i="19"/>
  <c r="K233" i="19"/>
  <c r="J233" i="19"/>
  <c r="I233" i="19"/>
  <c r="H233" i="19"/>
  <c r="G233" i="19"/>
  <c r="F233" i="19"/>
  <c r="E233" i="19"/>
  <c r="D233" i="19"/>
  <c r="C233" i="19"/>
  <c r="A233" i="19"/>
  <c r="B233" i="19" s="1"/>
  <c r="S232" i="19"/>
  <c r="Q232" i="19"/>
  <c r="P232" i="19"/>
  <c r="O232" i="19"/>
  <c r="N232" i="19"/>
  <c r="M232" i="19"/>
  <c r="L232" i="19"/>
  <c r="K232" i="19"/>
  <c r="J232" i="19"/>
  <c r="I232" i="19"/>
  <c r="H232" i="19"/>
  <c r="G232" i="19"/>
  <c r="F232" i="19"/>
  <c r="E232" i="19"/>
  <c r="D232" i="19"/>
  <c r="C232" i="19"/>
  <c r="A232" i="19"/>
  <c r="B232" i="19" s="1"/>
  <c r="S231" i="19"/>
  <c r="Q231" i="19"/>
  <c r="P231" i="19"/>
  <c r="O231" i="19"/>
  <c r="N231" i="19"/>
  <c r="M231" i="19"/>
  <c r="L231" i="19"/>
  <c r="K231" i="19"/>
  <c r="J231" i="19"/>
  <c r="I231" i="19"/>
  <c r="H231" i="19"/>
  <c r="G231" i="19"/>
  <c r="F231" i="19"/>
  <c r="E231" i="19"/>
  <c r="D231" i="19"/>
  <c r="C231" i="19"/>
  <c r="B231" i="19"/>
  <c r="A231" i="19"/>
  <c r="S230" i="19"/>
  <c r="Q230" i="19"/>
  <c r="P230" i="19"/>
  <c r="O230" i="19"/>
  <c r="N230" i="19"/>
  <c r="M230" i="19"/>
  <c r="L230" i="19"/>
  <c r="K230" i="19"/>
  <c r="J230" i="19"/>
  <c r="I230" i="19"/>
  <c r="H230" i="19"/>
  <c r="G230" i="19"/>
  <c r="F230" i="19"/>
  <c r="E230" i="19"/>
  <c r="D230" i="19"/>
  <c r="C230" i="19"/>
  <c r="A230" i="19"/>
  <c r="B230" i="19" s="1"/>
  <c r="S229" i="19"/>
  <c r="Q229" i="19"/>
  <c r="P229" i="19"/>
  <c r="O229" i="19"/>
  <c r="N229" i="19"/>
  <c r="M229" i="19"/>
  <c r="L229" i="19"/>
  <c r="K229" i="19"/>
  <c r="J229" i="19"/>
  <c r="I229" i="19"/>
  <c r="H229" i="19"/>
  <c r="G229" i="19"/>
  <c r="F229" i="19"/>
  <c r="E229" i="19"/>
  <c r="D229" i="19"/>
  <c r="C229" i="19"/>
  <c r="A229" i="19"/>
  <c r="B229" i="19" s="1"/>
  <c r="S228" i="19"/>
  <c r="Q228" i="19"/>
  <c r="P228" i="19"/>
  <c r="O228" i="19"/>
  <c r="N228" i="19"/>
  <c r="M228" i="19"/>
  <c r="L228" i="19"/>
  <c r="K228" i="19"/>
  <c r="J228" i="19"/>
  <c r="I228" i="19"/>
  <c r="H228" i="19"/>
  <c r="G228" i="19"/>
  <c r="F228" i="19"/>
  <c r="E228" i="19"/>
  <c r="D228" i="19"/>
  <c r="C228" i="19"/>
  <c r="A228" i="19"/>
  <c r="B228" i="19" s="1"/>
  <c r="S227" i="19"/>
  <c r="Q227" i="19"/>
  <c r="P227" i="19"/>
  <c r="O227" i="19"/>
  <c r="N227" i="19"/>
  <c r="M227" i="19"/>
  <c r="L227" i="19"/>
  <c r="K227" i="19"/>
  <c r="J227" i="19"/>
  <c r="I227" i="19"/>
  <c r="H227" i="19"/>
  <c r="G227" i="19"/>
  <c r="F227" i="19"/>
  <c r="E227" i="19"/>
  <c r="D227" i="19"/>
  <c r="C227" i="19"/>
  <c r="A227" i="19"/>
  <c r="B227" i="19" s="1"/>
  <c r="S226" i="19"/>
  <c r="Q226" i="19"/>
  <c r="P226" i="19"/>
  <c r="O226" i="19"/>
  <c r="N226" i="19"/>
  <c r="M226" i="19"/>
  <c r="L226" i="19"/>
  <c r="K226" i="19"/>
  <c r="J226" i="19"/>
  <c r="I226" i="19"/>
  <c r="H226" i="19"/>
  <c r="G226" i="19"/>
  <c r="F226" i="19"/>
  <c r="E226" i="19"/>
  <c r="D226" i="19"/>
  <c r="C226" i="19"/>
  <c r="A226" i="19"/>
  <c r="B226" i="19" s="1"/>
  <c r="S225" i="19"/>
  <c r="Q225" i="19"/>
  <c r="P225" i="19"/>
  <c r="O225" i="19"/>
  <c r="N225" i="19"/>
  <c r="M225" i="19"/>
  <c r="L225" i="19"/>
  <c r="K225" i="19"/>
  <c r="J225" i="19"/>
  <c r="I225" i="19"/>
  <c r="H225" i="19"/>
  <c r="G225" i="19"/>
  <c r="F225" i="19"/>
  <c r="E225" i="19"/>
  <c r="D225" i="19"/>
  <c r="C225" i="19"/>
  <c r="B225" i="19"/>
  <c r="A225" i="19"/>
  <c r="S224" i="19"/>
  <c r="Q224" i="19"/>
  <c r="P224" i="19"/>
  <c r="O224" i="19"/>
  <c r="N224" i="19"/>
  <c r="M224" i="19"/>
  <c r="L224" i="19"/>
  <c r="K224" i="19"/>
  <c r="J224" i="19"/>
  <c r="I224" i="19"/>
  <c r="H224" i="19"/>
  <c r="G224" i="19"/>
  <c r="F224" i="19"/>
  <c r="E224" i="19"/>
  <c r="D224" i="19"/>
  <c r="C224" i="19"/>
  <c r="A224" i="19"/>
  <c r="B224" i="19" s="1"/>
  <c r="S223" i="19"/>
  <c r="Q223" i="19"/>
  <c r="P223" i="19"/>
  <c r="O223" i="19"/>
  <c r="N223" i="19"/>
  <c r="M223" i="19"/>
  <c r="L223" i="19"/>
  <c r="K223" i="19"/>
  <c r="J223" i="19"/>
  <c r="I223" i="19"/>
  <c r="H223" i="19"/>
  <c r="G223" i="19"/>
  <c r="F223" i="19"/>
  <c r="E223" i="19"/>
  <c r="D223" i="19"/>
  <c r="C223" i="19"/>
  <c r="B223" i="19"/>
  <c r="A223" i="19"/>
  <c r="S222" i="19"/>
  <c r="Q222" i="19"/>
  <c r="P222" i="19"/>
  <c r="O222" i="19"/>
  <c r="N222" i="19"/>
  <c r="M222" i="19"/>
  <c r="L222" i="19"/>
  <c r="K222" i="19"/>
  <c r="J222" i="19"/>
  <c r="I222" i="19"/>
  <c r="H222" i="19"/>
  <c r="G222" i="19"/>
  <c r="F222" i="19"/>
  <c r="E222" i="19"/>
  <c r="D222" i="19"/>
  <c r="C222" i="19"/>
  <c r="B222" i="19"/>
  <c r="A222" i="19"/>
  <c r="S221" i="19"/>
  <c r="Q221" i="19"/>
  <c r="P221" i="19"/>
  <c r="O221" i="19"/>
  <c r="N221" i="19"/>
  <c r="M221" i="19"/>
  <c r="L221" i="19"/>
  <c r="K221" i="19"/>
  <c r="J221" i="19"/>
  <c r="I221" i="19"/>
  <c r="H221" i="19"/>
  <c r="G221" i="19"/>
  <c r="F221" i="19"/>
  <c r="E221" i="19"/>
  <c r="D221" i="19"/>
  <c r="C221" i="19"/>
  <c r="A221" i="19"/>
  <c r="B221" i="19" s="1"/>
  <c r="S220" i="19"/>
  <c r="Q220" i="19"/>
  <c r="P220" i="19"/>
  <c r="O220" i="19"/>
  <c r="N220" i="19"/>
  <c r="M220" i="19"/>
  <c r="L220" i="19"/>
  <c r="K220" i="19"/>
  <c r="J220" i="19"/>
  <c r="I220" i="19"/>
  <c r="H220" i="19"/>
  <c r="G220" i="19"/>
  <c r="F220" i="19"/>
  <c r="E220" i="19"/>
  <c r="D220" i="19"/>
  <c r="C220" i="19"/>
  <c r="A220" i="19"/>
  <c r="B220" i="19" s="1"/>
  <c r="S219" i="19"/>
  <c r="Q219" i="19"/>
  <c r="P219" i="19"/>
  <c r="O219" i="19"/>
  <c r="N219" i="19"/>
  <c r="M219" i="19"/>
  <c r="L219" i="19"/>
  <c r="K219" i="19"/>
  <c r="J219" i="19"/>
  <c r="I219" i="19"/>
  <c r="H219" i="19"/>
  <c r="G219" i="19"/>
  <c r="F219" i="19"/>
  <c r="E219" i="19"/>
  <c r="D219" i="19"/>
  <c r="C219" i="19"/>
  <c r="B219" i="19"/>
  <c r="A219" i="19"/>
  <c r="S218" i="19"/>
  <c r="Q218" i="19"/>
  <c r="P218" i="19"/>
  <c r="O218" i="19"/>
  <c r="N218" i="19"/>
  <c r="M218" i="19"/>
  <c r="L218" i="19"/>
  <c r="K218" i="19"/>
  <c r="J218" i="19"/>
  <c r="I218" i="19"/>
  <c r="H218" i="19"/>
  <c r="G218" i="19"/>
  <c r="F218" i="19"/>
  <c r="E218" i="19"/>
  <c r="D218" i="19"/>
  <c r="C218" i="19"/>
  <c r="A218" i="19"/>
  <c r="B218" i="19" s="1"/>
  <c r="S217" i="19"/>
  <c r="Q217" i="19"/>
  <c r="P217" i="19"/>
  <c r="O217" i="19"/>
  <c r="N217" i="19"/>
  <c r="M217" i="19"/>
  <c r="L217" i="19"/>
  <c r="K217" i="19"/>
  <c r="J217" i="19"/>
  <c r="I217" i="19"/>
  <c r="H217" i="19"/>
  <c r="G217" i="19"/>
  <c r="F217" i="19"/>
  <c r="E217" i="19"/>
  <c r="D217" i="19"/>
  <c r="C217" i="19"/>
  <c r="A217" i="19"/>
  <c r="B217" i="19" s="1"/>
  <c r="S216" i="19"/>
  <c r="Q216" i="19"/>
  <c r="P216" i="19"/>
  <c r="O216" i="19"/>
  <c r="N216" i="19"/>
  <c r="M216" i="19"/>
  <c r="L216" i="19"/>
  <c r="K216" i="19"/>
  <c r="J216" i="19"/>
  <c r="I216" i="19"/>
  <c r="H216" i="19"/>
  <c r="G216" i="19"/>
  <c r="F216" i="19"/>
  <c r="E216" i="19"/>
  <c r="D216" i="19"/>
  <c r="C216" i="19"/>
  <c r="A216" i="19"/>
  <c r="B216" i="19" s="1"/>
  <c r="S215" i="19"/>
  <c r="Q215" i="19"/>
  <c r="P215" i="19"/>
  <c r="O215" i="19"/>
  <c r="N215" i="19"/>
  <c r="M215" i="19"/>
  <c r="L215" i="19"/>
  <c r="K215" i="19"/>
  <c r="J215" i="19"/>
  <c r="I215" i="19"/>
  <c r="H215" i="19"/>
  <c r="G215" i="19"/>
  <c r="F215" i="19"/>
  <c r="E215" i="19"/>
  <c r="D215" i="19"/>
  <c r="C215" i="19"/>
  <c r="A215" i="19"/>
  <c r="B215" i="19" s="1"/>
  <c r="S214" i="19"/>
  <c r="Q214" i="19"/>
  <c r="P214" i="19"/>
  <c r="O214" i="19"/>
  <c r="N214" i="19"/>
  <c r="M214" i="19"/>
  <c r="L214" i="19"/>
  <c r="K214" i="19"/>
  <c r="J214" i="19"/>
  <c r="I214" i="19"/>
  <c r="H214" i="19"/>
  <c r="G214" i="19"/>
  <c r="F214" i="19"/>
  <c r="E214" i="19"/>
  <c r="D214" i="19"/>
  <c r="C214" i="19"/>
  <c r="A214" i="19"/>
  <c r="B214" i="19" s="1"/>
  <c r="S213" i="19"/>
  <c r="Q213" i="19"/>
  <c r="P213" i="19"/>
  <c r="O213" i="19"/>
  <c r="N213" i="19"/>
  <c r="M213" i="19"/>
  <c r="L213" i="19"/>
  <c r="K213" i="19"/>
  <c r="J213" i="19"/>
  <c r="I213" i="19"/>
  <c r="H213" i="19"/>
  <c r="G213" i="19"/>
  <c r="F213" i="19"/>
  <c r="E213" i="19"/>
  <c r="D213" i="19"/>
  <c r="C213" i="19"/>
  <c r="B213" i="19"/>
  <c r="A213" i="19"/>
  <c r="S212" i="19"/>
  <c r="Q212" i="19"/>
  <c r="P212" i="19"/>
  <c r="O212" i="19"/>
  <c r="N212" i="19"/>
  <c r="M212" i="19"/>
  <c r="L212" i="19"/>
  <c r="K212" i="19"/>
  <c r="J212" i="19"/>
  <c r="I212" i="19"/>
  <c r="H212" i="19"/>
  <c r="G212" i="19"/>
  <c r="F212" i="19"/>
  <c r="E212" i="19"/>
  <c r="D212" i="19"/>
  <c r="C212" i="19"/>
  <c r="A212" i="19"/>
  <c r="B212" i="19" s="1"/>
  <c r="S211" i="19"/>
  <c r="Q211" i="19"/>
  <c r="P211" i="19"/>
  <c r="O211" i="19"/>
  <c r="N211" i="19"/>
  <c r="M211" i="19"/>
  <c r="L211" i="19"/>
  <c r="K211" i="19"/>
  <c r="J211" i="19"/>
  <c r="I211" i="19"/>
  <c r="H211" i="19"/>
  <c r="G211" i="19"/>
  <c r="F211" i="19"/>
  <c r="E211" i="19"/>
  <c r="D211" i="19"/>
  <c r="C211" i="19"/>
  <c r="B211" i="19"/>
  <c r="A211" i="19"/>
  <c r="S210" i="19"/>
  <c r="Q210" i="19"/>
  <c r="P210" i="19"/>
  <c r="O210" i="19"/>
  <c r="N210" i="19"/>
  <c r="M210" i="19"/>
  <c r="L210" i="19"/>
  <c r="K210" i="19"/>
  <c r="J210" i="19"/>
  <c r="I210" i="19"/>
  <c r="H210" i="19"/>
  <c r="G210" i="19"/>
  <c r="F210" i="19"/>
  <c r="E210" i="19"/>
  <c r="D210" i="19"/>
  <c r="C210" i="19"/>
  <c r="B210" i="19"/>
  <c r="A210" i="19"/>
  <c r="S209" i="19"/>
  <c r="Q209" i="19"/>
  <c r="P209" i="19"/>
  <c r="O209" i="19"/>
  <c r="N209" i="19"/>
  <c r="M209" i="19"/>
  <c r="L209" i="19"/>
  <c r="K209" i="19"/>
  <c r="J209" i="19"/>
  <c r="I209" i="19"/>
  <c r="H209" i="19"/>
  <c r="G209" i="19"/>
  <c r="F209" i="19"/>
  <c r="E209" i="19"/>
  <c r="D209" i="19"/>
  <c r="C209" i="19"/>
  <c r="A209" i="19"/>
  <c r="B209" i="19" s="1"/>
  <c r="S208" i="19"/>
  <c r="Q208" i="19"/>
  <c r="P208" i="19"/>
  <c r="O208" i="19"/>
  <c r="N208" i="19"/>
  <c r="M208" i="19"/>
  <c r="L208" i="19"/>
  <c r="K208" i="19"/>
  <c r="J208" i="19"/>
  <c r="I208" i="19"/>
  <c r="H208" i="19"/>
  <c r="G208" i="19"/>
  <c r="F208" i="19"/>
  <c r="E208" i="19"/>
  <c r="D208" i="19"/>
  <c r="C208" i="19"/>
  <c r="A208" i="19"/>
  <c r="B208" i="19" s="1"/>
  <c r="S207" i="19"/>
  <c r="Q207" i="19"/>
  <c r="P207" i="19"/>
  <c r="O207" i="19"/>
  <c r="N207" i="19"/>
  <c r="M207" i="19"/>
  <c r="L207" i="19"/>
  <c r="K207" i="19"/>
  <c r="J207" i="19"/>
  <c r="I207" i="19"/>
  <c r="H207" i="19"/>
  <c r="G207" i="19"/>
  <c r="F207" i="19"/>
  <c r="E207" i="19"/>
  <c r="D207" i="19"/>
  <c r="C207" i="19"/>
  <c r="B207" i="19"/>
  <c r="A207" i="19"/>
  <c r="S206" i="19"/>
  <c r="Q206" i="19"/>
  <c r="P206" i="19"/>
  <c r="O206" i="19"/>
  <c r="N206" i="19"/>
  <c r="M206" i="19"/>
  <c r="L206" i="19"/>
  <c r="K206" i="19"/>
  <c r="J206" i="19"/>
  <c r="I206" i="19"/>
  <c r="H206" i="19"/>
  <c r="G206" i="19"/>
  <c r="F206" i="19"/>
  <c r="E206" i="19"/>
  <c r="D206" i="19"/>
  <c r="C206" i="19"/>
  <c r="A206" i="19"/>
  <c r="B206" i="19" s="1"/>
  <c r="S205" i="19"/>
  <c r="Q205" i="19"/>
  <c r="P205" i="19"/>
  <c r="O205" i="19"/>
  <c r="N205" i="19"/>
  <c r="M205" i="19"/>
  <c r="L205" i="19"/>
  <c r="K205" i="19"/>
  <c r="J205" i="19"/>
  <c r="I205" i="19"/>
  <c r="H205" i="19"/>
  <c r="G205" i="19"/>
  <c r="F205" i="19"/>
  <c r="E205" i="19"/>
  <c r="D205" i="19"/>
  <c r="C205" i="19"/>
  <c r="A205" i="19"/>
  <c r="B205" i="19" s="1"/>
  <c r="S204" i="19"/>
  <c r="Q204" i="19"/>
  <c r="P204" i="19"/>
  <c r="O204" i="19"/>
  <c r="N204" i="19"/>
  <c r="M204" i="19"/>
  <c r="L204" i="19"/>
  <c r="K204" i="19"/>
  <c r="J204" i="19"/>
  <c r="I204" i="19"/>
  <c r="H204" i="19"/>
  <c r="G204" i="19"/>
  <c r="F204" i="19"/>
  <c r="E204" i="19"/>
  <c r="D204" i="19"/>
  <c r="C204" i="19"/>
  <c r="A204" i="19"/>
  <c r="B204" i="19" s="1"/>
  <c r="S203" i="19"/>
  <c r="Q203" i="19"/>
  <c r="P203" i="19"/>
  <c r="O203" i="19"/>
  <c r="N203" i="19"/>
  <c r="M203" i="19"/>
  <c r="L203" i="19"/>
  <c r="K203" i="19"/>
  <c r="J203" i="19"/>
  <c r="I203" i="19"/>
  <c r="H203" i="19"/>
  <c r="G203" i="19"/>
  <c r="F203" i="19"/>
  <c r="E203" i="19"/>
  <c r="D203" i="19"/>
  <c r="C203" i="19"/>
  <c r="A203" i="19"/>
  <c r="B203" i="19" s="1"/>
  <c r="S202" i="19"/>
  <c r="Q202" i="19"/>
  <c r="P202" i="19"/>
  <c r="O202" i="19"/>
  <c r="N202" i="19"/>
  <c r="M202" i="19"/>
  <c r="L202" i="19"/>
  <c r="K202" i="19"/>
  <c r="J202" i="19"/>
  <c r="I202" i="19"/>
  <c r="H202" i="19"/>
  <c r="G202" i="19"/>
  <c r="F202" i="19"/>
  <c r="E202" i="19"/>
  <c r="D202" i="19"/>
  <c r="C202" i="19"/>
  <c r="A202" i="19"/>
  <c r="B202" i="19" s="1"/>
  <c r="S201" i="19"/>
  <c r="Q201" i="19"/>
  <c r="P201" i="19"/>
  <c r="O201" i="19"/>
  <c r="N201" i="19"/>
  <c r="M201" i="19"/>
  <c r="L201" i="19"/>
  <c r="K201" i="19"/>
  <c r="J201" i="19"/>
  <c r="I201" i="19"/>
  <c r="H201" i="19"/>
  <c r="G201" i="19"/>
  <c r="F201" i="19"/>
  <c r="E201" i="19"/>
  <c r="D201" i="19"/>
  <c r="C201" i="19"/>
  <c r="B201" i="19"/>
  <c r="A201" i="19"/>
  <c r="S200" i="19"/>
  <c r="Q200" i="19"/>
  <c r="P200" i="19"/>
  <c r="O200" i="19"/>
  <c r="N200" i="19"/>
  <c r="M200" i="19"/>
  <c r="L200" i="19"/>
  <c r="K200" i="19"/>
  <c r="J200" i="19"/>
  <c r="I200" i="19"/>
  <c r="H200" i="19"/>
  <c r="G200" i="19"/>
  <c r="F200" i="19"/>
  <c r="E200" i="19"/>
  <c r="D200" i="19"/>
  <c r="C200" i="19"/>
  <c r="A200" i="19"/>
  <c r="B200" i="19" s="1"/>
  <c r="S199" i="19"/>
  <c r="Q199" i="19"/>
  <c r="P199" i="19"/>
  <c r="O199" i="19"/>
  <c r="N199" i="19"/>
  <c r="M199" i="19"/>
  <c r="L199" i="19"/>
  <c r="K199" i="19"/>
  <c r="J199" i="19"/>
  <c r="I199" i="19"/>
  <c r="H199" i="19"/>
  <c r="G199" i="19"/>
  <c r="F199" i="19"/>
  <c r="E199" i="19"/>
  <c r="D199" i="19"/>
  <c r="C199" i="19"/>
  <c r="B199" i="19"/>
  <c r="A199" i="19"/>
  <c r="S198" i="19"/>
  <c r="Q198" i="19"/>
  <c r="P198" i="19"/>
  <c r="O198" i="19"/>
  <c r="N198" i="19"/>
  <c r="M198" i="19"/>
  <c r="L198" i="19"/>
  <c r="K198" i="19"/>
  <c r="J198" i="19"/>
  <c r="I198" i="19"/>
  <c r="H198" i="19"/>
  <c r="G198" i="19"/>
  <c r="F198" i="19"/>
  <c r="E198" i="19"/>
  <c r="D198" i="19"/>
  <c r="C198" i="19"/>
  <c r="B198" i="19"/>
  <c r="A198" i="19"/>
  <c r="S197" i="19"/>
  <c r="Q197" i="19"/>
  <c r="P197" i="19"/>
  <c r="O197" i="19"/>
  <c r="N197" i="19"/>
  <c r="M197" i="19"/>
  <c r="L197" i="19"/>
  <c r="K197" i="19"/>
  <c r="J197" i="19"/>
  <c r="I197" i="19"/>
  <c r="H197" i="19"/>
  <c r="G197" i="19"/>
  <c r="F197" i="19"/>
  <c r="E197" i="19"/>
  <c r="D197" i="19"/>
  <c r="C197" i="19"/>
  <c r="A197" i="19"/>
  <c r="B197" i="19" s="1"/>
  <c r="S196" i="19"/>
  <c r="Q196" i="19"/>
  <c r="P196" i="19"/>
  <c r="O196" i="19"/>
  <c r="N196" i="19"/>
  <c r="M196" i="19"/>
  <c r="L196" i="19"/>
  <c r="K196" i="19"/>
  <c r="J196" i="19"/>
  <c r="I196" i="19"/>
  <c r="H196" i="19"/>
  <c r="G196" i="19"/>
  <c r="F196" i="19"/>
  <c r="E196" i="19"/>
  <c r="D196" i="19"/>
  <c r="C196" i="19"/>
  <c r="A196" i="19"/>
  <c r="B196" i="19" s="1"/>
  <c r="S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A195" i="19"/>
  <c r="S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A194" i="19"/>
  <c r="B194" i="19" s="1"/>
  <c r="S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A193" i="19"/>
  <c r="B193" i="19" s="1"/>
  <c r="S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A192" i="19"/>
  <c r="B192" i="19" s="1"/>
  <c r="S191" i="19"/>
  <c r="Q191" i="19"/>
  <c r="P191" i="19"/>
  <c r="O191" i="19"/>
  <c r="N191" i="19"/>
  <c r="M191" i="19"/>
  <c r="L191" i="19"/>
  <c r="K191" i="19"/>
  <c r="J191" i="19"/>
  <c r="I191" i="19"/>
  <c r="H191" i="19"/>
  <c r="G191" i="19"/>
  <c r="F191" i="19"/>
  <c r="E191" i="19"/>
  <c r="D191" i="19"/>
  <c r="C191" i="19"/>
  <c r="A191" i="19"/>
  <c r="B191" i="19" s="1"/>
  <c r="S190" i="19"/>
  <c r="Q190" i="19"/>
  <c r="P190" i="19"/>
  <c r="O190" i="19"/>
  <c r="N190" i="19"/>
  <c r="M190" i="19"/>
  <c r="L190" i="19"/>
  <c r="K190" i="19"/>
  <c r="J190" i="19"/>
  <c r="I190" i="19"/>
  <c r="H190" i="19"/>
  <c r="G190" i="19"/>
  <c r="F190" i="19"/>
  <c r="E190" i="19"/>
  <c r="D190" i="19"/>
  <c r="C190" i="19"/>
  <c r="A190" i="19"/>
  <c r="B190" i="19" s="1"/>
  <c r="S189" i="19"/>
  <c r="Q189" i="19"/>
  <c r="P189" i="19"/>
  <c r="O189" i="19"/>
  <c r="N189" i="19"/>
  <c r="M189" i="19"/>
  <c r="L189" i="19"/>
  <c r="K189" i="19"/>
  <c r="J189" i="19"/>
  <c r="I189" i="19"/>
  <c r="H189" i="19"/>
  <c r="G189" i="19"/>
  <c r="F189" i="19"/>
  <c r="E189" i="19"/>
  <c r="D189" i="19"/>
  <c r="C189" i="19"/>
  <c r="B189" i="19"/>
  <c r="A189" i="19"/>
  <c r="S188" i="19"/>
  <c r="Q188" i="19"/>
  <c r="P188" i="19"/>
  <c r="O188" i="19"/>
  <c r="N188" i="19"/>
  <c r="M188" i="19"/>
  <c r="L188" i="19"/>
  <c r="K188" i="19"/>
  <c r="J188" i="19"/>
  <c r="I188" i="19"/>
  <c r="H188" i="19"/>
  <c r="G188" i="19"/>
  <c r="F188" i="19"/>
  <c r="E188" i="19"/>
  <c r="D188" i="19"/>
  <c r="C188" i="19"/>
  <c r="A188" i="19"/>
  <c r="B188" i="19" s="1"/>
  <c r="S187" i="19"/>
  <c r="Q187" i="19"/>
  <c r="P187" i="19"/>
  <c r="O187" i="19"/>
  <c r="N187" i="19"/>
  <c r="M187" i="19"/>
  <c r="L187" i="19"/>
  <c r="K187" i="19"/>
  <c r="J187" i="19"/>
  <c r="I187" i="19"/>
  <c r="H187" i="19"/>
  <c r="G187" i="19"/>
  <c r="F187" i="19"/>
  <c r="E187" i="19"/>
  <c r="D187" i="19"/>
  <c r="C187" i="19"/>
  <c r="B187" i="19"/>
  <c r="A187" i="19"/>
  <c r="S186" i="19"/>
  <c r="Q186" i="19"/>
  <c r="P186" i="19"/>
  <c r="O186" i="19"/>
  <c r="N186" i="19"/>
  <c r="M186" i="19"/>
  <c r="L186" i="19"/>
  <c r="K186" i="19"/>
  <c r="J186" i="19"/>
  <c r="I186" i="19"/>
  <c r="H186" i="19"/>
  <c r="G186" i="19"/>
  <c r="F186" i="19"/>
  <c r="E186" i="19"/>
  <c r="D186" i="19"/>
  <c r="C186" i="19"/>
  <c r="B186" i="19"/>
  <c r="A186" i="19"/>
  <c r="S185" i="19"/>
  <c r="Q185" i="19"/>
  <c r="P185" i="19"/>
  <c r="O185" i="19"/>
  <c r="N185" i="19"/>
  <c r="M185" i="19"/>
  <c r="L185" i="19"/>
  <c r="K185" i="19"/>
  <c r="J185" i="19"/>
  <c r="I185" i="19"/>
  <c r="H185" i="19"/>
  <c r="G185" i="19"/>
  <c r="F185" i="19"/>
  <c r="E185" i="19"/>
  <c r="D185" i="19"/>
  <c r="C185" i="19"/>
  <c r="A185" i="19"/>
  <c r="B185" i="19" s="1"/>
  <c r="S184" i="19"/>
  <c r="Q184" i="19"/>
  <c r="P184" i="19"/>
  <c r="O184" i="19"/>
  <c r="N184" i="19"/>
  <c r="M184" i="19"/>
  <c r="L184" i="19"/>
  <c r="K184" i="19"/>
  <c r="J184" i="19"/>
  <c r="I184" i="19"/>
  <c r="H184" i="19"/>
  <c r="G184" i="19"/>
  <c r="F184" i="19"/>
  <c r="E184" i="19"/>
  <c r="D184" i="19"/>
  <c r="C184" i="19"/>
  <c r="A184" i="19"/>
  <c r="B184" i="19" s="1"/>
  <c r="S183" i="19"/>
  <c r="Q183" i="19"/>
  <c r="P183" i="19"/>
  <c r="O183" i="19"/>
  <c r="N183" i="19"/>
  <c r="M183" i="19"/>
  <c r="L183" i="19"/>
  <c r="K183" i="19"/>
  <c r="J183" i="19"/>
  <c r="I183" i="19"/>
  <c r="H183" i="19"/>
  <c r="G183" i="19"/>
  <c r="F183" i="19"/>
  <c r="E183" i="19"/>
  <c r="D183" i="19"/>
  <c r="C183" i="19"/>
  <c r="B183" i="19"/>
  <c r="A183" i="19"/>
  <c r="S182" i="19"/>
  <c r="Q182" i="19"/>
  <c r="P182" i="19"/>
  <c r="O182" i="19"/>
  <c r="N182" i="19"/>
  <c r="M182" i="19"/>
  <c r="L182" i="19"/>
  <c r="K182" i="19"/>
  <c r="J182" i="19"/>
  <c r="I182" i="19"/>
  <c r="H182" i="19"/>
  <c r="G182" i="19"/>
  <c r="F182" i="19"/>
  <c r="E182" i="19"/>
  <c r="D182" i="19"/>
  <c r="C182" i="19"/>
  <c r="A182" i="19"/>
  <c r="B182" i="19" s="1"/>
  <c r="S181" i="19"/>
  <c r="Q181" i="19"/>
  <c r="P181" i="19"/>
  <c r="O181" i="19"/>
  <c r="N181" i="19"/>
  <c r="M181" i="19"/>
  <c r="L181" i="19"/>
  <c r="K181" i="19"/>
  <c r="J181" i="19"/>
  <c r="I181" i="19"/>
  <c r="H181" i="19"/>
  <c r="G181" i="19"/>
  <c r="F181" i="19"/>
  <c r="E181" i="19"/>
  <c r="D181" i="19"/>
  <c r="C181" i="19"/>
  <c r="A181" i="19"/>
  <c r="B181" i="19" s="1"/>
  <c r="S180" i="19"/>
  <c r="Q180" i="19"/>
  <c r="P180" i="19"/>
  <c r="O180" i="19"/>
  <c r="N180" i="19"/>
  <c r="M180" i="19"/>
  <c r="L180" i="19"/>
  <c r="K180" i="19"/>
  <c r="J180" i="19"/>
  <c r="I180" i="19"/>
  <c r="H180" i="19"/>
  <c r="G180" i="19"/>
  <c r="F180" i="19"/>
  <c r="E180" i="19"/>
  <c r="D180" i="19"/>
  <c r="C180" i="19"/>
  <c r="A180" i="19"/>
  <c r="B180" i="19" s="1"/>
  <c r="S179" i="19"/>
  <c r="Q179" i="19"/>
  <c r="P179" i="19"/>
  <c r="O179" i="19"/>
  <c r="N179" i="19"/>
  <c r="M179" i="19"/>
  <c r="L179" i="19"/>
  <c r="K179" i="19"/>
  <c r="J179" i="19"/>
  <c r="I179" i="19"/>
  <c r="H179" i="19"/>
  <c r="G179" i="19"/>
  <c r="F179" i="19"/>
  <c r="E179" i="19"/>
  <c r="D179" i="19"/>
  <c r="C179" i="19"/>
  <c r="A179" i="19"/>
  <c r="B179" i="19" s="1"/>
  <c r="S178" i="19"/>
  <c r="Q178" i="19"/>
  <c r="P178" i="19"/>
  <c r="O178" i="19"/>
  <c r="N178" i="19"/>
  <c r="M178" i="19"/>
  <c r="L178" i="19"/>
  <c r="K178" i="19"/>
  <c r="J178" i="19"/>
  <c r="I178" i="19"/>
  <c r="H178" i="19"/>
  <c r="G178" i="19"/>
  <c r="F178" i="19"/>
  <c r="E178" i="19"/>
  <c r="D178" i="19"/>
  <c r="C178" i="19"/>
  <c r="A178" i="19"/>
  <c r="B178" i="19" s="1"/>
  <c r="S177" i="19"/>
  <c r="Q177" i="19"/>
  <c r="P177" i="19"/>
  <c r="O177" i="19"/>
  <c r="N177" i="19"/>
  <c r="M177" i="19"/>
  <c r="L177" i="19"/>
  <c r="K177" i="19"/>
  <c r="J177" i="19"/>
  <c r="I177" i="19"/>
  <c r="H177" i="19"/>
  <c r="G177" i="19"/>
  <c r="F177" i="19"/>
  <c r="E177" i="19"/>
  <c r="D177" i="19"/>
  <c r="C177" i="19"/>
  <c r="B177" i="19"/>
  <c r="A177" i="19"/>
  <c r="S176" i="19"/>
  <c r="Q176" i="19"/>
  <c r="P176" i="19"/>
  <c r="O176" i="19"/>
  <c r="N176" i="19"/>
  <c r="M176" i="19"/>
  <c r="L176" i="19"/>
  <c r="K176" i="19"/>
  <c r="J176" i="19"/>
  <c r="I176" i="19"/>
  <c r="H176" i="19"/>
  <c r="G176" i="19"/>
  <c r="F176" i="19"/>
  <c r="E176" i="19"/>
  <c r="D176" i="19"/>
  <c r="C176" i="19"/>
  <c r="A176" i="19"/>
  <c r="B176" i="19" s="1"/>
  <c r="S175" i="19"/>
  <c r="Q175" i="19"/>
  <c r="P175" i="19"/>
  <c r="O175" i="19"/>
  <c r="N175" i="19"/>
  <c r="M175" i="19"/>
  <c r="L175" i="19"/>
  <c r="K175" i="19"/>
  <c r="J175" i="19"/>
  <c r="I175" i="19"/>
  <c r="H175" i="19"/>
  <c r="G175" i="19"/>
  <c r="F175" i="19"/>
  <c r="E175" i="19"/>
  <c r="D175" i="19"/>
  <c r="C175" i="19"/>
  <c r="B175" i="19"/>
  <c r="A175" i="19"/>
  <c r="S174" i="19"/>
  <c r="Q174" i="19"/>
  <c r="P174" i="19"/>
  <c r="O174" i="19"/>
  <c r="N174" i="19"/>
  <c r="M174" i="19"/>
  <c r="L174" i="19"/>
  <c r="K174" i="19"/>
  <c r="J174" i="19"/>
  <c r="I174" i="19"/>
  <c r="H174" i="19"/>
  <c r="G174" i="19"/>
  <c r="F174" i="19"/>
  <c r="E174" i="19"/>
  <c r="D174" i="19"/>
  <c r="C174" i="19"/>
  <c r="B174" i="19"/>
  <c r="A174" i="19"/>
  <c r="S173" i="19"/>
  <c r="Q173" i="19"/>
  <c r="P173" i="19"/>
  <c r="O173" i="19"/>
  <c r="N173" i="19"/>
  <c r="M173" i="19"/>
  <c r="L173" i="19"/>
  <c r="K173" i="19"/>
  <c r="J173" i="19"/>
  <c r="I173" i="19"/>
  <c r="H173" i="19"/>
  <c r="G173" i="19"/>
  <c r="F173" i="19"/>
  <c r="E173" i="19"/>
  <c r="D173" i="19"/>
  <c r="C173" i="19"/>
  <c r="A173" i="19"/>
  <c r="B173" i="19" s="1"/>
  <c r="S172" i="19"/>
  <c r="Q172" i="19"/>
  <c r="P172" i="19"/>
  <c r="O172" i="19"/>
  <c r="N172" i="19"/>
  <c r="M172" i="19"/>
  <c r="L172" i="19"/>
  <c r="K172" i="19"/>
  <c r="J172" i="19"/>
  <c r="I172" i="19"/>
  <c r="H172" i="19"/>
  <c r="G172" i="19"/>
  <c r="F172" i="19"/>
  <c r="E172" i="19"/>
  <c r="D172" i="19"/>
  <c r="C172" i="19"/>
  <c r="A172" i="19"/>
  <c r="B172" i="19" s="1"/>
  <c r="S171" i="19"/>
  <c r="Q171" i="19"/>
  <c r="P171" i="19"/>
  <c r="O171" i="19"/>
  <c r="N171" i="19"/>
  <c r="M171" i="19"/>
  <c r="L171" i="19"/>
  <c r="K171" i="19"/>
  <c r="J171" i="19"/>
  <c r="I171" i="19"/>
  <c r="H171" i="19"/>
  <c r="G171" i="19"/>
  <c r="F171" i="19"/>
  <c r="E171" i="19"/>
  <c r="D171" i="19"/>
  <c r="C171" i="19"/>
  <c r="B171" i="19"/>
  <c r="A171" i="19"/>
  <c r="S170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E170" i="19"/>
  <c r="D170" i="19"/>
  <c r="C170" i="19"/>
  <c r="A170" i="19"/>
  <c r="B170" i="19" s="1"/>
  <c r="S169" i="19"/>
  <c r="Q169" i="19"/>
  <c r="P169" i="19"/>
  <c r="O169" i="19"/>
  <c r="N169" i="19"/>
  <c r="M169" i="19"/>
  <c r="L169" i="19"/>
  <c r="K169" i="19"/>
  <c r="J169" i="19"/>
  <c r="I169" i="19"/>
  <c r="H169" i="19"/>
  <c r="G169" i="19"/>
  <c r="F169" i="19"/>
  <c r="E169" i="19"/>
  <c r="D169" i="19"/>
  <c r="C169" i="19"/>
  <c r="A169" i="19"/>
  <c r="B169" i="19" s="1"/>
  <c r="S168" i="19"/>
  <c r="Q168" i="19"/>
  <c r="P168" i="19"/>
  <c r="O168" i="19"/>
  <c r="N168" i="19"/>
  <c r="M168" i="19"/>
  <c r="L168" i="19"/>
  <c r="K168" i="19"/>
  <c r="J168" i="19"/>
  <c r="I168" i="19"/>
  <c r="H168" i="19"/>
  <c r="G168" i="19"/>
  <c r="F168" i="19"/>
  <c r="E168" i="19"/>
  <c r="D168" i="19"/>
  <c r="C168" i="19"/>
  <c r="A168" i="19"/>
  <c r="B168" i="19" s="1"/>
  <c r="S167" i="19"/>
  <c r="Q167" i="19"/>
  <c r="P167" i="19"/>
  <c r="O167" i="19"/>
  <c r="N167" i="19"/>
  <c r="M167" i="19"/>
  <c r="L167" i="19"/>
  <c r="K167" i="19"/>
  <c r="J167" i="19"/>
  <c r="I167" i="19"/>
  <c r="H167" i="19"/>
  <c r="G167" i="19"/>
  <c r="F167" i="19"/>
  <c r="E167" i="19"/>
  <c r="D167" i="19"/>
  <c r="C167" i="19"/>
  <c r="A167" i="19"/>
  <c r="B167" i="19" s="1"/>
  <c r="S166" i="19"/>
  <c r="Q166" i="19"/>
  <c r="P166" i="19"/>
  <c r="O166" i="19"/>
  <c r="N166" i="19"/>
  <c r="M166" i="19"/>
  <c r="L166" i="19"/>
  <c r="K166" i="19"/>
  <c r="J166" i="19"/>
  <c r="I166" i="19"/>
  <c r="H166" i="19"/>
  <c r="G166" i="19"/>
  <c r="F166" i="19"/>
  <c r="E166" i="19"/>
  <c r="D166" i="19"/>
  <c r="C166" i="19"/>
  <c r="A166" i="19"/>
  <c r="B166" i="19" s="1"/>
  <c r="S165" i="19"/>
  <c r="Q165" i="19"/>
  <c r="P165" i="19"/>
  <c r="O165" i="19"/>
  <c r="N165" i="19"/>
  <c r="M165" i="19"/>
  <c r="L165" i="19"/>
  <c r="K165" i="19"/>
  <c r="J165" i="19"/>
  <c r="I165" i="19"/>
  <c r="H165" i="19"/>
  <c r="G165" i="19"/>
  <c r="F165" i="19"/>
  <c r="E165" i="19"/>
  <c r="D165" i="19"/>
  <c r="C165" i="19"/>
  <c r="B165" i="19"/>
  <c r="A165" i="19"/>
  <c r="S164" i="19"/>
  <c r="Q164" i="19"/>
  <c r="P164" i="19"/>
  <c r="O164" i="19"/>
  <c r="N164" i="19"/>
  <c r="M164" i="19"/>
  <c r="L164" i="19"/>
  <c r="K164" i="19"/>
  <c r="J164" i="19"/>
  <c r="I164" i="19"/>
  <c r="H164" i="19"/>
  <c r="G164" i="19"/>
  <c r="F164" i="19"/>
  <c r="E164" i="19"/>
  <c r="D164" i="19"/>
  <c r="C164" i="19"/>
  <c r="A164" i="19"/>
  <c r="B164" i="19" s="1"/>
  <c r="S163" i="19"/>
  <c r="Q163" i="19"/>
  <c r="P163" i="19"/>
  <c r="O163" i="19"/>
  <c r="N163" i="19"/>
  <c r="M163" i="19"/>
  <c r="L163" i="19"/>
  <c r="K163" i="19"/>
  <c r="J163" i="19"/>
  <c r="I163" i="19"/>
  <c r="H163" i="19"/>
  <c r="G163" i="19"/>
  <c r="F163" i="19"/>
  <c r="E163" i="19"/>
  <c r="D163" i="19"/>
  <c r="C163" i="19"/>
  <c r="B163" i="19"/>
  <c r="A163" i="19"/>
  <c r="S162" i="19"/>
  <c r="Q162" i="19"/>
  <c r="P162" i="19"/>
  <c r="O162" i="19"/>
  <c r="N162" i="19"/>
  <c r="M162" i="19"/>
  <c r="L162" i="19"/>
  <c r="K162" i="19"/>
  <c r="J162" i="19"/>
  <c r="I162" i="19"/>
  <c r="H162" i="19"/>
  <c r="G162" i="19"/>
  <c r="F162" i="19"/>
  <c r="E162" i="19"/>
  <c r="D162" i="19"/>
  <c r="C162" i="19"/>
  <c r="B162" i="19"/>
  <c r="A162" i="19"/>
  <c r="S161" i="19"/>
  <c r="Q161" i="19"/>
  <c r="P161" i="19"/>
  <c r="O161" i="19"/>
  <c r="N161" i="19"/>
  <c r="M161" i="19"/>
  <c r="L161" i="19"/>
  <c r="K161" i="19"/>
  <c r="J161" i="19"/>
  <c r="I161" i="19"/>
  <c r="H161" i="19"/>
  <c r="G161" i="19"/>
  <c r="F161" i="19"/>
  <c r="E161" i="19"/>
  <c r="D161" i="19"/>
  <c r="C161" i="19"/>
  <c r="A161" i="19"/>
  <c r="B161" i="19" s="1"/>
  <c r="S160" i="19"/>
  <c r="Q160" i="19"/>
  <c r="P160" i="19"/>
  <c r="O160" i="19"/>
  <c r="N160" i="19"/>
  <c r="M160" i="19"/>
  <c r="L160" i="19"/>
  <c r="K160" i="19"/>
  <c r="J160" i="19"/>
  <c r="I160" i="19"/>
  <c r="H160" i="19"/>
  <c r="G160" i="19"/>
  <c r="F160" i="19"/>
  <c r="E160" i="19"/>
  <c r="D160" i="19"/>
  <c r="C160" i="19"/>
  <c r="A160" i="19"/>
  <c r="B160" i="19" s="1"/>
  <c r="S159" i="19"/>
  <c r="Q159" i="19"/>
  <c r="P159" i="19"/>
  <c r="O159" i="19"/>
  <c r="N159" i="19"/>
  <c r="M159" i="19"/>
  <c r="L159" i="19"/>
  <c r="K159" i="19"/>
  <c r="J159" i="19"/>
  <c r="I159" i="19"/>
  <c r="H159" i="19"/>
  <c r="G159" i="19"/>
  <c r="F159" i="19"/>
  <c r="E159" i="19"/>
  <c r="D159" i="19"/>
  <c r="C159" i="19"/>
  <c r="B159" i="19"/>
  <c r="A159" i="19"/>
  <c r="S158" i="19"/>
  <c r="Q158" i="19"/>
  <c r="P158" i="19"/>
  <c r="O158" i="19"/>
  <c r="N158" i="19"/>
  <c r="M158" i="19"/>
  <c r="L158" i="19"/>
  <c r="K158" i="19"/>
  <c r="J158" i="19"/>
  <c r="I158" i="19"/>
  <c r="H158" i="19"/>
  <c r="G158" i="19"/>
  <c r="F158" i="19"/>
  <c r="E158" i="19"/>
  <c r="D158" i="19"/>
  <c r="C158" i="19"/>
  <c r="A158" i="19"/>
  <c r="B158" i="19" s="1"/>
  <c r="S157" i="19"/>
  <c r="Q157" i="19"/>
  <c r="P157" i="19"/>
  <c r="O157" i="19"/>
  <c r="N157" i="19"/>
  <c r="M157" i="19"/>
  <c r="L157" i="19"/>
  <c r="K157" i="19"/>
  <c r="J157" i="19"/>
  <c r="I157" i="19"/>
  <c r="H157" i="19"/>
  <c r="G157" i="19"/>
  <c r="F157" i="19"/>
  <c r="E157" i="19"/>
  <c r="D157" i="19"/>
  <c r="C157" i="19"/>
  <c r="A157" i="19"/>
  <c r="B157" i="19" s="1"/>
  <c r="S156" i="19"/>
  <c r="Q156" i="19"/>
  <c r="P156" i="19"/>
  <c r="O156" i="19"/>
  <c r="N156" i="19"/>
  <c r="M156" i="19"/>
  <c r="L156" i="19"/>
  <c r="K156" i="19"/>
  <c r="J156" i="19"/>
  <c r="I156" i="19"/>
  <c r="H156" i="19"/>
  <c r="G156" i="19"/>
  <c r="F156" i="19"/>
  <c r="E156" i="19"/>
  <c r="D156" i="19"/>
  <c r="C156" i="19"/>
  <c r="B156" i="19"/>
  <c r="A156" i="19"/>
  <c r="S155" i="19"/>
  <c r="Q155" i="19"/>
  <c r="P155" i="19"/>
  <c r="O155" i="19"/>
  <c r="N155" i="19"/>
  <c r="M155" i="19"/>
  <c r="L155" i="19"/>
  <c r="K155" i="19"/>
  <c r="J155" i="19"/>
  <c r="I155" i="19"/>
  <c r="H155" i="19"/>
  <c r="G155" i="19"/>
  <c r="F155" i="19"/>
  <c r="E155" i="19"/>
  <c r="D155" i="19"/>
  <c r="C155" i="19"/>
  <c r="A155" i="19"/>
  <c r="B155" i="19" s="1"/>
  <c r="S154" i="19"/>
  <c r="Q154" i="19"/>
  <c r="P154" i="19"/>
  <c r="O154" i="19"/>
  <c r="N154" i="19"/>
  <c r="M154" i="19"/>
  <c r="L154" i="19"/>
  <c r="K154" i="19"/>
  <c r="J154" i="19"/>
  <c r="I154" i="19"/>
  <c r="H154" i="19"/>
  <c r="G154" i="19"/>
  <c r="F154" i="19"/>
  <c r="E154" i="19"/>
  <c r="D154" i="19"/>
  <c r="C154" i="19"/>
  <c r="A154" i="19"/>
  <c r="B154" i="19" s="1"/>
  <c r="S153" i="19"/>
  <c r="Q153" i="19"/>
  <c r="P153" i="19"/>
  <c r="O153" i="19"/>
  <c r="N153" i="19"/>
  <c r="M153" i="19"/>
  <c r="L153" i="19"/>
  <c r="K153" i="19"/>
  <c r="J153" i="19"/>
  <c r="I153" i="19"/>
  <c r="H153" i="19"/>
  <c r="G153" i="19"/>
  <c r="F153" i="19"/>
  <c r="E153" i="19"/>
  <c r="D153" i="19"/>
  <c r="C153" i="19"/>
  <c r="B153" i="19"/>
  <c r="A153" i="19"/>
  <c r="S152" i="19"/>
  <c r="Q152" i="19"/>
  <c r="P152" i="19"/>
  <c r="O152" i="19"/>
  <c r="N152" i="19"/>
  <c r="M152" i="19"/>
  <c r="L152" i="19"/>
  <c r="K152" i="19"/>
  <c r="J152" i="19"/>
  <c r="I152" i="19"/>
  <c r="H152" i="19"/>
  <c r="G152" i="19"/>
  <c r="F152" i="19"/>
  <c r="E152" i="19"/>
  <c r="D152" i="19"/>
  <c r="C152" i="19"/>
  <c r="A152" i="19"/>
  <c r="B152" i="19" s="1"/>
  <c r="S151" i="19"/>
  <c r="Q151" i="19"/>
  <c r="P151" i="19"/>
  <c r="O151" i="19"/>
  <c r="N151" i="19"/>
  <c r="M151" i="19"/>
  <c r="L151" i="19"/>
  <c r="K151" i="19"/>
  <c r="J151" i="19"/>
  <c r="I151" i="19"/>
  <c r="H151" i="19"/>
  <c r="G151" i="19"/>
  <c r="F151" i="19"/>
  <c r="E151" i="19"/>
  <c r="D151" i="19"/>
  <c r="C151" i="19"/>
  <c r="B151" i="19"/>
  <c r="A151" i="19"/>
  <c r="S150" i="19"/>
  <c r="Q150" i="19"/>
  <c r="P150" i="19"/>
  <c r="O150" i="19"/>
  <c r="N150" i="19"/>
  <c r="M150" i="19"/>
  <c r="L150" i="19"/>
  <c r="K150" i="19"/>
  <c r="J150" i="19"/>
  <c r="I150" i="19"/>
  <c r="H150" i="19"/>
  <c r="G150" i="19"/>
  <c r="F150" i="19"/>
  <c r="E150" i="19"/>
  <c r="D150" i="19"/>
  <c r="C150" i="19"/>
  <c r="B150" i="19"/>
  <c r="A150" i="19"/>
  <c r="S149" i="19"/>
  <c r="Q149" i="19"/>
  <c r="P149" i="19"/>
  <c r="O149" i="19"/>
  <c r="N149" i="19"/>
  <c r="M149" i="19"/>
  <c r="L149" i="19"/>
  <c r="K149" i="19"/>
  <c r="J149" i="19"/>
  <c r="I149" i="19"/>
  <c r="H149" i="19"/>
  <c r="G149" i="19"/>
  <c r="F149" i="19"/>
  <c r="E149" i="19"/>
  <c r="D149" i="19"/>
  <c r="C149" i="19"/>
  <c r="A149" i="19"/>
  <c r="B149" i="19" s="1"/>
  <c r="S148" i="19"/>
  <c r="Q148" i="19"/>
  <c r="P148" i="19"/>
  <c r="O148" i="19"/>
  <c r="N148" i="19"/>
  <c r="M148" i="19"/>
  <c r="L148" i="19"/>
  <c r="K148" i="19"/>
  <c r="J148" i="19"/>
  <c r="I148" i="19"/>
  <c r="H148" i="19"/>
  <c r="G148" i="19"/>
  <c r="F148" i="19"/>
  <c r="E148" i="19"/>
  <c r="D148" i="19"/>
  <c r="C148" i="19"/>
  <c r="A148" i="19"/>
  <c r="B148" i="19" s="1"/>
  <c r="S147" i="19"/>
  <c r="Q147" i="19"/>
  <c r="P147" i="19"/>
  <c r="O147" i="19"/>
  <c r="N147" i="19"/>
  <c r="M147" i="19"/>
  <c r="L147" i="19"/>
  <c r="K147" i="19"/>
  <c r="J147" i="19"/>
  <c r="I147" i="19"/>
  <c r="H147" i="19"/>
  <c r="G147" i="19"/>
  <c r="F147" i="19"/>
  <c r="E147" i="19"/>
  <c r="D147" i="19"/>
  <c r="C147" i="19"/>
  <c r="B147" i="19"/>
  <c r="A147" i="19"/>
  <c r="S146" i="19"/>
  <c r="Q146" i="19"/>
  <c r="P146" i="19"/>
  <c r="O146" i="19"/>
  <c r="N146" i="19"/>
  <c r="M146" i="19"/>
  <c r="L146" i="19"/>
  <c r="K146" i="19"/>
  <c r="J146" i="19"/>
  <c r="I146" i="19"/>
  <c r="H146" i="19"/>
  <c r="G146" i="19"/>
  <c r="F146" i="19"/>
  <c r="E146" i="19"/>
  <c r="D146" i="19"/>
  <c r="C146" i="19"/>
  <c r="A146" i="19"/>
  <c r="B146" i="19" s="1"/>
  <c r="S145" i="19"/>
  <c r="Q145" i="19"/>
  <c r="P145" i="19"/>
  <c r="O145" i="19"/>
  <c r="N145" i="19"/>
  <c r="M145" i="19"/>
  <c r="L145" i="19"/>
  <c r="K145" i="19"/>
  <c r="J145" i="19"/>
  <c r="I145" i="19"/>
  <c r="H145" i="19"/>
  <c r="G145" i="19"/>
  <c r="F145" i="19"/>
  <c r="E145" i="19"/>
  <c r="D145" i="19"/>
  <c r="C145" i="19"/>
  <c r="A145" i="19"/>
  <c r="B145" i="19" s="1"/>
  <c r="S144" i="19"/>
  <c r="Q144" i="19"/>
  <c r="P144" i="19"/>
  <c r="O144" i="19"/>
  <c r="N144" i="19"/>
  <c r="M144" i="19"/>
  <c r="L144" i="19"/>
  <c r="K144" i="19"/>
  <c r="J144" i="19"/>
  <c r="I144" i="19"/>
  <c r="H144" i="19"/>
  <c r="G144" i="19"/>
  <c r="F144" i="19"/>
  <c r="E144" i="19"/>
  <c r="D144" i="19"/>
  <c r="C144" i="19"/>
  <c r="B144" i="19"/>
  <c r="A144" i="19"/>
  <c r="S143" i="19"/>
  <c r="Q143" i="19"/>
  <c r="P143" i="19"/>
  <c r="O143" i="19"/>
  <c r="N143" i="19"/>
  <c r="M143" i="19"/>
  <c r="L143" i="19"/>
  <c r="K143" i="19"/>
  <c r="J143" i="19"/>
  <c r="I143" i="19"/>
  <c r="H143" i="19"/>
  <c r="G143" i="19"/>
  <c r="F143" i="19"/>
  <c r="E143" i="19"/>
  <c r="D143" i="19"/>
  <c r="C143" i="19"/>
  <c r="A143" i="19"/>
  <c r="B143" i="19" s="1"/>
  <c r="S142" i="19"/>
  <c r="Q142" i="19"/>
  <c r="P142" i="19"/>
  <c r="O142" i="19"/>
  <c r="N142" i="19"/>
  <c r="M142" i="19"/>
  <c r="L142" i="19"/>
  <c r="K142" i="19"/>
  <c r="J142" i="19"/>
  <c r="I142" i="19"/>
  <c r="H142" i="19"/>
  <c r="G142" i="19"/>
  <c r="F142" i="19"/>
  <c r="E142" i="19"/>
  <c r="D142" i="19"/>
  <c r="C142" i="19"/>
  <c r="A142" i="19"/>
  <c r="B142" i="19" s="1"/>
  <c r="S141" i="19"/>
  <c r="Q141" i="19"/>
  <c r="P141" i="19"/>
  <c r="O141" i="19"/>
  <c r="N141" i="19"/>
  <c r="M141" i="19"/>
  <c r="L141" i="19"/>
  <c r="K141" i="19"/>
  <c r="J141" i="19"/>
  <c r="I141" i="19"/>
  <c r="H141" i="19"/>
  <c r="G141" i="19"/>
  <c r="F141" i="19"/>
  <c r="E141" i="19"/>
  <c r="D141" i="19"/>
  <c r="C141" i="19"/>
  <c r="B141" i="19"/>
  <c r="A141" i="19"/>
  <c r="S140" i="19"/>
  <c r="Q140" i="19"/>
  <c r="P140" i="19"/>
  <c r="O140" i="19"/>
  <c r="N140" i="19"/>
  <c r="M140" i="19"/>
  <c r="L140" i="19"/>
  <c r="K140" i="19"/>
  <c r="J140" i="19"/>
  <c r="I140" i="19"/>
  <c r="H140" i="19"/>
  <c r="G140" i="19"/>
  <c r="F140" i="19"/>
  <c r="E140" i="19"/>
  <c r="D140" i="19"/>
  <c r="C140" i="19"/>
  <c r="A140" i="19"/>
  <c r="B140" i="19" s="1"/>
  <c r="S139" i="19"/>
  <c r="Q139" i="19"/>
  <c r="P139" i="19"/>
  <c r="O139" i="19"/>
  <c r="N139" i="19"/>
  <c r="M139" i="19"/>
  <c r="L139" i="19"/>
  <c r="K139" i="19"/>
  <c r="J139" i="19"/>
  <c r="I139" i="19"/>
  <c r="H139" i="19"/>
  <c r="G139" i="19"/>
  <c r="F139" i="19"/>
  <c r="E139" i="19"/>
  <c r="D139" i="19"/>
  <c r="C139" i="19"/>
  <c r="B139" i="19"/>
  <c r="A139" i="19"/>
  <c r="S138" i="19"/>
  <c r="Q138" i="19"/>
  <c r="P138" i="19"/>
  <c r="O138" i="19"/>
  <c r="N138" i="19"/>
  <c r="M138" i="19"/>
  <c r="L138" i="19"/>
  <c r="K138" i="19"/>
  <c r="J138" i="19"/>
  <c r="I138" i="19"/>
  <c r="H138" i="19"/>
  <c r="G138" i="19"/>
  <c r="F138" i="19"/>
  <c r="E138" i="19"/>
  <c r="D138" i="19"/>
  <c r="C138" i="19"/>
  <c r="B138" i="19"/>
  <c r="A138" i="19"/>
  <c r="S137" i="19"/>
  <c r="Q137" i="19"/>
  <c r="P137" i="19"/>
  <c r="O137" i="19"/>
  <c r="N137" i="19"/>
  <c r="M137" i="19"/>
  <c r="L137" i="19"/>
  <c r="K137" i="19"/>
  <c r="J137" i="19"/>
  <c r="I137" i="19"/>
  <c r="H137" i="19"/>
  <c r="G137" i="19"/>
  <c r="F137" i="19"/>
  <c r="E137" i="19"/>
  <c r="D137" i="19"/>
  <c r="C137" i="19"/>
  <c r="A137" i="19"/>
  <c r="B137" i="19" s="1"/>
  <c r="S136" i="19"/>
  <c r="Q136" i="19"/>
  <c r="P136" i="19"/>
  <c r="O136" i="19"/>
  <c r="N136" i="19"/>
  <c r="M136" i="19"/>
  <c r="L136" i="19"/>
  <c r="K136" i="19"/>
  <c r="J136" i="19"/>
  <c r="I136" i="19"/>
  <c r="H136" i="19"/>
  <c r="G136" i="19"/>
  <c r="F136" i="19"/>
  <c r="E136" i="19"/>
  <c r="D136" i="19"/>
  <c r="C136" i="19"/>
  <c r="A136" i="19"/>
  <c r="B136" i="19" s="1"/>
  <c r="S135" i="19"/>
  <c r="Q135" i="19"/>
  <c r="P135" i="19"/>
  <c r="O135" i="19"/>
  <c r="N135" i="19"/>
  <c r="M135" i="19"/>
  <c r="L135" i="19"/>
  <c r="K135" i="19"/>
  <c r="J135" i="19"/>
  <c r="I135" i="19"/>
  <c r="H135" i="19"/>
  <c r="G135" i="19"/>
  <c r="F135" i="19"/>
  <c r="E135" i="19"/>
  <c r="D135" i="19"/>
  <c r="C135" i="19"/>
  <c r="B135" i="19"/>
  <c r="A135" i="19"/>
  <c r="S134" i="19"/>
  <c r="Q134" i="19"/>
  <c r="P134" i="19"/>
  <c r="O134" i="19"/>
  <c r="N134" i="19"/>
  <c r="M134" i="19"/>
  <c r="L134" i="19"/>
  <c r="K134" i="19"/>
  <c r="J134" i="19"/>
  <c r="I134" i="19"/>
  <c r="H134" i="19"/>
  <c r="G134" i="19"/>
  <c r="F134" i="19"/>
  <c r="E134" i="19"/>
  <c r="D134" i="19"/>
  <c r="C134" i="19"/>
  <c r="A134" i="19"/>
  <c r="B134" i="19" s="1"/>
  <c r="S133" i="19"/>
  <c r="Q133" i="19"/>
  <c r="P133" i="19"/>
  <c r="O133" i="19"/>
  <c r="N133" i="19"/>
  <c r="M133" i="19"/>
  <c r="L133" i="19"/>
  <c r="K133" i="19"/>
  <c r="J133" i="19"/>
  <c r="I133" i="19"/>
  <c r="H133" i="19"/>
  <c r="G133" i="19"/>
  <c r="F133" i="19"/>
  <c r="E133" i="19"/>
  <c r="D133" i="19"/>
  <c r="C133" i="19"/>
  <c r="A133" i="19"/>
  <c r="B133" i="19" s="1"/>
  <c r="S132" i="19"/>
  <c r="Q132" i="19"/>
  <c r="P132" i="19"/>
  <c r="O132" i="19"/>
  <c r="N132" i="19"/>
  <c r="M132" i="19"/>
  <c r="L132" i="19"/>
  <c r="K132" i="19"/>
  <c r="J132" i="19"/>
  <c r="I132" i="19"/>
  <c r="H132" i="19"/>
  <c r="G132" i="19"/>
  <c r="F132" i="19"/>
  <c r="E132" i="19"/>
  <c r="D132" i="19"/>
  <c r="C132" i="19"/>
  <c r="B132" i="19"/>
  <c r="A132" i="19"/>
  <c r="S131" i="19"/>
  <c r="Q131" i="19"/>
  <c r="P131" i="19"/>
  <c r="O131" i="19"/>
  <c r="N131" i="19"/>
  <c r="M131" i="19"/>
  <c r="L131" i="19"/>
  <c r="K131" i="19"/>
  <c r="J131" i="19"/>
  <c r="I131" i="19"/>
  <c r="H131" i="19"/>
  <c r="G131" i="19"/>
  <c r="F131" i="19"/>
  <c r="E131" i="19"/>
  <c r="D131" i="19"/>
  <c r="C131" i="19"/>
  <c r="A131" i="19"/>
  <c r="B131" i="19" s="1"/>
  <c r="S130" i="19"/>
  <c r="Q130" i="19"/>
  <c r="P130" i="19"/>
  <c r="O130" i="19"/>
  <c r="N130" i="19"/>
  <c r="M130" i="19"/>
  <c r="L130" i="19"/>
  <c r="K130" i="19"/>
  <c r="J130" i="19"/>
  <c r="I130" i="19"/>
  <c r="H130" i="19"/>
  <c r="G130" i="19"/>
  <c r="F130" i="19"/>
  <c r="E130" i="19"/>
  <c r="D130" i="19"/>
  <c r="C130" i="19"/>
  <c r="A130" i="19"/>
  <c r="B130" i="19" s="1"/>
  <c r="S129" i="19"/>
  <c r="Q129" i="19"/>
  <c r="P129" i="19"/>
  <c r="O129" i="19"/>
  <c r="N129" i="19"/>
  <c r="M129" i="19"/>
  <c r="L129" i="19"/>
  <c r="K129" i="19"/>
  <c r="J129" i="19"/>
  <c r="I129" i="19"/>
  <c r="H129" i="19"/>
  <c r="G129" i="19"/>
  <c r="F129" i="19"/>
  <c r="E129" i="19"/>
  <c r="D129" i="19"/>
  <c r="C129" i="19"/>
  <c r="B129" i="19"/>
  <c r="A129" i="19"/>
  <c r="S128" i="19"/>
  <c r="Q128" i="19"/>
  <c r="P128" i="19"/>
  <c r="O128" i="19"/>
  <c r="N128" i="19"/>
  <c r="M128" i="19"/>
  <c r="L128" i="19"/>
  <c r="K128" i="19"/>
  <c r="J128" i="19"/>
  <c r="I128" i="19"/>
  <c r="H128" i="19"/>
  <c r="G128" i="19"/>
  <c r="F128" i="19"/>
  <c r="E128" i="19"/>
  <c r="D128" i="19"/>
  <c r="C128" i="19"/>
  <c r="A128" i="19"/>
  <c r="B128" i="19" s="1"/>
  <c r="S127" i="19"/>
  <c r="Q127" i="19"/>
  <c r="P127" i="19"/>
  <c r="O127" i="19"/>
  <c r="N127" i="19"/>
  <c r="M127" i="19"/>
  <c r="L127" i="19"/>
  <c r="K127" i="19"/>
  <c r="J127" i="19"/>
  <c r="I127" i="19"/>
  <c r="H127" i="19"/>
  <c r="G127" i="19"/>
  <c r="F127" i="19"/>
  <c r="E127" i="19"/>
  <c r="D127" i="19"/>
  <c r="C127" i="19"/>
  <c r="B127" i="19"/>
  <c r="A127" i="19"/>
  <c r="S126" i="19"/>
  <c r="Q126" i="19"/>
  <c r="P126" i="19"/>
  <c r="O126" i="19"/>
  <c r="N126" i="19"/>
  <c r="M126" i="19"/>
  <c r="L126" i="19"/>
  <c r="K126" i="19"/>
  <c r="J126" i="19"/>
  <c r="I126" i="19"/>
  <c r="H126" i="19"/>
  <c r="G126" i="19"/>
  <c r="F126" i="19"/>
  <c r="E126" i="19"/>
  <c r="D126" i="19"/>
  <c r="C126" i="19"/>
  <c r="B126" i="19"/>
  <c r="A126" i="19"/>
  <c r="S125" i="19"/>
  <c r="Q125" i="19"/>
  <c r="P125" i="19"/>
  <c r="O125" i="19"/>
  <c r="N125" i="19"/>
  <c r="M125" i="19"/>
  <c r="L125" i="19"/>
  <c r="K125" i="19"/>
  <c r="J125" i="19"/>
  <c r="I125" i="19"/>
  <c r="H125" i="19"/>
  <c r="G125" i="19"/>
  <c r="F125" i="19"/>
  <c r="E125" i="19"/>
  <c r="D125" i="19"/>
  <c r="C125" i="19"/>
  <c r="A125" i="19"/>
  <c r="B125" i="19" s="1"/>
  <c r="S124" i="19"/>
  <c r="Q124" i="19"/>
  <c r="P124" i="19"/>
  <c r="O124" i="19"/>
  <c r="N124" i="19"/>
  <c r="M124" i="19"/>
  <c r="L124" i="19"/>
  <c r="K124" i="19"/>
  <c r="J124" i="19"/>
  <c r="I124" i="19"/>
  <c r="H124" i="19"/>
  <c r="G124" i="19"/>
  <c r="F124" i="19"/>
  <c r="E124" i="19"/>
  <c r="D124" i="19"/>
  <c r="C124" i="19"/>
  <c r="A124" i="19"/>
  <c r="B124" i="19" s="1"/>
  <c r="S123" i="19"/>
  <c r="Q123" i="19"/>
  <c r="P123" i="19"/>
  <c r="O123" i="19"/>
  <c r="N123" i="19"/>
  <c r="M123" i="19"/>
  <c r="L123" i="19"/>
  <c r="K123" i="19"/>
  <c r="J123" i="19"/>
  <c r="I123" i="19"/>
  <c r="H123" i="19"/>
  <c r="G123" i="19"/>
  <c r="F123" i="19"/>
  <c r="E123" i="19"/>
  <c r="D123" i="19"/>
  <c r="C123" i="19"/>
  <c r="B123" i="19"/>
  <c r="A123" i="19"/>
  <c r="S122" i="19"/>
  <c r="Q122" i="19"/>
  <c r="P122" i="19"/>
  <c r="O122" i="19"/>
  <c r="N122" i="19"/>
  <c r="M122" i="19"/>
  <c r="L122" i="19"/>
  <c r="K122" i="19"/>
  <c r="J122" i="19"/>
  <c r="I122" i="19"/>
  <c r="H122" i="19"/>
  <c r="G122" i="19"/>
  <c r="F122" i="19"/>
  <c r="E122" i="19"/>
  <c r="D122" i="19"/>
  <c r="C122" i="19"/>
  <c r="A122" i="19"/>
  <c r="B122" i="19" s="1"/>
  <c r="S121" i="19"/>
  <c r="Q121" i="19"/>
  <c r="P121" i="19"/>
  <c r="O121" i="19"/>
  <c r="N121" i="19"/>
  <c r="M121" i="19"/>
  <c r="L121" i="19"/>
  <c r="K121" i="19"/>
  <c r="J121" i="19"/>
  <c r="I121" i="19"/>
  <c r="H121" i="19"/>
  <c r="G121" i="19"/>
  <c r="F121" i="19"/>
  <c r="E121" i="19"/>
  <c r="D121" i="19"/>
  <c r="C121" i="19"/>
  <c r="A121" i="19"/>
  <c r="B121" i="19" s="1"/>
  <c r="S120" i="19"/>
  <c r="Q120" i="19"/>
  <c r="P120" i="19"/>
  <c r="O120" i="19"/>
  <c r="N120" i="19"/>
  <c r="M120" i="19"/>
  <c r="L120" i="19"/>
  <c r="K120" i="19"/>
  <c r="J120" i="19"/>
  <c r="I120" i="19"/>
  <c r="H120" i="19"/>
  <c r="G120" i="19"/>
  <c r="F120" i="19"/>
  <c r="E120" i="19"/>
  <c r="D120" i="19"/>
  <c r="C120" i="19"/>
  <c r="B120" i="19"/>
  <c r="A120" i="19"/>
  <c r="S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E119" i="19"/>
  <c r="D119" i="19"/>
  <c r="C119" i="19"/>
  <c r="A119" i="19"/>
  <c r="B119" i="19" s="1"/>
  <c r="S118" i="19"/>
  <c r="Q118" i="19"/>
  <c r="P118" i="19"/>
  <c r="O118" i="19"/>
  <c r="N118" i="19"/>
  <c r="M118" i="19"/>
  <c r="L118" i="19"/>
  <c r="K118" i="19"/>
  <c r="J118" i="19"/>
  <c r="I118" i="19"/>
  <c r="H118" i="19"/>
  <c r="G118" i="19"/>
  <c r="F118" i="19"/>
  <c r="E118" i="19"/>
  <c r="D118" i="19"/>
  <c r="C118" i="19"/>
  <c r="A118" i="19"/>
  <c r="B118" i="19" s="1"/>
  <c r="S117" i="19"/>
  <c r="Q117" i="19"/>
  <c r="P117" i="19"/>
  <c r="O117" i="19"/>
  <c r="N117" i="19"/>
  <c r="M117" i="19"/>
  <c r="L117" i="19"/>
  <c r="K117" i="19"/>
  <c r="J117" i="19"/>
  <c r="I117" i="19"/>
  <c r="H117" i="19"/>
  <c r="G117" i="19"/>
  <c r="F117" i="19"/>
  <c r="E117" i="19"/>
  <c r="D117" i="19"/>
  <c r="C117" i="19"/>
  <c r="B117" i="19"/>
  <c r="A117" i="19"/>
  <c r="S116" i="19"/>
  <c r="Q116" i="19"/>
  <c r="P116" i="19"/>
  <c r="O116" i="19"/>
  <c r="N116" i="19"/>
  <c r="M116" i="19"/>
  <c r="L116" i="19"/>
  <c r="K116" i="19"/>
  <c r="J116" i="19"/>
  <c r="I116" i="19"/>
  <c r="H116" i="19"/>
  <c r="G116" i="19"/>
  <c r="F116" i="19"/>
  <c r="E116" i="19"/>
  <c r="D116" i="19"/>
  <c r="C116" i="19"/>
  <c r="A116" i="19"/>
  <c r="B116" i="19" s="1"/>
  <c r="S115" i="19"/>
  <c r="Q115" i="19"/>
  <c r="P115" i="19"/>
  <c r="O115" i="19"/>
  <c r="N115" i="19"/>
  <c r="M115" i="19"/>
  <c r="L115" i="19"/>
  <c r="K115" i="19"/>
  <c r="J115" i="19"/>
  <c r="I115" i="19"/>
  <c r="H115" i="19"/>
  <c r="G115" i="19"/>
  <c r="F115" i="19"/>
  <c r="E115" i="19"/>
  <c r="D115" i="19"/>
  <c r="C115" i="19"/>
  <c r="B115" i="19"/>
  <c r="A115" i="19"/>
  <c r="S114" i="19"/>
  <c r="Q114" i="19"/>
  <c r="P114" i="19"/>
  <c r="O114" i="19"/>
  <c r="N114" i="19"/>
  <c r="M114" i="19"/>
  <c r="L114" i="19"/>
  <c r="K114" i="19"/>
  <c r="J114" i="19"/>
  <c r="I114" i="19"/>
  <c r="H114" i="19"/>
  <c r="G114" i="19"/>
  <c r="F114" i="19"/>
  <c r="E114" i="19"/>
  <c r="D114" i="19"/>
  <c r="C114" i="19"/>
  <c r="B114" i="19"/>
  <c r="A114" i="19"/>
  <c r="S113" i="19"/>
  <c r="Q113" i="19"/>
  <c r="P113" i="19"/>
  <c r="O113" i="19"/>
  <c r="N113" i="19"/>
  <c r="M113" i="19"/>
  <c r="L113" i="19"/>
  <c r="K113" i="19"/>
  <c r="J113" i="19"/>
  <c r="I113" i="19"/>
  <c r="H113" i="19"/>
  <c r="G113" i="19"/>
  <c r="F113" i="19"/>
  <c r="E113" i="19"/>
  <c r="D113" i="19"/>
  <c r="C113" i="19"/>
  <c r="A113" i="19"/>
  <c r="B113" i="19" s="1"/>
  <c r="S112" i="19"/>
  <c r="Q112" i="19"/>
  <c r="P112" i="19"/>
  <c r="O112" i="19"/>
  <c r="N112" i="19"/>
  <c r="M112" i="19"/>
  <c r="L112" i="19"/>
  <c r="K112" i="19"/>
  <c r="J112" i="19"/>
  <c r="I112" i="19"/>
  <c r="H112" i="19"/>
  <c r="G112" i="19"/>
  <c r="F112" i="19"/>
  <c r="E112" i="19"/>
  <c r="D112" i="19"/>
  <c r="C112" i="19"/>
  <c r="A112" i="19"/>
  <c r="B112" i="19" s="1"/>
  <c r="S111" i="19"/>
  <c r="Q111" i="19"/>
  <c r="P111" i="19"/>
  <c r="O111" i="19"/>
  <c r="N111" i="19"/>
  <c r="M111" i="19"/>
  <c r="L111" i="19"/>
  <c r="K111" i="19"/>
  <c r="J111" i="19"/>
  <c r="I111" i="19"/>
  <c r="H111" i="19"/>
  <c r="G111" i="19"/>
  <c r="F111" i="19"/>
  <c r="E111" i="19"/>
  <c r="D111" i="19"/>
  <c r="C111" i="19"/>
  <c r="B111" i="19"/>
  <c r="A111" i="19"/>
  <c r="S110" i="19"/>
  <c r="Q110" i="19"/>
  <c r="P110" i="19"/>
  <c r="O110" i="19"/>
  <c r="N110" i="19"/>
  <c r="M110" i="19"/>
  <c r="L110" i="19"/>
  <c r="K110" i="19"/>
  <c r="J110" i="19"/>
  <c r="I110" i="19"/>
  <c r="H110" i="19"/>
  <c r="G110" i="19"/>
  <c r="F110" i="19"/>
  <c r="E110" i="19"/>
  <c r="D110" i="19"/>
  <c r="C110" i="19"/>
  <c r="A110" i="19"/>
  <c r="B110" i="19" s="1"/>
  <c r="S109" i="19"/>
  <c r="Q109" i="19"/>
  <c r="P109" i="19"/>
  <c r="O109" i="19"/>
  <c r="N109" i="19"/>
  <c r="M109" i="19"/>
  <c r="L109" i="19"/>
  <c r="K109" i="19"/>
  <c r="J109" i="19"/>
  <c r="I109" i="19"/>
  <c r="H109" i="19"/>
  <c r="G109" i="19"/>
  <c r="F109" i="19"/>
  <c r="E109" i="19"/>
  <c r="D109" i="19"/>
  <c r="C109" i="19"/>
  <c r="A109" i="19"/>
  <c r="B109" i="19" s="1"/>
  <c r="S108" i="19"/>
  <c r="Q108" i="19"/>
  <c r="P108" i="19"/>
  <c r="O108" i="19"/>
  <c r="N108" i="19"/>
  <c r="M108" i="19"/>
  <c r="L108" i="19"/>
  <c r="K108" i="19"/>
  <c r="J108" i="19"/>
  <c r="I108" i="19"/>
  <c r="H108" i="19"/>
  <c r="G108" i="19"/>
  <c r="F108" i="19"/>
  <c r="E108" i="19"/>
  <c r="D108" i="19"/>
  <c r="C108" i="19"/>
  <c r="B108" i="19"/>
  <c r="A108" i="19"/>
  <c r="S107" i="19"/>
  <c r="Q107" i="19"/>
  <c r="P107" i="19"/>
  <c r="O107" i="19"/>
  <c r="N107" i="19"/>
  <c r="M107" i="19"/>
  <c r="L107" i="19"/>
  <c r="K107" i="19"/>
  <c r="J107" i="19"/>
  <c r="I107" i="19"/>
  <c r="H107" i="19"/>
  <c r="G107" i="19"/>
  <c r="F107" i="19"/>
  <c r="E107" i="19"/>
  <c r="D107" i="19"/>
  <c r="C107" i="19"/>
  <c r="A107" i="19"/>
  <c r="B107" i="19" s="1"/>
  <c r="S106" i="19"/>
  <c r="Q106" i="19"/>
  <c r="P106" i="19"/>
  <c r="O106" i="19"/>
  <c r="N106" i="19"/>
  <c r="M106" i="19"/>
  <c r="L106" i="19"/>
  <c r="K106" i="19"/>
  <c r="J106" i="19"/>
  <c r="I106" i="19"/>
  <c r="H106" i="19"/>
  <c r="G106" i="19"/>
  <c r="F106" i="19"/>
  <c r="E106" i="19"/>
  <c r="D106" i="19"/>
  <c r="C106" i="19"/>
  <c r="A106" i="19"/>
  <c r="B106" i="19" s="1"/>
  <c r="S105" i="19"/>
  <c r="Q105" i="19"/>
  <c r="P105" i="19"/>
  <c r="O105" i="19"/>
  <c r="N105" i="19"/>
  <c r="M105" i="19"/>
  <c r="L105" i="19"/>
  <c r="K105" i="19"/>
  <c r="J105" i="19"/>
  <c r="I105" i="19"/>
  <c r="H105" i="19"/>
  <c r="G105" i="19"/>
  <c r="F105" i="19"/>
  <c r="E105" i="19"/>
  <c r="D105" i="19"/>
  <c r="C105" i="19"/>
  <c r="B105" i="19"/>
  <c r="A105" i="19"/>
  <c r="S104" i="19"/>
  <c r="Q104" i="19"/>
  <c r="P104" i="19"/>
  <c r="O104" i="19"/>
  <c r="N104" i="19"/>
  <c r="M104" i="19"/>
  <c r="L104" i="19"/>
  <c r="K104" i="19"/>
  <c r="J104" i="19"/>
  <c r="I104" i="19"/>
  <c r="H104" i="19"/>
  <c r="G104" i="19"/>
  <c r="F104" i="19"/>
  <c r="E104" i="19"/>
  <c r="D104" i="19"/>
  <c r="C104" i="19"/>
  <c r="A104" i="19"/>
  <c r="B104" i="19" s="1"/>
  <c r="S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C103" i="19"/>
  <c r="B103" i="19"/>
  <c r="A103" i="19"/>
  <c r="S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D102" i="19"/>
  <c r="C102" i="19"/>
  <c r="B102" i="19"/>
  <c r="A102" i="19"/>
  <c r="S101" i="19"/>
  <c r="Q101" i="19"/>
  <c r="P101" i="19"/>
  <c r="O101" i="19"/>
  <c r="N101" i="19"/>
  <c r="M101" i="19"/>
  <c r="L101" i="19"/>
  <c r="K101" i="19"/>
  <c r="J101" i="19"/>
  <c r="I101" i="19"/>
  <c r="H101" i="19"/>
  <c r="G101" i="19"/>
  <c r="F101" i="19"/>
  <c r="E101" i="19"/>
  <c r="D101" i="19"/>
  <c r="C101" i="19"/>
  <c r="A101" i="19"/>
  <c r="B101" i="19" s="1"/>
  <c r="S100" i="19"/>
  <c r="Q100" i="19"/>
  <c r="P100" i="19"/>
  <c r="O100" i="19"/>
  <c r="N100" i="19"/>
  <c r="M100" i="19"/>
  <c r="L100" i="19"/>
  <c r="K100" i="19"/>
  <c r="J100" i="19"/>
  <c r="I100" i="19"/>
  <c r="H100" i="19"/>
  <c r="G100" i="19"/>
  <c r="F100" i="19"/>
  <c r="E100" i="19"/>
  <c r="D100" i="19"/>
  <c r="C100" i="19"/>
  <c r="A100" i="19"/>
  <c r="B100" i="19" s="1"/>
  <c r="S99" i="19"/>
  <c r="Q99" i="19"/>
  <c r="P99" i="19"/>
  <c r="O99" i="19"/>
  <c r="N99" i="19"/>
  <c r="M99" i="19"/>
  <c r="L99" i="19"/>
  <c r="K99" i="19"/>
  <c r="J99" i="19"/>
  <c r="I99" i="19"/>
  <c r="H99" i="19"/>
  <c r="G99" i="19"/>
  <c r="F99" i="19"/>
  <c r="E99" i="19"/>
  <c r="D99" i="19"/>
  <c r="C99" i="19"/>
  <c r="B99" i="19"/>
  <c r="A99" i="19"/>
  <c r="S98" i="19"/>
  <c r="Q98" i="19"/>
  <c r="P98" i="19"/>
  <c r="O98" i="19"/>
  <c r="N98" i="19"/>
  <c r="M98" i="19"/>
  <c r="L98" i="19"/>
  <c r="K98" i="19"/>
  <c r="J98" i="19"/>
  <c r="I98" i="19"/>
  <c r="H98" i="19"/>
  <c r="G98" i="19"/>
  <c r="F98" i="19"/>
  <c r="E98" i="19"/>
  <c r="D98" i="19"/>
  <c r="C98" i="19"/>
  <c r="A98" i="19"/>
  <c r="B98" i="19" s="1"/>
  <c r="S97" i="19"/>
  <c r="Q97" i="19"/>
  <c r="P97" i="19"/>
  <c r="O97" i="19"/>
  <c r="N97" i="19"/>
  <c r="M97" i="19"/>
  <c r="L97" i="19"/>
  <c r="K97" i="19"/>
  <c r="J97" i="19"/>
  <c r="I97" i="19"/>
  <c r="H97" i="19"/>
  <c r="G97" i="19"/>
  <c r="F97" i="19"/>
  <c r="E97" i="19"/>
  <c r="D97" i="19"/>
  <c r="C97" i="19"/>
  <c r="A97" i="19"/>
  <c r="B97" i="19" s="1"/>
  <c r="S96" i="19"/>
  <c r="Q96" i="19"/>
  <c r="P96" i="19"/>
  <c r="O96" i="19"/>
  <c r="N96" i="19"/>
  <c r="M96" i="19"/>
  <c r="L96" i="19"/>
  <c r="K96" i="19"/>
  <c r="J96" i="19"/>
  <c r="I96" i="19"/>
  <c r="H96" i="19"/>
  <c r="G96" i="19"/>
  <c r="F96" i="19"/>
  <c r="E96" i="19"/>
  <c r="D96" i="19"/>
  <c r="C96" i="19"/>
  <c r="B96" i="19"/>
  <c r="A96" i="19"/>
  <c r="S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E95" i="19"/>
  <c r="D95" i="19"/>
  <c r="C95" i="19"/>
  <c r="A95" i="19"/>
  <c r="B95" i="19" s="1"/>
  <c r="S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D94" i="19"/>
  <c r="C94" i="19"/>
  <c r="A94" i="19"/>
  <c r="B94" i="19" s="1"/>
  <c r="S93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D93" i="19"/>
  <c r="C93" i="19"/>
  <c r="B93" i="19"/>
  <c r="A93" i="19"/>
  <c r="S92" i="19"/>
  <c r="Q92" i="19"/>
  <c r="P92" i="19"/>
  <c r="O92" i="19"/>
  <c r="N92" i="19"/>
  <c r="M92" i="19"/>
  <c r="L92" i="19"/>
  <c r="K92" i="19"/>
  <c r="J92" i="19"/>
  <c r="I92" i="19"/>
  <c r="H92" i="19"/>
  <c r="G92" i="19"/>
  <c r="F92" i="19"/>
  <c r="E92" i="19"/>
  <c r="D92" i="19"/>
  <c r="C92" i="19"/>
  <c r="A92" i="19"/>
  <c r="B92" i="19" s="1"/>
  <c r="S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D91" i="19"/>
  <c r="C91" i="19"/>
  <c r="B91" i="19"/>
  <c r="A91" i="19"/>
  <c r="S90" i="19"/>
  <c r="Q90" i="19"/>
  <c r="P90" i="19"/>
  <c r="O90" i="19"/>
  <c r="N90" i="19"/>
  <c r="M90" i="19"/>
  <c r="L90" i="19"/>
  <c r="K90" i="19"/>
  <c r="J90" i="19"/>
  <c r="I90" i="19"/>
  <c r="H90" i="19"/>
  <c r="G90" i="19"/>
  <c r="F90" i="19"/>
  <c r="E90" i="19"/>
  <c r="D90" i="19"/>
  <c r="C90" i="19"/>
  <c r="B90" i="19"/>
  <c r="A90" i="19"/>
  <c r="S89" i="19"/>
  <c r="Q89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C89" i="19"/>
  <c r="A89" i="19"/>
  <c r="B89" i="19" s="1"/>
  <c r="S88" i="19"/>
  <c r="Q88" i="19"/>
  <c r="P88" i="19"/>
  <c r="O88" i="19"/>
  <c r="N88" i="19"/>
  <c r="M88" i="19"/>
  <c r="L88" i="19"/>
  <c r="K88" i="19"/>
  <c r="J88" i="19"/>
  <c r="I88" i="19"/>
  <c r="H88" i="19"/>
  <c r="G88" i="19"/>
  <c r="F88" i="19"/>
  <c r="E88" i="19"/>
  <c r="D88" i="19"/>
  <c r="C88" i="19"/>
  <c r="A88" i="19"/>
  <c r="B88" i="19" s="1"/>
  <c r="S87" i="19"/>
  <c r="Q87" i="19"/>
  <c r="P87" i="19"/>
  <c r="O87" i="19"/>
  <c r="N87" i="19"/>
  <c r="M87" i="19"/>
  <c r="L87" i="19"/>
  <c r="K87" i="19"/>
  <c r="J87" i="19"/>
  <c r="I87" i="19"/>
  <c r="H87" i="19"/>
  <c r="G87" i="19"/>
  <c r="F87" i="19"/>
  <c r="E87" i="19"/>
  <c r="D87" i="19"/>
  <c r="C87" i="19"/>
  <c r="B87" i="19"/>
  <c r="A87" i="19"/>
  <c r="S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D86" i="19"/>
  <c r="C86" i="19"/>
  <c r="A86" i="19"/>
  <c r="B86" i="19" s="1"/>
  <c r="S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E85" i="19"/>
  <c r="D85" i="19"/>
  <c r="C85" i="19"/>
  <c r="A85" i="19"/>
  <c r="B85" i="19" s="1"/>
  <c r="S84" i="19"/>
  <c r="Q84" i="19"/>
  <c r="P84" i="19"/>
  <c r="O84" i="19"/>
  <c r="N84" i="19"/>
  <c r="M84" i="19"/>
  <c r="L84" i="19"/>
  <c r="K84" i="19"/>
  <c r="J84" i="19"/>
  <c r="I84" i="19"/>
  <c r="H84" i="19"/>
  <c r="G84" i="19"/>
  <c r="F84" i="19"/>
  <c r="E84" i="19"/>
  <c r="D84" i="19"/>
  <c r="C84" i="19"/>
  <c r="B84" i="19"/>
  <c r="A84" i="19"/>
  <c r="S83" i="19"/>
  <c r="Q83" i="19"/>
  <c r="P83" i="19"/>
  <c r="O83" i="19"/>
  <c r="N83" i="19"/>
  <c r="M83" i="19"/>
  <c r="L83" i="19"/>
  <c r="K83" i="19"/>
  <c r="J83" i="19"/>
  <c r="I83" i="19"/>
  <c r="H83" i="19"/>
  <c r="G83" i="19"/>
  <c r="F83" i="19"/>
  <c r="E83" i="19"/>
  <c r="D83" i="19"/>
  <c r="C83" i="19"/>
  <c r="A83" i="19"/>
  <c r="B83" i="19" s="1"/>
  <c r="S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C82" i="19"/>
  <c r="A82" i="19"/>
  <c r="B82" i="19" s="1"/>
  <c r="S81" i="19"/>
  <c r="Q81" i="19"/>
  <c r="P81" i="19"/>
  <c r="O81" i="19"/>
  <c r="N81" i="19"/>
  <c r="M81" i="19"/>
  <c r="L81" i="19"/>
  <c r="K81" i="19"/>
  <c r="J81" i="19"/>
  <c r="I81" i="19"/>
  <c r="H81" i="19"/>
  <c r="G81" i="19"/>
  <c r="F81" i="19"/>
  <c r="E81" i="19"/>
  <c r="D81" i="19"/>
  <c r="C81" i="19"/>
  <c r="B81" i="19"/>
  <c r="A81" i="19"/>
  <c r="S80" i="19"/>
  <c r="Q80" i="19"/>
  <c r="P80" i="19"/>
  <c r="O80" i="19"/>
  <c r="N80" i="19"/>
  <c r="M80" i="19"/>
  <c r="L80" i="19"/>
  <c r="K80" i="19"/>
  <c r="J80" i="19"/>
  <c r="I80" i="19"/>
  <c r="H80" i="19"/>
  <c r="G80" i="19"/>
  <c r="F80" i="19"/>
  <c r="E80" i="19"/>
  <c r="D80" i="19"/>
  <c r="C80" i="19"/>
  <c r="A80" i="19"/>
  <c r="B80" i="19" s="1"/>
  <c r="S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C79" i="19"/>
  <c r="B79" i="19"/>
  <c r="A79" i="19"/>
  <c r="S78" i="19"/>
  <c r="Q78" i="19"/>
  <c r="P78" i="19"/>
  <c r="O78" i="19"/>
  <c r="N78" i="19"/>
  <c r="M78" i="19"/>
  <c r="L78" i="19"/>
  <c r="K78" i="19"/>
  <c r="J78" i="19"/>
  <c r="I78" i="19"/>
  <c r="H78" i="19"/>
  <c r="G78" i="19"/>
  <c r="F78" i="19"/>
  <c r="E78" i="19"/>
  <c r="D78" i="19"/>
  <c r="C78" i="19"/>
  <c r="B78" i="19"/>
  <c r="A78" i="19"/>
  <c r="S77" i="19"/>
  <c r="Q77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D77" i="19"/>
  <c r="C77" i="19"/>
  <c r="A77" i="19"/>
  <c r="B77" i="19" s="1"/>
  <c r="S76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D76" i="19"/>
  <c r="C76" i="19"/>
  <c r="A76" i="19"/>
  <c r="B76" i="19" s="1"/>
  <c r="S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D75" i="19"/>
  <c r="C75" i="19"/>
  <c r="B75" i="19"/>
  <c r="A75" i="19"/>
  <c r="S74" i="19"/>
  <c r="Q74" i="19"/>
  <c r="P74" i="19"/>
  <c r="O74" i="19"/>
  <c r="N74" i="19"/>
  <c r="M74" i="19"/>
  <c r="L74" i="19"/>
  <c r="K74" i="19"/>
  <c r="J74" i="19"/>
  <c r="I74" i="19"/>
  <c r="H74" i="19"/>
  <c r="G74" i="19"/>
  <c r="F74" i="19"/>
  <c r="E74" i="19"/>
  <c r="D74" i="19"/>
  <c r="C74" i="19"/>
  <c r="A74" i="19"/>
  <c r="B74" i="19" s="1"/>
  <c r="S73" i="19"/>
  <c r="Q73" i="19"/>
  <c r="P73" i="19"/>
  <c r="O73" i="19"/>
  <c r="N73" i="19"/>
  <c r="M73" i="19"/>
  <c r="L73" i="19"/>
  <c r="K73" i="19"/>
  <c r="J73" i="19"/>
  <c r="I73" i="19"/>
  <c r="H73" i="19"/>
  <c r="G73" i="19"/>
  <c r="F73" i="19"/>
  <c r="E73" i="19"/>
  <c r="D73" i="19"/>
  <c r="C73" i="19"/>
  <c r="A73" i="19"/>
  <c r="B73" i="19" s="1"/>
  <c r="S72" i="19"/>
  <c r="Q72" i="19"/>
  <c r="P72" i="19"/>
  <c r="O72" i="19"/>
  <c r="N72" i="19"/>
  <c r="M72" i="19"/>
  <c r="L72" i="19"/>
  <c r="K72" i="19"/>
  <c r="J72" i="19"/>
  <c r="I72" i="19"/>
  <c r="H72" i="19"/>
  <c r="G72" i="19"/>
  <c r="F72" i="19"/>
  <c r="E72" i="19"/>
  <c r="D72" i="19"/>
  <c r="C72" i="19"/>
  <c r="B72" i="19"/>
  <c r="A72" i="19"/>
  <c r="S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C71" i="19"/>
  <c r="A71" i="19"/>
  <c r="B71" i="19" s="1"/>
  <c r="S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C70" i="19"/>
  <c r="A70" i="19"/>
  <c r="B70" i="19" s="1"/>
  <c r="S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A69" i="19"/>
  <c r="S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D68" i="19"/>
  <c r="C68" i="19"/>
  <c r="A68" i="19"/>
  <c r="B68" i="19" s="1"/>
  <c r="S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C67" i="19"/>
  <c r="B67" i="19"/>
  <c r="A67" i="19"/>
  <c r="S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C66" i="19"/>
  <c r="B66" i="19"/>
  <c r="A66" i="19"/>
  <c r="S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C65" i="19"/>
  <c r="A65" i="19"/>
  <c r="B65" i="19" s="1"/>
  <c r="S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C64" i="19"/>
  <c r="A64" i="19"/>
  <c r="B64" i="19" s="1"/>
  <c r="S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E63" i="19"/>
  <c r="D63" i="19"/>
  <c r="C63" i="19"/>
  <c r="B63" i="19"/>
  <c r="A63" i="19"/>
  <c r="S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C62" i="19"/>
  <c r="A62" i="19"/>
  <c r="B62" i="19" s="1"/>
  <c r="S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C61" i="19"/>
  <c r="A61" i="19"/>
  <c r="B61" i="19" s="1"/>
  <c r="S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C60" i="19"/>
  <c r="A60" i="19"/>
  <c r="B60" i="19" s="1"/>
  <c r="S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A59" i="19"/>
  <c r="B59" i="19" s="1"/>
  <c r="S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A58" i="19"/>
  <c r="B58" i="19" s="1"/>
  <c r="S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C57" i="19"/>
  <c r="B57" i="19"/>
  <c r="A57" i="19"/>
  <c r="S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C56" i="19"/>
  <c r="A56" i="19"/>
  <c r="B56" i="19" s="1"/>
  <c r="S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C55" i="19"/>
  <c r="B55" i="19"/>
  <c r="A55" i="19"/>
  <c r="S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C54" i="19"/>
  <c r="B54" i="19"/>
  <c r="A54" i="19"/>
  <c r="S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C53" i="19"/>
  <c r="A53" i="19"/>
  <c r="B53" i="19" s="1"/>
  <c r="S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C52" i="19"/>
  <c r="A52" i="19"/>
  <c r="B52" i="19" s="1"/>
  <c r="S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C51" i="19"/>
  <c r="B51" i="19"/>
  <c r="A51" i="19"/>
  <c r="S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C50" i="19"/>
  <c r="A50" i="19"/>
  <c r="B50" i="19" s="1"/>
  <c r="S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A49" i="19"/>
  <c r="B49" i="19" s="1"/>
  <c r="S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C48" i="19"/>
  <c r="A48" i="19"/>
  <c r="B48" i="19" s="1"/>
  <c r="S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C47" i="19"/>
  <c r="A47" i="19"/>
  <c r="B47" i="19" s="1"/>
  <c r="S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C46" i="19"/>
  <c r="A46" i="19"/>
  <c r="B46" i="19" s="1"/>
  <c r="S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C45" i="19"/>
  <c r="B45" i="19"/>
  <c r="A45" i="19"/>
  <c r="S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A44" i="19"/>
  <c r="B44" i="19" s="1"/>
  <c r="S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A43" i="19"/>
  <c r="S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A42" i="19"/>
  <c r="S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A41" i="19"/>
  <c r="B41" i="19" s="1"/>
  <c r="S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A40" i="19"/>
  <c r="B40" i="19" s="1"/>
  <c r="S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A39" i="19"/>
  <c r="S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A38" i="19"/>
  <c r="B38" i="19" s="1"/>
  <c r="S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A37" i="19"/>
  <c r="B37" i="19" s="1"/>
  <c r="S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A36" i="19"/>
  <c r="B36" i="19" s="1"/>
  <c r="S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A35" i="19"/>
  <c r="B35" i="19" s="1"/>
  <c r="S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A34" i="19"/>
  <c r="B34" i="19" s="1"/>
  <c r="S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A33" i="19"/>
  <c r="S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A32" i="19"/>
  <c r="B32" i="19" s="1"/>
  <c r="S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A31" i="19"/>
  <c r="S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A30" i="19"/>
  <c r="S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A29" i="19"/>
  <c r="B29" i="19" s="1"/>
  <c r="S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A28" i="19"/>
  <c r="B28" i="19" s="1"/>
  <c r="S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A27" i="19"/>
  <c r="S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A26" i="19"/>
  <c r="B26" i="19" s="1"/>
  <c r="S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A25" i="19"/>
  <c r="B25" i="19" s="1"/>
  <c r="S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A24" i="19"/>
  <c r="S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A23" i="19"/>
  <c r="B23" i="19" s="1"/>
  <c r="S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A22" i="19"/>
  <c r="B22" i="19" s="1"/>
  <c r="S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A21" i="19"/>
  <c r="S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A20" i="19"/>
  <c r="B20" i="19" s="1"/>
  <c r="S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A19" i="19"/>
  <c r="S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A18" i="19"/>
  <c r="S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A17" i="19"/>
  <c r="B17" i="19" s="1"/>
  <c r="S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A16" i="19"/>
  <c r="B16" i="19" s="1"/>
  <c r="S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A15" i="19"/>
  <c r="S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A14" i="19"/>
  <c r="B14" i="19" s="1"/>
  <c r="S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A13" i="19"/>
  <c r="B13" i="19" s="1"/>
  <c r="S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A12" i="19"/>
  <c r="S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A11" i="19"/>
  <c r="B11" i="19" s="1"/>
  <c r="S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A10" i="19"/>
  <c r="B10" i="19" s="1"/>
  <c r="S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A9" i="19"/>
  <c r="S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A8" i="19"/>
  <c r="B8" i="19" s="1"/>
  <c r="S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A7" i="19"/>
  <c r="S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6" i="19"/>
  <c r="S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A5" i="19"/>
  <c r="B5" i="19" s="1"/>
  <c r="S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A4" i="19"/>
  <c r="B4" i="19" s="1"/>
  <c r="S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3" i="19"/>
  <c r="S2" i="19"/>
  <c r="S604" i="19" s="1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S603" i="18"/>
  <c r="Q603" i="18"/>
  <c r="P603" i="18"/>
  <c r="O603" i="18"/>
  <c r="N603" i="18"/>
  <c r="M603" i="18"/>
  <c r="L603" i="18"/>
  <c r="K603" i="18"/>
  <c r="J603" i="18"/>
  <c r="I603" i="18"/>
  <c r="H603" i="18"/>
  <c r="G603" i="18"/>
  <c r="F603" i="18"/>
  <c r="E603" i="18"/>
  <c r="D603" i="18"/>
  <c r="C603" i="18"/>
  <c r="B603" i="18"/>
  <c r="A603" i="18"/>
  <c r="S602" i="18"/>
  <c r="Q602" i="18"/>
  <c r="P602" i="18"/>
  <c r="O602" i="18"/>
  <c r="N602" i="18"/>
  <c r="M602" i="18"/>
  <c r="L602" i="18"/>
  <c r="K602" i="18"/>
  <c r="J602" i="18"/>
  <c r="I602" i="18"/>
  <c r="H602" i="18"/>
  <c r="G602" i="18"/>
  <c r="F602" i="18"/>
  <c r="E602" i="18"/>
  <c r="D602" i="18"/>
  <c r="C602" i="18"/>
  <c r="B602" i="18"/>
  <c r="A602" i="18"/>
  <c r="S601" i="18"/>
  <c r="Q601" i="18"/>
  <c r="P601" i="18"/>
  <c r="O601" i="18"/>
  <c r="N601" i="18"/>
  <c r="M601" i="18"/>
  <c r="L601" i="18"/>
  <c r="K601" i="18"/>
  <c r="J601" i="18"/>
  <c r="I601" i="18"/>
  <c r="H601" i="18"/>
  <c r="G601" i="18"/>
  <c r="F601" i="18"/>
  <c r="E601" i="18"/>
  <c r="D601" i="18"/>
  <c r="C601" i="18"/>
  <c r="A601" i="18"/>
  <c r="B601" i="18" s="1"/>
  <c r="S600" i="18"/>
  <c r="Q600" i="18"/>
  <c r="P600" i="18"/>
  <c r="O600" i="18"/>
  <c r="N600" i="18"/>
  <c r="M600" i="18"/>
  <c r="L600" i="18"/>
  <c r="K600" i="18"/>
  <c r="J600" i="18"/>
  <c r="I600" i="18"/>
  <c r="H600" i="18"/>
  <c r="G600" i="18"/>
  <c r="F600" i="18"/>
  <c r="E600" i="18"/>
  <c r="D600" i="18"/>
  <c r="C600" i="18"/>
  <c r="B600" i="18"/>
  <c r="A600" i="18"/>
  <c r="S599" i="18"/>
  <c r="Q599" i="18"/>
  <c r="P599" i="18"/>
  <c r="O599" i="18"/>
  <c r="N599" i="18"/>
  <c r="M599" i="18"/>
  <c r="L599" i="18"/>
  <c r="K599" i="18"/>
  <c r="J599" i="18"/>
  <c r="I599" i="18"/>
  <c r="H599" i="18"/>
  <c r="G599" i="18"/>
  <c r="F599" i="18"/>
  <c r="E599" i="18"/>
  <c r="D599" i="18"/>
  <c r="C599" i="18"/>
  <c r="A599" i="18"/>
  <c r="B599" i="18" s="1"/>
  <c r="S598" i="18"/>
  <c r="Q598" i="18"/>
  <c r="P598" i="18"/>
  <c r="O598" i="18"/>
  <c r="N598" i="18"/>
  <c r="M598" i="18"/>
  <c r="L598" i="18"/>
  <c r="K598" i="18"/>
  <c r="J598" i="18"/>
  <c r="I598" i="18"/>
  <c r="H598" i="18"/>
  <c r="G598" i="18"/>
  <c r="F598" i="18"/>
  <c r="E598" i="18"/>
  <c r="D598" i="18"/>
  <c r="C598" i="18"/>
  <c r="B598" i="18"/>
  <c r="A598" i="18"/>
  <c r="S597" i="18"/>
  <c r="Q597" i="18"/>
  <c r="P597" i="18"/>
  <c r="O597" i="18"/>
  <c r="N597" i="18"/>
  <c r="M597" i="18"/>
  <c r="L597" i="18"/>
  <c r="K597" i="18"/>
  <c r="J597" i="18"/>
  <c r="I597" i="18"/>
  <c r="H597" i="18"/>
  <c r="G597" i="18"/>
  <c r="F597" i="18"/>
  <c r="E597" i="18"/>
  <c r="D597" i="18"/>
  <c r="C597" i="18"/>
  <c r="A597" i="18"/>
  <c r="B597" i="18" s="1"/>
  <c r="S596" i="18"/>
  <c r="Q596" i="18"/>
  <c r="P596" i="18"/>
  <c r="O596" i="18"/>
  <c r="N596" i="18"/>
  <c r="M596" i="18"/>
  <c r="L596" i="18"/>
  <c r="K596" i="18"/>
  <c r="J596" i="18"/>
  <c r="I596" i="18"/>
  <c r="H596" i="18"/>
  <c r="G596" i="18"/>
  <c r="F596" i="18"/>
  <c r="E596" i="18"/>
  <c r="D596" i="18"/>
  <c r="C596" i="18"/>
  <c r="A596" i="18"/>
  <c r="B596" i="18" s="1"/>
  <c r="S595" i="18"/>
  <c r="Q595" i="18"/>
  <c r="P595" i="18"/>
  <c r="O595" i="18"/>
  <c r="N595" i="18"/>
  <c r="M595" i="18"/>
  <c r="L595" i="18"/>
  <c r="K595" i="18"/>
  <c r="J595" i="18"/>
  <c r="I595" i="18"/>
  <c r="H595" i="18"/>
  <c r="G595" i="18"/>
  <c r="F595" i="18"/>
  <c r="E595" i="18"/>
  <c r="D595" i="18"/>
  <c r="C595" i="18"/>
  <c r="A595" i="18"/>
  <c r="B595" i="18" s="1"/>
  <c r="S594" i="18"/>
  <c r="Q594" i="18"/>
  <c r="P594" i="18"/>
  <c r="O594" i="18"/>
  <c r="N594" i="18"/>
  <c r="M594" i="18"/>
  <c r="L594" i="18"/>
  <c r="K594" i="18"/>
  <c r="J594" i="18"/>
  <c r="I594" i="18"/>
  <c r="H594" i="18"/>
  <c r="G594" i="18"/>
  <c r="F594" i="18"/>
  <c r="E594" i="18"/>
  <c r="D594" i="18"/>
  <c r="C594" i="18"/>
  <c r="B594" i="18"/>
  <c r="A594" i="18"/>
  <c r="S593" i="18"/>
  <c r="Q593" i="18"/>
  <c r="P593" i="18"/>
  <c r="O593" i="18"/>
  <c r="N593" i="18"/>
  <c r="M593" i="18"/>
  <c r="L593" i="18"/>
  <c r="K593" i="18"/>
  <c r="J593" i="18"/>
  <c r="I593" i="18"/>
  <c r="H593" i="18"/>
  <c r="G593" i="18"/>
  <c r="F593" i="18"/>
  <c r="E593" i="18"/>
  <c r="D593" i="18"/>
  <c r="C593" i="18"/>
  <c r="A593" i="18"/>
  <c r="B593" i="18" s="1"/>
  <c r="S592" i="18"/>
  <c r="Q592" i="18"/>
  <c r="P592" i="18"/>
  <c r="O592" i="18"/>
  <c r="N592" i="18"/>
  <c r="M592" i="18"/>
  <c r="L592" i="18"/>
  <c r="K592" i="18"/>
  <c r="J592" i="18"/>
  <c r="I592" i="18"/>
  <c r="H592" i="18"/>
  <c r="G592" i="18"/>
  <c r="F592" i="18"/>
  <c r="E592" i="18"/>
  <c r="D592" i="18"/>
  <c r="C592" i="18"/>
  <c r="B592" i="18"/>
  <c r="A592" i="18"/>
  <c r="S591" i="18"/>
  <c r="Q591" i="18"/>
  <c r="P591" i="18"/>
  <c r="O591" i="18"/>
  <c r="N591" i="18"/>
  <c r="M591" i="18"/>
  <c r="L591" i="18"/>
  <c r="K591" i="18"/>
  <c r="J591" i="18"/>
  <c r="I591" i="18"/>
  <c r="H591" i="18"/>
  <c r="G591" i="18"/>
  <c r="F591" i="18"/>
  <c r="E591" i="18"/>
  <c r="D591" i="18"/>
  <c r="C591" i="18"/>
  <c r="B591" i="18"/>
  <c r="A591" i="18"/>
  <c r="S590" i="18"/>
  <c r="Q590" i="18"/>
  <c r="P590" i="18"/>
  <c r="O590" i="18"/>
  <c r="N590" i="18"/>
  <c r="M590" i="18"/>
  <c r="L590" i="18"/>
  <c r="K590" i="18"/>
  <c r="J590" i="18"/>
  <c r="I590" i="18"/>
  <c r="H590" i="18"/>
  <c r="G590" i="18"/>
  <c r="F590" i="18"/>
  <c r="E590" i="18"/>
  <c r="D590" i="18"/>
  <c r="C590" i="18"/>
  <c r="B590" i="18"/>
  <c r="A590" i="18"/>
  <c r="S589" i="18"/>
  <c r="Q589" i="18"/>
  <c r="P589" i="18"/>
  <c r="O589" i="18"/>
  <c r="N589" i="18"/>
  <c r="M589" i="18"/>
  <c r="L589" i="18"/>
  <c r="K589" i="18"/>
  <c r="J589" i="18"/>
  <c r="I589" i="18"/>
  <c r="H589" i="18"/>
  <c r="G589" i="18"/>
  <c r="F589" i="18"/>
  <c r="E589" i="18"/>
  <c r="D589" i="18"/>
  <c r="C589" i="18"/>
  <c r="A589" i="18"/>
  <c r="B589" i="18" s="1"/>
  <c r="S588" i="18"/>
  <c r="Q588" i="18"/>
  <c r="P588" i="18"/>
  <c r="O588" i="18"/>
  <c r="N588" i="18"/>
  <c r="M588" i="18"/>
  <c r="L588" i="18"/>
  <c r="K588" i="18"/>
  <c r="J588" i="18"/>
  <c r="I588" i="18"/>
  <c r="H588" i="18"/>
  <c r="G588" i="18"/>
  <c r="F588" i="18"/>
  <c r="E588" i="18"/>
  <c r="D588" i="18"/>
  <c r="C588" i="18"/>
  <c r="B588" i="18"/>
  <c r="A588" i="18"/>
  <c r="S587" i="18"/>
  <c r="Q587" i="18"/>
  <c r="P587" i="18"/>
  <c r="O587" i="18"/>
  <c r="N587" i="18"/>
  <c r="M587" i="18"/>
  <c r="L587" i="18"/>
  <c r="K587" i="18"/>
  <c r="J587" i="18"/>
  <c r="I587" i="18"/>
  <c r="H587" i="18"/>
  <c r="G587" i="18"/>
  <c r="F587" i="18"/>
  <c r="E587" i="18"/>
  <c r="D587" i="18"/>
  <c r="C587" i="18"/>
  <c r="A587" i="18"/>
  <c r="B587" i="18" s="1"/>
  <c r="S586" i="18"/>
  <c r="Q586" i="18"/>
  <c r="P586" i="18"/>
  <c r="O586" i="18"/>
  <c r="N586" i="18"/>
  <c r="M586" i="18"/>
  <c r="L586" i="18"/>
  <c r="K586" i="18"/>
  <c r="J586" i="18"/>
  <c r="I586" i="18"/>
  <c r="H586" i="18"/>
  <c r="G586" i="18"/>
  <c r="F586" i="18"/>
  <c r="E586" i="18"/>
  <c r="D586" i="18"/>
  <c r="C586" i="18"/>
  <c r="B586" i="18"/>
  <c r="A586" i="18"/>
  <c r="S585" i="18"/>
  <c r="Q585" i="18"/>
  <c r="P585" i="18"/>
  <c r="O585" i="18"/>
  <c r="N585" i="18"/>
  <c r="M585" i="18"/>
  <c r="L585" i="18"/>
  <c r="K585" i="18"/>
  <c r="J585" i="18"/>
  <c r="I585" i="18"/>
  <c r="H585" i="18"/>
  <c r="G585" i="18"/>
  <c r="F585" i="18"/>
  <c r="E585" i="18"/>
  <c r="D585" i="18"/>
  <c r="C585" i="18"/>
  <c r="A585" i="18"/>
  <c r="B585" i="18" s="1"/>
  <c r="S584" i="18"/>
  <c r="Q584" i="18"/>
  <c r="P584" i="18"/>
  <c r="O584" i="18"/>
  <c r="N584" i="18"/>
  <c r="M584" i="18"/>
  <c r="L584" i="18"/>
  <c r="K584" i="18"/>
  <c r="J584" i="18"/>
  <c r="I584" i="18"/>
  <c r="H584" i="18"/>
  <c r="G584" i="18"/>
  <c r="F584" i="18"/>
  <c r="E584" i="18"/>
  <c r="D584" i="18"/>
  <c r="C584" i="18"/>
  <c r="A584" i="18"/>
  <c r="B584" i="18" s="1"/>
  <c r="S583" i="18"/>
  <c r="Q583" i="18"/>
  <c r="P583" i="18"/>
  <c r="O583" i="18"/>
  <c r="N583" i="18"/>
  <c r="M583" i="18"/>
  <c r="L583" i="18"/>
  <c r="K583" i="18"/>
  <c r="J583" i="18"/>
  <c r="I583" i="18"/>
  <c r="H583" i="18"/>
  <c r="G583" i="18"/>
  <c r="F583" i="18"/>
  <c r="E583" i="18"/>
  <c r="D583" i="18"/>
  <c r="C583" i="18"/>
  <c r="A583" i="18"/>
  <c r="B583" i="18" s="1"/>
  <c r="S582" i="18"/>
  <c r="Q582" i="18"/>
  <c r="P582" i="18"/>
  <c r="O582" i="18"/>
  <c r="N582" i="18"/>
  <c r="M582" i="18"/>
  <c r="L582" i="18"/>
  <c r="K582" i="18"/>
  <c r="J582" i="18"/>
  <c r="I582" i="18"/>
  <c r="H582" i="18"/>
  <c r="G582" i="18"/>
  <c r="F582" i="18"/>
  <c r="E582" i="18"/>
  <c r="D582" i="18"/>
  <c r="C582" i="18"/>
  <c r="B582" i="18"/>
  <c r="A582" i="18"/>
  <c r="S581" i="18"/>
  <c r="Q581" i="18"/>
  <c r="P581" i="18"/>
  <c r="O581" i="18"/>
  <c r="N581" i="18"/>
  <c r="M581" i="18"/>
  <c r="L581" i="18"/>
  <c r="K581" i="18"/>
  <c r="J581" i="18"/>
  <c r="I581" i="18"/>
  <c r="H581" i="18"/>
  <c r="G581" i="18"/>
  <c r="F581" i="18"/>
  <c r="E581" i="18"/>
  <c r="D581" i="18"/>
  <c r="C581" i="18"/>
  <c r="A581" i="18"/>
  <c r="B581" i="18" s="1"/>
  <c r="S580" i="18"/>
  <c r="Q580" i="18"/>
  <c r="P580" i="18"/>
  <c r="O580" i="18"/>
  <c r="N580" i="18"/>
  <c r="M580" i="18"/>
  <c r="L580" i="18"/>
  <c r="K580" i="18"/>
  <c r="J580" i="18"/>
  <c r="I580" i="18"/>
  <c r="H580" i="18"/>
  <c r="G580" i="18"/>
  <c r="F580" i="18"/>
  <c r="E580" i="18"/>
  <c r="D580" i="18"/>
  <c r="C580" i="18"/>
  <c r="B580" i="18"/>
  <c r="A580" i="18"/>
  <c r="S579" i="18"/>
  <c r="Q579" i="18"/>
  <c r="P579" i="18"/>
  <c r="O579" i="18"/>
  <c r="N579" i="18"/>
  <c r="M579" i="18"/>
  <c r="L579" i="18"/>
  <c r="K579" i="18"/>
  <c r="J579" i="18"/>
  <c r="I579" i="18"/>
  <c r="H579" i="18"/>
  <c r="G579" i="18"/>
  <c r="F579" i="18"/>
  <c r="E579" i="18"/>
  <c r="D579" i="18"/>
  <c r="C579" i="18"/>
  <c r="B579" i="18"/>
  <c r="A579" i="18"/>
  <c r="S578" i="18"/>
  <c r="Q578" i="18"/>
  <c r="P578" i="18"/>
  <c r="O578" i="18"/>
  <c r="N578" i="18"/>
  <c r="M578" i="18"/>
  <c r="L578" i="18"/>
  <c r="K578" i="18"/>
  <c r="J578" i="18"/>
  <c r="I578" i="18"/>
  <c r="H578" i="18"/>
  <c r="G578" i="18"/>
  <c r="F578" i="18"/>
  <c r="E578" i="18"/>
  <c r="D578" i="18"/>
  <c r="C578" i="18"/>
  <c r="B578" i="18"/>
  <c r="A578" i="18"/>
  <c r="S577" i="18"/>
  <c r="Q577" i="18"/>
  <c r="P577" i="18"/>
  <c r="O577" i="18"/>
  <c r="N577" i="18"/>
  <c r="M577" i="18"/>
  <c r="L577" i="18"/>
  <c r="K577" i="18"/>
  <c r="J577" i="18"/>
  <c r="I577" i="18"/>
  <c r="H577" i="18"/>
  <c r="G577" i="18"/>
  <c r="F577" i="18"/>
  <c r="E577" i="18"/>
  <c r="D577" i="18"/>
  <c r="C577" i="18"/>
  <c r="A577" i="18"/>
  <c r="B577" i="18" s="1"/>
  <c r="S576" i="18"/>
  <c r="Q576" i="18"/>
  <c r="P576" i="18"/>
  <c r="O576" i="18"/>
  <c r="N576" i="18"/>
  <c r="M576" i="18"/>
  <c r="L576" i="18"/>
  <c r="K576" i="18"/>
  <c r="J576" i="18"/>
  <c r="I576" i="18"/>
  <c r="H576" i="18"/>
  <c r="G576" i="18"/>
  <c r="F576" i="18"/>
  <c r="E576" i="18"/>
  <c r="D576" i="18"/>
  <c r="C576" i="18"/>
  <c r="B576" i="18"/>
  <c r="A576" i="18"/>
  <c r="S575" i="18"/>
  <c r="Q575" i="18"/>
  <c r="P575" i="18"/>
  <c r="O575" i="18"/>
  <c r="N575" i="18"/>
  <c r="M575" i="18"/>
  <c r="L575" i="18"/>
  <c r="K575" i="18"/>
  <c r="J575" i="18"/>
  <c r="I575" i="18"/>
  <c r="H575" i="18"/>
  <c r="G575" i="18"/>
  <c r="F575" i="18"/>
  <c r="E575" i="18"/>
  <c r="D575" i="18"/>
  <c r="C575" i="18"/>
  <c r="A575" i="18"/>
  <c r="B575" i="18" s="1"/>
  <c r="S574" i="18"/>
  <c r="Q574" i="18"/>
  <c r="P574" i="18"/>
  <c r="O574" i="18"/>
  <c r="N574" i="18"/>
  <c r="M574" i="18"/>
  <c r="L574" i="18"/>
  <c r="K574" i="18"/>
  <c r="J574" i="18"/>
  <c r="I574" i="18"/>
  <c r="H574" i="18"/>
  <c r="G574" i="18"/>
  <c r="F574" i="18"/>
  <c r="E574" i="18"/>
  <c r="D574" i="18"/>
  <c r="C574" i="18"/>
  <c r="B574" i="18"/>
  <c r="A574" i="18"/>
  <c r="S573" i="18"/>
  <c r="Q573" i="18"/>
  <c r="P573" i="18"/>
  <c r="O573" i="18"/>
  <c r="N573" i="18"/>
  <c r="M573" i="18"/>
  <c r="L573" i="18"/>
  <c r="K573" i="18"/>
  <c r="J573" i="18"/>
  <c r="I573" i="18"/>
  <c r="H573" i="18"/>
  <c r="G573" i="18"/>
  <c r="F573" i="18"/>
  <c r="E573" i="18"/>
  <c r="D573" i="18"/>
  <c r="C573" i="18"/>
  <c r="A573" i="18"/>
  <c r="B573" i="18" s="1"/>
  <c r="S572" i="18"/>
  <c r="Q572" i="18"/>
  <c r="P572" i="18"/>
  <c r="O572" i="18"/>
  <c r="N572" i="18"/>
  <c r="M572" i="18"/>
  <c r="L572" i="18"/>
  <c r="K572" i="18"/>
  <c r="J572" i="18"/>
  <c r="I572" i="18"/>
  <c r="H572" i="18"/>
  <c r="G572" i="18"/>
  <c r="F572" i="18"/>
  <c r="E572" i="18"/>
  <c r="D572" i="18"/>
  <c r="C572" i="18"/>
  <c r="A572" i="18"/>
  <c r="B572" i="18" s="1"/>
  <c r="S571" i="18"/>
  <c r="Q571" i="18"/>
  <c r="P571" i="18"/>
  <c r="O571" i="18"/>
  <c r="N571" i="18"/>
  <c r="M571" i="18"/>
  <c r="L571" i="18"/>
  <c r="K571" i="18"/>
  <c r="J571" i="18"/>
  <c r="I571" i="18"/>
  <c r="H571" i="18"/>
  <c r="G571" i="18"/>
  <c r="F571" i="18"/>
  <c r="E571" i="18"/>
  <c r="D571" i="18"/>
  <c r="C571" i="18"/>
  <c r="A571" i="18"/>
  <c r="B571" i="18" s="1"/>
  <c r="S570" i="18"/>
  <c r="Q570" i="18"/>
  <c r="P570" i="18"/>
  <c r="O570" i="18"/>
  <c r="N570" i="18"/>
  <c r="M570" i="18"/>
  <c r="L570" i="18"/>
  <c r="K570" i="18"/>
  <c r="J570" i="18"/>
  <c r="I570" i="18"/>
  <c r="H570" i="18"/>
  <c r="G570" i="18"/>
  <c r="F570" i="18"/>
  <c r="E570" i="18"/>
  <c r="D570" i="18"/>
  <c r="C570" i="18"/>
  <c r="B570" i="18"/>
  <c r="A570" i="18"/>
  <c r="S569" i="18"/>
  <c r="Q569" i="18"/>
  <c r="P569" i="18"/>
  <c r="O569" i="18"/>
  <c r="N569" i="18"/>
  <c r="M569" i="18"/>
  <c r="L569" i="18"/>
  <c r="K569" i="18"/>
  <c r="J569" i="18"/>
  <c r="I569" i="18"/>
  <c r="H569" i="18"/>
  <c r="G569" i="18"/>
  <c r="F569" i="18"/>
  <c r="E569" i="18"/>
  <c r="D569" i="18"/>
  <c r="C569" i="18"/>
  <c r="A569" i="18"/>
  <c r="B569" i="18" s="1"/>
  <c r="S568" i="18"/>
  <c r="Q568" i="18"/>
  <c r="P568" i="18"/>
  <c r="O568" i="18"/>
  <c r="N568" i="18"/>
  <c r="M568" i="18"/>
  <c r="L568" i="18"/>
  <c r="K568" i="18"/>
  <c r="J568" i="18"/>
  <c r="I568" i="18"/>
  <c r="H568" i="18"/>
  <c r="G568" i="18"/>
  <c r="F568" i="18"/>
  <c r="E568" i="18"/>
  <c r="D568" i="18"/>
  <c r="C568" i="18"/>
  <c r="B568" i="18"/>
  <c r="A568" i="18"/>
  <c r="S567" i="18"/>
  <c r="Q567" i="18"/>
  <c r="P567" i="18"/>
  <c r="O567" i="18"/>
  <c r="N567" i="18"/>
  <c r="M567" i="18"/>
  <c r="L567" i="18"/>
  <c r="K567" i="18"/>
  <c r="J567" i="18"/>
  <c r="I567" i="18"/>
  <c r="H567" i="18"/>
  <c r="G567" i="18"/>
  <c r="F567" i="18"/>
  <c r="E567" i="18"/>
  <c r="D567" i="18"/>
  <c r="C567" i="18"/>
  <c r="B567" i="18"/>
  <c r="A567" i="18"/>
  <c r="S566" i="18"/>
  <c r="Q566" i="18"/>
  <c r="P566" i="18"/>
  <c r="O566" i="18"/>
  <c r="N566" i="18"/>
  <c r="M566" i="18"/>
  <c r="L566" i="18"/>
  <c r="K566" i="18"/>
  <c r="J566" i="18"/>
  <c r="I566" i="18"/>
  <c r="H566" i="18"/>
  <c r="G566" i="18"/>
  <c r="F566" i="18"/>
  <c r="E566" i="18"/>
  <c r="D566" i="18"/>
  <c r="C566" i="18"/>
  <c r="B566" i="18"/>
  <c r="A566" i="18"/>
  <c r="S565" i="18"/>
  <c r="Q565" i="18"/>
  <c r="P565" i="18"/>
  <c r="O565" i="18"/>
  <c r="N565" i="18"/>
  <c r="M565" i="18"/>
  <c r="L565" i="18"/>
  <c r="K565" i="18"/>
  <c r="J565" i="18"/>
  <c r="I565" i="18"/>
  <c r="H565" i="18"/>
  <c r="G565" i="18"/>
  <c r="F565" i="18"/>
  <c r="E565" i="18"/>
  <c r="D565" i="18"/>
  <c r="C565" i="18"/>
  <c r="A565" i="18"/>
  <c r="B565" i="18" s="1"/>
  <c r="S564" i="18"/>
  <c r="Q564" i="18"/>
  <c r="P564" i="18"/>
  <c r="O564" i="18"/>
  <c r="N564" i="18"/>
  <c r="M564" i="18"/>
  <c r="L564" i="18"/>
  <c r="K564" i="18"/>
  <c r="J564" i="18"/>
  <c r="I564" i="18"/>
  <c r="H564" i="18"/>
  <c r="G564" i="18"/>
  <c r="F564" i="18"/>
  <c r="E564" i="18"/>
  <c r="D564" i="18"/>
  <c r="C564" i="18"/>
  <c r="B564" i="18"/>
  <c r="A564" i="18"/>
  <c r="S563" i="18"/>
  <c r="Q563" i="18"/>
  <c r="P563" i="18"/>
  <c r="O563" i="18"/>
  <c r="N563" i="18"/>
  <c r="M563" i="18"/>
  <c r="L563" i="18"/>
  <c r="K563" i="18"/>
  <c r="J563" i="18"/>
  <c r="I563" i="18"/>
  <c r="H563" i="18"/>
  <c r="G563" i="18"/>
  <c r="F563" i="18"/>
  <c r="E563" i="18"/>
  <c r="D563" i="18"/>
  <c r="C563" i="18"/>
  <c r="A563" i="18"/>
  <c r="B563" i="18" s="1"/>
  <c r="S562" i="18"/>
  <c r="Q562" i="18"/>
  <c r="P562" i="18"/>
  <c r="O562" i="18"/>
  <c r="N562" i="18"/>
  <c r="M562" i="18"/>
  <c r="L562" i="18"/>
  <c r="K562" i="18"/>
  <c r="J562" i="18"/>
  <c r="I562" i="18"/>
  <c r="H562" i="18"/>
  <c r="G562" i="18"/>
  <c r="F562" i="18"/>
  <c r="E562" i="18"/>
  <c r="D562" i="18"/>
  <c r="C562" i="18"/>
  <c r="B562" i="18"/>
  <c r="A562" i="18"/>
  <c r="S561" i="18"/>
  <c r="Q561" i="18"/>
  <c r="P561" i="18"/>
  <c r="O561" i="18"/>
  <c r="N561" i="18"/>
  <c r="M561" i="18"/>
  <c r="L561" i="18"/>
  <c r="K561" i="18"/>
  <c r="J561" i="18"/>
  <c r="I561" i="18"/>
  <c r="H561" i="18"/>
  <c r="G561" i="18"/>
  <c r="F561" i="18"/>
  <c r="E561" i="18"/>
  <c r="D561" i="18"/>
  <c r="C561" i="18"/>
  <c r="A561" i="18"/>
  <c r="B561" i="18" s="1"/>
  <c r="S560" i="18"/>
  <c r="Q560" i="18"/>
  <c r="P560" i="18"/>
  <c r="O560" i="18"/>
  <c r="N560" i="18"/>
  <c r="M560" i="18"/>
  <c r="L560" i="18"/>
  <c r="K560" i="18"/>
  <c r="J560" i="18"/>
  <c r="I560" i="18"/>
  <c r="H560" i="18"/>
  <c r="G560" i="18"/>
  <c r="F560" i="18"/>
  <c r="E560" i="18"/>
  <c r="D560" i="18"/>
  <c r="C560" i="18"/>
  <c r="A560" i="18"/>
  <c r="B560" i="18" s="1"/>
  <c r="S559" i="18"/>
  <c r="Q559" i="18"/>
  <c r="P559" i="18"/>
  <c r="O559" i="18"/>
  <c r="N559" i="18"/>
  <c r="M559" i="18"/>
  <c r="L559" i="18"/>
  <c r="K559" i="18"/>
  <c r="J559" i="18"/>
  <c r="I559" i="18"/>
  <c r="H559" i="18"/>
  <c r="G559" i="18"/>
  <c r="F559" i="18"/>
  <c r="E559" i="18"/>
  <c r="D559" i="18"/>
  <c r="C559" i="18"/>
  <c r="A559" i="18"/>
  <c r="B559" i="18" s="1"/>
  <c r="S558" i="18"/>
  <c r="Q558" i="18"/>
  <c r="P558" i="18"/>
  <c r="O558" i="18"/>
  <c r="N558" i="18"/>
  <c r="M558" i="18"/>
  <c r="L558" i="18"/>
  <c r="K558" i="18"/>
  <c r="J558" i="18"/>
  <c r="I558" i="18"/>
  <c r="H558" i="18"/>
  <c r="G558" i="18"/>
  <c r="F558" i="18"/>
  <c r="E558" i="18"/>
  <c r="D558" i="18"/>
  <c r="C558" i="18"/>
  <c r="B558" i="18"/>
  <c r="A558" i="18"/>
  <c r="S557" i="18"/>
  <c r="Q557" i="18"/>
  <c r="P557" i="18"/>
  <c r="O557" i="18"/>
  <c r="N557" i="18"/>
  <c r="M557" i="18"/>
  <c r="L557" i="18"/>
  <c r="K557" i="18"/>
  <c r="J557" i="18"/>
  <c r="I557" i="18"/>
  <c r="H557" i="18"/>
  <c r="G557" i="18"/>
  <c r="F557" i="18"/>
  <c r="E557" i="18"/>
  <c r="D557" i="18"/>
  <c r="C557" i="18"/>
  <c r="A557" i="18"/>
  <c r="B557" i="18" s="1"/>
  <c r="S556" i="18"/>
  <c r="Q556" i="18"/>
  <c r="P556" i="18"/>
  <c r="O556" i="18"/>
  <c r="N556" i="18"/>
  <c r="M556" i="18"/>
  <c r="L556" i="18"/>
  <c r="K556" i="18"/>
  <c r="J556" i="18"/>
  <c r="I556" i="18"/>
  <c r="H556" i="18"/>
  <c r="G556" i="18"/>
  <c r="F556" i="18"/>
  <c r="E556" i="18"/>
  <c r="D556" i="18"/>
  <c r="C556" i="18"/>
  <c r="B556" i="18"/>
  <c r="A556" i="18"/>
  <c r="S555" i="18"/>
  <c r="Q555" i="18"/>
  <c r="P555" i="18"/>
  <c r="O555" i="18"/>
  <c r="N555" i="18"/>
  <c r="M555" i="18"/>
  <c r="L555" i="18"/>
  <c r="K555" i="18"/>
  <c r="J555" i="18"/>
  <c r="I555" i="18"/>
  <c r="H555" i="18"/>
  <c r="G555" i="18"/>
  <c r="F555" i="18"/>
  <c r="E555" i="18"/>
  <c r="D555" i="18"/>
  <c r="C555" i="18"/>
  <c r="B555" i="18"/>
  <c r="A555" i="18"/>
  <c r="S554" i="18"/>
  <c r="Q554" i="18"/>
  <c r="P554" i="18"/>
  <c r="O554" i="18"/>
  <c r="N554" i="18"/>
  <c r="M554" i="18"/>
  <c r="L554" i="18"/>
  <c r="K554" i="18"/>
  <c r="J554" i="18"/>
  <c r="I554" i="18"/>
  <c r="H554" i="18"/>
  <c r="G554" i="18"/>
  <c r="F554" i="18"/>
  <c r="E554" i="18"/>
  <c r="D554" i="18"/>
  <c r="C554" i="18"/>
  <c r="B554" i="18"/>
  <c r="A554" i="18"/>
  <c r="S553" i="18"/>
  <c r="Q553" i="18"/>
  <c r="P553" i="18"/>
  <c r="O553" i="18"/>
  <c r="N553" i="18"/>
  <c r="M553" i="18"/>
  <c r="L553" i="18"/>
  <c r="K553" i="18"/>
  <c r="J553" i="18"/>
  <c r="I553" i="18"/>
  <c r="H553" i="18"/>
  <c r="G553" i="18"/>
  <c r="F553" i="18"/>
  <c r="E553" i="18"/>
  <c r="D553" i="18"/>
  <c r="C553" i="18"/>
  <c r="A553" i="18"/>
  <c r="B553" i="18" s="1"/>
  <c r="S552" i="18"/>
  <c r="Q552" i="18"/>
  <c r="P552" i="18"/>
  <c r="O552" i="18"/>
  <c r="N552" i="18"/>
  <c r="M552" i="18"/>
  <c r="L552" i="18"/>
  <c r="K552" i="18"/>
  <c r="J552" i="18"/>
  <c r="I552" i="18"/>
  <c r="H552" i="18"/>
  <c r="G552" i="18"/>
  <c r="F552" i="18"/>
  <c r="E552" i="18"/>
  <c r="D552" i="18"/>
  <c r="C552" i="18"/>
  <c r="B552" i="18"/>
  <c r="A552" i="18"/>
  <c r="S551" i="18"/>
  <c r="Q551" i="18"/>
  <c r="P551" i="18"/>
  <c r="O551" i="18"/>
  <c r="N551" i="18"/>
  <c r="M551" i="18"/>
  <c r="L551" i="18"/>
  <c r="K551" i="18"/>
  <c r="J551" i="18"/>
  <c r="I551" i="18"/>
  <c r="H551" i="18"/>
  <c r="G551" i="18"/>
  <c r="F551" i="18"/>
  <c r="E551" i="18"/>
  <c r="D551" i="18"/>
  <c r="C551" i="18"/>
  <c r="A551" i="18"/>
  <c r="B551" i="18" s="1"/>
  <c r="S550" i="18"/>
  <c r="Q550" i="18"/>
  <c r="P550" i="18"/>
  <c r="O550" i="18"/>
  <c r="N550" i="18"/>
  <c r="M550" i="18"/>
  <c r="L550" i="18"/>
  <c r="K550" i="18"/>
  <c r="J550" i="18"/>
  <c r="I550" i="18"/>
  <c r="H550" i="18"/>
  <c r="G550" i="18"/>
  <c r="F550" i="18"/>
  <c r="E550" i="18"/>
  <c r="D550" i="18"/>
  <c r="C550" i="18"/>
  <c r="B550" i="18"/>
  <c r="A550" i="18"/>
  <c r="S549" i="18"/>
  <c r="Q549" i="18"/>
  <c r="P549" i="18"/>
  <c r="O549" i="18"/>
  <c r="N549" i="18"/>
  <c r="M549" i="18"/>
  <c r="L549" i="18"/>
  <c r="K549" i="18"/>
  <c r="J549" i="18"/>
  <c r="I549" i="18"/>
  <c r="H549" i="18"/>
  <c r="G549" i="18"/>
  <c r="F549" i="18"/>
  <c r="E549" i="18"/>
  <c r="D549" i="18"/>
  <c r="C549" i="18"/>
  <c r="A549" i="18"/>
  <c r="B549" i="18" s="1"/>
  <c r="S548" i="18"/>
  <c r="Q548" i="18"/>
  <c r="P548" i="18"/>
  <c r="O548" i="18"/>
  <c r="N548" i="18"/>
  <c r="M548" i="18"/>
  <c r="L548" i="18"/>
  <c r="K548" i="18"/>
  <c r="J548" i="18"/>
  <c r="I548" i="18"/>
  <c r="H548" i="18"/>
  <c r="G548" i="18"/>
  <c r="F548" i="18"/>
  <c r="E548" i="18"/>
  <c r="D548" i="18"/>
  <c r="C548" i="18"/>
  <c r="A548" i="18"/>
  <c r="B548" i="18" s="1"/>
  <c r="S547" i="18"/>
  <c r="Q547" i="18"/>
  <c r="P547" i="18"/>
  <c r="O547" i="18"/>
  <c r="N547" i="18"/>
  <c r="M547" i="18"/>
  <c r="L547" i="18"/>
  <c r="K547" i="18"/>
  <c r="J547" i="18"/>
  <c r="I547" i="18"/>
  <c r="H547" i="18"/>
  <c r="G547" i="18"/>
  <c r="F547" i="18"/>
  <c r="E547" i="18"/>
  <c r="D547" i="18"/>
  <c r="C547" i="18"/>
  <c r="A547" i="18"/>
  <c r="B547" i="18" s="1"/>
  <c r="S546" i="18"/>
  <c r="Q546" i="18"/>
  <c r="P546" i="18"/>
  <c r="O546" i="18"/>
  <c r="N546" i="18"/>
  <c r="M546" i="18"/>
  <c r="L546" i="18"/>
  <c r="K546" i="18"/>
  <c r="J546" i="18"/>
  <c r="I546" i="18"/>
  <c r="H546" i="18"/>
  <c r="G546" i="18"/>
  <c r="F546" i="18"/>
  <c r="E546" i="18"/>
  <c r="D546" i="18"/>
  <c r="C546" i="18"/>
  <c r="B546" i="18"/>
  <c r="A546" i="18"/>
  <c r="S545" i="18"/>
  <c r="Q545" i="18"/>
  <c r="P545" i="18"/>
  <c r="O545" i="18"/>
  <c r="N545" i="18"/>
  <c r="M545" i="18"/>
  <c r="L545" i="18"/>
  <c r="K545" i="18"/>
  <c r="J545" i="18"/>
  <c r="I545" i="18"/>
  <c r="H545" i="18"/>
  <c r="G545" i="18"/>
  <c r="F545" i="18"/>
  <c r="E545" i="18"/>
  <c r="D545" i="18"/>
  <c r="C545" i="18"/>
  <c r="A545" i="18"/>
  <c r="B545" i="18" s="1"/>
  <c r="S544" i="18"/>
  <c r="Q544" i="18"/>
  <c r="P544" i="18"/>
  <c r="O544" i="18"/>
  <c r="N544" i="18"/>
  <c r="M544" i="18"/>
  <c r="L544" i="18"/>
  <c r="K544" i="18"/>
  <c r="J544" i="18"/>
  <c r="I544" i="18"/>
  <c r="H544" i="18"/>
  <c r="G544" i="18"/>
  <c r="F544" i="18"/>
  <c r="E544" i="18"/>
  <c r="D544" i="18"/>
  <c r="C544" i="18"/>
  <c r="B544" i="18"/>
  <c r="A544" i="18"/>
  <c r="S543" i="18"/>
  <c r="Q543" i="18"/>
  <c r="P543" i="18"/>
  <c r="O543" i="18"/>
  <c r="N543" i="18"/>
  <c r="M543" i="18"/>
  <c r="L543" i="18"/>
  <c r="K543" i="18"/>
  <c r="J543" i="18"/>
  <c r="I543" i="18"/>
  <c r="H543" i="18"/>
  <c r="G543" i="18"/>
  <c r="F543" i="18"/>
  <c r="E543" i="18"/>
  <c r="D543" i="18"/>
  <c r="C543" i="18"/>
  <c r="B543" i="18"/>
  <c r="A543" i="18"/>
  <c r="S542" i="18"/>
  <c r="Q542" i="18"/>
  <c r="P542" i="18"/>
  <c r="O542" i="18"/>
  <c r="N542" i="18"/>
  <c r="M542" i="18"/>
  <c r="L542" i="18"/>
  <c r="K542" i="18"/>
  <c r="J542" i="18"/>
  <c r="I542" i="18"/>
  <c r="H542" i="18"/>
  <c r="G542" i="18"/>
  <c r="F542" i="18"/>
  <c r="E542" i="18"/>
  <c r="D542" i="18"/>
  <c r="C542" i="18"/>
  <c r="B542" i="18"/>
  <c r="A542" i="18"/>
  <c r="S541" i="18"/>
  <c r="Q541" i="18"/>
  <c r="P541" i="18"/>
  <c r="O541" i="18"/>
  <c r="N541" i="18"/>
  <c r="M541" i="18"/>
  <c r="L541" i="18"/>
  <c r="K541" i="18"/>
  <c r="J541" i="18"/>
  <c r="I541" i="18"/>
  <c r="H541" i="18"/>
  <c r="G541" i="18"/>
  <c r="F541" i="18"/>
  <c r="E541" i="18"/>
  <c r="D541" i="18"/>
  <c r="C541" i="18"/>
  <c r="A541" i="18"/>
  <c r="B541" i="18" s="1"/>
  <c r="S540" i="18"/>
  <c r="Q540" i="18"/>
  <c r="P540" i="18"/>
  <c r="O540" i="18"/>
  <c r="N540" i="18"/>
  <c r="M540" i="18"/>
  <c r="L540" i="18"/>
  <c r="K540" i="18"/>
  <c r="J540" i="18"/>
  <c r="I540" i="18"/>
  <c r="H540" i="18"/>
  <c r="G540" i="18"/>
  <c r="F540" i="18"/>
  <c r="E540" i="18"/>
  <c r="D540" i="18"/>
  <c r="C540" i="18"/>
  <c r="B540" i="18"/>
  <c r="A540" i="18"/>
  <c r="S539" i="18"/>
  <c r="Q539" i="18"/>
  <c r="P539" i="18"/>
  <c r="O539" i="18"/>
  <c r="N539" i="18"/>
  <c r="M539" i="18"/>
  <c r="L539" i="18"/>
  <c r="K539" i="18"/>
  <c r="J539" i="18"/>
  <c r="I539" i="18"/>
  <c r="H539" i="18"/>
  <c r="G539" i="18"/>
  <c r="F539" i="18"/>
  <c r="E539" i="18"/>
  <c r="D539" i="18"/>
  <c r="C539" i="18"/>
  <c r="A539" i="18"/>
  <c r="B539" i="18" s="1"/>
  <c r="S538" i="18"/>
  <c r="Q538" i="18"/>
  <c r="P538" i="18"/>
  <c r="O538" i="18"/>
  <c r="N538" i="18"/>
  <c r="M538" i="18"/>
  <c r="L538" i="18"/>
  <c r="K538" i="18"/>
  <c r="J538" i="18"/>
  <c r="I538" i="18"/>
  <c r="H538" i="18"/>
  <c r="G538" i="18"/>
  <c r="F538" i="18"/>
  <c r="E538" i="18"/>
  <c r="D538" i="18"/>
  <c r="C538" i="18"/>
  <c r="B538" i="18"/>
  <c r="A538" i="18"/>
  <c r="S537" i="18"/>
  <c r="Q537" i="18"/>
  <c r="P537" i="18"/>
  <c r="O537" i="18"/>
  <c r="N537" i="18"/>
  <c r="M537" i="18"/>
  <c r="L537" i="18"/>
  <c r="K537" i="18"/>
  <c r="J537" i="18"/>
  <c r="I537" i="18"/>
  <c r="H537" i="18"/>
  <c r="G537" i="18"/>
  <c r="F537" i="18"/>
  <c r="E537" i="18"/>
  <c r="D537" i="18"/>
  <c r="C537" i="18"/>
  <c r="A537" i="18"/>
  <c r="B537" i="18" s="1"/>
  <c r="S536" i="18"/>
  <c r="Q536" i="18"/>
  <c r="P536" i="18"/>
  <c r="O536" i="18"/>
  <c r="N536" i="18"/>
  <c r="M536" i="18"/>
  <c r="L536" i="18"/>
  <c r="K536" i="18"/>
  <c r="J536" i="18"/>
  <c r="I536" i="18"/>
  <c r="H536" i="18"/>
  <c r="G536" i="18"/>
  <c r="F536" i="18"/>
  <c r="E536" i="18"/>
  <c r="D536" i="18"/>
  <c r="C536" i="18"/>
  <c r="A536" i="18"/>
  <c r="B536" i="18" s="1"/>
  <c r="S535" i="18"/>
  <c r="Q535" i="18"/>
  <c r="P535" i="18"/>
  <c r="O535" i="18"/>
  <c r="N535" i="18"/>
  <c r="M535" i="18"/>
  <c r="L535" i="18"/>
  <c r="K535" i="18"/>
  <c r="J535" i="18"/>
  <c r="I535" i="18"/>
  <c r="H535" i="18"/>
  <c r="G535" i="18"/>
  <c r="F535" i="18"/>
  <c r="E535" i="18"/>
  <c r="D535" i="18"/>
  <c r="C535" i="18"/>
  <c r="A535" i="18"/>
  <c r="B535" i="18" s="1"/>
  <c r="S534" i="18"/>
  <c r="Q534" i="18"/>
  <c r="P534" i="18"/>
  <c r="O534" i="18"/>
  <c r="N534" i="18"/>
  <c r="M534" i="18"/>
  <c r="L534" i="18"/>
  <c r="K534" i="18"/>
  <c r="J534" i="18"/>
  <c r="I534" i="18"/>
  <c r="H534" i="18"/>
  <c r="G534" i="18"/>
  <c r="F534" i="18"/>
  <c r="E534" i="18"/>
  <c r="D534" i="18"/>
  <c r="C534" i="18"/>
  <c r="B534" i="18"/>
  <c r="A534" i="18"/>
  <c r="S533" i="18"/>
  <c r="Q533" i="18"/>
  <c r="P533" i="18"/>
  <c r="O533" i="18"/>
  <c r="N533" i="18"/>
  <c r="M533" i="18"/>
  <c r="L533" i="18"/>
  <c r="K533" i="18"/>
  <c r="J533" i="18"/>
  <c r="I533" i="18"/>
  <c r="H533" i="18"/>
  <c r="G533" i="18"/>
  <c r="F533" i="18"/>
  <c r="E533" i="18"/>
  <c r="D533" i="18"/>
  <c r="C533" i="18"/>
  <c r="A533" i="18"/>
  <c r="B533" i="18" s="1"/>
  <c r="S532" i="18"/>
  <c r="Q532" i="18"/>
  <c r="P532" i="18"/>
  <c r="O532" i="18"/>
  <c r="N532" i="18"/>
  <c r="M532" i="18"/>
  <c r="L532" i="18"/>
  <c r="K532" i="18"/>
  <c r="J532" i="18"/>
  <c r="I532" i="18"/>
  <c r="H532" i="18"/>
  <c r="G532" i="18"/>
  <c r="F532" i="18"/>
  <c r="E532" i="18"/>
  <c r="D532" i="18"/>
  <c r="C532" i="18"/>
  <c r="B532" i="18"/>
  <c r="A532" i="18"/>
  <c r="S531" i="18"/>
  <c r="Q531" i="18"/>
  <c r="P531" i="18"/>
  <c r="O531" i="18"/>
  <c r="N531" i="18"/>
  <c r="M531" i="18"/>
  <c r="L531" i="18"/>
  <c r="K531" i="18"/>
  <c r="J531" i="18"/>
  <c r="I531" i="18"/>
  <c r="H531" i="18"/>
  <c r="G531" i="18"/>
  <c r="F531" i="18"/>
  <c r="E531" i="18"/>
  <c r="D531" i="18"/>
  <c r="C531" i="18"/>
  <c r="B531" i="18"/>
  <c r="A531" i="18"/>
  <c r="S530" i="18"/>
  <c r="Q530" i="18"/>
  <c r="P530" i="18"/>
  <c r="O530" i="18"/>
  <c r="N530" i="18"/>
  <c r="M530" i="18"/>
  <c r="L530" i="18"/>
  <c r="K530" i="18"/>
  <c r="J530" i="18"/>
  <c r="I530" i="18"/>
  <c r="H530" i="18"/>
  <c r="G530" i="18"/>
  <c r="F530" i="18"/>
  <c r="E530" i="18"/>
  <c r="D530" i="18"/>
  <c r="C530" i="18"/>
  <c r="B530" i="18"/>
  <c r="A530" i="18"/>
  <c r="S529" i="18"/>
  <c r="Q529" i="18"/>
  <c r="P529" i="18"/>
  <c r="O529" i="18"/>
  <c r="N529" i="18"/>
  <c r="M529" i="18"/>
  <c r="L529" i="18"/>
  <c r="K529" i="18"/>
  <c r="J529" i="18"/>
  <c r="I529" i="18"/>
  <c r="H529" i="18"/>
  <c r="G529" i="18"/>
  <c r="F529" i="18"/>
  <c r="E529" i="18"/>
  <c r="D529" i="18"/>
  <c r="C529" i="18"/>
  <c r="A529" i="18"/>
  <c r="B529" i="18" s="1"/>
  <c r="S528" i="18"/>
  <c r="Q528" i="18"/>
  <c r="P528" i="18"/>
  <c r="O528" i="18"/>
  <c r="N528" i="18"/>
  <c r="M528" i="18"/>
  <c r="L528" i="18"/>
  <c r="K528" i="18"/>
  <c r="J528" i="18"/>
  <c r="I528" i="18"/>
  <c r="H528" i="18"/>
  <c r="G528" i="18"/>
  <c r="F528" i="18"/>
  <c r="E528" i="18"/>
  <c r="D528" i="18"/>
  <c r="C528" i="18"/>
  <c r="B528" i="18"/>
  <c r="A528" i="18"/>
  <c r="S527" i="18"/>
  <c r="Q527" i="18"/>
  <c r="P527" i="18"/>
  <c r="O527" i="18"/>
  <c r="N527" i="18"/>
  <c r="M527" i="18"/>
  <c r="L527" i="18"/>
  <c r="K527" i="18"/>
  <c r="J527" i="18"/>
  <c r="I527" i="18"/>
  <c r="H527" i="18"/>
  <c r="G527" i="18"/>
  <c r="F527" i="18"/>
  <c r="E527" i="18"/>
  <c r="D527" i="18"/>
  <c r="C527" i="18"/>
  <c r="A527" i="18"/>
  <c r="B527" i="18" s="1"/>
  <c r="S526" i="18"/>
  <c r="Q526" i="18"/>
  <c r="P526" i="18"/>
  <c r="O526" i="18"/>
  <c r="N526" i="18"/>
  <c r="M526" i="18"/>
  <c r="L526" i="18"/>
  <c r="K526" i="18"/>
  <c r="J526" i="18"/>
  <c r="I526" i="18"/>
  <c r="H526" i="18"/>
  <c r="G526" i="18"/>
  <c r="F526" i="18"/>
  <c r="E526" i="18"/>
  <c r="D526" i="18"/>
  <c r="C526" i="18"/>
  <c r="B526" i="18"/>
  <c r="A526" i="18"/>
  <c r="S525" i="18"/>
  <c r="Q525" i="18"/>
  <c r="P525" i="18"/>
  <c r="O525" i="18"/>
  <c r="N525" i="18"/>
  <c r="M525" i="18"/>
  <c r="L525" i="18"/>
  <c r="K525" i="18"/>
  <c r="J525" i="18"/>
  <c r="I525" i="18"/>
  <c r="H525" i="18"/>
  <c r="G525" i="18"/>
  <c r="F525" i="18"/>
  <c r="E525" i="18"/>
  <c r="D525" i="18"/>
  <c r="C525" i="18"/>
  <c r="A525" i="18"/>
  <c r="B525" i="18" s="1"/>
  <c r="S524" i="18"/>
  <c r="Q524" i="18"/>
  <c r="P524" i="18"/>
  <c r="O524" i="18"/>
  <c r="N524" i="18"/>
  <c r="M524" i="18"/>
  <c r="L524" i="18"/>
  <c r="K524" i="18"/>
  <c r="J524" i="18"/>
  <c r="I524" i="18"/>
  <c r="H524" i="18"/>
  <c r="G524" i="18"/>
  <c r="F524" i="18"/>
  <c r="E524" i="18"/>
  <c r="D524" i="18"/>
  <c r="C524" i="18"/>
  <c r="A524" i="18"/>
  <c r="B524" i="18" s="1"/>
  <c r="S523" i="18"/>
  <c r="Q523" i="18"/>
  <c r="P523" i="18"/>
  <c r="O523" i="18"/>
  <c r="N523" i="18"/>
  <c r="M523" i="18"/>
  <c r="L523" i="18"/>
  <c r="K523" i="18"/>
  <c r="J523" i="18"/>
  <c r="I523" i="18"/>
  <c r="H523" i="18"/>
  <c r="G523" i="18"/>
  <c r="F523" i="18"/>
  <c r="E523" i="18"/>
  <c r="D523" i="18"/>
  <c r="C523" i="18"/>
  <c r="A523" i="18"/>
  <c r="B523" i="18" s="1"/>
  <c r="S522" i="18"/>
  <c r="Q522" i="18"/>
  <c r="P522" i="18"/>
  <c r="O522" i="18"/>
  <c r="N522" i="18"/>
  <c r="M522" i="18"/>
  <c r="L522" i="18"/>
  <c r="K522" i="18"/>
  <c r="J522" i="18"/>
  <c r="I522" i="18"/>
  <c r="H522" i="18"/>
  <c r="G522" i="18"/>
  <c r="F522" i="18"/>
  <c r="E522" i="18"/>
  <c r="D522" i="18"/>
  <c r="C522" i="18"/>
  <c r="B522" i="18"/>
  <c r="A522" i="18"/>
  <c r="S521" i="18"/>
  <c r="Q521" i="18"/>
  <c r="P521" i="18"/>
  <c r="O521" i="18"/>
  <c r="N521" i="18"/>
  <c r="M521" i="18"/>
  <c r="L521" i="18"/>
  <c r="K521" i="18"/>
  <c r="J521" i="18"/>
  <c r="I521" i="18"/>
  <c r="H521" i="18"/>
  <c r="G521" i="18"/>
  <c r="F521" i="18"/>
  <c r="E521" i="18"/>
  <c r="D521" i="18"/>
  <c r="C521" i="18"/>
  <c r="A521" i="18"/>
  <c r="B521" i="18" s="1"/>
  <c r="S520" i="18"/>
  <c r="Q520" i="18"/>
  <c r="P520" i="18"/>
  <c r="O520" i="18"/>
  <c r="N520" i="18"/>
  <c r="M520" i="18"/>
  <c r="L520" i="18"/>
  <c r="K520" i="18"/>
  <c r="J520" i="18"/>
  <c r="I520" i="18"/>
  <c r="H520" i="18"/>
  <c r="G520" i="18"/>
  <c r="F520" i="18"/>
  <c r="E520" i="18"/>
  <c r="D520" i="18"/>
  <c r="C520" i="18"/>
  <c r="B520" i="18"/>
  <c r="A520" i="18"/>
  <c r="S519" i="18"/>
  <c r="Q519" i="18"/>
  <c r="P519" i="18"/>
  <c r="O519" i="18"/>
  <c r="N519" i="18"/>
  <c r="M519" i="18"/>
  <c r="L519" i="18"/>
  <c r="K519" i="18"/>
  <c r="J519" i="18"/>
  <c r="I519" i="18"/>
  <c r="H519" i="18"/>
  <c r="G519" i="18"/>
  <c r="F519" i="18"/>
  <c r="E519" i="18"/>
  <c r="D519" i="18"/>
  <c r="C519" i="18"/>
  <c r="B519" i="18"/>
  <c r="A519" i="18"/>
  <c r="S518" i="18"/>
  <c r="Q518" i="18"/>
  <c r="P518" i="18"/>
  <c r="O518" i="18"/>
  <c r="N518" i="18"/>
  <c r="M518" i="18"/>
  <c r="L518" i="18"/>
  <c r="K518" i="18"/>
  <c r="J518" i="18"/>
  <c r="I518" i="18"/>
  <c r="H518" i="18"/>
  <c r="G518" i="18"/>
  <c r="F518" i="18"/>
  <c r="E518" i="18"/>
  <c r="D518" i="18"/>
  <c r="C518" i="18"/>
  <c r="B518" i="18"/>
  <c r="A518" i="18"/>
  <c r="S517" i="18"/>
  <c r="Q517" i="18"/>
  <c r="P517" i="18"/>
  <c r="O517" i="18"/>
  <c r="N517" i="18"/>
  <c r="M517" i="18"/>
  <c r="L517" i="18"/>
  <c r="K517" i="18"/>
  <c r="J517" i="18"/>
  <c r="I517" i="18"/>
  <c r="H517" i="18"/>
  <c r="G517" i="18"/>
  <c r="F517" i="18"/>
  <c r="E517" i="18"/>
  <c r="D517" i="18"/>
  <c r="C517" i="18"/>
  <c r="A517" i="18"/>
  <c r="B517" i="18" s="1"/>
  <c r="S516" i="18"/>
  <c r="Q516" i="18"/>
  <c r="P516" i="18"/>
  <c r="O516" i="18"/>
  <c r="N516" i="18"/>
  <c r="M516" i="18"/>
  <c r="L516" i="18"/>
  <c r="K516" i="18"/>
  <c r="J516" i="18"/>
  <c r="I516" i="18"/>
  <c r="H516" i="18"/>
  <c r="G516" i="18"/>
  <c r="F516" i="18"/>
  <c r="E516" i="18"/>
  <c r="D516" i="18"/>
  <c r="C516" i="18"/>
  <c r="B516" i="18"/>
  <c r="A516" i="18"/>
  <c r="S515" i="18"/>
  <c r="Q515" i="18"/>
  <c r="P515" i="18"/>
  <c r="O515" i="18"/>
  <c r="N515" i="18"/>
  <c r="M515" i="18"/>
  <c r="L515" i="18"/>
  <c r="K515" i="18"/>
  <c r="J515" i="18"/>
  <c r="I515" i="18"/>
  <c r="H515" i="18"/>
  <c r="G515" i="18"/>
  <c r="F515" i="18"/>
  <c r="E515" i="18"/>
  <c r="D515" i="18"/>
  <c r="C515" i="18"/>
  <c r="A515" i="18"/>
  <c r="B515" i="18" s="1"/>
  <c r="S514" i="18"/>
  <c r="Q514" i="18"/>
  <c r="P514" i="18"/>
  <c r="O514" i="18"/>
  <c r="N514" i="18"/>
  <c r="M514" i="18"/>
  <c r="L514" i="18"/>
  <c r="K514" i="18"/>
  <c r="J514" i="18"/>
  <c r="I514" i="18"/>
  <c r="H514" i="18"/>
  <c r="G514" i="18"/>
  <c r="F514" i="18"/>
  <c r="E514" i="18"/>
  <c r="D514" i="18"/>
  <c r="C514" i="18"/>
  <c r="B514" i="18"/>
  <c r="A514" i="18"/>
  <c r="S513" i="18"/>
  <c r="Q513" i="18"/>
  <c r="P513" i="18"/>
  <c r="O513" i="18"/>
  <c r="N513" i="18"/>
  <c r="M513" i="18"/>
  <c r="L513" i="18"/>
  <c r="K513" i="18"/>
  <c r="J513" i="18"/>
  <c r="I513" i="18"/>
  <c r="H513" i="18"/>
  <c r="G513" i="18"/>
  <c r="F513" i="18"/>
  <c r="E513" i="18"/>
  <c r="D513" i="18"/>
  <c r="C513" i="18"/>
  <c r="A513" i="18"/>
  <c r="B513" i="18" s="1"/>
  <c r="S512" i="18"/>
  <c r="Q512" i="18"/>
  <c r="P512" i="18"/>
  <c r="O512" i="18"/>
  <c r="N512" i="18"/>
  <c r="M512" i="18"/>
  <c r="L512" i="18"/>
  <c r="K512" i="18"/>
  <c r="J512" i="18"/>
  <c r="I512" i="18"/>
  <c r="H512" i="18"/>
  <c r="G512" i="18"/>
  <c r="F512" i="18"/>
  <c r="E512" i="18"/>
  <c r="D512" i="18"/>
  <c r="C512" i="18"/>
  <c r="A512" i="18"/>
  <c r="B512" i="18" s="1"/>
  <c r="S511" i="18"/>
  <c r="Q511" i="18"/>
  <c r="P511" i="18"/>
  <c r="O511" i="18"/>
  <c r="N511" i="18"/>
  <c r="M511" i="18"/>
  <c r="L511" i="18"/>
  <c r="K511" i="18"/>
  <c r="J511" i="18"/>
  <c r="I511" i="18"/>
  <c r="H511" i="18"/>
  <c r="G511" i="18"/>
  <c r="F511" i="18"/>
  <c r="E511" i="18"/>
  <c r="D511" i="18"/>
  <c r="C511" i="18"/>
  <c r="A511" i="18"/>
  <c r="B511" i="18" s="1"/>
  <c r="S510" i="18"/>
  <c r="Q510" i="18"/>
  <c r="P510" i="18"/>
  <c r="O510" i="18"/>
  <c r="N510" i="18"/>
  <c r="M510" i="18"/>
  <c r="L510" i="18"/>
  <c r="K510" i="18"/>
  <c r="J510" i="18"/>
  <c r="I510" i="18"/>
  <c r="H510" i="18"/>
  <c r="G510" i="18"/>
  <c r="F510" i="18"/>
  <c r="E510" i="18"/>
  <c r="D510" i="18"/>
  <c r="C510" i="18"/>
  <c r="B510" i="18"/>
  <c r="A510" i="18"/>
  <c r="S509" i="18"/>
  <c r="Q509" i="18"/>
  <c r="P509" i="18"/>
  <c r="O509" i="18"/>
  <c r="N509" i="18"/>
  <c r="M509" i="18"/>
  <c r="L509" i="18"/>
  <c r="K509" i="18"/>
  <c r="J509" i="18"/>
  <c r="I509" i="18"/>
  <c r="H509" i="18"/>
  <c r="G509" i="18"/>
  <c r="F509" i="18"/>
  <c r="E509" i="18"/>
  <c r="D509" i="18"/>
  <c r="C509" i="18"/>
  <c r="A509" i="18"/>
  <c r="B509" i="18" s="1"/>
  <c r="S508" i="18"/>
  <c r="Q508" i="18"/>
  <c r="P508" i="18"/>
  <c r="O508" i="18"/>
  <c r="N508" i="18"/>
  <c r="M508" i="18"/>
  <c r="L508" i="18"/>
  <c r="K508" i="18"/>
  <c r="J508" i="18"/>
  <c r="I508" i="18"/>
  <c r="H508" i="18"/>
  <c r="G508" i="18"/>
  <c r="F508" i="18"/>
  <c r="E508" i="18"/>
  <c r="D508" i="18"/>
  <c r="C508" i="18"/>
  <c r="B508" i="18"/>
  <c r="A508" i="18"/>
  <c r="S507" i="18"/>
  <c r="Q507" i="18"/>
  <c r="P507" i="18"/>
  <c r="O507" i="18"/>
  <c r="N507" i="18"/>
  <c r="M507" i="18"/>
  <c r="L507" i="18"/>
  <c r="K507" i="18"/>
  <c r="J507" i="18"/>
  <c r="I507" i="18"/>
  <c r="H507" i="18"/>
  <c r="G507" i="18"/>
  <c r="F507" i="18"/>
  <c r="E507" i="18"/>
  <c r="D507" i="18"/>
  <c r="C507" i="18"/>
  <c r="B507" i="18"/>
  <c r="A507" i="18"/>
  <c r="S506" i="18"/>
  <c r="Q506" i="18"/>
  <c r="P506" i="18"/>
  <c r="O506" i="18"/>
  <c r="N506" i="18"/>
  <c r="M506" i="18"/>
  <c r="L506" i="18"/>
  <c r="K506" i="18"/>
  <c r="J506" i="18"/>
  <c r="I506" i="18"/>
  <c r="H506" i="18"/>
  <c r="G506" i="18"/>
  <c r="F506" i="18"/>
  <c r="E506" i="18"/>
  <c r="D506" i="18"/>
  <c r="C506" i="18"/>
  <c r="B506" i="18"/>
  <c r="A506" i="18"/>
  <c r="S505" i="18"/>
  <c r="Q505" i="18"/>
  <c r="P505" i="18"/>
  <c r="O505" i="18"/>
  <c r="N505" i="18"/>
  <c r="M505" i="18"/>
  <c r="L505" i="18"/>
  <c r="K505" i="18"/>
  <c r="J505" i="18"/>
  <c r="I505" i="18"/>
  <c r="H505" i="18"/>
  <c r="G505" i="18"/>
  <c r="F505" i="18"/>
  <c r="E505" i="18"/>
  <c r="D505" i="18"/>
  <c r="C505" i="18"/>
  <c r="A505" i="18"/>
  <c r="B505" i="18" s="1"/>
  <c r="S504" i="18"/>
  <c r="Q504" i="18"/>
  <c r="P504" i="18"/>
  <c r="O504" i="18"/>
  <c r="N504" i="18"/>
  <c r="M504" i="18"/>
  <c r="L504" i="18"/>
  <c r="K504" i="18"/>
  <c r="J504" i="18"/>
  <c r="I504" i="18"/>
  <c r="H504" i="18"/>
  <c r="G504" i="18"/>
  <c r="F504" i="18"/>
  <c r="E504" i="18"/>
  <c r="D504" i="18"/>
  <c r="C504" i="18"/>
  <c r="B504" i="18"/>
  <c r="A504" i="18"/>
  <c r="S503" i="18"/>
  <c r="Q503" i="18"/>
  <c r="P503" i="18"/>
  <c r="O503" i="18"/>
  <c r="N503" i="18"/>
  <c r="M503" i="18"/>
  <c r="L503" i="18"/>
  <c r="K503" i="18"/>
  <c r="J503" i="18"/>
  <c r="I503" i="18"/>
  <c r="H503" i="18"/>
  <c r="G503" i="18"/>
  <c r="F503" i="18"/>
  <c r="E503" i="18"/>
  <c r="D503" i="18"/>
  <c r="C503" i="18"/>
  <c r="A503" i="18"/>
  <c r="B503" i="18" s="1"/>
  <c r="S502" i="18"/>
  <c r="Q502" i="18"/>
  <c r="P502" i="18"/>
  <c r="O502" i="18"/>
  <c r="N502" i="18"/>
  <c r="M502" i="18"/>
  <c r="L502" i="18"/>
  <c r="K502" i="18"/>
  <c r="J502" i="18"/>
  <c r="I502" i="18"/>
  <c r="H502" i="18"/>
  <c r="G502" i="18"/>
  <c r="F502" i="18"/>
  <c r="E502" i="18"/>
  <c r="D502" i="18"/>
  <c r="C502" i="18"/>
  <c r="B502" i="18"/>
  <c r="A502" i="18"/>
  <c r="S501" i="18"/>
  <c r="Q501" i="18"/>
  <c r="P501" i="18"/>
  <c r="O501" i="18"/>
  <c r="N501" i="18"/>
  <c r="M501" i="18"/>
  <c r="L501" i="18"/>
  <c r="K501" i="18"/>
  <c r="J501" i="18"/>
  <c r="I501" i="18"/>
  <c r="H501" i="18"/>
  <c r="G501" i="18"/>
  <c r="F501" i="18"/>
  <c r="E501" i="18"/>
  <c r="D501" i="18"/>
  <c r="C501" i="18"/>
  <c r="A501" i="18"/>
  <c r="B501" i="18" s="1"/>
  <c r="S500" i="18"/>
  <c r="Q500" i="18"/>
  <c r="P500" i="18"/>
  <c r="O500" i="18"/>
  <c r="N500" i="18"/>
  <c r="M500" i="18"/>
  <c r="L500" i="18"/>
  <c r="K500" i="18"/>
  <c r="J500" i="18"/>
  <c r="I500" i="18"/>
  <c r="H500" i="18"/>
  <c r="G500" i="18"/>
  <c r="F500" i="18"/>
  <c r="E500" i="18"/>
  <c r="D500" i="18"/>
  <c r="C500" i="18"/>
  <c r="A500" i="18"/>
  <c r="B500" i="18" s="1"/>
  <c r="S499" i="18"/>
  <c r="Q499" i="18"/>
  <c r="P499" i="18"/>
  <c r="O499" i="18"/>
  <c r="N499" i="18"/>
  <c r="M499" i="18"/>
  <c r="L499" i="18"/>
  <c r="K499" i="18"/>
  <c r="J499" i="18"/>
  <c r="I499" i="18"/>
  <c r="H499" i="18"/>
  <c r="G499" i="18"/>
  <c r="F499" i="18"/>
  <c r="E499" i="18"/>
  <c r="D499" i="18"/>
  <c r="C499" i="18"/>
  <c r="A499" i="18"/>
  <c r="B499" i="18" s="1"/>
  <c r="S498" i="18"/>
  <c r="Q498" i="18"/>
  <c r="P498" i="18"/>
  <c r="O498" i="18"/>
  <c r="N498" i="18"/>
  <c r="M498" i="18"/>
  <c r="L498" i="18"/>
  <c r="K498" i="18"/>
  <c r="J498" i="18"/>
  <c r="I498" i="18"/>
  <c r="H498" i="18"/>
  <c r="G498" i="18"/>
  <c r="F498" i="18"/>
  <c r="E498" i="18"/>
  <c r="D498" i="18"/>
  <c r="C498" i="18"/>
  <c r="B498" i="18"/>
  <c r="A498" i="18"/>
  <c r="S497" i="18"/>
  <c r="Q497" i="18"/>
  <c r="P497" i="18"/>
  <c r="O497" i="18"/>
  <c r="N497" i="18"/>
  <c r="M497" i="18"/>
  <c r="L497" i="18"/>
  <c r="K497" i="18"/>
  <c r="J497" i="18"/>
  <c r="I497" i="18"/>
  <c r="H497" i="18"/>
  <c r="G497" i="18"/>
  <c r="F497" i="18"/>
  <c r="E497" i="18"/>
  <c r="D497" i="18"/>
  <c r="C497" i="18"/>
  <c r="A497" i="18"/>
  <c r="B497" i="18" s="1"/>
  <c r="S496" i="18"/>
  <c r="Q496" i="18"/>
  <c r="P496" i="18"/>
  <c r="O496" i="18"/>
  <c r="N496" i="18"/>
  <c r="M496" i="18"/>
  <c r="L496" i="18"/>
  <c r="K496" i="18"/>
  <c r="J496" i="18"/>
  <c r="I496" i="18"/>
  <c r="H496" i="18"/>
  <c r="G496" i="18"/>
  <c r="F496" i="18"/>
  <c r="E496" i="18"/>
  <c r="D496" i="18"/>
  <c r="C496" i="18"/>
  <c r="A496" i="18"/>
  <c r="B496" i="18" s="1"/>
  <c r="S495" i="18"/>
  <c r="Q495" i="18"/>
  <c r="P495" i="18"/>
  <c r="O495" i="18"/>
  <c r="N495" i="18"/>
  <c r="M495" i="18"/>
  <c r="L495" i="18"/>
  <c r="K495" i="18"/>
  <c r="J495" i="18"/>
  <c r="I495" i="18"/>
  <c r="H495" i="18"/>
  <c r="G495" i="18"/>
  <c r="F495" i="18"/>
  <c r="E495" i="18"/>
  <c r="D495" i="18"/>
  <c r="C495" i="18"/>
  <c r="B495" i="18"/>
  <c r="A495" i="18"/>
  <c r="S494" i="18"/>
  <c r="Q494" i="18"/>
  <c r="P494" i="18"/>
  <c r="O494" i="18"/>
  <c r="N494" i="18"/>
  <c r="M494" i="18"/>
  <c r="L494" i="18"/>
  <c r="K494" i="18"/>
  <c r="J494" i="18"/>
  <c r="I494" i="18"/>
  <c r="H494" i="18"/>
  <c r="G494" i="18"/>
  <c r="F494" i="18"/>
  <c r="E494" i="18"/>
  <c r="D494" i="18"/>
  <c r="C494" i="18"/>
  <c r="B494" i="18"/>
  <c r="A494" i="18"/>
  <c r="S493" i="18"/>
  <c r="Q493" i="18"/>
  <c r="P493" i="18"/>
  <c r="O493" i="18"/>
  <c r="N493" i="18"/>
  <c r="M493" i="18"/>
  <c r="L493" i="18"/>
  <c r="K493" i="18"/>
  <c r="J493" i="18"/>
  <c r="I493" i="18"/>
  <c r="H493" i="18"/>
  <c r="G493" i="18"/>
  <c r="F493" i="18"/>
  <c r="E493" i="18"/>
  <c r="D493" i="18"/>
  <c r="C493" i="18"/>
  <c r="A493" i="18"/>
  <c r="B493" i="18" s="1"/>
  <c r="S492" i="18"/>
  <c r="Q492" i="18"/>
  <c r="P492" i="18"/>
  <c r="O492" i="18"/>
  <c r="N492" i="18"/>
  <c r="M492" i="18"/>
  <c r="L492" i="18"/>
  <c r="K492" i="18"/>
  <c r="J492" i="18"/>
  <c r="I492" i="18"/>
  <c r="H492" i="18"/>
  <c r="G492" i="18"/>
  <c r="F492" i="18"/>
  <c r="E492" i="18"/>
  <c r="D492" i="18"/>
  <c r="C492" i="18"/>
  <c r="B492" i="18"/>
  <c r="A492" i="18"/>
  <c r="S491" i="18"/>
  <c r="Q491" i="18"/>
  <c r="P491" i="18"/>
  <c r="O491" i="18"/>
  <c r="N491" i="18"/>
  <c r="M491" i="18"/>
  <c r="L491" i="18"/>
  <c r="K491" i="18"/>
  <c r="J491" i="18"/>
  <c r="I491" i="18"/>
  <c r="H491" i="18"/>
  <c r="G491" i="18"/>
  <c r="F491" i="18"/>
  <c r="E491" i="18"/>
  <c r="D491" i="18"/>
  <c r="C491" i="18"/>
  <c r="A491" i="18"/>
  <c r="B491" i="18" s="1"/>
  <c r="S490" i="18"/>
  <c r="Q490" i="18"/>
  <c r="P490" i="18"/>
  <c r="O490" i="18"/>
  <c r="N490" i="18"/>
  <c r="M490" i="18"/>
  <c r="L490" i="18"/>
  <c r="K490" i="18"/>
  <c r="J490" i="18"/>
  <c r="I490" i="18"/>
  <c r="H490" i="18"/>
  <c r="G490" i="18"/>
  <c r="F490" i="18"/>
  <c r="E490" i="18"/>
  <c r="D490" i="18"/>
  <c r="C490" i="18"/>
  <c r="A490" i="18"/>
  <c r="B490" i="18" s="1"/>
  <c r="S489" i="18"/>
  <c r="Q489" i="18"/>
  <c r="P489" i="18"/>
  <c r="O489" i="18"/>
  <c r="N489" i="18"/>
  <c r="M489" i="18"/>
  <c r="L489" i="18"/>
  <c r="K489" i="18"/>
  <c r="J489" i="18"/>
  <c r="I489" i="18"/>
  <c r="H489" i="18"/>
  <c r="G489" i="18"/>
  <c r="F489" i="18"/>
  <c r="E489" i="18"/>
  <c r="D489" i="18"/>
  <c r="C489" i="18"/>
  <c r="A489" i="18"/>
  <c r="B489" i="18" s="1"/>
  <c r="S488" i="18"/>
  <c r="Q488" i="18"/>
  <c r="P488" i="18"/>
  <c r="O488" i="18"/>
  <c r="N488" i="18"/>
  <c r="M488" i="18"/>
  <c r="L488" i="18"/>
  <c r="K488" i="18"/>
  <c r="J488" i="18"/>
  <c r="I488" i="18"/>
  <c r="H488" i="18"/>
  <c r="G488" i="18"/>
  <c r="F488" i="18"/>
  <c r="E488" i="18"/>
  <c r="D488" i="18"/>
  <c r="C488" i="18"/>
  <c r="A488" i="18"/>
  <c r="B488" i="18" s="1"/>
  <c r="S487" i="18"/>
  <c r="Q487" i="18"/>
  <c r="P487" i="18"/>
  <c r="O487" i="18"/>
  <c r="N487" i="18"/>
  <c r="M487" i="18"/>
  <c r="L487" i="18"/>
  <c r="K487" i="18"/>
  <c r="J487" i="18"/>
  <c r="I487" i="18"/>
  <c r="H487" i="18"/>
  <c r="G487" i="18"/>
  <c r="F487" i="18"/>
  <c r="E487" i="18"/>
  <c r="D487" i="18"/>
  <c r="C487" i="18"/>
  <c r="A487" i="18"/>
  <c r="B487" i="18" s="1"/>
  <c r="S486" i="18"/>
  <c r="Q486" i="18"/>
  <c r="P486" i="18"/>
  <c r="O486" i="18"/>
  <c r="N486" i="18"/>
  <c r="M486" i="18"/>
  <c r="L486" i="18"/>
  <c r="K486" i="18"/>
  <c r="J486" i="18"/>
  <c r="I486" i="18"/>
  <c r="H486" i="18"/>
  <c r="G486" i="18"/>
  <c r="F486" i="18"/>
  <c r="E486" i="18"/>
  <c r="D486" i="18"/>
  <c r="C486" i="18"/>
  <c r="B486" i="18"/>
  <c r="A486" i="18"/>
  <c r="S485" i="18"/>
  <c r="Q485" i="18"/>
  <c r="P485" i="18"/>
  <c r="O485" i="18"/>
  <c r="N485" i="18"/>
  <c r="M485" i="18"/>
  <c r="L485" i="18"/>
  <c r="K485" i="18"/>
  <c r="J485" i="18"/>
  <c r="I485" i="18"/>
  <c r="H485" i="18"/>
  <c r="G485" i="18"/>
  <c r="F485" i="18"/>
  <c r="E485" i="18"/>
  <c r="D485" i="18"/>
  <c r="C485" i="18"/>
  <c r="A485" i="18"/>
  <c r="B485" i="18" s="1"/>
  <c r="S484" i="18"/>
  <c r="Q484" i="18"/>
  <c r="P484" i="18"/>
  <c r="O484" i="18"/>
  <c r="N484" i="18"/>
  <c r="M484" i="18"/>
  <c r="L484" i="18"/>
  <c r="K484" i="18"/>
  <c r="J484" i="18"/>
  <c r="I484" i="18"/>
  <c r="H484" i="18"/>
  <c r="G484" i="18"/>
  <c r="F484" i="18"/>
  <c r="E484" i="18"/>
  <c r="D484" i="18"/>
  <c r="C484" i="18"/>
  <c r="A484" i="18"/>
  <c r="B484" i="18" s="1"/>
  <c r="S483" i="18"/>
  <c r="Q483" i="18"/>
  <c r="P483" i="18"/>
  <c r="O483" i="18"/>
  <c r="N483" i="18"/>
  <c r="M483" i="18"/>
  <c r="L483" i="18"/>
  <c r="K483" i="18"/>
  <c r="J483" i="18"/>
  <c r="I483" i="18"/>
  <c r="H483" i="18"/>
  <c r="G483" i="18"/>
  <c r="F483" i="18"/>
  <c r="E483" i="18"/>
  <c r="D483" i="18"/>
  <c r="C483" i="18"/>
  <c r="B483" i="18"/>
  <c r="A483" i="18"/>
  <c r="S482" i="18"/>
  <c r="Q482" i="18"/>
  <c r="P482" i="18"/>
  <c r="O482" i="18"/>
  <c r="N482" i="18"/>
  <c r="M482" i="18"/>
  <c r="L482" i="18"/>
  <c r="K482" i="18"/>
  <c r="J482" i="18"/>
  <c r="I482" i="18"/>
  <c r="H482" i="18"/>
  <c r="G482" i="18"/>
  <c r="F482" i="18"/>
  <c r="E482" i="18"/>
  <c r="D482" i="18"/>
  <c r="C482" i="18"/>
  <c r="B482" i="18"/>
  <c r="A482" i="18"/>
  <c r="S481" i="18"/>
  <c r="Q481" i="18"/>
  <c r="P481" i="18"/>
  <c r="O481" i="18"/>
  <c r="N481" i="18"/>
  <c r="M481" i="18"/>
  <c r="L481" i="18"/>
  <c r="K481" i="18"/>
  <c r="J481" i="18"/>
  <c r="I481" i="18"/>
  <c r="H481" i="18"/>
  <c r="G481" i="18"/>
  <c r="F481" i="18"/>
  <c r="E481" i="18"/>
  <c r="D481" i="18"/>
  <c r="C481" i="18"/>
  <c r="A481" i="18"/>
  <c r="B481" i="18" s="1"/>
  <c r="S480" i="18"/>
  <c r="Q480" i="18"/>
  <c r="P480" i="18"/>
  <c r="O480" i="18"/>
  <c r="N480" i="18"/>
  <c r="M480" i="18"/>
  <c r="L480" i="18"/>
  <c r="K480" i="18"/>
  <c r="J480" i="18"/>
  <c r="I480" i="18"/>
  <c r="H480" i="18"/>
  <c r="G480" i="18"/>
  <c r="F480" i="18"/>
  <c r="E480" i="18"/>
  <c r="D480" i="18"/>
  <c r="C480" i="18"/>
  <c r="B480" i="18"/>
  <c r="A480" i="18"/>
  <c r="S479" i="18"/>
  <c r="Q479" i="18"/>
  <c r="P479" i="18"/>
  <c r="O479" i="18"/>
  <c r="N479" i="18"/>
  <c r="M479" i="18"/>
  <c r="L479" i="18"/>
  <c r="K479" i="18"/>
  <c r="J479" i="18"/>
  <c r="I479" i="18"/>
  <c r="H479" i="18"/>
  <c r="G479" i="18"/>
  <c r="F479" i="18"/>
  <c r="E479" i="18"/>
  <c r="D479" i="18"/>
  <c r="C479" i="18"/>
  <c r="A479" i="18"/>
  <c r="B479" i="18" s="1"/>
  <c r="S478" i="18"/>
  <c r="Q478" i="18"/>
  <c r="P478" i="18"/>
  <c r="O478" i="18"/>
  <c r="N478" i="18"/>
  <c r="M478" i="18"/>
  <c r="L478" i="18"/>
  <c r="K478" i="18"/>
  <c r="J478" i="18"/>
  <c r="I478" i="18"/>
  <c r="H478" i="18"/>
  <c r="G478" i="18"/>
  <c r="F478" i="18"/>
  <c r="E478" i="18"/>
  <c r="D478" i="18"/>
  <c r="C478" i="18"/>
  <c r="A478" i="18"/>
  <c r="B478" i="18" s="1"/>
  <c r="S477" i="18"/>
  <c r="Q477" i="18"/>
  <c r="P477" i="18"/>
  <c r="O477" i="18"/>
  <c r="N477" i="18"/>
  <c r="M477" i="18"/>
  <c r="L477" i="18"/>
  <c r="K477" i="18"/>
  <c r="J477" i="18"/>
  <c r="I477" i="18"/>
  <c r="H477" i="18"/>
  <c r="G477" i="18"/>
  <c r="F477" i="18"/>
  <c r="E477" i="18"/>
  <c r="D477" i="18"/>
  <c r="C477" i="18"/>
  <c r="A477" i="18"/>
  <c r="B477" i="18" s="1"/>
  <c r="S476" i="18"/>
  <c r="Q476" i="18"/>
  <c r="P476" i="18"/>
  <c r="O476" i="18"/>
  <c r="N476" i="18"/>
  <c r="M476" i="18"/>
  <c r="L476" i="18"/>
  <c r="K476" i="18"/>
  <c r="J476" i="18"/>
  <c r="I476" i="18"/>
  <c r="H476" i="18"/>
  <c r="G476" i="18"/>
  <c r="F476" i="18"/>
  <c r="E476" i="18"/>
  <c r="D476" i="18"/>
  <c r="C476" i="18"/>
  <c r="A476" i="18"/>
  <c r="B476" i="18" s="1"/>
  <c r="S475" i="18"/>
  <c r="Q475" i="18"/>
  <c r="P475" i="18"/>
  <c r="O475" i="18"/>
  <c r="N475" i="18"/>
  <c r="M475" i="18"/>
  <c r="L475" i="18"/>
  <c r="K475" i="18"/>
  <c r="J475" i="18"/>
  <c r="I475" i="18"/>
  <c r="H475" i="18"/>
  <c r="G475" i="18"/>
  <c r="F475" i="18"/>
  <c r="E475" i="18"/>
  <c r="D475" i="18"/>
  <c r="C475" i="18"/>
  <c r="A475" i="18"/>
  <c r="B475" i="18" s="1"/>
  <c r="S474" i="18"/>
  <c r="Q474" i="18"/>
  <c r="P474" i="18"/>
  <c r="O474" i="18"/>
  <c r="N474" i="18"/>
  <c r="M474" i="18"/>
  <c r="L474" i="18"/>
  <c r="K474" i="18"/>
  <c r="J474" i="18"/>
  <c r="I474" i="18"/>
  <c r="H474" i="18"/>
  <c r="G474" i="18"/>
  <c r="F474" i="18"/>
  <c r="E474" i="18"/>
  <c r="D474" i="18"/>
  <c r="C474" i="18"/>
  <c r="B474" i="18"/>
  <c r="A474" i="18"/>
  <c r="S473" i="18"/>
  <c r="Q473" i="18"/>
  <c r="P473" i="18"/>
  <c r="O473" i="18"/>
  <c r="N473" i="18"/>
  <c r="M473" i="18"/>
  <c r="L473" i="18"/>
  <c r="K473" i="18"/>
  <c r="J473" i="18"/>
  <c r="I473" i="18"/>
  <c r="H473" i="18"/>
  <c r="G473" i="18"/>
  <c r="F473" i="18"/>
  <c r="E473" i="18"/>
  <c r="D473" i="18"/>
  <c r="C473" i="18"/>
  <c r="A473" i="18"/>
  <c r="B473" i="18" s="1"/>
  <c r="S472" i="18"/>
  <c r="Q472" i="18"/>
  <c r="P472" i="18"/>
  <c r="O472" i="18"/>
  <c r="N472" i="18"/>
  <c r="M472" i="18"/>
  <c r="L472" i="18"/>
  <c r="K472" i="18"/>
  <c r="J472" i="18"/>
  <c r="I472" i="18"/>
  <c r="H472" i="18"/>
  <c r="G472" i="18"/>
  <c r="F472" i="18"/>
  <c r="E472" i="18"/>
  <c r="D472" i="18"/>
  <c r="C472" i="18"/>
  <c r="A472" i="18"/>
  <c r="B472" i="18" s="1"/>
  <c r="S471" i="18"/>
  <c r="Q471" i="18"/>
  <c r="P471" i="18"/>
  <c r="O471" i="18"/>
  <c r="N471" i="18"/>
  <c r="M471" i="18"/>
  <c r="L471" i="18"/>
  <c r="K471" i="18"/>
  <c r="J471" i="18"/>
  <c r="I471" i="18"/>
  <c r="H471" i="18"/>
  <c r="G471" i="18"/>
  <c r="F471" i="18"/>
  <c r="E471" i="18"/>
  <c r="D471" i="18"/>
  <c r="C471" i="18"/>
  <c r="B471" i="18"/>
  <c r="A471" i="18"/>
  <c r="S470" i="18"/>
  <c r="Q470" i="18"/>
  <c r="P470" i="18"/>
  <c r="O470" i="18"/>
  <c r="N470" i="18"/>
  <c r="M470" i="18"/>
  <c r="L470" i="18"/>
  <c r="K470" i="18"/>
  <c r="J470" i="18"/>
  <c r="I470" i="18"/>
  <c r="H470" i="18"/>
  <c r="G470" i="18"/>
  <c r="F470" i="18"/>
  <c r="E470" i="18"/>
  <c r="D470" i="18"/>
  <c r="C470" i="18"/>
  <c r="B470" i="18"/>
  <c r="A470" i="18"/>
  <c r="S469" i="18"/>
  <c r="Q469" i="18"/>
  <c r="P469" i="18"/>
  <c r="O469" i="18"/>
  <c r="N469" i="18"/>
  <c r="M469" i="18"/>
  <c r="L469" i="18"/>
  <c r="K469" i="18"/>
  <c r="J469" i="18"/>
  <c r="I469" i="18"/>
  <c r="H469" i="18"/>
  <c r="G469" i="18"/>
  <c r="F469" i="18"/>
  <c r="E469" i="18"/>
  <c r="D469" i="18"/>
  <c r="C469" i="18"/>
  <c r="A469" i="18"/>
  <c r="B469" i="18" s="1"/>
  <c r="S468" i="18"/>
  <c r="Q468" i="18"/>
  <c r="P468" i="18"/>
  <c r="O468" i="18"/>
  <c r="N468" i="18"/>
  <c r="M468" i="18"/>
  <c r="L468" i="18"/>
  <c r="K468" i="18"/>
  <c r="J468" i="18"/>
  <c r="I468" i="18"/>
  <c r="H468" i="18"/>
  <c r="G468" i="18"/>
  <c r="F468" i="18"/>
  <c r="E468" i="18"/>
  <c r="D468" i="18"/>
  <c r="C468" i="18"/>
  <c r="B468" i="18"/>
  <c r="A468" i="18"/>
  <c r="S467" i="18"/>
  <c r="Q467" i="18"/>
  <c r="P467" i="18"/>
  <c r="O467" i="18"/>
  <c r="N467" i="18"/>
  <c r="M467" i="18"/>
  <c r="L467" i="18"/>
  <c r="K467" i="18"/>
  <c r="J467" i="18"/>
  <c r="I467" i="18"/>
  <c r="H467" i="18"/>
  <c r="G467" i="18"/>
  <c r="F467" i="18"/>
  <c r="E467" i="18"/>
  <c r="D467" i="18"/>
  <c r="C467" i="18"/>
  <c r="A467" i="18"/>
  <c r="B467" i="18" s="1"/>
  <c r="S466" i="18"/>
  <c r="Q466" i="18"/>
  <c r="P466" i="18"/>
  <c r="O466" i="18"/>
  <c r="N466" i="18"/>
  <c r="M466" i="18"/>
  <c r="L466" i="18"/>
  <c r="K466" i="18"/>
  <c r="J466" i="18"/>
  <c r="I466" i="18"/>
  <c r="H466" i="18"/>
  <c r="G466" i="18"/>
  <c r="F466" i="18"/>
  <c r="E466" i="18"/>
  <c r="D466" i="18"/>
  <c r="C466" i="18"/>
  <c r="A466" i="18"/>
  <c r="B466" i="18" s="1"/>
  <c r="S465" i="18"/>
  <c r="Q465" i="18"/>
  <c r="P465" i="18"/>
  <c r="O465" i="18"/>
  <c r="N465" i="18"/>
  <c r="M465" i="18"/>
  <c r="L465" i="18"/>
  <c r="K465" i="18"/>
  <c r="J465" i="18"/>
  <c r="I465" i="18"/>
  <c r="H465" i="18"/>
  <c r="G465" i="18"/>
  <c r="F465" i="18"/>
  <c r="E465" i="18"/>
  <c r="D465" i="18"/>
  <c r="C465" i="18"/>
  <c r="A465" i="18"/>
  <c r="B465" i="18" s="1"/>
  <c r="S464" i="18"/>
  <c r="Q464" i="18"/>
  <c r="P464" i="18"/>
  <c r="O464" i="18"/>
  <c r="N464" i="18"/>
  <c r="M464" i="18"/>
  <c r="L464" i="18"/>
  <c r="K464" i="18"/>
  <c r="J464" i="18"/>
  <c r="I464" i="18"/>
  <c r="H464" i="18"/>
  <c r="G464" i="18"/>
  <c r="F464" i="18"/>
  <c r="E464" i="18"/>
  <c r="D464" i="18"/>
  <c r="C464" i="18"/>
  <c r="A464" i="18"/>
  <c r="B464" i="18" s="1"/>
  <c r="S463" i="18"/>
  <c r="Q463" i="18"/>
  <c r="P463" i="18"/>
  <c r="O463" i="18"/>
  <c r="N463" i="18"/>
  <c r="M463" i="18"/>
  <c r="L463" i="18"/>
  <c r="K463" i="18"/>
  <c r="J463" i="18"/>
  <c r="I463" i="18"/>
  <c r="H463" i="18"/>
  <c r="G463" i="18"/>
  <c r="F463" i="18"/>
  <c r="E463" i="18"/>
  <c r="D463" i="18"/>
  <c r="C463" i="18"/>
  <c r="A463" i="18"/>
  <c r="B463" i="18" s="1"/>
  <c r="S462" i="18"/>
  <c r="Q462" i="18"/>
  <c r="P462" i="18"/>
  <c r="O462" i="18"/>
  <c r="N462" i="18"/>
  <c r="M462" i="18"/>
  <c r="L462" i="18"/>
  <c r="K462" i="18"/>
  <c r="J462" i="18"/>
  <c r="I462" i="18"/>
  <c r="H462" i="18"/>
  <c r="G462" i="18"/>
  <c r="F462" i="18"/>
  <c r="E462" i="18"/>
  <c r="D462" i="18"/>
  <c r="C462" i="18"/>
  <c r="B462" i="18"/>
  <c r="A462" i="18"/>
  <c r="S461" i="18"/>
  <c r="Q461" i="18"/>
  <c r="P461" i="18"/>
  <c r="O461" i="18"/>
  <c r="N461" i="18"/>
  <c r="M461" i="18"/>
  <c r="L461" i="18"/>
  <c r="K461" i="18"/>
  <c r="J461" i="18"/>
  <c r="I461" i="18"/>
  <c r="H461" i="18"/>
  <c r="G461" i="18"/>
  <c r="F461" i="18"/>
  <c r="E461" i="18"/>
  <c r="D461" i="18"/>
  <c r="C461" i="18"/>
  <c r="A461" i="18"/>
  <c r="B461" i="18" s="1"/>
  <c r="S460" i="18"/>
  <c r="Q460" i="18"/>
  <c r="P460" i="18"/>
  <c r="O460" i="18"/>
  <c r="N460" i="18"/>
  <c r="M460" i="18"/>
  <c r="L460" i="18"/>
  <c r="K460" i="18"/>
  <c r="J460" i="18"/>
  <c r="I460" i="18"/>
  <c r="H460" i="18"/>
  <c r="G460" i="18"/>
  <c r="F460" i="18"/>
  <c r="E460" i="18"/>
  <c r="D460" i="18"/>
  <c r="C460" i="18"/>
  <c r="A460" i="18"/>
  <c r="B460" i="18" s="1"/>
  <c r="S459" i="18"/>
  <c r="Q459" i="18"/>
  <c r="P459" i="18"/>
  <c r="O459" i="18"/>
  <c r="N459" i="18"/>
  <c r="M459" i="18"/>
  <c r="L459" i="18"/>
  <c r="K459" i="18"/>
  <c r="J459" i="18"/>
  <c r="I459" i="18"/>
  <c r="H459" i="18"/>
  <c r="G459" i="18"/>
  <c r="F459" i="18"/>
  <c r="E459" i="18"/>
  <c r="D459" i="18"/>
  <c r="C459" i="18"/>
  <c r="B459" i="18"/>
  <c r="A459" i="18"/>
  <c r="S458" i="18"/>
  <c r="Q458" i="18"/>
  <c r="P458" i="18"/>
  <c r="O458" i="18"/>
  <c r="N458" i="18"/>
  <c r="M458" i="18"/>
  <c r="L458" i="18"/>
  <c r="K458" i="18"/>
  <c r="J458" i="18"/>
  <c r="I458" i="18"/>
  <c r="H458" i="18"/>
  <c r="G458" i="18"/>
  <c r="F458" i="18"/>
  <c r="E458" i="18"/>
  <c r="D458" i="18"/>
  <c r="C458" i="18"/>
  <c r="B458" i="18"/>
  <c r="A458" i="18"/>
  <c r="S457" i="18"/>
  <c r="Q457" i="18"/>
  <c r="P457" i="18"/>
  <c r="O457" i="18"/>
  <c r="N457" i="18"/>
  <c r="M457" i="18"/>
  <c r="L457" i="18"/>
  <c r="K457" i="18"/>
  <c r="J457" i="18"/>
  <c r="I457" i="18"/>
  <c r="H457" i="18"/>
  <c r="G457" i="18"/>
  <c r="F457" i="18"/>
  <c r="E457" i="18"/>
  <c r="D457" i="18"/>
  <c r="C457" i="18"/>
  <c r="A457" i="18"/>
  <c r="B457" i="18" s="1"/>
  <c r="S456" i="18"/>
  <c r="Q456" i="18"/>
  <c r="P456" i="18"/>
  <c r="O456" i="18"/>
  <c r="N456" i="18"/>
  <c r="M456" i="18"/>
  <c r="L456" i="18"/>
  <c r="K456" i="18"/>
  <c r="J456" i="18"/>
  <c r="I456" i="18"/>
  <c r="H456" i="18"/>
  <c r="G456" i="18"/>
  <c r="F456" i="18"/>
  <c r="E456" i="18"/>
  <c r="D456" i="18"/>
  <c r="C456" i="18"/>
  <c r="B456" i="18"/>
  <c r="A456" i="18"/>
  <c r="S455" i="18"/>
  <c r="Q455" i="18"/>
  <c r="P455" i="18"/>
  <c r="O455" i="18"/>
  <c r="N455" i="18"/>
  <c r="M455" i="18"/>
  <c r="L455" i="18"/>
  <c r="K455" i="18"/>
  <c r="J455" i="18"/>
  <c r="I455" i="18"/>
  <c r="H455" i="18"/>
  <c r="G455" i="18"/>
  <c r="F455" i="18"/>
  <c r="E455" i="18"/>
  <c r="D455" i="18"/>
  <c r="C455" i="18"/>
  <c r="A455" i="18"/>
  <c r="B455" i="18" s="1"/>
  <c r="S454" i="18"/>
  <c r="Q454" i="18"/>
  <c r="P454" i="18"/>
  <c r="O454" i="18"/>
  <c r="N454" i="18"/>
  <c r="M454" i="18"/>
  <c r="L454" i="18"/>
  <c r="K454" i="18"/>
  <c r="J454" i="18"/>
  <c r="I454" i="18"/>
  <c r="H454" i="18"/>
  <c r="G454" i="18"/>
  <c r="F454" i="18"/>
  <c r="E454" i="18"/>
  <c r="D454" i="18"/>
  <c r="C454" i="18"/>
  <c r="A454" i="18"/>
  <c r="B454" i="18" s="1"/>
  <c r="S453" i="18"/>
  <c r="Q453" i="18"/>
  <c r="P453" i="18"/>
  <c r="O453" i="18"/>
  <c r="N453" i="18"/>
  <c r="M453" i="18"/>
  <c r="L453" i="18"/>
  <c r="K453" i="18"/>
  <c r="J453" i="18"/>
  <c r="I453" i="18"/>
  <c r="H453" i="18"/>
  <c r="G453" i="18"/>
  <c r="F453" i="18"/>
  <c r="E453" i="18"/>
  <c r="D453" i="18"/>
  <c r="C453" i="18"/>
  <c r="A453" i="18"/>
  <c r="B453" i="18" s="1"/>
  <c r="S452" i="18"/>
  <c r="Q452" i="18"/>
  <c r="P452" i="18"/>
  <c r="O452" i="18"/>
  <c r="N452" i="18"/>
  <c r="M452" i="18"/>
  <c r="L452" i="18"/>
  <c r="K452" i="18"/>
  <c r="J452" i="18"/>
  <c r="I452" i="18"/>
  <c r="H452" i="18"/>
  <c r="G452" i="18"/>
  <c r="F452" i="18"/>
  <c r="E452" i="18"/>
  <c r="D452" i="18"/>
  <c r="C452" i="18"/>
  <c r="A452" i="18"/>
  <c r="B452" i="18" s="1"/>
  <c r="S451" i="18"/>
  <c r="Q451" i="18"/>
  <c r="P451" i="18"/>
  <c r="O451" i="18"/>
  <c r="N451" i="18"/>
  <c r="M451" i="18"/>
  <c r="L451" i="18"/>
  <c r="K451" i="18"/>
  <c r="J451" i="18"/>
  <c r="I451" i="18"/>
  <c r="H451" i="18"/>
  <c r="G451" i="18"/>
  <c r="F451" i="18"/>
  <c r="E451" i="18"/>
  <c r="D451" i="18"/>
  <c r="C451" i="18"/>
  <c r="A451" i="18"/>
  <c r="B451" i="18" s="1"/>
  <c r="S450" i="18"/>
  <c r="Q450" i="18"/>
  <c r="P450" i="18"/>
  <c r="O450" i="18"/>
  <c r="N450" i="18"/>
  <c r="M450" i="18"/>
  <c r="L450" i="18"/>
  <c r="K450" i="18"/>
  <c r="J450" i="18"/>
  <c r="I450" i="18"/>
  <c r="H450" i="18"/>
  <c r="G450" i="18"/>
  <c r="F450" i="18"/>
  <c r="E450" i="18"/>
  <c r="D450" i="18"/>
  <c r="C450" i="18"/>
  <c r="B450" i="18"/>
  <c r="A450" i="18"/>
  <c r="S449" i="18"/>
  <c r="Q449" i="18"/>
  <c r="P449" i="18"/>
  <c r="O449" i="18"/>
  <c r="N449" i="18"/>
  <c r="M449" i="18"/>
  <c r="L449" i="18"/>
  <c r="K449" i="18"/>
  <c r="J449" i="18"/>
  <c r="I449" i="18"/>
  <c r="H449" i="18"/>
  <c r="G449" i="18"/>
  <c r="F449" i="18"/>
  <c r="E449" i="18"/>
  <c r="D449" i="18"/>
  <c r="C449" i="18"/>
  <c r="A449" i="18"/>
  <c r="B449" i="18" s="1"/>
  <c r="S448" i="18"/>
  <c r="Q448" i="18"/>
  <c r="P448" i="18"/>
  <c r="O448" i="18"/>
  <c r="N448" i="18"/>
  <c r="M448" i="18"/>
  <c r="L448" i="18"/>
  <c r="K448" i="18"/>
  <c r="J448" i="18"/>
  <c r="I448" i="18"/>
  <c r="H448" i="18"/>
  <c r="G448" i="18"/>
  <c r="F448" i="18"/>
  <c r="E448" i="18"/>
  <c r="D448" i="18"/>
  <c r="C448" i="18"/>
  <c r="A448" i="18"/>
  <c r="B448" i="18" s="1"/>
  <c r="S447" i="18"/>
  <c r="Q447" i="18"/>
  <c r="P447" i="18"/>
  <c r="O447" i="18"/>
  <c r="N447" i="18"/>
  <c r="M447" i="18"/>
  <c r="L447" i="18"/>
  <c r="K447" i="18"/>
  <c r="J447" i="18"/>
  <c r="I447" i="18"/>
  <c r="H447" i="18"/>
  <c r="G447" i="18"/>
  <c r="F447" i="18"/>
  <c r="E447" i="18"/>
  <c r="D447" i="18"/>
  <c r="C447" i="18"/>
  <c r="B447" i="18"/>
  <c r="A447" i="18"/>
  <c r="S446" i="18"/>
  <c r="Q446" i="18"/>
  <c r="P446" i="18"/>
  <c r="O446" i="18"/>
  <c r="N446" i="18"/>
  <c r="M446" i="18"/>
  <c r="L446" i="18"/>
  <c r="K446" i="18"/>
  <c r="J446" i="18"/>
  <c r="I446" i="18"/>
  <c r="H446" i="18"/>
  <c r="G446" i="18"/>
  <c r="F446" i="18"/>
  <c r="E446" i="18"/>
  <c r="D446" i="18"/>
  <c r="C446" i="18"/>
  <c r="B446" i="18"/>
  <c r="A446" i="18"/>
  <c r="S445" i="18"/>
  <c r="Q445" i="18"/>
  <c r="P445" i="18"/>
  <c r="O445" i="18"/>
  <c r="N445" i="18"/>
  <c r="M445" i="18"/>
  <c r="L445" i="18"/>
  <c r="K445" i="18"/>
  <c r="J445" i="18"/>
  <c r="I445" i="18"/>
  <c r="H445" i="18"/>
  <c r="G445" i="18"/>
  <c r="F445" i="18"/>
  <c r="E445" i="18"/>
  <c r="D445" i="18"/>
  <c r="C445" i="18"/>
  <c r="A445" i="18"/>
  <c r="B445" i="18" s="1"/>
  <c r="S444" i="18"/>
  <c r="Q444" i="18"/>
  <c r="P444" i="18"/>
  <c r="O444" i="18"/>
  <c r="N444" i="18"/>
  <c r="M444" i="18"/>
  <c r="L444" i="18"/>
  <c r="K444" i="18"/>
  <c r="J444" i="18"/>
  <c r="I444" i="18"/>
  <c r="H444" i="18"/>
  <c r="G444" i="18"/>
  <c r="F444" i="18"/>
  <c r="E444" i="18"/>
  <c r="D444" i="18"/>
  <c r="C444" i="18"/>
  <c r="B444" i="18"/>
  <c r="A444" i="18"/>
  <c r="S443" i="18"/>
  <c r="Q443" i="18"/>
  <c r="P443" i="18"/>
  <c r="O443" i="18"/>
  <c r="N443" i="18"/>
  <c r="M443" i="18"/>
  <c r="L443" i="18"/>
  <c r="K443" i="18"/>
  <c r="J443" i="18"/>
  <c r="I443" i="18"/>
  <c r="H443" i="18"/>
  <c r="G443" i="18"/>
  <c r="F443" i="18"/>
  <c r="E443" i="18"/>
  <c r="D443" i="18"/>
  <c r="C443" i="18"/>
  <c r="A443" i="18"/>
  <c r="B443" i="18" s="1"/>
  <c r="S442" i="18"/>
  <c r="Q442" i="18"/>
  <c r="P442" i="18"/>
  <c r="O442" i="18"/>
  <c r="N442" i="18"/>
  <c r="M442" i="18"/>
  <c r="L442" i="18"/>
  <c r="K442" i="18"/>
  <c r="J442" i="18"/>
  <c r="I442" i="18"/>
  <c r="H442" i="18"/>
  <c r="G442" i="18"/>
  <c r="F442" i="18"/>
  <c r="E442" i="18"/>
  <c r="D442" i="18"/>
  <c r="C442" i="18"/>
  <c r="A442" i="18"/>
  <c r="B442" i="18" s="1"/>
  <c r="S441" i="18"/>
  <c r="Q441" i="18"/>
  <c r="P441" i="18"/>
  <c r="O441" i="18"/>
  <c r="N441" i="18"/>
  <c r="M441" i="18"/>
  <c r="L441" i="18"/>
  <c r="K441" i="18"/>
  <c r="J441" i="18"/>
  <c r="I441" i="18"/>
  <c r="H441" i="18"/>
  <c r="G441" i="18"/>
  <c r="F441" i="18"/>
  <c r="E441" i="18"/>
  <c r="D441" i="18"/>
  <c r="C441" i="18"/>
  <c r="A441" i="18"/>
  <c r="B441" i="18" s="1"/>
  <c r="S440" i="18"/>
  <c r="Q440" i="18"/>
  <c r="P440" i="18"/>
  <c r="O440" i="18"/>
  <c r="N440" i="18"/>
  <c r="M440" i="18"/>
  <c r="L440" i="18"/>
  <c r="K440" i="18"/>
  <c r="J440" i="18"/>
  <c r="I440" i="18"/>
  <c r="H440" i="18"/>
  <c r="G440" i="18"/>
  <c r="F440" i="18"/>
  <c r="E440" i="18"/>
  <c r="D440" i="18"/>
  <c r="C440" i="18"/>
  <c r="A440" i="18"/>
  <c r="B440" i="18" s="1"/>
  <c r="S439" i="18"/>
  <c r="Q439" i="18"/>
  <c r="P439" i="18"/>
  <c r="O439" i="18"/>
  <c r="N439" i="18"/>
  <c r="M439" i="18"/>
  <c r="L439" i="18"/>
  <c r="K439" i="18"/>
  <c r="J439" i="18"/>
  <c r="I439" i="18"/>
  <c r="H439" i="18"/>
  <c r="G439" i="18"/>
  <c r="F439" i="18"/>
  <c r="E439" i="18"/>
  <c r="D439" i="18"/>
  <c r="C439" i="18"/>
  <c r="A439" i="18"/>
  <c r="B439" i="18" s="1"/>
  <c r="S438" i="18"/>
  <c r="Q438" i="18"/>
  <c r="P438" i="18"/>
  <c r="O438" i="18"/>
  <c r="N438" i="18"/>
  <c r="M438" i="18"/>
  <c r="L438" i="18"/>
  <c r="K438" i="18"/>
  <c r="J438" i="18"/>
  <c r="I438" i="18"/>
  <c r="H438" i="18"/>
  <c r="G438" i="18"/>
  <c r="F438" i="18"/>
  <c r="E438" i="18"/>
  <c r="D438" i="18"/>
  <c r="C438" i="18"/>
  <c r="B438" i="18"/>
  <c r="A438" i="18"/>
  <c r="S437" i="18"/>
  <c r="Q437" i="18"/>
  <c r="P437" i="18"/>
  <c r="O437" i="18"/>
  <c r="N437" i="18"/>
  <c r="M437" i="18"/>
  <c r="L437" i="18"/>
  <c r="K437" i="18"/>
  <c r="J437" i="18"/>
  <c r="I437" i="18"/>
  <c r="H437" i="18"/>
  <c r="G437" i="18"/>
  <c r="F437" i="18"/>
  <c r="E437" i="18"/>
  <c r="D437" i="18"/>
  <c r="C437" i="18"/>
  <c r="A437" i="18"/>
  <c r="B437" i="18" s="1"/>
  <c r="S436" i="18"/>
  <c r="Q436" i="18"/>
  <c r="P436" i="18"/>
  <c r="O436" i="18"/>
  <c r="N436" i="18"/>
  <c r="M436" i="18"/>
  <c r="L436" i="18"/>
  <c r="K436" i="18"/>
  <c r="J436" i="18"/>
  <c r="I436" i="18"/>
  <c r="H436" i="18"/>
  <c r="G436" i="18"/>
  <c r="F436" i="18"/>
  <c r="E436" i="18"/>
  <c r="D436" i="18"/>
  <c r="C436" i="18"/>
  <c r="A436" i="18"/>
  <c r="B436" i="18" s="1"/>
  <c r="S435" i="18"/>
  <c r="Q435" i="18"/>
  <c r="P435" i="18"/>
  <c r="O435" i="18"/>
  <c r="N435" i="18"/>
  <c r="M435" i="18"/>
  <c r="L435" i="18"/>
  <c r="K435" i="18"/>
  <c r="J435" i="18"/>
  <c r="I435" i="18"/>
  <c r="H435" i="18"/>
  <c r="G435" i="18"/>
  <c r="F435" i="18"/>
  <c r="E435" i="18"/>
  <c r="D435" i="18"/>
  <c r="C435" i="18"/>
  <c r="B435" i="18"/>
  <c r="A435" i="18"/>
  <c r="S434" i="18"/>
  <c r="Q434" i="18"/>
  <c r="P434" i="18"/>
  <c r="O434" i="18"/>
  <c r="N434" i="18"/>
  <c r="M434" i="18"/>
  <c r="L434" i="18"/>
  <c r="K434" i="18"/>
  <c r="J434" i="18"/>
  <c r="I434" i="18"/>
  <c r="H434" i="18"/>
  <c r="G434" i="18"/>
  <c r="F434" i="18"/>
  <c r="E434" i="18"/>
  <c r="D434" i="18"/>
  <c r="C434" i="18"/>
  <c r="B434" i="18"/>
  <c r="A434" i="18"/>
  <c r="S433" i="18"/>
  <c r="Q433" i="18"/>
  <c r="P433" i="18"/>
  <c r="O433" i="18"/>
  <c r="N433" i="18"/>
  <c r="M433" i="18"/>
  <c r="L433" i="18"/>
  <c r="K433" i="18"/>
  <c r="J433" i="18"/>
  <c r="I433" i="18"/>
  <c r="H433" i="18"/>
  <c r="G433" i="18"/>
  <c r="F433" i="18"/>
  <c r="E433" i="18"/>
  <c r="D433" i="18"/>
  <c r="C433" i="18"/>
  <c r="A433" i="18"/>
  <c r="B433" i="18" s="1"/>
  <c r="S432" i="18"/>
  <c r="Q432" i="18"/>
  <c r="P432" i="18"/>
  <c r="O432" i="18"/>
  <c r="N432" i="18"/>
  <c r="M432" i="18"/>
  <c r="L432" i="18"/>
  <c r="K432" i="18"/>
  <c r="J432" i="18"/>
  <c r="I432" i="18"/>
  <c r="H432" i="18"/>
  <c r="G432" i="18"/>
  <c r="F432" i="18"/>
  <c r="E432" i="18"/>
  <c r="D432" i="18"/>
  <c r="C432" i="18"/>
  <c r="B432" i="18"/>
  <c r="A432" i="18"/>
  <c r="S431" i="18"/>
  <c r="Q431" i="18"/>
  <c r="P431" i="18"/>
  <c r="O431" i="18"/>
  <c r="N431" i="18"/>
  <c r="M431" i="18"/>
  <c r="L431" i="18"/>
  <c r="K431" i="18"/>
  <c r="J431" i="18"/>
  <c r="I431" i="18"/>
  <c r="H431" i="18"/>
  <c r="G431" i="18"/>
  <c r="F431" i="18"/>
  <c r="E431" i="18"/>
  <c r="D431" i="18"/>
  <c r="C431" i="18"/>
  <c r="A431" i="18"/>
  <c r="B431" i="18" s="1"/>
  <c r="S430" i="18"/>
  <c r="Q430" i="18"/>
  <c r="P430" i="18"/>
  <c r="O430" i="18"/>
  <c r="N430" i="18"/>
  <c r="M430" i="18"/>
  <c r="L430" i="18"/>
  <c r="K430" i="18"/>
  <c r="J430" i="18"/>
  <c r="I430" i="18"/>
  <c r="H430" i="18"/>
  <c r="G430" i="18"/>
  <c r="F430" i="18"/>
  <c r="E430" i="18"/>
  <c r="D430" i="18"/>
  <c r="C430" i="18"/>
  <c r="A430" i="18"/>
  <c r="B430" i="18" s="1"/>
  <c r="S429" i="18"/>
  <c r="Q429" i="18"/>
  <c r="P429" i="18"/>
  <c r="O429" i="18"/>
  <c r="N429" i="18"/>
  <c r="M429" i="18"/>
  <c r="L429" i="18"/>
  <c r="K429" i="18"/>
  <c r="J429" i="18"/>
  <c r="I429" i="18"/>
  <c r="H429" i="18"/>
  <c r="G429" i="18"/>
  <c r="F429" i="18"/>
  <c r="E429" i="18"/>
  <c r="D429" i="18"/>
  <c r="C429" i="18"/>
  <c r="A429" i="18"/>
  <c r="B429" i="18" s="1"/>
  <c r="S428" i="18"/>
  <c r="Q428" i="18"/>
  <c r="P428" i="18"/>
  <c r="O428" i="18"/>
  <c r="N428" i="18"/>
  <c r="M428" i="18"/>
  <c r="L428" i="18"/>
  <c r="K428" i="18"/>
  <c r="J428" i="18"/>
  <c r="I428" i="18"/>
  <c r="H428" i="18"/>
  <c r="G428" i="18"/>
  <c r="F428" i="18"/>
  <c r="E428" i="18"/>
  <c r="D428" i="18"/>
  <c r="C428" i="18"/>
  <c r="A428" i="18"/>
  <c r="B428" i="18" s="1"/>
  <c r="S427" i="18"/>
  <c r="Q427" i="18"/>
  <c r="P427" i="18"/>
  <c r="O427" i="18"/>
  <c r="N427" i="18"/>
  <c r="M427" i="18"/>
  <c r="L427" i="18"/>
  <c r="K427" i="18"/>
  <c r="J427" i="18"/>
  <c r="I427" i="18"/>
  <c r="H427" i="18"/>
  <c r="G427" i="18"/>
  <c r="F427" i="18"/>
  <c r="E427" i="18"/>
  <c r="D427" i="18"/>
  <c r="C427" i="18"/>
  <c r="A427" i="18"/>
  <c r="B427" i="18" s="1"/>
  <c r="S426" i="18"/>
  <c r="Q426" i="18"/>
  <c r="P426" i="18"/>
  <c r="O426" i="18"/>
  <c r="N426" i="18"/>
  <c r="M426" i="18"/>
  <c r="L426" i="18"/>
  <c r="K426" i="18"/>
  <c r="J426" i="18"/>
  <c r="I426" i="18"/>
  <c r="H426" i="18"/>
  <c r="G426" i="18"/>
  <c r="F426" i="18"/>
  <c r="E426" i="18"/>
  <c r="D426" i="18"/>
  <c r="C426" i="18"/>
  <c r="B426" i="18"/>
  <c r="A426" i="18"/>
  <c r="S425" i="18"/>
  <c r="Q425" i="18"/>
  <c r="P425" i="18"/>
  <c r="O425" i="18"/>
  <c r="N425" i="18"/>
  <c r="M425" i="18"/>
  <c r="L425" i="18"/>
  <c r="K425" i="18"/>
  <c r="J425" i="18"/>
  <c r="I425" i="18"/>
  <c r="H425" i="18"/>
  <c r="G425" i="18"/>
  <c r="F425" i="18"/>
  <c r="E425" i="18"/>
  <c r="D425" i="18"/>
  <c r="C425" i="18"/>
  <c r="A425" i="18"/>
  <c r="B425" i="18" s="1"/>
  <c r="S424" i="18"/>
  <c r="Q424" i="18"/>
  <c r="P424" i="18"/>
  <c r="O424" i="18"/>
  <c r="N424" i="18"/>
  <c r="M424" i="18"/>
  <c r="L424" i="18"/>
  <c r="K424" i="18"/>
  <c r="J424" i="18"/>
  <c r="I424" i="18"/>
  <c r="H424" i="18"/>
  <c r="G424" i="18"/>
  <c r="F424" i="18"/>
  <c r="E424" i="18"/>
  <c r="D424" i="18"/>
  <c r="C424" i="18"/>
  <c r="A424" i="18"/>
  <c r="B424" i="18" s="1"/>
  <c r="S423" i="18"/>
  <c r="Q423" i="18"/>
  <c r="P423" i="18"/>
  <c r="O423" i="18"/>
  <c r="N423" i="18"/>
  <c r="M423" i="18"/>
  <c r="L423" i="18"/>
  <c r="K423" i="18"/>
  <c r="J423" i="18"/>
  <c r="I423" i="18"/>
  <c r="H423" i="18"/>
  <c r="G423" i="18"/>
  <c r="F423" i="18"/>
  <c r="E423" i="18"/>
  <c r="D423" i="18"/>
  <c r="C423" i="18"/>
  <c r="B423" i="18"/>
  <c r="A423" i="18"/>
  <c r="S422" i="18"/>
  <c r="Q422" i="18"/>
  <c r="P422" i="18"/>
  <c r="O422" i="18"/>
  <c r="N422" i="18"/>
  <c r="M422" i="18"/>
  <c r="L422" i="18"/>
  <c r="K422" i="18"/>
  <c r="J422" i="18"/>
  <c r="I422" i="18"/>
  <c r="H422" i="18"/>
  <c r="G422" i="18"/>
  <c r="F422" i="18"/>
  <c r="E422" i="18"/>
  <c r="D422" i="18"/>
  <c r="C422" i="18"/>
  <c r="B422" i="18"/>
  <c r="A422" i="18"/>
  <c r="S421" i="18"/>
  <c r="Q421" i="18"/>
  <c r="P421" i="18"/>
  <c r="O421" i="18"/>
  <c r="N421" i="18"/>
  <c r="M421" i="18"/>
  <c r="L421" i="18"/>
  <c r="K421" i="18"/>
  <c r="J421" i="18"/>
  <c r="I421" i="18"/>
  <c r="H421" i="18"/>
  <c r="G421" i="18"/>
  <c r="F421" i="18"/>
  <c r="E421" i="18"/>
  <c r="D421" i="18"/>
  <c r="C421" i="18"/>
  <c r="A421" i="18"/>
  <c r="B421" i="18" s="1"/>
  <c r="S420" i="18"/>
  <c r="Q420" i="18"/>
  <c r="P420" i="18"/>
  <c r="O420" i="18"/>
  <c r="N420" i="18"/>
  <c r="M420" i="18"/>
  <c r="L420" i="18"/>
  <c r="K420" i="18"/>
  <c r="J420" i="18"/>
  <c r="I420" i="18"/>
  <c r="H420" i="18"/>
  <c r="G420" i="18"/>
  <c r="F420" i="18"/>
  <c r="E420" i="18"/>
  <c r="D420" i="18"/>
  <c r="C420" i="18"/>
  <c r="B420" i="18"/>
  <c r="A420" i="18"/>
  <c r="S419" i="18"/>
  <c r="Q419" i="18"/>
  <c r="P419" i="18"/>
  <c r="O419" i="18"/>
  <c r="N419" i="18"/>
  <c r="M419" i="18"/>
  <c r="L419" i="18"/>
  <c r="K419" i="18"/>
  <c r="J419" i="18"/>
  <c r="I419" i="18"/>
  <c r="H419" i="18"/>
  <c r="G419" i="18"/>
  <c r="F419" i="18"/>
  <c r="E419" i="18"/>
  <c r="D419" i="18"/>
  <c r="C419" i="18"/>
  <c r="A419" i="18"/>
  <c r="B419" i="18" s="1"/>
  <c r="S418" i="18"/>
  <c r="Q418" i="18"/>
  <c r="P418" i="18"/>
  <c r="O418" i="18"/>
  <c r="N418" i="18"/>
  <c r="M418" i="18"/>
  <c r="L418" i="18"/>
  <c r="K418" i="18"/>
  <c r="J418" i="18"/>
  <c r="I418" i="18"/>
  <c r="H418" i="18"/>
  <c r="G418" i="18"/>
  <c r="F418" i="18"/>
  <c r="E418" i="18"/>
  <c r="D418" i="18"/>
  <c r="C418" i="18"/>
  <c r="A418" i="18"/>
  <c r="B418" i="18" s="1"/>
  <c r="S417" i="18"/>
  <c r="Q417" i="18"/>
  <c r="P417" i="18"/>
  <c r="O417" i="18"/>
  <c r="N417" i="18"/>
  <c r="M417" i="18"/>
  <c r="L417" i="18"/>
  <c r="K417" i="18"/>
  <c r="J417" i="18"/>
  <c r="I417" i="18"/>
  <c r="H417" i="18"/>
  <c r="G417" i="18"/>
  <c r="F417" i="18"/>
  <c r="E417" i="18"/>
  <c r="D417" i="18"/>
  <c r="C417" i="18"/>
  <c r="A417" i="18"/>
  <c r="B417" i="18" s="1"/>
  <c r="S416" i="18"/>
  <c r="Q416" i="18"/>
  <c r="P416" i="18"/>
  <c r="O416" i="18"/>
  <c r="N416" i="18"/>
  <c r="M416" i="18"/>
  <c r="L416" i="18"/>
  <c r="K416" i="18"/>
  <c r="J416" i="18"/>
  <c r="I416" i="18"/>
  <c r="H416" i="18"/>
  <c r="G416" i="18"/>
  <c r="F416" i="18"/>
  <c r="E416" i="18"/>
  <c r="D416" i="18"/>
  <c r="C416" i="18"/>
  <c r="A416" i="18"/>
  <c r="B416" i="18" s="1"/>
  <c r="S415" i="18"/>
  <c r="Q415" i="18"/>
  <c r="P415" i="18"/>
  <c r="O415" i="18"/>
  <c r="N415" i="18"/>
  <c r="M415" i="18"/>
  <c r="L415" i="18"/>
  <c r="K415" i="18"/>
  <c r="J415" i="18"/>
  <c r="I415" i="18"/>
  <c r="H415" i="18"/>
  <c r="G415" i="18"/>
  <c r="F415" i="18"/>
  <c r="E415" i="18"/>
  <c r="D415" i="18"/>
  <c r="C415" i="18"/>
  <c r="A415" i="18"/>
  <c r="B415" i="18" s="1"/>
  <c r="S414" i="18"/>
  <c r="Q414" i="18"/>
  <c r="P414" i="18"/>
  <c r="O414" i="18"/>
  <c r="N414" i="18"/>
  <c r="M414" i="18"/>
  <c r="L414" i="18"/>
  <c r="K414" i="18"/>
  <c r="J414" i="18"/>
  <c r="I414" i="18"/>
  <c r="H414" i="18"/>
  <c r="G414" i="18"/>
  <c r="F414" i="18"/>
  <c r="E414" i="18"/>
  <c r="D414" i="18"/>
  <c r="C414" i="18"/>
  <c r="B414" i="18"/>
  <c r="A414" i="18"/>
  <c r="S413" i="18"/>
  <c r="Q413" i="18"/>
  <c r="P413" i="18"/>
  <c r="O413" i="18"/>
  <c r="N413" i="18"/>
  <c r="M413" i="18"/>
  <c r="L413" i="18"/>
  <c r="K413" i="18"/>
  <c r="J413" i="18"/>
  <c r="I413" i="18"/>
  <c r="H413" i="18"/>
  <c r="G413" i="18"/>
  <c r="F413" i="18"/>
  <c r="E413" i="18"/>
  <c r="D413" i="18"/>
  <c r="C413" i="18"/>
  <c r="A413" i="18"/>
  <c r="B413" i="18" s="1"/>
  <c r="S412" i="18"/>
  <c r="Q412" i="18"/>
  <c r="P412" i="18"/>
  <c r="O412" i="18"/>
  <c r="N412" i="18"/>
  <c r="M412" i="18"/>
  <c r="L412" i="18"/>
  <c r="K412" i="18"/>
  <c r="J412" i="18"/>
  <c r="I412" i="18"/>
  <c r="H412" i="18"/>
  <c r="G412" i="18"/>
  <c r="F412" i="18"/>
  <c r="E412" i="18"/>
  <c r="D412" i="18"/>
  <c r="C412" i="18"/>
  <c r="A412" i="18"/>
  <c r="B412" i="18" s="1"/>
  <c r="S411" i="18"/>
  <c r="Q411" i="18"/>
  <c r="P411" i="18"/>
  <c r="O411" i="18"/>
  <c r="N411" i="18"/>
  <c r="M411" i="18"/>
  <c r="L411" i="18"/>
  <c r="K411" i="18"/>
  <c r="J411" i="18"/>
  <c r="I411" i="18"/>
  <c r="H411" i="18"/>
  <c r="G411" i="18"/>
  <c r="F411" i="18"/>
  <c r="E411" i="18"/>
  <c r="D411" i="18"/>
  <c r="C411" i="18"/>
  <c r="B411" i="18"/>
  <c r="A411" i="18"/>
  <c r="S410" i="18"/>
  <c r="Q410" i="18"/>
  <c r="P410" i="18"/>
  <c r="O410" i="18"/>
  <c r="N410" i="18"/>
  <c r="M410" i="18"/>
  <c r="L410" i="18"/>
  <c r="K410" i="18"/>
  <c r="J410" i="18"/>
  <c r="I410" i="18"/>
  <c r="H410" i="18"/>
  <c r="G410" i="18"/>
  <c r="F410" i="18"/>
  <c r="E410" i="18"/>
  <c r="D410" i="18"/>
  <c r="C410" i="18"/>
  <c r="B410" i="18"/>
  <c r="A410" i="18"/>
  <c r="S409" i="18"/>
  <c r="Q409" i="18"/>
  <c r="P409" i="18"/>
  <c r="O409" i="18"/>
  <c r="N409" i="18"/>
  <c r="M409" i="18"/>
  <c r="L409" i="18"/>
  <c r="K409" i="18"/>
  <c r="J409" i="18"/>
  <c r="I409" i="18"/>
  <c r="H409" i="18"/>
  <c r="G409" i="18"/>
  <c r="F409" i="18"/>
  <c r="E409" i="18"/>
  <c r="D409" i="18"/>
  <c r="C409" i="18"/>
  <c r="A409" i="18"/>
  <c r="B409" i="18" s="1"/>
  <c r="S408" i="18"/>
  <c r="Q408" i="18"/>
  <c r="P408" i="18"/>
  <c r="O408" i="18"/>
  <c r="N408" i="18"/>
  <c r="M408" i="18"/>
  <c r="L408" i="18"/>
  <c r="K408" i="18"/>
  <c r="J408" i="18"/>
  <c r="I408" i="18"/>
  <c r="H408" i="18"/>
  <c r="G408" i="18"/>
  <c r="F408" i="18"/>
  <c r="E408" i="18"/>
  <c r="D408" i="18"/>
  <c r="C408" i="18"/>
  <c r="B408" i="18"/>
  <c r="A408" i="18"/>
  <c r="S407" i="18"/>
  <c r="Q407" i="18"/>
  <c r="P407" i="18"/>
  <c r="O407" i="18"/>
  <c r="N407" i="18"/>
  <c r="M407" i="18"/>
  <c r="L407" i="18"/>
  <c r="K407" i="18"/>
  <c r="J407" i="18"/>
  <c r="I407" i="18"/>
  <c r="H407" i="18"/>
  <c r="G407" i="18"/>
  <c r="F407" i="18"/>
  <c r="E407" i="18"/>
  <c r="D407" i="18"/>
  <c r="C407" i="18"/>
  <c r="A407" i="18"/>
  <c r="B407" i="18" s="1"/>
  <c r="S406" i="18"/>
  <c r="Q406" i="18"/>
  <c r="P406" i="18"/>
  <c r="O406" i="18"/>
  <c r="N406" i="18"/>
  <c r="M406" i="18"/>
  <c r="L406" i="18"/>
  <c r="K406" i="18"/>
  <c r="J406" i="18"/>
  <c r="I406" i="18"/>
  <c r="H406" i="18"/>
  <c r="G406" i="18"/>
  <c r="F406" i="18"/>
  <c r="E406" i="18"/>
  <c r="D406" i="18"/>
  <c r="C406" i="18"/>
  <c r="A406" i="18"/>
  <c r="B406" i="18" s="1"/>
  <c r="S405" i="18"/>
  <c r="Q405" i="18"/>
  <c r="P405" i="18"/>
  <c r="O405" i="18"/>
  <c r="N405" i="18"/>
  <c r="M405" i="18"/>
  <c r="L405" i="18"/>
  <c r="K405" i="18"/>
  <c r="J405" i="18"/>
  <c r="I405" i="18"/>
  <c r="H405" i="18"/>
  <c r="G405" i="18"/>
  <c r="F405" i="18"/>
  <c r="E405" i="18"/>
  <c r="D405" i="18"/>
  <c r="C405" i="18"/>
  <c r="A405" i="18"/>
  <c r="B405" i="18" s="1"/>
  <c r="S404" i="18"/>
  <c r="Q404" i="18"/>
  <c r="P404" i="18"/>
  <c r="O404" i="18"/>
  <c r="N404" i="18"/>
  <c r="M404" i="18"/>
  <c r="L404" i="18"/>
  <c r="K404" i="18"/>
  <c r="J404" i="18"/>
  <c r="I404" i="18"/>
  <c r="H404" i="18"/>
  <c r="G404" i="18"/>
  <c r="F404" i="18"/>
  <c r="E404" i="18"/>
  <c r="D404" i="18"/>
  <c r="C404" i="18"/>
  <c r="A404" i="18"/>
  <c r="B404" i="18" s="1"/>
  <c r="S403" i="18"/>
  <c r="Q403" i="18"/>
  <c r="P403" i="18"/>
  <c r="O403" i="18"/>
  <c r="N403" i="18"/>
  <c r="M403" i="18"/>
  <c r="L403" i="18"/>
  <c r="K403" i="18"/>
  <c r="J403" i="18"/>
  <c r="I403" i="18"/>
  <c r="H403" i="18"/>
  <c r="G403" i="18"/>
  <c r="F403" i="18"/>
  <c r="E403" i="18"/>
  <c r="D403" i="18"/>
  <c r="C403" i="18"/>
  <c r="A403" i="18"/>
  <c r="B403" i="18" s="1"/>
  <c r="S402" i="18"/>
  <c r="Q402" i="18"/>
  <c r="P402" i="18"/>
  <c r="O402" i="18"/>
  <c r="N402" i="18"/>
  <c r="M402" i="18"/>
  <c r="L402" i="18"/>
  <c r="K402" i="18"/>
  <c r="J402" i="18"/>
  <c r="I402" i="18"/>
  <c r="H402" i="18"/>
  <c r="G402" i="18"/>
  <c r="F402" i="18"/>
  <c r="E402" i="18"/>
  <c r="D402" i="18"/>
  <c r="C402" i="18"/>
  <c r="B402" i="18"/>
  <c r="A402" i="18"/>
  <c r="S401" i="18"/>
  <c r="Q401" i="18"/>
  <c r="P401" i="18"/>
  <c r="O401" i="18"/>
  <c r="N401" i="18"/>
  <c r="M401" i="18"/>
  <c r="L401" i="18"/>
  <c r="K401" i="18"/>
  <c r="J401" i="18"/>
  <c r="I401" i="18"/>
  <c r="H401" i="18"/>
  <c r="G401" i="18"/>
  <c r="F401" i="18"/>
  <c r="E401" i="18"/>
  <c r="D401" i="18"/>
  <c r="C401" i="18"/>
  <c r="A401" i="18"/>
  <c r="B401" i="18" s="1"/>
  <c r="S400" i="18"/>
  <c r="Q400" i="18"/>
  <c r="P400" i="18"/>
  <c r="O400" i="18"/>
  <c r="N400" i="18"/>
  <c r="M400" i="18"/>
  <c r="L400" i="18"/>
  <c r="K400" i="18"/>
  <c r="J400" i="18"/>
  <c r="I400" i="18"/>
  <c r="H400" i="18"/>
  <c r="G400" i="18"/>
  <c r="F400" i="18"/>
  <c r="E400" i="18"/>
  <c r="D400" i="18"/>
  <c r="C400" i="18"/>
  <c r="A400" i="18"/>
  <c r="B400" i="18" s="1"/>
  <c r="S399" i="18"/>
  <c r="Q399" i="18"/>
  <c r="P399" i="18"/>
  <c r="O399" i="18"/>
  <c r="N399" i="18"/>
  <c r="M399" i="18"/>
  <c r="L399" i="18"/>
  <c r="K399" i="18"/>
  <c r="J399" i="18"/>
  <c r="I399" i="18"/>
  <c r="H399" i="18"/>
  <c r="G399" i="18"/>
  <c r="F399" i="18"/>
  <c r="E399" i="18"/>
  <c r="D399" i="18"/>
  <c r="C399" i="18"/>
  <c r="B399" i="18"/>
  <c r="A399" i="18"/>
  <c r="S398" i="18"/>
  <c r="Q398" i="18"/>
  <c r="P398" i="18"/>
  <c r="O398" i="18"/>
  <c r="N398" i="18"/>
  <c r="M398" i="18"/>
  <c r="L398" i="18"/>
  <c r="K398" i="18"/>
  <c r="J398" i="18"/>
  <c r="I398" i="18"/>
  <c r="H398" i="18"/>
  <c r="G398" i="18"/>
  <c r="F398" i="18"/>
  <c r="E398" i="18"/>
  <c r="D398" i="18"/>
  <c r="C398" i="18"/>
  <c r="B398" i="18"/>
  <c r="A398" i="18"/>
  <c r="S397" i="18"/>
  <c r="Q397" i="18"/>
  <c r="P397" i="18"/>
  <c r="O397" i="18"/>
  <c r="N397" i="18"/>
  <c r="M397" i="18"/>
  <c r="L397" i="18"/>
  <c r="K397" i="18"/>
  <c r="J397" i="18"/>
  <c r="I397" i="18"/>
  <c r="H397" i="18"/>
  <c r="G397" i="18"/>
  <c r="F397" i="18"/>
  <c r="E397" i="18"/>
  <c r="D397" i="18"/>
  <c r="C397" i="18"/>
  <c r="A397" i="18"/>
  <c r="B397" i="18" s="1"/>
  <c r="S396" i="18"/>
  <c r="Q396" i="18"/>
  <c r="P396" i="18"/>
  <c r="O396" i="18"/>
  <c r="N396" i="18"/>
  <c r="M396" i="18"/>
  <c r="L396" i="18"/>
  <c r="K396" i="18"/>
  <c r="J396" i="18"/>
  <c r="I396" i="18"/>
  <c r="H396" i="18"/>
  <c r="G396" i="18"/>
  <c r="F396" i="18"/>
  <c r="E396" i="18"/>
  <c r="D396" i="18"/>
  <c r="C396" i="18"/>
  <c r="B396" i="18"/>
  <c r="A396" i="18"/>
  <c r="S395" i="18"/>
  <c r="Q395" i="18"/>
  <c r="P395" i="18"/>
  <c r="O395" i="18"/>
  <c r="N395" i="18"/>
  <c r="M395" i="18"/>
  <c r="L395" i="18"/>
  <c r="K395" i="18"/>
  <c r="J395" i="18"/>
  <c r="I395" i="18"/>
  <c r="H395" i="18"/>
  <c r="G395" i="18"/>
  <c r="F395" i="18"/>
  <c r="E395" i="18"/>
  <c r="D395" i="18"/>
  <c r="C395" i="18"/>
  <c r="A395" i="18"/>
  <c r="B395" i="18" s="1"/>
  <c r="S394" i="18"/>
  <c r="Q394" i="18"/>
  <c r="P394" i="18"/>
  <c r="O394" i="18"/>
  <c r="N394" i="18"/>
  <c r="M394" i="18"/>
  <c r="L394" i="18"/>
  <c r="K394" i="18"/>
  <c r="J394" i="18"/>
  <c r="I394" i="18"/>
  <c r="H394" i="18"/>
  <c r="G394" i="18"/>
  <c r="F394" i="18"/>
  <c r="E394" i="18"/>
  <c r="D394" i="18"/>
  <c r="C394" i="18"/>
  <c r="A394" i="18"/>
  <c r="B394" i="18" s="1"/>
  <c r="S393" i="18"/>
  <c r="Q393" i="18"/>
  <c r="P393" i="18"/>
  <c r="O393" i="18"/>
  <c r="N393" i="18"/>
  <c r="M393" i="18"/>
  <c r="L393" i="18"/>
  <c r="K393" i="18"/>
  <c r="J393" i="18"/>
  <c r="I393" i="18"/>
  <c r="H393" i="18"/>
  <c r="G393" i="18"/>
  <c r="F393" i="18"/>
  <c r="E393" i="18"/>
  <c r="D393" i="18"/>
  <c r="C393" i="18"/>
  <c r="A393" i="18"/>
  <c r="B393" i="18" s="1"/>
  <c r="S392" i="18"/>
  <c r="Q392" i="18"/>
  <c r="P392" i="18"/>
  <c r="O392" i="18"/>
  <c r="N392" i="18"/>
  <c r="M392" i="18"/>
  <c r="L392" i="18"/>
  <c r="K392" i="18"/>
  <c r="J392" i="18"/>
  <c r="I392" i="18"/>
  <c r="H392" i="18"/>
  <c r="G392" i="18"/>
  <c r="F392" i="18"/>
  <c r="E392" i="18"/>
  <c r="D392" i="18"/>
  <c r="C392" i="18"/>
  <c r="A392" i="18"/>
  <c r="B392" i="18" s="1"/>
  <c r="S391" i="18"/>
  <c r="Q391" i="18"/>
  <c r="P391" i="18"/>
  <c r="O391" i="18"/>
  <c r="N391" i="18"/>
  <c r="M391" i="18"/>
  <c r="L391" i="18"/>
  <c r="K391" i="18"/>
  <c r="J391" i="18"/>
  <c r="I391" i="18"/>
  <c r="H391" i="18"/>
  <c r="G391" i="18"/>
  <c r="F391" i="18"/>
  <c r="E391" i="18"/>
  <c r="D391" i="18"/>
  <c r="C391" i="18"/>
  <c r="A391" i="18"/>
  <c r="B391" i="18" s="1"/>
  <c r="S390" i="18"/>
  <c r="Q390" i="18"/>
  <c r="P390" i="18"/>
  <c r="O390" i="18"/>
  <c r="N390" i="18"/>
  <c r="M390" i="18"/>
  <c r="L390" i="18"/>
  <c r="K390" i="18"/>
  <c r="J390" i="18"/>
  <c r="I390" i="18"/>
  <c r="H390" i="18"/>
  <c r="G390" i="18"/>
  <c r="F390" i="18"/>
  <c r="E390" i="18"/>
  <c r="D390" i="18"/>
  <c r="C390" i="18"/>
  <c r="B390" i="18"/>
  <c r="A390" i="18"/>
  <c r="S389" i="18"/>
  <c r="Q389" i="18"/>
  <c r="P389" i="18"/>
  <c r="O389" i="18"/>
  <c r="N389" i="18"/>
  <c r="M389" i="18"/>
  <c r="L389" i="18"/>
  <c r="K389" i="18"/>
  <c r="J389" i="18"/>
  <c r="I389" i="18"/>
  <c r="H389" i="18"/>
  <c r="G389" i="18"/>
  <c r="F389" i="18"/>
  <c r="E389" i="18"/>
  <c r="D389" i="18"/>
  <c r="C389" i="18"/>
  <c r="A389" i="18"/>
  <c r="B389" i="18" s="1"/>
  <c r="S388" i="18"/>
  <c r="Q388" i="18"/>
  <c r="P388" i="18"/>
  <c r="O388" i="18"/>
  <c r="N388" i="18"/>
  <c r="M388" i="18"/>
  <c r="L388" i="18"/>
  <c r="K388" i="18"/>
  <c r="J388" i="18"/>
  <c r="I388" i="18"/>
  <c r="H388" i="18"/>
  <c r="G388" i="18"/>
  <c r="F388" i="18"/>
  <c r="E388" i="18"/>
  <c r="D388" i="18"/>
  <c r="C388" i="18"/>
  <c r="A388" i="18"/>
  <c r="B388" i="18" s="1"/>
  <c r="S387" i="18"/>
  <c r="Q387" i="18"/>
  <c r="P387" i="18"/>
  <c r="O387" i="18"/>
  <c r="N387" i="18"/>
  <c r="M387" i="18"/>
  <c r="L387" i="18"/>
  <c r="K387" i="18"/>
  <c r="J387" i="18"/>
  <c r="I387" i="18"/>
  <c r="H387" i="18"/>
  <c r="G387" i="18"/>
  <c r="F387" i="18"/>
  <c r="E387" i="18"/>
  <c r="D387" i="18"/>
  <c r="C387" i="18"/>
  <c r="B387" i="18"/>
  <c r="A387" i="18"/>
  <c r="S386" i="18"/>
  <c r="Q386" i="18"/>
  <c r="P386" i="18"/>
  <c r="O386" i="18"/>
  <c r="N386" i="18"/>
  <c r="M386" i="18"/>
  <c r="L386" i="18"/>
  <c r="K386" i="18"/>
  <c r="J386" i="18"/>
  <c r="I386" i="18"/>
  <c r="H386" i="18"/>
  <c r="G386" i="18"/>
  <c r="F386" i="18"/>
  <c r="E386" i="18"/>
  <c r="D386" i="18"/>
  <c r="C386" i="18"/>
  <c r="B386" i="18"/>
  <c r="A386" i="18"/>
  <c r="S385" i="18"/>
  <c r="Q385" i="18"/>
  <c r="P385" i="18"/>
  <c r="O385" i="18"/>
  <c r="N385" i="18"/>
  <c r="M385" i="18"/>
  <c r="L385" i="18"/>
  <c r="K385" i="18"/>
  <c r="J385" i="18"/>
  <c r="I385" i="18"/>
  <c r="H385" i="18"/>
  <c r="G385" i="18"/>
  <c r="F385" i="18"/>
  <c r="E385" i="18"/>
  <c r="D385" i="18"/>
  <c r="C385" i="18"/>
  <c r="A385" i="18"/>
  <c r="B385" i="18" s="1"/>
  <c r="S384" i="18"/>
  <c r="Q384" i="18"/>
  <c r="P384" i="18"/>
  <c r="O384" i="18"/>
  <c r="N384" i="18"/>
  <c r="M384" i="18"/>
  <c r="L384" i="18"/>
  <c r="K384" i="18"/>
  <c r="J384" i="18"/>
  <c r="I384" i="18"/>
  <c r="H384" i="18"/>
  <c r="G384" i="18"/>
  <c r="F384" i="18"/>
  <c r="E384" i="18"/>
  <c r="D384" i="18"/>
  <c r="C384" i="18"/>
  <c r="B384" i="18"/>
  <c r="A384" i="18"/>
  <c r="S383" i="18"/>
  <c r="Q383" i="18"/>
  <c r="P383" i="18"/>
  <c r="O383" i="18"/>
  <c r="N383" i="18"/>
  <c r="M383" i="18"/>
  <c r="L383" i="18"/>
  <c r="K383" i="18"/>
  <c r="J383" i="18"/>
  <c r="I383" i="18"/>
  <c r="H383" i="18"/>
  <c r="G383" i="18"/>
  <c r="F383" i="18"/>
  <c r="E383" i="18"/>
  <c r="D383" i="18"/>
  <c r="C383" i="18"/>
  <c r="A383" i="18"/>
  <c r="B383" i="18" s="1"/>
  <c r="S382" i="18"/>
  <c r="Q382" i="18"/>
  <c r="P382" i="18"/>
  <c r="O382" i="18"/>
  <c r="N382" i="18"/>
  <c r="M382" i="18"/>
  <c r="L382" i="18"/>
  <c r="K382" i="18"/>
  <c r="J382" i="18"/>
  <c r="I382" i="18"/>
  <c r="H382" i="18"/>
  <c r="G382" i="18"/>
  <c r="F382" i="18"/>
  <c r="E382" i="18"/>
  <c r="D382" i="18"/>
  <c r="C382" i="18"/>
  <c r="A382" i="18"/>
  <c r="B382" i="18" s="1"/>
  <c r="S381" i="18"/>
  <c r="Q381" i="18"/>
  <c r="P381" i="18"/>
  <c r="O381" i="18"/>
  <c r="N381" i="18"/>
  <c r="M381" i="18"/>
  <c r="L381" i="18"/>
  <c r="K381" i="18"/>
  <c r="J381" i="18"/>
  <c r="I381" i="18"/>
  <c r="H381" i="18"/>
  <c r="G381" i="18"/>
  <c r="F381" i="18"/>
  <c r="E381" i="18"/>
  <c r="D381" i="18"/>
  <c r="C381" i="18"/>
  <c r="A381" i="18"/>
  <c r="B381" i="18" s="1"/>
  <c r="S380" i="18"/>
  <c r="Q380" i="18"/>
  <c r="P380" i="18"/>
  <c r="O380" i="18"/>
  <c r="N380" i="18"/>
  <c r="M380" i="18"/>
  <c r="L380" i="18"/>
  <c r="K380" i="18"/>
  <c r="J380" i="18"/>
  <c r="I380" i="18"/>
  <c r="H380" i="18"/>
  <c r="G380" i="18"/>
  <c r="F380" i="18"/>
  <c r="E380" i="18"/>
  <c r="D380" i="18"/>
  <c r="C380" i="18"/>
  <c r="A380" i="18"/>
  <c r="B380" i="18" s="1"/>
  <c r="S379" i="18"/>
  <c r="Q379" i="18"/>
  <c r="P379" i="18"/>
  <c r="O379" i="18"/>
  <c r="N379" i="18"/>
  <c r="M379" i="18"/>
  <c r="L379" i="18"/>
  <c r="K379" i="18"/>
  <c r="J379" i="18"/>
  <c r="I379" i="18"/>
  <c r="H379" i="18"/>
  <c r="G379" i="18"/>
  <c r="F379" i="18"/>
  <c r="E379" i="18"/>
  <c r="D379" i="18"/>
  <c r="C379" i="18"/>
  <c r="A379" i="18"/>
  <c r="B379" i="18" s="1"/>
  <c r="S378" i="18"/>
  <c r="Q378" i="18"/>
  <c r="P378" i="18"/>
  <c r="O378" i="18"/>
  <c r="N378" i="18"/>
  <c r="M378" i="18"/>
  <c r="L378" i="18"/>
  <c r="K378" i="18"/>
  <c r="J378" i="18"/>
  <c r="I378" i="18"/>
  <c r="H378" i="18"/>
  <c r="G378" i="18"/>
  <c r="F378" i="18"/>
  <c r="E378" i="18"/>
  <c r="D378" i="18"/>
  <c r="C378" i="18"/>
  <c r="B378" i="18"/>
  <c r="A378" i="18"/>
  <c r="S377" i="18"/>
  <c r="Q377" i="18"/>
  <c r="P377" i="18"/>
  <c r="O377" i="18"/>
  <c r="N377" i="18"/>
  <c r="M377" i="18"/>
  <c r="L377" i="18"/>
  <c r="K377" i="18"/>
  <c r="J377" i="18"/>
  <c r="I377" i="18"/>
  <c r="H377" i="18"/>
  <c r="G377" i="18"/>
  <c r="F377" i="18"/>
  <c r="E377" i="18"/>
  <c r="D377" i="18"/>
  <c r="C377" i="18"/>
  <c r="A377" i="18"/>
  <c r="B377" i="18" s="1"/>
  <c r="S376" i="18"/>
  <c r="Q376" i="18"/>
  <c r="P376" i="18"/>
  <c r="O376" i="18"/>
  <c r="N376" i="18"/>
  <c r="M376" i="18"/>
  <c r="L376" i="18"/>
  <c r="K376" i="18"/>
  <c r="J376" i="18"/>
  <c r="I376" i="18"/>
  <c r="H376" i="18"/>
  <c r="G376" i="18"/>
  <c r="F376" i="18"/>
  <c r="E376" i="18"/>
  <c r="D376" i="18"/>
  <c r="C376" i="18"/>
  <c r="A376" i="18"/>
  <c r="B376" i="18" s="1"/>
  <c r="S375" i="18"/>
  <c r="Q375" i="18"/>
  <c r="P375" i="18"/>
  <c r="O375" i="18"/>
  <c r="N375" i="18"/>
  <c r="M375" i="18"/>
  <c r="L375" i="18"/>
  <c r="K375" i="18"/>
  <c r="J375" i="18"/>
  <c r="I375" i="18"/>
  <c r="H375" i="18"/>
  <c r="G375" i="18"/>
  <c r="F375" i="18"/>
  <c r="E375" i="18"/>
  <c r="D375" i="18"/>
  <c r="C375" i="18"/>
  <c r="B375" i="18"/>
  <c r="A375" i="18"/>
  <c r="S374" i="18"/>
  <c r="Q374" i="18"/>
  <c r="P374" i="18"/>
  <c r="O374" i="18"/>
  <c r="N374" i="18"/>
  <c r="M374" i="18"/>
  <c r="L374" i="18"/>
  <c r="K374" i="18"/>
  <c r="J374" i="18"/>
  <c r="I374" i="18"/>
  <c r="H374" i="18"/>
  <c r="G374" i="18"/>
  <c r="F374" i="18"/>
  <c r="E374" i="18"/>
  <c r="D374" i="18"/>
  <c r="C374" i="18"/>
  <c r="B374" i="18"/>
  <c r="A374" i="18"/>
  <c r="S373" i="18"/>
  <c r="Q373" i="18"/>
  <c r="P373" i="18"/>
  <c r="O373" i="18"/>
  <c r="N373" i="18"/>
  <c r="M373" i="18"/>
  <c r="L373" i="18"/>
  <c r="K373" i="18"/>
  <c r="J373" i="18"/>
  <c r="I373" i="18"/>
  <c r="H373" i="18"/>
  <c r="G373" i="18"/>
  <c r="F373" i="18"/>
  <c r="E373" i="18"/>
  <c r="D373" i="18"/>
  <c r="C373" i="18"/>
  <c r="A373" i="18"/>
  <c r="B373" i="18" s="1"/>
  <c r="S372" i="18"/>
  <c r="Q372" i="18"/>
  <c r="P372" i="18"/>
  <c r="O372" i="18"/>
  <c r="N372" i="18"/>
  <c r="M372" i="18"/>
  <c r="L372" i="18"/>
  <c r="K372" i="18"/>
  <c r="J372" i="18"/>
  <c r="I372" i="18"/>
  <c r="H372" i="18"/>
  <c r="G372" i="18"/>
  <c r="F372" i="18"/>
  <c r="E372" i="18"/>
  <c r="D372" i="18"/>
  <c r="C372" i="18"/>
  <c r="B372" i="18"/>
  <c r="A372" i="18"/>
  <c r="S371" i="18"/>
  <c r="Q371" i="18"/>
  <c r="P371" i="18"/>
  <c r="O371" i="18"/>
  <c r="N371" i="18"/>
  <c r="M371" i="18"/>
  <c r="L371" i="18"/>
  <c r="K371" i="18"/>
  <c r="J371" i="18"/>
  <c r="I371" i="18"/>
  <c r="H371" i="18"/>
  <c r="G371" i="18"/>
  <c r="F371" i="18"/>
  <c r="E371" i="18"/>
  <c r="D371" i="18"/>
  <c r="C371" i="18"/>
  <c r="A371" i="18"/>
  <c r="B371" i="18" s="1"/>
  <c r="S370" i="18"/>
  <c r="Q370" i="18"/>
  <c r="P370" i="18"/>
  <c r="O370" i="18"/>
  <c r="N370" i="18"/>
  <c r="M370" i="18"/>
  <c r="L370" i="18"/>
  <c r="K370" i="18"/>
  <c r="J370" i="18"/>
  <c r="I370" i="18"/>
  <c r="H370" i="18"/>
  <c r="G370" i="18"/>
  <c r="F370" i="18"/>
  <c r="E370" i="18"/>
  <c r="D370" i="18"/>
  <c r="C370" i="18"/>
  <c r="A370" i="18"/>
  <c r="B370" i="18" s="1"/>
  <c r="S369" i="18"/>
  <c r="Q369" i="18"/>
  <c r="P369" i="18"/>
  <c r="O369" i="18"/>
  <c r="N369" i="18"/>
  <c r="M369" i="18"/>
  <c r="L369" i="18"/>
  <c r="K369" i="18"/>
  <c r="J369" i="18"/>
  <c r="I369" i="18"/>
  <c r="H369" i="18"/>
  <c r="G369" i="18"/>
  <c r="F369" i="18"/>
  <c r="E369" i="18"/>
  <c r="D369" i="18"/>
  <c r="C369" i="18"/>
  <c r="A369" i="18"/>
  <c r="B369" i="18" s="1"/>
  <c r="S368" i="18"/>
  <c r="Q368" i="18"/>
  <c r="P368" i="18"/>
  <c r="O368" i="18"/>
  <c r="N368" i="18"/>
  <c r="M368" i="18"/>
  <c r="L368" i="18"/>
  <c r="K368" i="18"/>
  <c r="J368" i="18"/>
  <c r="I368" i="18"/>
  <c r="H368" i="18"/>
  <c r="G368" i="18"/>
  <c r="F368" i="18"/>
  <c r="E368" i="18"/>
  <c r="D368" i="18"/>
  <c r="C368" i="18"/>
  <c r="A368" i="18"/>
  <c r="B368" i="18" s="1"/>
  <c r="S367" i="18"/>
  <c r="Q367" i="18"/>
  <c r="P367" i="18"/>
  <c r="O367" i="18"/>
  <c r="N367" i="18"/>
  <c r="M367" i="18"/>
  <c r="L367" i="18"/>
  <c r="K367" i="18"/>
  <c r="J367" i="18"/>
  <c r="I367" i="18"/>
  <c r="H367" i="18"/>
  <c r="G367" i="18"/>
  <c r="F367" i="18"/>
  <c r="E367" i="18"/>
  <c r="D367" i="18"/>
  <c r="C367" i="18"/>
  <c r="A367" i="18"/>
  <c r="B367" i="18" s="1"/>
  <c r="S366" i="18"/>
  <c r="Q366" i="18"/>
  <c r="P366" i="18"/>
  <c r="O366" i="18"/>
  <c r="N366" i="18"/>
  <c r="M366" i="18"/>
  <c r="L366" i="18"/>
  <c r="K366" i="18"/>
  <c r="J366" i="18"/>
  <c r="I366" i="18"/>
  <c r="H366" i="18"/>
  <c r="G366" i="18"/>
  <c r="F366" i="18"/>
  <c r="E366" i="18"/>
  <c r="D366" i="18"/>
  <c r="C366" i="18"/>
  <c r="B366" i="18"/>
  <c r="A366" i="18"/>
  <c r="S365" i="18"/>
  <c r="Q365" i="18"/>
  <c r="P365" i="18"/>
  <c r="O365" i="18"/>
  <c r="N365" i="18"/>
  <c r="M365" i="18"/>
  <c r="L365" i="18"/>
  <c r="K365" i="18"/>
  <c r="J365" i="18"/>
  <c r="I365" i="18"/>
  <c r="H365" i="18"/>
  <c r="G365" i="18"/>
  <c r="F365" i="18"/>
  <c r="E365" i="18"/>
  <c r="D365" i="18"/>
  <c r="C365" i="18"/>
  <c r="A365" i="18"/>
  <c r="B365" i="18" s="1"/>
  <c r="S364" i="18"/>
  <c r="Q364" i="18"/>
  <c r="P364" i="18"/>
  <c r="O364" i="18"/>
  <c r="N364" i="18"/>
  <c r="M364" i="18"/>
  <c r="L364" i="18"/>
  <c r="K364" i="18"/>
  <c r="J364" i="18"/>
  <c r="I364" i="18"/>
  <c r="H364" i="18"/>
  <c r="G364" i="18"/>
  <c r="F364" i="18"/>
  <c r="E364" i="18"/>
  <c r="D364" i="18"/>
  <c r="C364" i="18"/>
  <c r="A364" i="18"/>
  <c r="B364" i="18" s="1"/>
  <c r="S363" i="18"/>
  <c r="Q363" i="18"/>
  <c r="P363" i="18"/>
  <c r="O363" i="18"/>
  <c r="N363" i="18"/>
  <c r="M363" i="18"/>
  <c r="L363" i="18"/>
  <c r="K363" i="18"/>
  <c r="J363" i="18"/>
  <c r="I363" i="18"/>
  <c r="H363" i="18"/>
  <c r="G363" i="18"/>
  <c r="F363" i="18"/>
  <c r="E363" i="18"/>
  <c r="D363" i="18"/>
  <c r="C363" i="18"/>
  <c r="B363" i="18"/>
  <c r="A363" i="18"/>
  <c r="S362" i="18"/>
  <c r="Q362" i="18"/>
  <c r="P362" i="18"/>
  <c r="O362" i="18"/>
  <c r="N362" i="18"/>
  <c r="M362" i="18"/>
  <c r="L362" i="18"/>
  <c r="K362" i="18"/>
  <c r="J362" i="18"/>
  <c r="I362" i="18"/>
  <c r="H362" i="18"/>
  <c r="G362" i="18"/>
  <c r="F362" i="18"/>
  <c r="E362" i="18"/>
  <c r="D362" i="18"/>
  <c r="C362" i="18"/>
  <c r="B362" i="18"/>
  <c r="A362" i="18"/>
  <c r="S361" i="18"/>
  <c r="Q361" i="18"/>
  <c r="P361" i="18"/>
  <c r="O361" i="18"/>
  <c r="N361" i="18"/>
  <c r="M361" i="18"/>
  <c r="L361" i="18"/>
  <c r="K361" i="18"/>
  <c r="J361" i="18"/>
  <c r="I361" i="18"/>
  <c r="H361" i="18"/>
  <c r="G361" i="18"/>
  <c r="F361" i="18"/>
  <c r="E361" i="18"/>
  <c r="D361" i="18"/>
  <c r="C361" i="18"/>
  <c r="A361" i="18"/>
  <c r="B361" i="18" s="1"/>
  <c r="S360" i="18"/>
  <c r="Q360" i="18"/>
  <c r="P360" i="18"/>
  <c r="O360" i="18"/>
  <c r="N360" i="18"/>
  <c r="M360" i="18"/>
  <c r="L360" i="18"/>
  <c r="K360" i="18"/>
  <c r="J360" i="18"/>
  <c r="I360" i="18"/>
  <c r="H360" i="18"/>
  <c r="G360" i="18"/>
  <c r="F360" i="18"/>
  <c r="E360" i="18"/>
  <c r="D360" i="18"/>
  <c r="C360" i="18"/>
  <c r="B360" i="18"/>
  <c r="A360" i="18"/>
  <c r="S359" i="18"/>
  <c r="Q359" i="18"/>
  <c r="P359" i="18"/>
  <c r="O359" i="18"/>
  <c r="N359" i="18"/>
  <c r="M359" i="18"/>
  <c r="L359" i="18"/>
  <c r="K359" i="18"/>
  <c r="J359" i="18"/>
  <c r="I359" i="18"/>
  <c r="H359" i="18"/>
  <c r="G359" i="18"/>
  <c r="F359" i="18"/>
  <c r="E359" i="18"/>
  <c r="D359" i="18"/>
  <c r="C359" i="18"/>
  <c r="A359" i="18"/>
  <c r="B359" i="18" s="1"/>
  <c r="S358" i="18"/>
  <c r="Q358" i="18"/>
  <c r="P358" i="18"/>
  <c r="O358" i="18"/>
  <c r="N358" i="18"/>
  <c r="M358" i="18"/>
  <c r="L358" i="18"/>
  <c r="K358" i="18"/>
  <c r="J358" i="18"/>
  <c r="I358" i="18"/>
  <c r="H358" i="18"/>
  <c r="G358" i="18"/>
  <c r="F358" i="18"/>
  <c r="E358" i="18"/>
  <c r="D358" i="18"/>
  <c r="C358" i="18"/>
  <c r="A358" i="18"/>
  <c r="B358" i="18" s="1"/>
  <c r="S357" i="18"/>
  <c r="Q357" i="18"/>
  <c r="P357" i="18"/>
  <c r="O357" i="18"/>
  <c r="N357" i="18"/>
  <c r="M357" i="18"/>
  <c r="L357" i="18"/>
  <c r="K357" i="18"/>
  <c r="J357" i="18"/>
  <c r="I357" i="18"/>
  <c r="H357" i="18"/>
  <c r="G357" i="18"/>
  <c r="F357" i="18"/>
  <c r="E357" i="18"/>
  <c r="D357" i="18"/>
  <c r="C357" i="18"/>
  <c r="A357" i="18"/>
  <c r="B357" i="18" s="1"/>
  <c r="S356" i="18"/>
  <c r="Q356" i="18"/>
  <c r="P356" i="18"/>
  <c r="O356" i="18"/>
  <c r="N356" i="18"/>
  <c r="M356" i="18"/>
  <c r="L356" i="18"/>
  <c r="K356" i="18"/>
  <c r="J356" i="18"/>
  <c r="I356" i="18"/>
  <c r="H356" i="18"/>
  <c r="G356" i="18"/>
  <c r="F356" i="18"/>
  <c r="E356" i="18"/>
  <c r="D356" i="18"/>
  <c r="C356" i="18"/>
  <c r="A356" i="18"/>
  <c r="B356" i="18" s="1"/>
  <c r="S355" i="18"/>
  <c r="Q355" i="18"/>
  <c r="P355" i="18"/>
  <c r="O355" i="18"/>
  <c r="N355" i="18"/>
  <c r="M355" i="18"/>
  <c r="L355" i="18"/>
  <c r="K355" i="18"/>
  <c r="J355" i="18"/>
  <c r="I355" i="18"/>
  <c r="H355" i="18"/>
  <c r="G355" i="18"/>
  <c r="F355" i="18"/>
  <c r="E355" i="18"/>
  <c r="D355" i="18"/>
  <c r="C355" i="18"/>
  <c r="A355" i="18"/>
  <c r="B355" i="18" s="1"/>
  <c r="S354" i="18"/>
  <c r="Q354" i="18"/>
  <c r="P354" i="18"/>
  <c r="O354" i="18"/>
  <c r="N354" i="18"/>
  <c r="M354" i="18"/>
  <c r="L354" i="18"/>
  <c r="K354" i="18"/>
  <c r="J354" i="18"/>
  <c r="I354" i="18"/>
  <c r="H354" i="18"/>
  <c r="G354" i="18"/>
  <c r="F354" i="18"/>
  <c r="E354" i="18"/>
  <c r="D354" i="18"/>
  <c r="C354" i="18"/>
  <c r="B354" i="18"/>
  <c r="A354" i="18"/>
  <c r="S353" i="18"/>
  <c r="Q353" i="18"/>
  <c r="P353" i="18"/>
  <c r="O353" i="18"/>
  <c r="N353" i="18"/>
  <c r="M353" i="18"/>
  <c r="L353" i="18"/>
  <c r="K353" i="18"/>
  <c r="J353" i="18"/>
  <c r="I353" i="18"/>
  <c r="H353" i="18"/>
  <c r="G353" i="18"/>
  <c r="F353" i="18"/>
  <c r="E353" i="18"/>
  <c r="D353" i="18"/>
  <c r="C353" i="18"/>
  <c r="A353" i="18"/>
  <c r="B353" i="18" s="1"/>
  <c r="S352" i="18"/>
  <c r="Q352" i="18"/>
  <c r="P352" i="18"/>
  <c r="O352" i="18"/>
  <c r="N352" i="18"/>
  <c r="M352" i="18"/>
  <c r="L352" i="18"/>
  <c r="K352" i="18"/>
  <c r="J352" i="18"/>
  <c r="I352" i="18"/>
  <c r="H352" i="18"/>
  <c r="G352" i="18"/>
  <c r="F352" i="18"/>
  <c r="E352" i="18"/>
  <c r="D352" i="18"/>
  <c r="C352" i="18"/>
  <c r="A352" i="18"/>
  <c r="B352" i="18" s="1"/>
  <c r="S351" i="18"/>
  <c r="Q351" i="18"/>
  <c r="P351" i="18"/>
  <c r="O351" i="18"/>
  <c r="N351" i="18"/>
  <c r="M351" i="18"/>
  <c r="L351" i="18"/>
  <c r="K351" i="18"/>
  <c r="J351" i="18"/>
  <c r="I351" i="18"/>
  <c r="H351" i="18"/>
  <c r="G351" i="18"/>
  <c r="F351" i="18"/>
  <c r="E351" i="18"/>
  <c r="D351" i="18"/>
  <c r="C351" i="18"/>
  <c r="B351" i="18"/>
  <c r="A351" i="18"/>
  <c r="S350" i="18"/>
  <c r="Q350" i="18"/>
  <c r="P350" i="18"/>
  <c r="O350" i="18"/>
  <c r="N350" i="18"/>
  <c r="M350" i="18"/>
  <c r="L350" i="18"/>
  <c r="K350" i="18"/>
  <c r="J350" i="18"/>
  <c r="I350" i="18"/>
  <c r="H350" i="18"/>
  <c r="G350" i="18"/>
  <c r="F350" i="18"/>
  <c r="E350" i="18"/>
  <c r="D350" i="18"/>
  <c r="C350" i="18"/>
  <c r="B350" i="18"/>
  <c r="A350" i="18"/>
  <c r="S349" i="18"/>
  <c r="Q349" i="18"/>
  <c r="P349" i="18"/>
  <c r="O349" i="18"/>
  <c r="N349" i="18"/>
  <c r="M349" i="18"/>
  <c r="L349" i="18"/>
  <c r="K349" i="18"/>
  <c r="J349" i="18"/>
  <c r="I349" i="18"/>
  <c r="H349" i="18"/>
  <c r="G349" i="18"/>
  <c r="F349" i="18"/>
  <c r="E349" i="18"/>
  <c r="D349" i="18"/>
  <c r="C349" i="18"/>
  <c r="A349" i="18"/>
  <c r="B349" i="18" s="1"/>
  <c r="S348" i="18"/>
  <c r="Q348" i="18"/>
  <c r="P348" i="18"/>
  <c r="O348" i="18"/>
  <c r="N348" i="18"/>
  <c r="M348" i="18"/>
  <c r="L348" i="18"/>
  <c r="K348" i="18"/>
  <c r="J348" i="18"/>
  <c r="I348" i="18"/>
  <c r="H348" i="18"/>
  <c r="G348" i="18"/>
  <c r="F348" i="18"/>
  <c r="E348" i="18"/>
  <c r="D348" i="18"/>
  <c r="C348" i="18"/>
  <c r="B348" i="18"/>
  <c r="A348" i="18"/>
  <c r="S347" i="18"/>
  <c r="Q347" i="18"/>
  <c r="P347" i="18"/>
  <c r="O347" i="18"/>
  <c r="N347" i="18"/>
  <c r="M347" i="18"/>
  <c r="L347" i="18"/>
  <c r="K347" i="18"/>
  <c r="J347" i="18"/>
  <c r="I347" i="18"/>
  <c r="H347" i="18"/>
  <c r="G347" i="18"/>
  <c r="F347" i="18"/>
  <c r="E347" i="18"/>
  <c r="D347" i="18"/>
  <c r="C347" i="18"/>
  <c r="A347" i="18"/>
  <c r="B347" i="18" s="1"/>
  <c r="S346" i="18"/>
  <c r="Q346" i="18"/>
  <c r="P346" i="18"/>
  <c r="O346" i="18"/>
  <c r="N346" i="18"/>
  <c r="M346" i="18"/>
  <c r="L346" i="18"/>
  <c r="K346" i="18"/>
  <c r="J346" i="18"/>
  <c r="I346" i="18"/>
  <c r="H346" i="18"/>
  <c r="G346" i="18"/>
  <c r="F346" i="18"/>
  <c r="E346" i="18"/>
  <c r="D346" i="18"/>
  <c r="C346" i="18"/>
  <c r="A346" i="18"/>
  <c r="B346" i="18" s="1"/>
  <c r="S345" i="18"/>
  <c r="Q345" i="18"/>
  <c r="P345" i="18"/>
  <c r="O345" i="18"/>
  <c r="N345" i="18"/>
  <c r="M345" i="18"/>
  <c r="L345" i="18"/>
  <c r="K345" i="18"/>
  <c r="J345" i="18"/>
  <c r="I345" i="18"/>
  <c r="H345" i="18"/>
  <c r="G345" i="18"/>
  <c r="F345" i="18"/>
  <c r="E345" i="18"/>
  <c r="D345" i="18"/>
  <c r="C345" i="18"/>
  <c r="A345" i="18"/>
  <c r="B345" i="18" s="1"/>
  <c r="S344" i="18"/>
  <c r="Q344" i="18"/>
  <c r="P344" i="18"/>
  <c r="O344" i="18"/>
  <c r="N344" i="18"/>
  <c r="M344" i="18"/>
  <c r="L344" i="18"/>
  <c r="K344" i="18"/>
  <c r="J344" i="18"/>
  <c r="I344" i="18"/>
  <c r="H344" i="18"/>
  <c r="G344" i="18"/>
  <c r="F344" i="18"/>
  <c r="E344" i="18"/>
  <c r="D344" i="18"/>
  <c r="C344" i="18"/>
  <c r="A344" i="18"/>
  <c r="B344" i="18" s="1"/>
  <c r="S343" i="18"/>
  <c r="Q343" i="18"/>
  <c r="P343" i="18"/>
  <c r="O343" i="18"/>
  <c r="N343" i="18"/>
  <c r="M343" i="18"/>
  <c r="L343" i="18"/>
  <c r="K343" i="18"/>
  <c r="J343" i="18"/>
  <c r="I343" i="18"/>
  <c r="H343" i="18"/>
  <c r="G343" i="18"/>
  <c r="F343" i="18"/>
  <c r="E343" i="18"/>
  <c r="D343" i="18"/>
  <c r="C343" i="18"/>
  <c r="A343" i="18"/>
  <c r="B343" i="18" s="1"/>
  <c r="S342" i="18"/>
  <c r="Q342" i="18"/>
  <c r="P342" i="18"/>
  <c r="O342" i="18"/>
  <c r="N342" i="18"/>
  <c r="M342" i="18"/>
  <c r="L342" i="18"/>
  <c r="K342" i="18"/>
  <c r="J342" i="18"/>
  <c r="I342" i="18"/>
  <c r="H342" i="18"/>
  <c r="G342" i="18"/>
  <c r="F342" i="18"/>
  <c r="E342" i="18"/>
  <c r="D342" i="18"/>
  <c r="C342" i="18"/>
  <c r="B342" i="18"/>
  <c r="A342" i="18"/>
  <c r="S341" i="18"/>
  <c r="Q341" i="18"/>
  <c r="P341" i="18"/>
  <c r="O341" i="18"/>
  <c r="N341" i="18"/>
  <c r="M341" i="18"/>
  <c r="L341" i="18"/>
  <c r="K341" i="18"/>
  <c r="J341" i="18"/>
  <c r="I341" i="18"/>
  <c r="H341" i="18"/>
  <c r="G341" i="18"/>
  <c r="F341" i="18"/>
  <c r="E341" i="18"/>
  <c r="D341" i="18"/>
  <c r="C341" i="18"/>
  <c r="A341" i="18"/>
  <c r="B341" i="18" s="1"/>
  <c r="S340" i="18"/>
  <c r="Q340" i="18"/>
  <c r="P340" i="18"/>
  <c r="O340" i="18"/>
  <c r="N340" i="18"/>
  <c r="M340" i="18"/>
  <c r="L340" i="18"/>
  <c r="K340" i="18"/>
  <c r="J340" i="18"/>
  <c r="I340" i="18"/>
  <c r="H340" i="18"/>
  <c r="G340" i="18"/>
  <c r="F340" i="18"/>
  <c r="E340" i="18"/>
  <c r="D340" i="18"/>
  <c r="C340" i="18"/>
  <c r="A340" i="18"/>
  <c r="B340" i="18" s="1"/>
  <c r="S339" i="18"/>
  <c r="Q339" i="18"/>
  <c r="P339" i="18"/>
  <c r="O339" i="18"/>
  <c r="N339" i="18"/>
  <c r="M339" i="18"/>
  <c r="L339" i="18"/>
  <c r="K339" i="18"/>
  <c r="J339" i="18"/>
  <c r="I339" i="18"/>
  <c r="H339" i="18"/>
  <c r="G339" i="18"/>
  <c r="F339" i="18"/>
  <c r="E339" i="18"/>
  <c r="D339" i="18"/>
  <c r="C339" i="18"/>
  <c r="B339" i="18"/>
  <c r="A339" i="18"/>
  <c r="S338" i="18"/>
  <c r="Q338" i="18"/>
  <c r="P338" i="18"/>
  <c r="O338" i="18"/>
  <c r="N338" i="18"/>
  <c r="M338" i="18"/>
  <c r="L338" i="18"/>
  <c r="K338" i="18"/>
  <c r="J338" i="18"/>
  <c r="I338" i="18"/>
  <c r="H338" i="18"/>
  <c r="G338" i="18"/>
  <c r="F338" i="18"/>
  <c r="E338" i="18"/>
  <c r="D338" i="18"/>
  <c r="C338" i="18"/>
  <c r="B338" i="18"/>
  <c r="A338" i="18"/>
  <c r="S337" i="18"/>
  <c r="Q337" i="18"/>
  <c r="P337" i="18"/>
  <c r="O337" i="18"/>
  <c r="N337" i="18"/>
  <c r="M337" i="18"/>
  <c r="L337" i="18"/>
  <c r="K337" i="18"/>
  <c r="J337" i="18"/>
  <c r="I337" i="18"/>
  <c r="H337" i="18"/>
  <c r="G337" i="18"/>
  <c r="F337" i="18"/>
  <c r="E337" i="18"/>
  <c r="D337" i="18"/>
  <c r="C337" i="18"/>
  <c r="A337" i="18"/>
  <c r="B337" i="18" s="1"/>
  <c r="S336" i="18"/>
  <c r="Q336" i="18"/>
  <c r="P336" i="18"/>
  <c r="O336" i="18"/>
  <c r="N336" i="18"/>
  <c r="M336" i="18"/>
  <c r="L336" i="18"/>
  <c r="K336" i="18"/>
  <c r="J336" i="18"/>
  <c r="I336" i="18"/>
  <c r="H336" i="18"/>
  <c r="G336" i="18"/>
  <c r="F336" i="18"/>
  <c r="E336" i="18"/>
  <c r="D336" i="18"/>
  <c r="C336" i="18"/>
  <c r="B336" i="18"/>
  <c r="A336" i="18"/>
  <c r="S335" i="18"/>
  <c r="Q335" i="18"/>
  <c r="P335" i="18"/>
  <c r="O335" i="18"/>
  <c r="N335" i="18"/>
  <c r="M335" i="18"/>
  <c r="L335" i="18"/>
  <c r="K335" i="18"/>
  <c r="J335" i="18"/>
  <c r="I335" i="18"/>
  <c r="H335" i="18"/>
  <c r="G335" i="18"/>
  <c r="F335" i="18"/>
  <c r="E335" i="18"/>
  <c r="D335" i="18"/>
  <c r="C335" i="18"/>
  <c r="A335" i="18"/>
  <c r="B335" i="18" s="1"/>
  <c r="S334" i="18"/>
  <c r="Q334" i="18"/>
  <c r="P334" i="18"/>
  <c r="O334" i="18"/>
  <c r="N334" i="18"/>
  <c r="M334" i="18"/>
  <c r="L334" i="18"/>
  <c r="K334" i="18"/>
  <c r="J334" i="18"/>
  <c r="I334" i="18"/>
  <c r="H334" i="18"/>
  <c r="G334" i="18"/>
  <c r="F334" i="18"/>
  <c r="E334" i="18"/>
  <c r="D334" i="18"/>
  <c r="C334" i="18"/>
  <c r="A334" i="18"/>
  <c r="B334" i="18" s="1"/>
  <c r="S333" i="18"/>
  <c r="Q333" i="18"/>
  <c r="P333" i="18"/>
  <c r="O333" i="18"/>
  <c r="N333" i="18"/>
  <c r="M333" i="18"/>
  <c r="L333" i="18"/>
  <c r="K333" i="18"/>
  <c r="J333" i="18"/>
  <c r="I333" i="18"/>
  <c r="H333" i="18"/>
  <c r="G333" i="18"/>
  <c r="F333" i="18"/>
  <c r="E333" i="18"/>
  <c r="D333" i="18"/>
  <c r="C333" i="18"/>
  <c r="B333" i="18"/>
  <c r="A333" i="18"/>
  <c r="S332" i="18"/>
  <c r="Q332" i="18"/>
  <c r="P332" i="18"/>
  <c r="O332" i="18"/>
  <c r="N332" i="18"/>
  <c r="M332" i="18"/>
  <c r="L332" i="18"/>
  <c r="K332" i="18"/>
  <c r="J332" i="18"/>
  <c r="I332" i="18"/>
  <c r="H332" i="18"/>
  <c r="G332" i="18"/>
  <c r="F332" i="18"/>
  <c r="E332" i="18"/>
  <c r="D332" i="18"/>
  <c r="C332" i="18"/>
  <c r="A332" i="18"/>
  <c r="B332" i="18" s="1"/>
  <c r="S331" i="18"/>
  <c r="Q331" i="18"/>
  <c r="P331" i="18"/>
  <c r="O331" i="18"/>
  <c r="N331" i="18"/>
  <c r="M331" i="18"/>
  <c r="L331" i="18"/>
  <c r="K331" i="18"/>
  <c r="J331" i="18"/>
  <c r="I331" i="18"/>
  <c r="H331" i="18"/>
  <c r="G331" i="18"/>
  <c r="F331" i="18"/>
  <c r="E331" i="18"/>
  <c r="D331" i="18"/>
  <c r="C331" i="18"/>
  <c r="A331" i="18"/>
  <c r="B331" i="18" s="1"/>
  <c r="S330" i="18"/>
  <c r="Q330" i="18"/>
  <c r="P330" i="18"/>
  <c r="O330" i="18"/>
  <c r="N330" i="18"/>
  <c r="M330" i="18"/>
  <c r="L330" i="18"/>
  <c r="K330" i="18"/>
  <c r="J330" i="18"/>
  <c r="I330" i="18"/>
  <c r="H330" i="18"/>
  <c r="G330" i="18"/>
  <c r="F330" i="18"/>
  <c r="E330" i="18"/>
  <c r="D330" i="18"/>
  <c r="C330" i="18"/>
  <c r="B330" i="18"/>
  <c r="A330" i="18"/>
  <c r="S329" i="18"/>
  <c r="Q329" i="18"/>
  <c r="P329" i="18"/>
  <c r="O329" i="18"/>
  <c r="N329" i="18"/>
  <c r="M329" i="18"/>
  <c r="L329" i="18"/>
  <c r="K329" i="18"/>
  <c r="J329" i="18"/>
  <c r="I329" i="18"/>
  <c r="H329" i="18"/>
  <c r="G329" i="18"/>
  <c r="F329" i="18"/>
  <c r="E329" i="18"/>
  <c r="D329" i="18"/>
  <c r="C329" i="18"/>
  <c r="A329" i="18"/>
  <c r="B329" i="18" s="1"/>
  <c r="S328" i="18"/>
  <c r="Q328" i="18"/>
  <c r="P328" i="18"/>
  <c r="O328" i="18"/>
  <c r="N328" i="18"/>
  <c r="M328" i="18"/>
  <c r="L328" i="18"/>
  <c r="K328" i="18"/>
  <c r="J328" i="18"/>
  <c r="I328" i="18"/>
  <c r="H328" i="18"/>
  <c r="G328" i="18"/>
  <c r="F328" i="18"/>
  <c r="E328" i="18"/>
  <c r="D328" i="18"/>
  <c r="C328" i="18"/>
  <c r="A328" i="18"/>
  <c r="B328" i="18" s="1"/>
  <c r="S327" i="18"/>
  <c r="Q327" i="18"/>
  <c r="P327" i="18"/>
  <c r="O327" i="18"/>
  <c r="N327" i="18"/>
  <c r="M327" i="18"/>
  <c r="L327" i="18"/>
  <c r="K327" i="18"/>
  <c r="J327" i="18"/>
  <c r="I327" i="18"/>
  <c r="H327" i="18"/>
  <c r="G327" i="18"/>
  <c r="F327" i="18"/>
  <c r="E327" i="18"/>
  <c r="D327" i="18"/>
  <c r="C327" i="18"/>
  <c r="B327" i="18"/>
  <c r="A327" i="18"/>
  <c r="S326" i="18"/>
  <c r="Q326" i="18"/>
  <c r="P326" i="18"/>
  <c r="O326" i="18"/>
  <c r="N326" i="18"/>
  <c r="M326" i="18"/>
  <c r="L326" i="18"/>
  <c r="K326" i="18"/>
  <c r="J326" i="18"/>
  <c r="I326" i="18"/>
  <c r="H326" i="18"/>
  <c r="G326" i="18"/>
  <c r="F326" i="18"/>
  <c r="E326" i="18"/>
  <c r="D326" i="18"/>
  <c r="C326" i="18"/>
  <c r="B326" i="18"/>
  <c r="A326" i="18"/>
  <c r="S325" i="18"/>
  <c r="Q325" i="18"/>
  <c r="P325" i="18"/>
  <c r="O325" i="18"/>
  <c r="N325" i="18"/>
  <c r="M325" i="18"/>
  <c r="L325" i="18"/>
  <c r="K325" i="18"/>
  <c r="J325" i="18"/>
  <c r="I325" i="18"/>
  <c r="H325" i="18"/>
  <c r="G325" i="18"/>
  <c r="F325" i="18"/>
  <c r="E325" i="18"/>
  <c r="D325" i="18"/>
  <c r="C325" i="18"/>
  <c r="A325" i="18"/>
  <c r="B325" i="18" s="1"/>
  <c r="S324" i="18"/>
  <c r="Q324" i="18"/>
  <c r="P324" i="18"/>
  <c r="O324" i="18"/>
  <c r="N324" i="18"/>
  <c r="M324" i="18"/>
  <c r="L324" i="18"/>
  <c r="K324" i="18"/>
  <c r="J324" i="18"/>
  <c r="I324" i="18"/>
  <c r="H324" i="18"/>
  <c r="G324" i="18"/>
  <c r="F324" i="18"/>
  <c r="E324" i="18"/>
  <c r="D324" i="18"/>
  <c r="C324" i="18"/>
  <c r="B324" i="18"/>
  <c r="A324" i="18"/>
  <c r="S323" i="18"/>
  <c r="Q323" i="18"/>
  <c r="P323" i="18"/>
  <c r="O323" i="18"/>
  <c r="N323" i="18"/>
  <c r="M323" i="18"/>
  <c r="L323" i="18"/>
  <c r="K323" i="18"/>
  <c r="J323" i="18"/>
  <c r="I323" i="18"/>
  <c r="H323" i="18"/>
  <c r="G323" i="18"/>
  <c r="F323" i="18"/>
  <c r="E323" i="18"/>
  <c r="D323" i="18"/>
  <c r="C323" i="18"/>
  <c r="A323" i="18"/>
  <c r="B323" i="18" s="1"/>
  <c r="S322" i="18"/>
  <c r="Q322" i="18"/>
  <c r="P322" i="18"/>
  <c r="O322" i="18"/>
  <c r="N322" i="18"/>
  <c r="M322" i="18"/>
  <c r="L322" i="18"/>
  <c r="K322" i="18"/>
  <c r="J322" i="18"/>
  <c r="I322" i="18"/>
  <c r="H322" i="18"/>
  <c r="G322" i="18"/>
  <c r="F322" i="18"/>
  <c r="E322" i="18"/>
  <c r="D322" i="18"/>
  <c r="C322" i="18"/>
  <c r="A322" i="18"/>
  <c r="B322" i="18" s="1"/>
  <c r="S321" i="18"/>
  <c r="Q321" i="18"/>
  <c r="P321" i="18"/>
  <c r="O321" i="18"/>
  <c r="N321" i="18"/>
  <c r="M321" i="18"/>
  <c r="L321" i="18"/>
  <c r="K321" i="18"/>
  <c r="J321" i="18"/>
  <c r="I321" i="18"/>
  <c r="H321" i="18"/>
  <c r="G321" i="18"/>
  <c r="F321" i="18"/>
  <c r="E321" i="18"/>
  <c r="D321" i="18"/>
  <c r="C321" i="18"/>
  <c r="B321" i="18"/>
  <c r="A321" i="18"/>
  <c r="S320" i="18"/>
  <c r="Q320" i="18"/>
  <c r="P320" i="18"/>
  <c r="O320" i="18"/>
  <c r="N320" i="18"/>
  <c r="M320" i="18"/>
  <c r="L320" i="18"/>
  <c r="K320" i="18"/>
  <c r="J320" i="18"/>
  <c r="I320" i="18"/>
  <c r="H320" i="18"/>
  <c r="G320" i="18"/>
  <c r="F320" i="18"/>
  <c r="E320" i="18"/>
  <c r="D320" i="18"/>
  <c r="C320" i="18"/>
  <c r="A320" i="18"/>
  <c r="B320" i="18" s="1"/>
  <c r="S319" i="18"/>
  <c r="Q319" i="18"/>
  <c r="P319" i="18"/>
  <c r="O319" i="18"/>
  <c r="N319" i="18"/>
  <c r="M319" i="18"/>
  <c r="L319" i="18"/>
  <c r="K319" i="18"/>
  <c r="J319" i="18"/>
  <c r="I319" i="18"/>
  <c r="H319" i="18"/>
  <c r="G319" i="18"/>
  <c r="F319" i="18"/>
  <c r="E319" i="18"/>
  <c r="D319" i="18"/>
  <c r="C319" i="18"/>
  <c r="A319" i="18"/>
  <c r="B319" i="18" s="1"/>
  <c r="S318" i="18"/>
  <c r="Q318" i="18"/>
  <c r="P318" i="18"/>
  <c r="O318" i="18"/>
  <c r="N318" i="18"/>
  <c r="M318" i="18"/>
  <c r="L318" i="18"/>
  <c r="K318" i="18"/>
  <c r="J318" i="18"/>
  <c r="I318" i="18"/>
  <c r="H318" i="18"/>
  <c r="G318" i="18"/>
  <c r="F318" i="18"/>
  <c r="E318" i="18"/>
  <c r="D318" i="18"/>
  <c r="C318" i="18"/>
  <c r="B318" i="18"/>
  <c r="A318" i="18"/>
  <c r="S317" i="18"/>
  <c r="Q317" i="18"/>
  <c r="P317" i="18"/>
  <c r="O317" i="18"/>
  <c r="N317" i="18"/>
  <c r="M317" i="18"/>
  <c r="L317" i="18"/>
  <c r="K317" i="18"/>
  <c r="J317" i="18"/>
  <c r="I317" i="18"/>
  <c r="H317" i="18"/>
  <c r="G317" i="18"/>
  <c r="F317" i="18"/>
  <c r="E317" i="18"/>
  <c r="D317" i="18"/>
  <c r="C317" i="18"/>
  <c r="A317" i="18"/>
  <c r="B317" i="18" s="1"/>
  <c r="S316" i="18"/>
  <c r="Q316" i="18"/>
  <c r="P316" i="18"/>
  <c r="O316" i="18"/>
  <c r="N316" i="18"/>
  <c r="M316" i="18"/>
  <c r="L316" i="18"/>
  <c r="K316" i="18"/>
  <c r="J316" i="18"/>
  <c r="I316" i="18"/>
  <c r="H316" i="18"/>
  <c r="G316" i="18"/>
  <c r="F316" i="18"/>
  <c r="E316" i="18"/>
  <c r="D316" i="18"/>
  <c r="C316" i="18"/>
  <c r="A316" i="18"/>
  <c r="B316" i="18" s="1"/>
  <c r="S315" i="18"/>
  <c r="Q315" i="18"/>
  <c r="P315" i="18"/>
  <c r="O315" i="18"/>
  <c r="N315" i="18"/>
  <c r="M315" i="18"/>
  <c r="L315" i="18"/>
  <c r="K315" i="18"/>
  <c r="J315" i="18"/>
  <c r="I315" i="18"/>
  <c r="H315" i="18"/>
  <c r="G315" i="18"/>
  <c r="F315" i="18"/>
  <c r="E315" i="18"/>
  <c r="D315" i="18"/>
  <c r="C315" i="18"/>
  <c r="B315" i="18"/>
  <c r="A315" i="18"/>
  <c r="S314" i="18"/>
  <c r="Q314" i="18"/>
  <c r="P314" i="18"/>
  <c r="O314" i="18"/>
  <c r="N314" i="18"/>
  <c r="M314" i="18"/>
  <c r="L314" i="18"/>
  <c r="K314" i="18"/>
  <c r="J314" i="18"/>
  <c r="I314" i="18"/>
  <c r="H314" i="18"/>
  <c r="G314" i="18"/>
  <c r="F314" i="18"/>
  <c r="E314" i="18"/>
  <c r="D314" i="18"/>
  <c r="C314" i="18"/>
  <c r="B314" i="18"/>
  <c r="A314" i="18"/>
  <c r="S313" i="18"/>
  <c r="Q313" i="18"/>
  <c r="P313" i="18"/>
  <c r="O313" i="18"/>
  <c r="N313" i="18"/>
  <c r="M313" i="18"/>
  <c r="L313" i="18"/>
  <c r="K313" i="18"/>
  <c r="J313" i="18"/>
  <c r="I313" i="18"/>
  <c r="H313" i="18"/>
  <c r="G313" i="18"/>
  <c r="F313" i="18"/>
  <c r="E313" i="18"/>
  <c r="D313" i="18"/>
  <c r="C313" i="18"/>
  <c r="A313" i="18"/>
  <c r="B313" i="18" s="1"/>
  <c r="S312" i="18"/>
  <c r="Q312" i="18"/>
  <c r="P312" i="18"/>
  <c r="O312" i="18"/>
  <c r="N312" i="18"/>
  <c r="M312" i="18"/>
  <c r="L312" i="18"/>
  <c r="K312" i="18"/>
  <c r="J312" i="18"/>
  <c r="I312" i="18"/>
  <c r="H312" i="18"/>
  <c r="G312" i="18"/>
  <c r="F312" i="18"/>
  <c r="E312" i="18"/>
  <c r="D312" i="18"/>
  <c r="C312" i="18"/>
  <c r="B312" i="18"/>
  <c r="A312" i="18"/>
  <c r="S311" i="18"/>
  <c r="Q311" i="18"/>
  <c r="P311" i="18"/>
  <c r="O311" i="18"/>
  <c r="N311" i="18"/>
  <c r="M311" i="18"/>
  <c r="L311" i="18"/>
  <c r="K311" i="18"/>
  <c r="J311" i="18"/>
  <c r="I311" i="18"/>
  <c r="H311" i="18"/>
  <c r="G311" i="18"/>
  <c r="F311" i="18"/>
  <c r="E311" i="18"/>
  <c r="D311" i="18"/>
  <c r="C311" i="18"/>
  <c r="A311" i="18"/>
  <c r="B311" i="18" s="1"/>
  <c r="S310" i="18"/>
  <c r="Q310" i="18"/>
  <c r="P310" i="18"/>
  <c r="O310" i="18"/>
  <c r="N310" i="18"/>
  <c r="M310" i="18"/>
  <c r="L310" i="18"/>
  <c r="K310" i="18"/>
  <c r="J310" i="18"/>
  <c r="I310" i="18"/>
  <c r="H310" i="18"/>
  <c r="G310" i="18"/>
  <c r="F310" i="18"/>
  <c r="E310" i="18"/>
  <c r="D310" i="18"/>
  <c r="C310" i="18"/>
  <c r="A310" i="18"/>
  <c r="B310" i="18" s="1"/>
  <c r="S309" i="18"/>
  <c r="Q309" i="18"/>
  <c r="P309" i="18"/>
  <c r="O309" i="18"/>
  <c r="N309" i="18"/>
  <c r="M309" i="18"/>
  <c r="L309" i="18"/>
  <c r="K309" i="18"/>
  <c r="J309" i="18"/>
  <c r="I309" i="18"/>
  <c r="H309" i="18"/>
  <c r="G309" i="18"/>
  <c r="F309" i="18"/>
  <c r="E309" i="18"/>
  <c r="D309" i="18"/>
  <c r="C309" i="18"/>
  <c r="B309" i="18"/>
  <c r="A309" i="18"/>
  <c r="S308" i="18"/>
  <c r="Q308" i="18"/>
  <c r="P308" i="18"/>
  <c r="O308" i="18"/>
  <c r="N308" i="18"/>
  <c r="M308" i="18"/>
  <c r="L308" i="18"/>
  <c r="K308" i="18"/>
  <c r="J308" i="18"/>
  <c r="I308" i="18"/>
  <c r="H308" i="18"/>
  <c r="G308" i="18"/>
  <c r="F308" i="18"/>
  <c r="E308" i="18"/>
  <c r="D308" i="18"/>
  <c r="C308" i="18"/>
  <c r="A308" i="18"/>
  <c r="B308" i="18" s="1"/>
  <c r="S307" i="18"/>
  <c r="Q307" i="18"/>
  <c r="P307" i="18"/>
  <c r="O307" i="18"/>
  <c r="N307" i="18"/>
  <c r="M307" i="18"/>
  <c r="L307" i="18"/>
  <c r="K307" i="18"/>
  <c r="J307" i="18"/>
  <c r="I307" i="18"/>
  <c r="H307" i="18"/>
  <c r="G307" i="18"/>
  <c r="F307" i="18"/>
  <c r="E307" i="18"/>
  <c r="D307" i="18"/>
  <c r="C307" i="18"/>
  <c r="A307" i="18"/>
  <c r="B307" i="18" s="1"/>
  <c r="S306" i="18"/>
  <c r="Q306" i="18"/>
  <c r="P306" i="18"/>
  <c r="O306" i="18"/>
  <c r="N306" i="18"/>
  <c r="M306" i="18"/>
  <c r="L306" i="18"/>
  <c r="K306" i="18"/>
  <c r="J306" i="18"/>
  <c r="I306" i="18"/>
  <c r="H306" i="18"/>
  <c r="G306" i="18"/>
  <c r="F306" i="18"/>
  <c r="E306" i="18"/>
  <c r="D306" i="18"/>
  <c r="C306" i="18"/>
  <c r="B306" i="18"/>
  <c r="A306" i="18"/>
  <c r="S305" i="18"/>
  <c r="Q305" i="18"/>
  <c r="P305" i="18"/>
  <c r="O305" i="18"/>
  <c r="N305" i="18"/>
  <c r="M305" i="18"/>
  <c r="L305" i="18"/>
  <c r="K305" i="18"/>
  <c r="J305" i="18"/>
  <c r="I305" i="18"/>
  <c r="H305" i="18"/>
  <c r="G305" i="18"/>
  <c r="F305" i="18"/>
  <c r="E305" i="18"/>
  <c r="D305" i="18"/>
  <c r="C305" i="18"/>
  <c r="A305" i="18"/>
  <c r="B305" i="18" s="1"/>
  <c r="S304" i="18"/>
  <c r="Q304" i="18"/>
  <c r="P304" i="18"/>
  <c r="O304" i="18"/>
  <c r="N304" i="18"/>
  <c r="M304" i="18"/>
  <c r="L304" i="18"/>
  <c r="K304" i="18"/>
  <c r="J304" i="18"/>
  <c r="I304" i="18"/>
  <c r="H304" i="18"/>
  <c r="G304" i="18"/>
  <c r="F304" i="18"/>
  <c r="E304" i="18"/>
  <c r="D304" i="18"/>
  <c r="C304" i="18"/>
  <c r="A304" i="18"/>
  <c r="B304" i="18" s="1"/>
  <c r="S303" i="18"/>
  <c r="Q303" i="18"/>
  <c r="P303" i="18"/>
  <c r="O303" i="18"/>
  <c r="N303" i="18"/>
  <c r="M303" i="18"/>
  <c r="L303" i="18"/>
  <c r="K303" i="18"/>
  <c r="J303" i="18"/>
  <c r="I303" i="18"/>
  <c r="H303" i="18"/>
  <c r="G303" i="18"/>
  <c r="F303" i="18"/>
  <c r="E303" i="18"/>
  <c r="D303" i="18"/>
  <c r="C303" i="18"/>
  <c r="B303" i="18"/>
  <c r="A303" i="18"/>
  <c r="S302" i="18"/>
  <c r="Q302" i="18"/>
  <c r="P302" i="18"/>
  <c r="O302" i="18"/>
  <c r="N302" i="18"/>
  <c r="M302" i="18"/>
  <c r="L302" i="18"/>
  <c r="K302" i="18"/>
  <c r="J302" i="18"/>
  <c r="I302" i="18"/>
  <c r="H302" i="18"/>
  <c r="G302" i="18"/>
  <c r="F302" i="18"/>
  <c r="E302" i="18"/>
  <c r="D302" i="18"/>
  <c r="C302" i="18"/>
  <c r="B302" i="18"/>
  <c r="A302" i="18"/>
  <c r="S301" i="18"/>
  <c r="Q301" i="18"/>
  <c r="P301" i="18"/>
  <c r="O301" i="18"/>
  <c r="N301" i="18"/>
  <c r="M301" i="18"/>
  <c r="L301" i="18"/>
  <c r="K301" i="18"/>
  <c r="J301" i="18"/>
  <c r="I301" i="18"/>
  <c r="H301" i="18"/>
  <c r="G301" i="18"/>
  <c r="F301" i="18"/>
  <c r="E301" i="18"/>
  <c r="D301" i="18"/>
  <c r="C301" i="18"/>
  <c r="A301" i="18"/>
  <c r="B301" i="18" s="1"/>
  <c r="S300" i="18"/>
  <c r="Q300" i="18"/>
  <c r="P300" i="18"/>
  <c r="O300" i="18"/>
  <c r="N300" i="18"/>
  <c r="M300" i="18"/>
  <c r="L300" i="18"/>
  <c r="K300" i="18"/>
  <c r="J300" i="18"/>
  <c r="I300" i="18"/>
  <c r="H300" i="18"/>
  <c r="G300" i="18"/>
  <c r="F300" i="18"/>
  <c r="E300" i="18"/>
  <c r="D300" i="18"/>
  <c r="C300" i="18"/>
  <c r="B300" i="18"/>
  <c r="A300" i="18"/>
  <c r="S299" i="18"/>
  <c r="Q299" i="18"/>
  <c r="P299" i="18"/>
  <c r="O299" i="18"/>
  <c r="N299" i="18"/>
  <c r="M299" i="18"/>
  <c r="L299" i="18"/>
  <c r="K299" i="18"/>
  <c r="J299" i="18"/>
  <c r="I299" i="18"/>
  <c r="H299" i="18"/>
  <c r="G299" i="18"/>
  <c r="F299" i="18"/>
  <c r="E299" i="18"/>
  <c r="D299" i="18"/>
  <c r="C299" i="18"/>
  <c r="A299" i="18"/>
  <c r="B299" i="18" s="1"/>
  <c r="S298" i="18"/>
  <c r="Q298" i="18"/>
  <c r="P298" i="18"/>
  <c r="O298" i="18"/>
  <c r="N298" i="18"/>
  <c r="M298" i="18"/>
  <c r="L298" i="18"/>
  <c r="K298" i="18"/>
  <c r="J298" i="18"/>
  <c r="I298" i="18"/>
  <c r="H298" i="18"/>
  <c r="G298" i="18"/>
  <c r="F298" i="18"/>
  <c r="E298" i="18"/>
  <c r="D298" i="18"/>
  <c r="C298" i="18"/>
  <c r="A298" i="18"/>
  <c r="B298" i="18" s="1"/>
  <c r="S297" i="18"/>
  <c r="Q297" i="18"/>
  <c r="P297" i="18"/>
  <c r="O297" i="18"/>
  <c r="N297" i="18"/>
  <c r="M297" i="18"/>
  <c r="L297" i="18"/>
  <c r="K297" i="18"/>
  <c r="J297" i="18"/>
  <c r="I297" i="18"/>
  <c r="H297" i="18"/>
  <c r="G297" i="18"/>
  <c r="F297" i="18"/>
  <c r="E297" i="18"/>
  <c r="D297" i="18"/>
  <c r="C297" i="18"/>
  <c r="B297" i="18"/>
  <c r="A297" i="18"/>
  <c r="S296" i="18"/>
  <c r="Q296" i="18"/>
  <c r="P296" i="18"/>
  <c r="O296" i="18"/>
  <c r="N296" i="18"/>
  <c r="M296" i="18"/>
  <c r="L296" i="18"/>
  <c r="K296" i="18"/>
  <c r="J296" i="18"/>
  <c r="I296" i="18"/>
  <c r="H296" i="18"/>
  <c r="G296" i="18"/>
  <c r="F296" i="18"/>
  <c r="E296" i="18"/>
  <c r="D296" i="18"/>
  <c r="C296" i="18"/>
  <c r="A296" i="18"/>
  <c r="B296" i="18" s="1"/>
  <c r="S295" i="18"/>
  <c r="Q295" i="18"/>
  <c r="P295" i="18"/>
  <c r="O295" i="18"/>
  <c r="N295" i="18"/>
  <c r="M295" i="18"/>
  <c r="L295" i="18"/>
  <c r="K295" i="18"/>
  <c r="J295" i="18"/>
  <c r="I295" i="18"/>
  <c r="H295" i="18"/>
  <c r="G295" i="18"/>
  <c r="F295" i="18"/>
  <c r="E295" i="18"/>
  <c r="D295" i="18"/>
  <c r="C295" i="18"/>
  <c r="A295" i="18"/>
  <c r="B295" i="18" s="1"/>
  <c r="S294" i="18"/>
  <c r="Q294" i="18"/>
  <c r="P294" i="18"/>
  <c r="O294" i="18"/>
  <c r="N294" i="18"/>
  <c r="M294" i="18"/>
  <c r="L294" i="18"/>
  <c r="K294" i="18"/>
  <c r="J294" i="18"/>
  <c r="I294" i="18"/>
  <c r="H294" i="18"/>
  <c r="G294" i="18"/>
  <c r="F294" i="18"/>
  <c r="E294" i="18"/>
  <c r="D294" i="18"/>
  <c r="C294" i="18"/>
  <c r="B294" i="18"/>
  <c r="A294" i="18"/>
  <c r="S293" i="18"/>
  <c r="Q293" i="18"/>
  <c r="P293" i="18"/>
  <c r="O293" i="18"/>
  <c r="N293" i="18"/>
  <c r="M293" i="18"/>
  <c r="L293" i="18"/>
  <c r="K293" i="18"/>
  <c r="J293" i="18"/>
  <c r="I293" i="18"/>
  <c r="H293" i="18"/>
  <c r="G293" i="18"/>
  <c r="F293" i="18"/>
  <c r="E293" i="18"/>
  <c r="D293" i="18"/>
  <c r="C293" i="18"/>
  <c r="A293" i="18"/>
  <c r="B293" i="18" s="1"/>
  <c r="S292" i="18"/>
  <c r="Q292" i="18"/>
  <c r="P292" i="18"/>
  <c r="O292" i="18"/>
  <c r="N292" i="18"/>
  <c r="M292" i="18"/>
  <c r="L292" i="18"/>
  <c r="K292" i="18"/>
  <c r="J292" i="18"/>
  <c r="I292" i="18"/>
  <c r="H292" i="18"/>
  <c r="G292" i="18"/>
  <c r="F292" i="18"/>
  <c r="E292" i="18"/>
  <c r="D292" i="18"/>
  <c r="C292" i="18"/>
  <c r="A292" i="18"/>
  <c r="B292" i="18" s="1"/>
  <c r="S291" i="18"/>
  <c r="Q291" i="18"/>
  <c r="P291" i="18"/>
  <c r="O291" i="18"/>
  <c r="N291" i="18"/>
  <c r="M291" i="18"/>
  <c r="L291" i="18"/>
  <c r="K291" i="18"/>
  <c r="J291" i="18"/>
  <c r="I291" i="18"/>
  <c r="H291" i="18"/>
  <c r="G291" i="18"/>
  <c r="F291" i="18"/>
  <c r="E291" i="18"/>
  <c r="D291" i="18"/>
  <c r="C291" i="18"/>
  <c r="B291" i="18"/>
  <c r="A291" i="18"/>
  <c r="S290" i="18"/>
  <c r="Q290" i="18"/>
  <c r="P290" i="18"/>
  <c r="O290" i="18"/>
  <c r="N290" i="18"/>
  <c r="M290" i="18"/>
  <c r="L290" i="18"/>
  <c r="K290" i="18"/>
  <c r="J290" i="18"/>
  <c r="I290" i="18"/>
  <c r="H290" i="18"/>
  <c r="G290" i="18"/>
  <c r="F290" i="18"/>
  <c r="E290" i="18"/>
  <c r="D290" i="18"/>
  <c r="C290" i="18"/>
  <c r="B290" i="18"/>
  <c r="A290" i="18"/>
  <c r="S289" i="18"/>
  <c r="Q289" i="18"/>
  <c r="P289" i="18"/>
  <c r="O289" i="18"/>
  <c r="N289" i="18"/>
  <c r="M289" i="18"/>
  <c r="L289" i="18"/>
  <c r="K289" i="18"/>
  <c r="J289" i="18"/>
  <c r="I289" i="18"/>
  <c r="H289" i="18"/>
  <c r="G289" i="18"/>
  <c r="F289" i="18"/>
  <c r="E289" i="18"/>
  <c r="D289" i="18"/>
  <c r="C289" i="18"/>
  <c r="A289" i="18"/>
  <c r="B289" i="18" s="1"/>
  <c r="S288" i="18"/>
  <c r="Q288" i="18"/>
  <c r="P288" i="18"/>
  <c r="O288" i="18"/>
  <c r="N288" i="18"/>
  <c r="M288" i="18"/>
  <c r="L288" i="18"/>
  <c r="K288" i="18"/>
  <c r="J288" i="18"/>
  <c r="I288" i="18"/>
  <c r="H288" i="18"/>
  <c r="G288" i="18"/>
  <c r="F288" i="18"/>
  <c r="E288" i="18"/>
  <c r="D288" i="18"/>
  <c r="C288" i="18"/>
  <c r="B288" i="18"/>
  <c r="A288" i="18"/>
  <c r="S287" i="18"/>
  <c r="Q287" i="18"/>
  <c r="P287" i="18"/>
  <c r="O287" i="18"/>
  <c r="N287" i="18"/>
  <c r="M287" i="18"/>
  <c r="L287" i="18"/>
  <c r="K287" i="18"/>
  <c r="J287" i="18"/>
  <c r="I287" i="18"/>
  <c r="H287" i="18"/>
  <c r="G287" i="18"/>
  <c r="F287" i="18"/>
  <c r="E287" i="18"/>
  <c r="D287" i="18"/>
  <c r="C287" i="18"/>
  <c r="A287" i="18"/>
  <c r="B287" i="18" s="1"/>
  <c r="S286" i="18"/>
  <c r="Q286" i="18"/>
  <c r="P286" i="18"/>
  <c r="O286" i="18"/>
  <c r="N286" i="18"/>
  <c r="M286" i="18"/>
  <c r="L286" i="18"/>
  <c r="K286" i="18"/>
  <c r="J286" i="18"/>
  <c r="I286" i="18"/>
  <c r="H286" i="18"/>
  <c r="G286" i="18"/>
  <c r="F286" i="18"/>
  <c r="E286" i="18"/>
  <c r="D286" i="18"/>
  <c r="C286" i="18"/>
  <c r="A286" i="18"/>
  <c r="B286" i="18" s="1"/>
  <c r="S285" i="18"/>
  <c r="Q285" i="18"/>
  <c r="P285" i="18"/>
  <c r="O285" i="18"/>
  <c r="N285" i="18"/>
  <c r="M285" i="18"/>
  <c r="L285" i="18"/>
  <c r="K285" i="18"/>
  <c r="J285" i="18"/>
  <c r="I285" i="18"/>
  <c r="H285" i="18"/>
  <c r="G285" i="18"/>
  <c r="F285" i="18"/>
  <c r="E285" i="18"/>
  <c r="D285" i="18"/>
  <c r="C285" i="18"/>
  <c r="B285" i="18"/>
  <c r="A285" i="18"/>
  <c r="S284" i="18"/>
  <c r="Q284" i="18"/>
  <c r="P284" i="18"/>
  <c r="O284" i="18"/>
  <c r="N284" i="18"/>
  <c r="M284" i="18"/>
  <c r="L284" i="18"/>
  <c r="K284" i="18"/>
  <c r="J284" i="18"/>
  <c r="I284" i="18"/>
  <c r="H284" i="18"/>
  <c r="G284" i="18"/>
  <c r="F284" i="18"/>
  <c r="E284" i="18"/>
  <c r="D284" i="18"/>
  <c r="C284" i="18"/>
  <c r="A284" i="18"/>
  <c r="B284" i="18" s="1"/>
  <c r="S283" i="18"/>
  <c r="Q283" i="18"/>
  <c r="P283" i="18"/>
  <c r="O283" i="18"/>
  <c r="N283" i="18"/>
  <c r="M283" i="18"/>
  <c r="L283" i="18"/>
  <c r="K283" i="18"/>
  <c r="J283" i="18"/>
  <c r="I283" i="18"/>
  <c r="H283" i="18"/>
  <c r="G283" i="18"/>
  <c r="F283" i="18"/>
  <c r="E283" i="18"/>
  <c r="D283" i="18"/>
  <c r="C283" i="18"/>
  <c r="A283" i="18"/>
  <c r="B283" i="18" s="1"/>
  <c r="S282" i="18"/>
  <c r="Q282" i="18"/>
  <c r="P282" i="18"/>
  <c r="O282" i="18"/>
  <c r="N282" i="18"/>
  <c r="M282" i="18"/>
  <c r="L282" i="18"/>
  <c r="K282" i="18"/>
  <c r="J282" i="18"/>
  <c r="I282" i="18"/>
  <c r="H282" i="18"/>
  <c r="G282" i="18"/>
  <c r="F282" i="18"/>
  <c r="E282" i="18"/>
  <c r="D282" i="18"/>
  <c r="C282" i="18"/>
  <c r="B282" i="18"/>
  <c r="A282" i="18"/>
  <c r="S281" i="18"/>
  <c r="Q281" i="18"/>
  <c r="P281" i="18"/>
  <c r="O281" i="18"/>
  <c r="N281" i="18"/>
  <c r="M281" i="18"/>
  <c r="L281" i="18"/>
  <c r="K281" i="18"/>
  <c r="J281" i="18"/>
  <c r="I281" i="18"/>
  <c r="H281" i="18"/>
  <c r="G281" i="18"/>
  <c r="F281" i="18"/>
  <c r="E281" i="18"/>
  <c r="D281" i="18"/>
  <c r="C281" i="18"/>
  <c r="A281" i="18"/>
  <c r="B281" i="18" s="1"/>
  <c r="S280" i="18"/>
  <c r="Q280" i="18"/>
  <c r="P280" i="18"/>
  <c r="O280" i="18"/>
  <c r="N280" i="18"/>
  <c r="M280" i="18"/>
  <c r="L280" i="18"/>
  <c r="K280" i="18"/>
  <c r="J280" i="18"/>
  <c r="I280" i="18"/>
  <c r="H280" i="18"/>
  <c r="G280" i="18"/>
  <c r="F280" i="18"/>
  <c r="E280" i="18"/>
  <c r="D280" i="18"/>
  <c r="C280" i="18"/>
  <c r="A280" i="18"/>
  <c r="B280" i="18" s="1"/>
  <c r="S279" i="18"/>
  <c r="Q279" i="18"/>
  <c r="P279" i="18"/>
  <c r="O279" i="18"/>
  <c r="N279" i="18"/>
  <c r="M279" i="18"/>
  <c r="L279" i="18"/>
  <c r="K279" i="18"/>
  <c r="J279" i="18"/>
  <c r="I279" i="18"/>
  <c r="H279" i="18"/>
  <c r="G279" i="18"/>
  <c r="F279" i="18"/>
  <c r="E279" i="18"/>
  <c r="D279" i="18"/>
  <c r="C279" i="18"/>
  <c r="B279" i="18"/>
  <c r="A279" i="18"/>
  <c r="S278" i="18"/>
  <c r="Q278" i="18"/>
  <c r="P278" i="18"/>
  <c r="O278" i="18"/>
  <c r="N278" i="18"/>
  <c r="M278" i="18"/>
  <c r="L278" i="18"/>
  <c r="K278" i="18"/>
  <c r="J278" i="18"/>
  <c r="I278" i="18"/>
  <c r="H278" i="18"/>
  <c r="G278" i="18"/>
  <c r="F278" i="18"/>
  <c r="E278" i="18"/>
  <c r="D278" i="18"/>
  <c r="C278" i="18"/>
  <c r="B278" i="18"/>
  <c r="A278" i="18"/>
  <c r="S277" i="18"/>
  <c r="Q277" i="18"/>
  <c r="P277" i="18"/>
  <c r="O277" i="18"/>
  <c r="N277" i="18"/>
  <c r="M277" i="18"/>
  <c r="L277" i="18"/>
  <c r="K277" i="18"/>
  <c r="J277" i="18"/>
  <c r="I277" i="18"/>
  <c r="H277" i="18"/>
  <c r="G277" i="18"/>
  <c r="F277" i="18"/>
  <c r="E277" i="18"/>
  <c r="D277" i="18"/>
  <c r="C277" i="18"/>
  <c r="A277" i="18"/>
  <c r="B277" i="18" s="1"/>
  <c r="S276" i="18"/>
  <c r="Q276" i="18"/>
  <c r="P276" i="18"/>
  <c r="O276" i="18"/>
  <c r="N276" i="18"/>
  <c r="M276" i="18"/>
  <c r="L276" i="18"/>
  <c r="K276" i="18"/>
  <c r="J276" i="18"/>
  <c r="I276" i="18"/>
  <c r="H276" i="18"/>
  <c r="G276" i="18"/>
  <c r="F276" i="18"/>
  <c r="E276" i="18"/>
  <c r="D276" i="18"/>
  <c r="C276" i="18"/>
  <c r="B276" i="18"/>
  <c r="A276" i="18"/>
  <c r="S275" i="18"/>
  <c r="Q275" i="18"/>
  <c r="P275" i="18"/>
  <c r="O275" i="18"/>
  <c r="N275" i="18"/>
  <c r="M275" i="18"/>
  <c r="L275" i="18"/>
  <c r="K275" i="18"/>
  <c r="J275" i="18"/>
  <c r="I275" i="18"/>
  <c r="H275" i="18"/>
  <c r="G275" i="18"/>
  <c r="F275" i="18"/>
  <c r="E275" i="18"/>
  <c r="D275" i="18"/>
  <c r="C275" i="18"/>
  <c r="A275" i="18"/>
  <c r="B275" i="18" s="1"/>
  <c r="S274" i="18"/>
  <c r="Q274" i="18"/>
  <c r="P274" i="18"/>
  <c r="O274" i="18"/>
  <c r="N274" i="18"/>
  <c r="M274" i="18"/>
  <c r="L274" i="18"/>
  <c r="K274" i="18"/>
  <c r="J274" i="18"/>
  <c r="I274" i="18"/>
  <c r="H274" i="18"/>
  <c r="G274" i="18"/>
  <c r="F274" i="18"/>
  <c r="E274" i="18"/>
  <c r="D274" i="18"/>
  <c r="C274" i="18"/>
  <c r="A274" i="18"/>
  <c r="B274" i="18" s="1"/>
  <c r="S273" i="18"/>
  <c r="Q273" i="18"/>
  <c r="P273" i="18"/>
  <c r="O273" i="18"/>
  <c r="N273" i="18"/>
  <c r="M273" i="18"/>
  <c r="L273" i="18"/>
  <c r="K273" i="18"/>
  <c r="J273" i="18"/>
  <c r="I273" i="18"/>
  <c r="H273" i="18"/>
  <c r="G273" i="18"/>
  <c r="F273" i="18"/>
  <c r="E273" i="18"/>
  <c r="D273" i="18"/>
  <c r="C273" i="18"/>
  <c r="B273" i="18"/>
  <c r="A273" i="18"/>
  <c r="S272" i="18"/>
  <c r="Q272" i="18"/>
  <c r="P272" i="18"/>
  <c r="O272" i="18"/>
  <c r="N272" i="18"/>
  <c r="M272" i="18"/>
  <c r="L272" i="18"/>
  <c r="K272" i="18"/>
  <c r="J272" i="18"/>
  <c r="I272" i="18"/>
  <c r="H272" i="18"/>
  <c r="G272" i="18"/>
  <c r="F272" i="18"/>
  <c r="E272" i="18"/>
  <c r="D272" i="18"/>
  <c r="C272" i="18"/>
  <c r="A272" i="18"/>
  <c r="B272" i="18" s="1"/>
  <c r="S271" i="18"/>
  <c r="Q271" i="18"/>
  <c r="P271" i="18"/>
  <c r="O271" i="18"/>
  <c r="N271" i="18"/>
  <c r="M271" i="18"/>
  <c r="L271" i="18"/>
  <c r="K271" i="18"/>
  <c r="J271" i="18"/>
  <c r="I271" i="18"/>
  <c r="H271" i="18"/>
  <c r="G271" i="18"/>
  <c r="F271" i="18"/>
  <c r="E271" i="18"/>
  <c r="D271" i="18"/>
  <c r="C271" i="18"/>
  <c r="A271" i="18"/>
  <c r="B271" i="18" s="1"/>
  <c r="S270" i="18"/>
  <c r="Q270" i="18"/>
  <c r="P270" i="18"/>
  <c r="O270" i="18"/>
  <c r="N270" i="18"/>
  <c r="M270" i="18"/>
  <c r="L270" i="18"/>
  <c r="K270" i="18"/>
  <c r="J270" i="18"/>
  <c r="I270" i="18"/>
  <c r="H270" i="18"/>
  <c r="G270" i="18"/>
  <c r="F270" i="18"/>
  <c r="E270" i="18"/>
  <c r="D270" i="18"/>
  <c r="C270" i="18"/>
  <c r="B270" i="18"/>
  <c r="A270" i="18"/>
  <c r="S269" i="18"/>
  <c r="Q269" i="18"/>
  <c r="P269" i="18"/>
  <c r="O269" i="18"/>
  <c r="N269" i="18"/>
  <c r="M269" i="18"/>
  <c r="L269" i="18"/>
  <c r="K269" i="18"/>
  <c r="J269" i="18"/>
  <c r="I269" i="18"/>
  <c r="H269" i="18"/>
  <c r="G269" i="18"/>
  <c r="F269" i="18"/>
  <c r="E269" i="18"/>
  <c r="D269" i="18"/>
  <c r="C269" i="18"/>
  <c r="A269" i="18"/>
  <c r="B269" i="18" s="1"/>
  <c r="S268" i="18"/>
  <c r="Q268" i="18"/>
  <c r="P268" i="18"/>
  <c r="O268" i="18"/>
  <c r="N268" i="18"/>
  <c r="M268" i="18"/>
  <c r="L268" i="18"/>
  <c r="K268" i="18"/>
  <c r="J268" i="18"/>
  <c r="I268" i="18"/>
  <c r="H268" i="18"/>
  <c r="G268" i="18"/>
  <c r="F268" i="18"/>
  <c r="E268" i="18"/>
  <c r="D268" i="18"/>
  <c r="C268" i="18"/>
  <c r="A268" i="18"/>
  <c r="B268" i="18" s="1"/>
  <c r="S267" i="18"/>
  <c r="Q267" i="18"/>
  <c r="P267" i="18"/>
  <c r="O267" i="18"/>
  <c r="N267" i="18"/>
  <c r="M267" i="18"/>
  <c r="L267" i="18"/>
  <c r="K267" i="18"/>
  <c r="J267" i="18"/>
  <c r="I267" i="18"/>
  <c r="H267" i="18"/>
  <c r="G267" i="18"/>
  <c r="F267" i="18"/>
  <c r="E267" i="18"/>
  <c r="D267" i="18"/>
  <c r="C267" i="18"/>
  <c r="B267" i="18"/>
  <c r="A267" i="18"/>
  <c r="S266" i="18"/>
  <c r="Q266" i="18"/>
  <c r="P266" i="18"/>
  <c r="O266" i="18"/>
  <c r="N266" i="18"/>
  <c r="M266" i="18"/>
  <c r="L266" i="18"/>
  <c r="K266" i="18"/>
  <c r="J266" i="18"/>
  <c r="I266" i="18"/>
  <c r="H266" i="18"/>
  <c r="G266" i="18"/>
  <c r="F266" i="18"/>
  <c r="E266" i="18"/>
  <c r="D266" i="18"/>
  <c r="C266" i="18"/>
  <c r="B266" i="18"/>
  <c r="A266" i="18"/>
  <c r="S265" i="18"/>
  <c r="Q265" i="18"/>
  <c r="P265" i="18"/>
  <c r="O265" i="18"/>
  <c r="N265" i="18"/>
  <c r="M265" i="18"/>
  <c r="L265" i="18"/>
  <c r="K265" i="18"/>
  <c r="J265" i="18"/>
  <c r="I265" i="18"/>
  <c r="H265" i="18"/>
  <c r="G265" i="18"/>
  <c r="F265" i="18"/>
  <c r="E265" i="18"/>
  <c r="D265" i="18"/>
  <c r="C265" i="18"/>
  <c r="A265" i="18"/>
  <c r="B265" i="18" s="1"/>
  <c r="S264" i="18"/>
  <c r="Q264" i="18"/>
  <c r="P264" i="18"/>
  <c r="O264" i="18"/>
  <c r="N264" i="18"/>
  <c r="M264" i="18"/>
  <c r="L264" i="18"/>
  <c r="K264" i="18"/>
  <c r="J264" i="18"/>
  <c r="I264" i="18"/>
  <c r="H264" i="18"/>
  <c r="G264" i="18"/>
  <c r="F264" i="18"/>
  <c r="E264" i="18"/>
  <c r="D264" i="18"/>
  <c r="C264" i="18"/>
  <c r="B264" i="18"/>
  <c r="A264" i="18"/>
  <c r="S263" i="18"/>
  <c r="Q263" i="18"/>
  <c r="P263" i="18"/>
  <c r="O263" i="18"/>
  <c r="N263" i="18"/>
  <c r="M263" i="18"/>
  <c r="L263" i="18"/>
  <c r="K263" i="18"/>
  <c r="J263" i="18"/>
  <c r="I263" i="18"/>
  <c r="H263" i="18"/>
  <c r="G263" i="18"/>
  <c r="F263" i="18"/>
  <c r="E263" i="18"/>
  <c r="D263" i="18"/>
  <c r="C263" i="18"/>
  <c r="A263" i="18"/>
  <c r="B263" i="18" s="1"/>
  <c r="S262" i="18"/>
  <c r="Q262" i="18"/>
  <c r="P262" i="18"/>
  <c r="O262" i="18"/>
  <c r="N262" i="18"/>
  <c r="M262" i="18"/>
  <c r="L262" i="18"/>
  <c r="K262" i="18"/>
  <c r="J262" i="18"/>
  <c r="I262" i="18"/>
  <c r="H262" i="18"/>
  <c r="G262" i="18"/>
  <c r="F262" i="18"/>
  <c r="E262" i="18"/>
  <c r="D262" i="18"/>
  <c r="C262" i="18"/>
  <c r="A262" i="18"/>
  <c r="B262" i="18" s="1"/>
  <c r="S261" i="18"/>
  <c r="Q261" i="18"/>
  <c r="P261" i="18"/>
  <c r="O261" i="18"/>
  <c r="N261" i="18"/>
  <c r="M261" i="18"/>
  <c r="L261" i="18"/>
  <c r="K261" i="18"/>
  <c r="J261" i="18"/>
  <c r="I261" i="18"/>
  <c r="H261" i="18"/>
  <c r="G261" i="18"/>
  <c r="F261" i="18"/>
  <c r="E261" i="18"/>
  <c r="D261" i="18"/>
  <c r="C261" i="18"/>
  <c r="B261" i="18"/>
  <c r="A261" i="18"/>
  <c r="S260" i="18"/>
  <c r="Q260" i="18"/>
  <c r="P260" i="18"/>
  <c r="O260" i="18"/>
  <c r="N260" i="18"/>
  <c r="M260" i="18"/>
  <c r="L260" i="18"/>
  <c r="K260" i="18"/>
  <c r="J260" i="18"/>
  <c r="I260" i="18"/>
  <c r="H260" i="18"/>
  <c r="G260" i="18"/>
  <c r="F260" i="18"/>
  <c r="E260" i="18"/>
  <c r="D260" i="18"/>
  <c r="C260" i="18"/>
  <c r="A260" i="18"/>
  <c r="B260" i="18" s="1"/>
  <c r="S259" i="18"/>
  <c r="Q259" i="18"/>
  <c r="P259" i="18"/>
  <c r="O259" i="18"/>
  <c r="N259" i="18"/>
  <c r="M259" i="18"/>
  <c r="L259" i="18"/>
  <c r="K259" i="18"/>
  <c r="J259" i="18"/>
  <c r="I259" i="18"/>
  <c r="H259" i="18"/>
  <c r="G259" i="18"/>
  <c r="F259" i="18"/>
  <c r="E259" i="18"/>
  <c r="D259" i="18"/>
  <c r="C259" i="18"/>
  <c r="A259" i="18"/>
  <c r="B259" i="18" s="1"/>
  <c r="S258" i="18"/>
  <c r="Q258" i="18"/>
  <c r="P258" i="18"/>
  <c r="O258" i="18"/>
  <c r="N258" i="18"/>
  <c r="M258" i="18"/>
  <c r="L258" i="18"/>
  <c r="K258" i="18"/>
  <c r="J258" i="18"/>
  <c r="I258" i="18"/>
  <c r="H258" i="18"/>
  <c r="G258" i="18"/>
  <c r="F258" i="18"/>
  <c r="E258" i="18"/>
  <c r="D258" i="18"/>
  <c r="C258" i="18"/>
  <c r="B258" i="18"/>
  <c r="A258" i="18"/>
  <c r="S257" i="18"/>
  <c r="Q257" i="18"/>
  <c r="P257" i="18"/>
  <c r="O257" i="18"/>
  <c r="N257" i="18"/>
  <c r="M257" i="18"/>
  <c r="L257" i="18"/>
  <c r="K257" i="18"/>
  <c r="J257" i="18"/>
  <c r="I257" i="18"/>
  <c r="H257" i="18"/>
  <c r="G257" i="18"/>
  <c r="F257" i="18"/>
  <c r="E257" i="18"/>
  <c r="D257" i="18"/>
  <c r="C257" i="18"/>
  <c r="A257" i="18"/>
  <c r="B257" i="18" s="1"/>
  <c r="S256" i="18"/>
  <c r="Q256" i="18"/>
  <c r="P256" i="18"/>
  <c r="O256" i="18"/>
  <c r="N256" i="18"/>
  <c r="M256" i="18"/>
  <c r="L256" i="18"/>
  <c r="K256" i="18"/>
  <c r="J256" i="18"/>
  <c r="I256" i="18"/>
  <c r="H256" i="18"/>
  <c r="G256" i="18"/>
  <c r="F256" i="18"/>
  <c r="E256" i="18"/>
  <c r="D256" i="18"/>
  <c r="C256" i="18"/>
  <c r="A256" i="18"/>
  <c r="B256" i="18" s="1"/>
  <c r="S255" i="18"/>
  <c r="Q255" i="18"/>
  <c r="P255" i="18"/>
  <c r="O255" i="18"/>
  <c r="N255" i="18"/>
  <c r="M255" i="18"/>
  <c r="L255" i="18"/>
  <c r="K255" i="18"/>
  <c r="J255" i="18"/>
  <c r="I255" i="18"/>
  <c r="H255" i="18"/>
  <c r="G255" i="18"/>
  <c r="F255" i="18"/>
  <c r="E255" i="18"/>
  <c r="D255" i="18"/>
  <c r="C255" i="18"/>
  <c r="B255" i="18"/>
  <c r="A255" i="18"/>
  <c r="S254" i="18"/>
  <c r="Q254" i="18"/>
  <c r="P254" i="18"/>
  <c r="O254" i="18"/>
  <c r="N254" i="18"/>
  <c r="M254" i="18"/>
  <c r="L254" i="18"/>
  <c r="K254" i="18"/>
  <c r="J254" i="18"/>
  <c r="I254" i="18"/>
  <c r="H254" i="18"/>
  <c r="G254" i="18"/>
  <c r="F254" i="18"/>
  <c r="E254" i="18"/>
  <c r="D254" i="18"/>
  <c r="C254" i="18"/>
  <c r="B254" i="18"/>
  <c r="A254" i="18"/>
  <c r="S253" i="18"/>
  <c r="Q253" i="18"/>
  <c r="P253" i="18"/>
  <c r="O253" i="18"/>
  <c r="N253" i="18"/>
  <c r="M253" i="18"/>
  <c r="L253" i="18"/>
  <c r="K253" i="18"/>
  <c r="J253" i="18"/>
  <c r="I253" i="18"/>
  <c r="H253" i="18"/>
  <c r="G253" i="18"/>
  <c r="F253" i="18"/>
  <c r="E253" i="18"/>
  <c r="D253" i="18"/>
  <c r="C253" i="18"/>
  <c r="A253" i="18"/>
  <c r="B253" i="18" s="1"/>
  <c r="S252" i="18"/>
  <c r="Q252" i="18"/>
  <c r="P252" i="18"/>
  <c r="O252" i="18"/>
  <c r="N252" i="18"/>
  <c r="M252" i="18"/>
  <c r="L252" i="18"/>
  <c r="K252" i="18"/>
  <c r="J252" i="18"/>
  <c r="I252" i="18"/>
  <c r="H252" i="18"/>
  <c r="G252" i="18"/>
  <c r="F252" i="18"/>
  <c r="E252" i="18"/>
  <c r="D252" i="18"/>
  <c r="C252" i="18"/>
  <c r="B252" i="18"/>
  <c r="A252" i="18"/>
  <c r="S251" i="18"/>
  <c r="Q251" i="18"/>
  <c r="P251" i="18"/>
  <c r="O251" i="18"/>
  <c r="N251" i="18"/>
  <c r="M251" i="18"/>
  <c r="L251" i="18"/>
  <c r="K251" i="18"/>
  <c r="J251" i="18"/>
  <c r="I251" i="18"/>
  <c r="H251" i="18"/>
  <c r="G251" i="18"/>
  <c r="F251" i="18"/>
  <c r="E251" i="18"/>
  <c r="D251" i="18"/>
  <c r="C251" i="18"/>
  <c r="A251" i="18"/>
  <c r="B251" i="18" s="1"/>
  <c r="S250" i="18"/>
  <c r="Q250" i="18"/>
  <c r="P250" i="18"/>
  <c r="O250" i="18"/>
  <c r="N250" i="18"/>
  <c r="M250" i="18"/>
  <c r="L250" i="18"/>
  <c r="K250" i="18"/>
  <c r="J250" i="18"/>
  <c r="I250" i="18"/>
  <c r="H250" i="18"/>
  <c r="G250" i="18"/>
  <c r="F250" i="18"/>
  <c r="E250" i="18"/>
  <c r="D250" i="18"/>
  <c r="C250" i="18"/>
  <c r="A250" i="18"/>
  <c r="B250" i="18" s="1"/>
  <c r="S249" i="18"/>
  <c r="Q249" i="18"/>
  <c r="P249" i="18"/>
  <c r="O249" i="18"/>
  <c r="N249" i="18"/>
  <c r="M249" i="18"/>
  <c r="L249" i="18"/>
  <c r="K249" i="18"/>
  <c r="J249" i="18"/>
  <c r="I249" i="18"/>
  <c r="H249" i="18"/>
  <c r="G249" i="18"/>
  <c r="F249" i="18"/>
  <c r="E249" i="18"/>
  <c r="D249" i="18"/>
  <c r="C249" i="18"/>
  <c r="B249" i="18"/>
  <c r="A249" i="18"/>
  <c r="S248" i="18"/>
  <c r="Q248" i="18"/>
  <c r="P248" i="18"/>
  <c r="O248" i="18"/>
  <c r="N248" i="18"/>
  <c r="M248" i="18"/>
  <c r="L248" i="18"/>
  <c r="K248" i="18"/>
  <c r="J248" i="18"/>
  <c r="I248" i="18"/>
  <c r="H248" i="18"/>
  <c r="G248" i="18"/>
  <c r="F248" i="18"/>
  <c r="E248" i="18"/>
  <c r="D248" i="18"/>
  <c r="C248" i="18"/>
  <c r="A248" i="18"/>
  <c r="B248" i="18" s="1"/>
  <c r="S247" i="18"/>
  <c r="Q247" i="18"/>
  <c r="P247" i="18"/>
  <c r="O247" i="18"/>
  <c r="N247" i="18"/>
  <c r="M247" i="18"/>
  <c r="L247" i="18"/>
  <c r="K247" i="18"/>
  <c r="J247" i="18"/>
  <c r="I247" i="18"/>
  <c r="H247" i="18"/>
  <c r="G247" i="18"/>
  <c r="F247" i="18"/>
  <c r="E247" i="18"/>
  <c r="D247" i="18"/>
  <c r="C247" i="18"/>
  <c r="A247" i="18"/>
  <c r="B247" i="18" s="1"/>
  <c r="S246" i="18"/>
  <c r="Q246" i="18"/>
  <c r="P246" i="18"/>
  <c r="O246" i="18"/>
  <c r="N246" i="18"/>
  <c r="M246" i="18"/>
  <c r="L246" i="18"/>
  <c r="K246" i="18"/>
  <c r="J246" i="18"/>
  <c r="I246" i="18"/>
  <c r="H246" i="18"/>
  <c r="G246" i="18"/>
  <c r="F246" i="18"/>
  <c r="E246" i="18"/>
  <c r="D246" i="18"/>
  <c r="C246" i="18"/>
  <c r="B246" i="18"/>
  <c r="A246" i="18"/>
  <c r="S245" i="18"/>
  <c r="Q245" i="18"/>
  <c r="P245" i="18"/>
  <c r="O245" i="18"/>
  <c r="N245" i="18"/>
  <c r="M245" i="18"/>
  <c r="L245" i="18"/>
  <c r="K245" i="18"/>
  <c r="J245" i="18"/>
  <c r="I245" i="18"/>
  <c r="H245" i="18"/>
  <c r="G245" i="18"/>
  <c r="F245" i="18"/>
  <c r="E245" i="18"/>
  <c r="D245" i="18"/>
  <c r="C245" i="18"/>
  <c r="A245" i="18"/>
  <c r="B245" i="18" s="1"/>
  <c r="S244" i="18"/>
  <c r="Q244" i="18"/>
  <c r="P244" i="18"/>
  <c r="O244" i="18"/>
  <c r="N244" i="18"/>
  <c r="M244" i="18"/>
  <c r="L244" i="18"/>
  <c r="K244" i="18"/>
  <c r="J244" i="18"/>
  <c r="I244" i="18"/>
  <c r="H244" i="18"/>
  <c r="G244" i="18"/>
  <c r="F244" i="18"/>
  <c r="E244" i="18"/>
  <c r="D244" i="18"/>
  <c r="C244" i="18"/>
  <c r="A244" i="18"/>
  <c r="B244" i="18" s="1"/>
  <c r="S243" i="18"/>
  <c r="Q243" i="18"/>
  <c r="P243" i="18"/>
  <c r="O243" i="18"/>
  <c r="N243" i="18"/>
  <c r="M243" i="18"/>
  <c r="L243" i="18"/>
  <c r="K243" i="18"/>
  <c r="J243" i="18"/>
  <c r="I243" i="18"/>
  <c r="H243" i="18"/>
  <c r="G243" i="18"/>
  <c r="F243" i="18"/>
  <c r="E243" i="18"/>
  <c r="D243" i="18"/>
  <c r="C243" i="18"/>
  <c r="B243" i="18"/>
  <c r="A243" i="18"/>
  <c r="S242" i="18"/>
  <c r="Q242" i="18"/>
  <c r="P242" i="18"/>
  <c r="O242" i="18"/>
  <c r="N242" i="18"/>
  <c r="M242" i="18"/>
  <c r="L242" i="18"/>
  <c r="K242" i="18"/>
  <c r="J242" i="18"/>
  <c r="I242" i="18"/>
  <c r="H242" i="18"/>
  <c r="G242" i="18"/>
  <c r="F242" i="18"/>
  <c r="E242" i="18"/>
  <c r="D242" i="18"/>
  <c r="C242" i="18"/>
  <c r="B242" i="18"/>
  <c r="A242" i="18"/>
  <c r="S241" i="18"/>
  <c r="Q241" i="18"/>
  <c r="P241" i="18"/>
  <c r="O241" i="18"/>
  <c r="N241" i="18"/>
  <c r="M241" i="18"/>
  <c r="L241" i="18"/>
  <c r="K241" i="18"/>
  <c r="J241" i="18"/>
  <c r="I241" i="18"/>
  <c r="H241" i="18"/>
  <c r="G241" i="18"/>
  <c r="F241" i="18"/>
  <c r="E241" i="18"/>
  <c r="D241" i="18"/>
  <c r="C241" i="18"/>
  <c r="A241" i="18"/>
  <c r="B241" i="18" s="1"/>
  <c r="S240" i="18"/>
  <c r="Q240" i="18"/>
  <c r="P240" i="18"/>
  <c r="O240" i="18"/>
  <c r="N240" i="18"/>
  <c r="M240" i="18"/>
  <c r="L240" i="18"/>
  <c r="K240" i="18"/>
  <c r="J240" i="18"/>
  <c r="I240" i="18"/>
  <c r="H240" i="18"/>
  <c r="G240" i="18"/>
  <c r="F240" i="18"/>
  <c r="E240" i="18"/>
  <c r="D240" i="18"/>
  <c r="C240" i="18"/>
  <c r="B240" i="18"/>
  <c r="A240" i="18"/>
  <c r="S239" i="18"/>
  <c r="Q239" i="18"/>
  <c r="P239" i="18"/>
  <c r="O239" i="18"/>
  <c r="N239" i="18"/>
  <c r="M239" i="18"/>
  <c r="L239" i="18"/>
  <c r="K239" i="18"/>
  <c r="J239" i="18"/>
  <c r="I239" i="18"/>
  <c r="H239" i="18"/>
  <c r="G239" i="18"/>
  <c r="F239" i="18"/>
  <c r="E239" i="18"/>
  <c r="D239" i="18"/>
  <c r="C239" i="18"/>
  <c r="A239" i="18"/>
  <c r="B239" i="18" s="1"/>
  <c r="S238" i="18"/>
  <c r="Q238" i="18"/>
  <c r="P238" i="18"/>
  <c r="O238" i="18"/>
  <c r="N238" i="18"/>
  <c r="M238" i="18"/>
  <c r="L238" i="18"/>
  <c r="K238" i="18"/>
  <c r="J238" i="18"/>
  <c r="I238" i="18"/>
  <c r="H238" i="18"/>
  <c r="G238" i="18"/>
  <c r="F238" i="18"/>
  <c r="E238" i="18"/>
  <c r="D238" i="18"/>
  <c r="C238" i="18"/>
  <c r="A238" i="18"/>
  <c r="B238" i="18" s="1"/>
  <c r="S237" i="18"/>
  <c r="Q237" i="18"/>
  <c r="P237" i="18"/>
  <c r="O237" i="18"/>
  <c r="N237" i="18"/>
  <c r="M237" i="18"/>
  <c r="L237" i="18"/>
  <c r="K237" i="18"/>
  <c r="J237" i="18"/>
  <c r="I237" i="18"/>
  <c r="H237" i="18"/>
  <c r="G237" i="18"/>
  <c r="F237" i="18"/>
  <c r="E237" i="18"/>
  <c r="D237" i="18"/>
  <c r="C237" i="18"/>
  <c r="B237" i="18"/>
  <c r="A237" i="18"/>
  <c r="S236" i="18"/>
  <c r="Q236" i="18"/>
  <c r="P236" i="18"/>
  <c r="O236" i="18"/>
  <c r="N236" i="18"/>
  <c r="M236" i="18"/>
  <c r="L236" i="18"/>
  <c r="K236" i="18"/>
  <c r="J236" i="18"/>
  <c r="I236" i="18"/>
  <c r="H236" i="18"/>
  <c r="G236" i="18"/>
  <c r="F236" i="18"/>
  <c r="E236" i="18"/>
  <c r="D236" i="18"/>
  <c r="C236" i="18"/>
  <c r="A236" i="18"/>
  <c r="B236" i="18" s="1"/>
  <c r="S235" i="18"/>
  <c r="Q235" i="18"/>
  <c r="P235" i="18"/>
  <c r="O235" i="18"/>
  <c r="N235" i="18"/>
  <c r="M235" i="18"/>
  <c r="L235" i="18"/>
  <c r="K235" i="18"/>
  <c r="J235" i="18"/>
  <c r="I235" i="18"/>
  <c r="H235" i="18"/>
  <c r="G235" i="18"/>
  <c r="F235" i="18"/>
  <c r="E235" i="18"/>
  <c r="D235" i="18"/>
  <c r="C235" i="18"/>
  <c r="A235" i="18"/>
  <c r="B235" i="18" s="1"/>
  <c r="S234" i="18"/>
  <c r="Q234" i="18"/>
  <c r="P234" i="18"/>
  <c r="O234" i="18"/>
  <c r="N234" i="18"/>
  <c r="M234" i="18"/>
  <c r="L234" i="18"/>
  <c r="K234" i="18"/>
  <c r="J234" i="18"/>
  <c r="I234" i="18"/>
  <c r="H234" i="18"/>
  <c r="G234" i="18"/>
  <c r="F234" i="18"/>
  <c r="E234" i="18"/>
  <c r="D234" i="18"/>
  <c r="C234" i="18"/>
  <c r="B234" i="18"/>
  <c r="A234" i="18"/>
  <c r="S233" i="18"/>
  <c r="Q233" i="18"/>
  <c r="P233" i="18"/>
  <c r="O233" i="18"/>
  <c r="N233" i="18"/>
  <c r="M233" i="18"/>
  <c r="L233" i="18"/>
  <c r="K233" i="18"/>
  <c r="J233" i="18"/>
  <c r="I233" i="18"/>
  <c r="H233" i="18"/>
  <c r="G233" i="18"/>
  <c r="F233" i="18"/>
  <c r="E233" i="18"/>
  <c r="D233" i="18"/>
  <c r="C233" i="18"/>
  <c r="A233" i="18"/>
  <c r="B233" i="18" s="1"/>
  <c r="S232" i="18"/>
  <c r="Q232" i="18"/>
  <c r="P232" i="18"/>
  <c r="O232" i="18"/>
  <c r="N232" i="18"/>
  <c r="M232" i="18"/>
  <c r="L232" i="18"/>
  <c r="K232" i="18"/>
  <c r="J232" i="18"/>
  <c r="I232" i="18"/>
  <c r="H232" i="18"/>
  <c r="G232" i="18"/>
  <c r="F232" i="18"/>
  <c r="E232" i="18"/>
  <c r="D232" i="18"/>
  <c r="C232" i="18"/>
  <c r="A232" i="18"/>
  <c r="B232" i="18" s="1"/>
  <c r="S231" i="18"/>
  <c r="Q231" i="18"/>
  <c r="P231" i="18"/>
  <c r="O231" i="18"/>
  <c r="N231" i="18"/>
  <c r="M231" i="18"/>
  <c r="L231" i="18"/>
  <c r="K231" i="18"/>
  <c r="J231" i="18"/>
  <c r="I231" i="18"/>
  <c r="H231" i="18"/>
  <c r="G231" i="18"/>
  <c r="F231" i="18"/>
  <c r="E231" i="18"/>
  <c r="D231" i="18"/>
  <c r="C231" i="18"/>
  <c r="B231" i="18"/>
  <c r="A231" i="18"/>
  <c r="S230" i="18"/>
  <c r="Q230" i="18"/>
  <c r="P230" i="18"/>
  <c r="O230" i="18"/>
  <c r="N230" i="18"/>
  <c r="M230" i="18"/>
  <c r="L230" i="18"/>
  <c r="K230" i="18"/>
  <c r="J230" i="18"/>
  <c r="I230" i="18"/>
  <c r="H230" i="18"/>
  <c r="G230" i="18"/>
  <c r="F230" i="18"/>
  <c r="E230" i="18"/>
  <c r="D230" i="18"/>
  <c r="C230" i="18"/>
  <c r="B230" i="18"/>
  <c r="A230" i="18"/>
  <c r="S229" i="18"/>
  <c r="Q229" i="18"/>
  <c r="P229" i="18"/>
  <c r="O229" i="18"/>
  <c r="N229" i="18"/>
  <c r="M229" i="18"/>
  <c r="L229" i="18"/>
  <c r="K229" i="18"/>
  <c r="J229" i="18"/>
  <c r="I229" i="18"/>
  <c r="H229" i="18"/>
  <c r="G229" i="18"/>
  <c r="F229" i="18"/>
  <c r="E229" i="18"/>
  <c r="D229" i="18"/>
  <c r="C229" i="18"/>
  <c r="A229" i="18"/>
  <c r="B229" i="18" s="1"/>
  <c r="S228" i="18"/>
  <c r="Q228" i="18"/>
  <c r="P228" i="18"/>
  <c r="O228" i="18"/>
  <c r="N228" i="18"/>
  <c r="M228" i="18"/>
  <c r="L228" i="18"/>
  <c r="K228" i="18"/>
  <c r="J228" i="18"/>
  <c r="I228" i="18"/>
  <c r="H228" i="18"/>
  <c r="G228" i="18"/>
  <c r="F228" i="18"/>
  <c r="E228" i="18"/>
  <c r="D228" i="18"/>
  <c r="C228" i="18"/>
  <c r="B228" i="18"/>
  <c r="A228" i="18"/>
  <c r="S227" i="18"/>
  <c r="Q227" i="18"/>
  <c r="P227" i="18"/>
  <c r="O227" i="18"/>
  <c r="N227" i="18"/>
  <c r="M227" i="18"/>
  <c r="L227" i="18"/>
  <c r="K227" i="18"/>
  <c r="J227" i="18"/>
  <c r="I227" i="18"/>
  <c r="H227" i="18"/>
  <c r="G227" i="18"/>
  <c r="F227" i="18"/>
  <c r="E227" i="18"/>
  <c r="D227" i="18"/>
  <c r="C227" i="18"/>
  <c r="A227" i="18"/>
  <c r="B227" i="18" s="1"/>
  <c r="S226" i="18"/>
  <c r="Q226" i="18"/>
  <c r="P226" i="18"/>
  <c r="O226" i="18"/>
  <c r="N226" i="18"/>
  <c r="M226" i="18"/>
  <c r="L226" i="18"/>
  <c r="K226" i="18"/>
  <c r="J226" i="18"/>
  <c r="I226" i="18"/>
  <c r="H226" i="18"/>
  <c r="G226" i="18"/>
  <c r="F226" i="18"/>
  <c r="E226" i="18"/>
  <c r="D226" i="18"/>
  <c r="C226" i="18"/>
  <c r="A226" i="18"/>
  <c r="B226" i="18" s="1"/>
  <c r="S225" i="18"/>
  <c r="Q225" i="18"/>
  <c r="P225" i="18"/>
  <c r="O225" i="18"/>
  <c r="N225" i="18"/>
  <c r="M225" i="18"/>
  <c r="L225" i="18"/>
  <c r="K225" i="18"/>
  <c r="J225" i="18"/>
  <c r="I225" i="18"/>
  <c r="H225" i="18"/>
  <c r="G225" i="18"/>
  <c r="F225" i="18"/>
  <c r="E225" i="18"/>
  <c r="D225" i="18"/>
  <c r="C225" i="18"/>
  <c r="B225" i="18"/>
  <c r="A225" i="18"/>
  <c r="S224" i="18"/>
  <c r="Q224" i="18"/>
  <c r="P224" i="18"/>
  <c r="O224" i="18"/>
  <c r="N224" i="18"/>
  <c r="M224" i="18"/>
  <c r="L224" i="18"/>
  <c r="K224" i="18"/>
  <c r="J224" i="18"/>
  <c r="I224" i="18"/>
  <c r="H224" i="18"/>
  <c r="G224" i="18"/>
  <c r="F224" i="18"/>
  <c r="E224" i="18"/>
  <c r="D224" i="18"/>
  <c r="C224" i="18"/>
  <c r="A224" i="18"/>
  <c r="B224" i="18" s="1"/>
  <c r="S223" i="18"/>
  <c r="Q223" i="18"/>
  <c r="P223" i="18"/>
  <c r="O223" i="18"/>
  <c r="N223" i="18"/>
  <c r="M223" i="18"/>
  <c r="L223" i="18"/>
  <c r="K223" i="18"/>
  <c r="J223" i="18"/>
  <c r="I223" i="18"/>
  <c r="H223" i="18"/>
  <c r="G223" i="18"/>
  <c r="F223" i="18"/>
  <c r="E223" i="18"/>
  <c r="D223" i="18"/>
  <c r="C223" i="18"/>
  <c r="A223" i="18"/>
  <c r="B223" i="18" s="1"/>
  <c r="S222" i="18"/>
  <c r="Q222" i="18"/>
  <c r="P222" i="18"/>
  <c r="O222" i="18"/>
  <c r="N222" i="18"/>
  <c r="M222" i="18"/>
  <c r="L222" i="18"/>
  <c r="K222" i="18"/>
  <c r="J222" i="18"/>
  <c r="I222" i="18"/>
  <c r="H222" i="18"/>
  <c r="G222" i="18"/>
  <c r="F222" i="18"/>
  <c r="E222" i="18"/>
  <c r="D222" i="18"/>
  <c r="C222" i="18"/>
  <c r="B222" i="18"/>
  <c r="A222" i="18"/>
  <c r="S221" i="18"/>
  <c r="Q221" i="18"/>
  <c r="P221" i="18"/>
  <c r="O221" i="18"/>
  <c r="N221" i="18"/>
  <c r="M221" i="18"/>
  <c r="L221" i="18"/>
  <c r="K221" i="18"/>
  <c r="J221" i="18"/>
  <c r="I221" i="18"/>
  <c r="H221" i="18"/>
  <c r="G221" i="18"/>
  <c r="F221" i="18"/>
  <c r="E221" i="18"/>
  <c r="D221" i="18"/>
  <c r="C221" i="18"/>
  <c r="A221" i="18"/>
  <c r="B221" i="18" s="1"/>
  <c r="S220" i="18"/>
  <c r="Q220" i="18"/>
  <c r="P220" i="18"/>
  <c r="O220" i="18"/>
  <c r="N220" i="18"/>
  <c r="M220" i="18"/>
  <c r="L220" i="18"/>
  <c r="K220" i="18"/>
  <c r="J220" i="18"/>
  <c r="I220" i="18"/>
  <c r="H220" i="18"/>
  <c r="G220" i="18"/>
  <c r="F220" i="18"/>
  <c r="E220" i="18"/>
  <c r="D220" i="18"/>
  <c r="C220" i="18"/>
  <c r="A220" i="18"/>
  <c r="B220" i="18" s="1"/>
  <c r="S219" i="18"/>
  <c r="Q219" i="18"/>
  <c r="P219" i="18"/>
  <c r="O219" i="18"/>
  <c r="N219" i="18"/>
  <c r="M219" i="18"/>
  <c r="L219" i="18"/>
  <c r="K219" i="18"/>
  <c r="J219" i="18"/>
  <c r="I219" i="18"/>
  <c r="H219" i="18"/>
  <c r="G219" i="18"/>
  <c r="F219" i="18"/>
  <c r="E219" i="18"/>
  <c r="D219" i="18"/>
  <c r="C219" i="18"/>
  <c r="B219" i="18"/>
  <c r="A219" i="18"/>
  <c r="S218" i="18"/>
  <c r="Q218" i="18"/>
  <c r="P218" i="18"/>
  <c r="O218" i="18"/>
  <c r="N218" i="18"/>
  <c r="M218" i="18"/>
  <c r="L218" i="18"/>
  <c r="K218" i="18"/>
  <c r="J218" i="18"/>
  <c r="I218" i="18"/>
  <c r="H218" i="18"/>
  <c r="G218" i="18"/>
  <c r="F218" i="18"/>
  <c r="E218" i="18"/>
  <c r="D218" i="18"/>
  <c r="C218" i="18"/>
  <c r="B218" i="18"/>
  <c r="A218" i="18"/>
  <c r="S217" i="18"/>
  <c r="Q217" i="18"/>
  <c r="P217" i="18"/>
  <c r="O217" i="18"/>
  <c r="N217" i="18"/>
  <c r="M217" i="18"/>
  <c r="L217" i="18"/>
  <c r="K217" i="18"/>
  <c r="J217" i="18"/>
  <c r="I217" i="18"/>
  <c r="H217" i="18"/>
  <c r="G217" i="18"/>
  <c r="F217" i="18"/>
  <c r="E217" i="18"/>
  <c r="D217" i="18"/>
  <c r="C217" i="18"/>
  <c r="A217" i="18"/>
  <c r="B217" i="18" s="1"/>
  <c r="S216" i="18"/>
  <c r="Q216" i="18"/>
  <c r="P216" i="18"/>
  <c r="O216" i="18"/>
  <c r="N216" i="18"/>
  <c r="M216" i="18"/>
  <c r="L216" i="18"/>
  <c r="K216" i="18"/>
  <c r="J216" i="18"/>
  <c r="I216" i="18"/>
  <c r="H216" i="18"/>
  <c r="G216" i="18"/>
  <c r="F216" i="18"/>
  <c r="E216" i="18"/>
  <c r="D216" i="18"/>
  <c r="C216" i="18"/>
  <c r="B216" i="18"/>
  <c r="A216" i="18"/>
  <c r="S215" i="18"/>
  <c r="Q215" i="18"/>
  <c r="P215" i="18"/>
  <c r="O215" i="18"/>
  <c r="N215" i="18"/>
  <c r="M215" i="18"/>
  <c r="L215" i="18"/>
  <c r="K215" i="18"/>
  <c r="J215" i="18"/>
  <c r="I215" i="18"/>
  <c r="H215" i="18"/>
  <c r="G215" i="18"/>
  <c r="F215" i="18"/>
  <c r="E215" i="18"/>
  <c r="D215" i="18"/>
  <c r="C215" i="18"/>
  <c r="A215" i="18"/>
  <c r="B215" i="18" s="1"/>
  <c r="S214" i="18"/>
  <c r="Q214" i="18"/>
  <c r="P214" i="18"/>
  <c r="O214" i="18"/>
  <c r="N214" i="18"/>
  <c r="M214" i="18"/>
  <c r="L214" i="18"/>
  <c r="K214" i="18"/>
  <c r="J214" i="18"/>
  <c r="I214" i="18"/>
  <c r="H214" i="18"/>
  <c r="G214" i="18"/>
  <c r="F214" i="18"/>
  <c r="E214" i="18"/>
  <c r="D214" i="18"/>
  <c r="C214" i="18"/>
  <c r="A214" i="18"/>
  <c r="B214" i="18" s="1"/>
  <c r="S213" i="18"/>
  <c r="Q213" i="18"/>
  <c r="P213" i="18"/>
  <c r="O213" i="18"/>
  <c r="N213" i="18"/>
  <c r="M213" i="18"/>
  <c r="L213" i="18"/>
  <c r="K213" i="18"/>
  <c r="J213" i="18"/>
  <c r="I213" i="18"/>
  <c r="H213" i="18"/>
  <c r="G213" i="18"/>
  <c r="F213" i="18"/>
  <c r="E213" i="18"/>
  <c r="D213" i="18"/>
  <c r="C213" i="18"/>
  <c r="B213" i="18"/>
  <c r="A213" i="18"/>
  <c r="S212" i="18"/>
  <c r="Q212" i="18"/>
  <c r="P212" i="18"/>
  <c r="O212" i="18"/>
  <c r="N212" i="18"/>
  <c r="M212" i="18"/>
  <c r="L212" i="18"/>
  <c r="K212" i="18"/>
  <c r="J212" i="18"/>
  <c r="I212" i="18"/>
  <c r="H212" i="18"/>
  <c r="G212" i="18"/>
  <c r="F212" i="18"/>
  <c r="E212" i="18"/>
  <c r="D212" i="18"/>
  <c r="C212" i="18"/>
  <c r="A212" i="18"/>
  <c r="B212" i="18" s="1"/>
  <c r="S211" i="18"/>
  <c r="Q211" i="18"/>
  <c r="P211" i="18"/>
  <c r="O211" i="18"/>
  <c r="N211" i="18"/>
  <c r="M211" i="18"/>
  <c r="L211" i="18"/>
  <c r="K211" i="18"/>
  <c r="J211" i="18"/>
  <c r="I211" i="18"/>
  <c r="H211" i="18"/>
  <c r="G211" i="18"/>
  <c r="F211" i="18"/>
  <c r="E211" i="18"/>
  <c r="D211" i="18"/>
  <c r="C211" i="18"/>
  <c r="A211" i="18"/>
  <c r="B211" i="18" s="1"/>
  <c r="S210" i="18"/>
  <c r="Q210" i="18"/>
  <c r="P210" i="18"/>
  <c r="O210" i="18"/>
  <c r="N210" i="18"/>
  <c r="M210" i="18"/>
  <c r="L210" i="18"/>
  <c r="K210" i="18"/>
  <c r="J210" i="18"/>
  <c r="I210" i="18"/>
  <c r="H210" i="18"/>
  <c r="G210" i="18"/>
  <c r="F210" i="18"/>
  <c r="E210" i="18"/>
  <c r="D210" i="18"/>
  <c r="C210" i="18"/>
  <c r="B210" i="18"/>
  <c r="A210" i="18"/>
  <c r="S209" i="18"/>
  <c r="Q209" i="18"/>
  <c r="P209" i="18"/>
  <c r="O209" i="18"/>
  <c r="N209" i="18"/>
  <c r="M209" i="18"/>
  <c r="L209" i="18"/>
  <c r="K209" i="18"/>
  <c r="J209" i="18"/>
  <c r="I209" i="18"/>
  <c r="H209" i="18"/>
  <c r="G209" i="18"/>
  <c r="F209" i="18"/>
  <c r="E209" i="18"/>
  <c r="D209" i="18"/>
  <c r="C209" i="18"/>
  <c r="A209" i="18"/>
  <c r="B209" i="18" s="1"/>
  <c r="S208" i="18"/>
  <c r="Q208" i="18"/>
  <c r="P208" i="18"/>
  <c r="O208" i="18"/>
  <c r="N208" i="18"/>
  <c r="M208" i="18"/>
  <c r="L208" i="18"/>
  <c r="K208" i="18"/>
  <c r="J208" i="18"/>
  <c r="I208" i="18"/>
  <c r="H208" i="18"/>
  <c r="G208" i="18"/>
  <c r="F208" i="18"/>
  <c r="E208" i="18"/>
  <c r="D208" i="18"/>
  <c r="C208" i="18"/>
  <c r="A208" i="18"/>
  <c r="B208" i="18" s="1"/>
  <c r="S207" i="18"/>
  <c r="Q207" i="18"/>
  <c r="P207" i="18"/>
  <c r="O207" i="18"/>
  <c r="N207" i="18"/>
  <c r="M207" i="18"/>
  <c r="L207" i="18"/>
  <c r="K207" i="18"/>
  <c r="J207" i="18"/>
  <c r="I207" i="18"/>
  <c r="H207" i="18"/>
  <c r="G207" i="18"/>
  <c r="F207" i="18"/>
  <c r="E207" i="18"/>
  <c r="D207" i="18"/>
  <c r="C207" i="18"/>
  <c r="B207" i="18"/>
  <c r="A207" i="18"/>
  <c r="S206" i="18"/>
  <c r="Q206" i="18"/>
  <c r="P206" i="18"/>
  <c r="O206" i="18"/>
  <c r="N206" i="18"/>
  <c r="M206" i="18"/>
  <c r="L206" i="18"/>
  <c r="K206" i="18"/>
  <c r="J206" i="18"/>
  <c r="I206" i="18"/>
  <c r="H206" i="18"/>
  <c r="G206" i="18"/>
  <c r="F206" i="18"/>
  <c r="E206" i="18"/>
  <c r="D206" i="18"/>
  <c r="C206" i="18"/>
  <c r="B206" i="18"/>
  <c r="A206" i="18"/>
  <c r="S205" i="18"/>
  <c r="Q205" i="18"/>
  <c r="P205" i="18"/>
  <c r="O205" i="18"/>
  <c r="N205" i="18"/>
  <c r="M205" i="18"/>
  <c r="L205" i="18"/>
  <c r="K205" i="18"/>
  <c r="J205" i="18"/>
  <c r="I205" i="18"/>
  <c r="H205" i="18"/>
  <c r="G205" i="18"/>
  <c r="F205" i="18"/>
  <c r="E205" i="18"/>
  <c r="D205" i="18"/>
  <c r="C205" i="18"/>
  <c r="A205" i="18"/>
  <c r="B205" i="18" s="1"/>
  <c r="S204" i="18"/>
  <c r="Q204" i="18"/>
  <c r="P204" i="18"/>
  <c r="O204" i="18"/>
  <c r="N204" i="18"/>
  <c r="M204" i="18"/>
  <c r="L204" i="18"/>
  <c r="K204" i="18"/>
  <c r="J204" i="18"/>
  <c r="I204" i="18"/>
  <c r="H204" i="18"/>
  <c r="G204" i="18"/>
  <c r="F204" i="18"/>
  <c r="E204" i="18"/>
  <c r="D204" i="18"/>
  <c r="C204" i="18"/>
  <c r="B204" i="18"/>
  <c r="A204" i="18"/>
  <c r="S203" i="18"/>
  <c r="Q203" i="18"/>
  <c r="P203" i="18"/>
  <c r="O203" i="18"/>
  <c r="N203" i="18"/>
  <c r="M203" i="18"/>
  <c r="L203" i="18"/>
  <c r="K203" i="18"/>
  <c r="J203" i="18"/>
  <c r="I203" i="18"/>
  <c r="H203" i="18"/>
  <c r="G203" i="18"/>
  <c r="F203" i="18"/>
  <c r="E203" i="18"/>
  <c r="D203" i="18"/>
  <c r="C203" i="18"/>
  <c r="A203" i="18"/>
  <c r="B203" i="18" s="1"/>
  <c r="S202" i="18"/>
  <c r="Q202" i="18"/>
  <c r="P202" i="18"/>
  <c r="O202" i="18"/>
  <c r="N202" i="18"/>
  <c r="M202" i="18"/>
  <c r="L202" i="18"/>
  <c r="K202" i="18"/>
  <c r="J202" i="18"/>
  <c r="I202" i="18"/>
  <c r="H202" i="18"/>
  <c r="G202" i="18"/>
  <c r="F202" i="18"/>
  <c r="E202" i="18"/>
  <c r="D202" i="18"/>
  <c r="C202" i="18"/>
  <c r="A202" i="18"/>
  <c r="B202" i="18" s="1"/>
  <c r="S201" i="18"/>
  <c r="Q201" i="18"/>
  <c r="P201" i="18"/>
  <c r="O201" i="18"/>
  <c r="N201" i="18"/>
  <c r="M201" i="18"/>
  <c r="L201" i="18"/>
  <c r="K201" i="18"/>
  <c r="J201" i="18"/>
  <c r="I201" i="18"/>
  <c r="H201" i="18"/>
  <c r="G201" i="18"/>
  <c r="F201" i="18"/>
  <c r="E201" i="18"/>
  <c r="D201" i="18"/>
  <c r="C201" i="18"/>
  <c r="B201" i="18"/>
  <c r="A201" i="18"/>
  <c r="S200" i="18"/>
  <c r="Q200" i="18"/>
  <c r="P200" i="18"/>
  <c r="O200" i="18"/>
  <c r="N200" i="18"/>
  <c r="M200" i="18"/>
  <c r="L200" i="18"/>
  <c r="K200" i="18"/>
  <c r="J200" i="18"/>
  <c r="I200" i="18"/>
  <c r="H200" i="18"/>
  <c r="G200" i="18"/>
  <c r="F200" i="18"/>
  <c r="E200" i="18"/>
  <c r="D200" i="18"/>
  <c r="C200" i="18"/>
  <c r="A200" i="18"/>
  <c r="B200" i="18" s="1"/>
  <c r="S199" i="18"/>
  <c r="Q199" i="18"/>
  <c r="P199" i="18"/>
  <c r="O199" i="18"/>
  <c r="N199" i="18"/>
  <c r="M199" i="18"/>
  <c r="L199" i="18"/>
  <c r="K199" i="18"/>
  <c r="J199" i="18"/>
  <c r="I199" i="18"/>
  <c r="H199" i="18"/>
  <c r="G199" i="18"/>
  <c r="F199" i="18"/>
  <c r="E199" i="18"/>
  <c r="D199" i="18"/>
  <c r="C199" i="18"/>
  <c r="A199" i="18"/>
  <c r="B199" i="18" s="1"/>
  <c r="S198" i="18"/>
  <c r="Q198" i="18"/>
  <c r="P198" i="18"/>
  <c r="O198" i="18"/>
  <c r="N198" i="18"/>
  <c r="M198" i="18"/>
  <c r="L198" i="18"/>
  <c r="K198" i="18"/>
  <c r="J198" i="18"/>
  <c r="I198" i="18"/>
  <c r="H198" i="18"/>
  <c r="G198" i="18"/>
  <c r="F198" i="18"/>
  <c r="E198" i="18"/>
  <c r="D198" i="18"/>
  <c r="C198" i="18"/>
  <c r="B198" i="18"/>
  <c r="A198" i="18"/>
  <c r="S197" i="18"/>
  <c r="Q197" i="18"/>
  <c r="P197" i="18"/>
  <c r="O197" i="18"/>
  <c r="N197" i="18"/>
  <c r="M197" i="18"/>
  <c r="L197" i="18"/>
  <c r="K197" i="18"/>
  <c r="J197" i="18"/>
  <c r="I197" i="18"/>
  <c r="H197" i="18"/>
  <c r="G197" i="18"/>
  <c r="F197" i="18"/>
  <c r="E197" i="18"/>
  <c r="D197" i="18"/>
  <c r="C197" i="18"/>
  <c r="A197" i="18"/>
  <c r="B197" i="18" s="1"/>
  <c r="S196" i="18"/>
  <c r="Q196" i="18"/>
  <c r="P196" i="18"/>
  <c r="O196" i="18"/>
  <c r="N196" i="18"/>
  <c r="M196" i="18"/>
  <c r="L196" i="18"/>
  <c r="K196" i="18"/>
  <c r="J196" i="18"/>
  <c r="I196" i="18"/>
  <c r="H196" i="18"/>
  <c r="G196" i="18"/>
  <c r="F196" i="18"/>
  <c r="E196" i="18"/>
  <c r="D196" i="18"/>
  <c r="C196" i="18"/>
  <c r="A196" i="18"/>
  <c r="B196" i="18" s="1"/>
  <c r="S195" i="18"/>
  <c r="Q195" i="18"/>
  <c r="P195" i="18"/>
  <c r="O195" i="18"/>
  <c r="N195" i="18"/>
  <c r="M195" i="18"/>
  <c r="L195" i="18"/>
  <c r="K195" i="18"/>
  <c r="J195" i="18"/>
  <c r="I195" i="18"/>
  <c r="H195" i="18"/>
  <c r="G195" i="18"/>
  <c r="F195" i="18"/>
  <c r="E195" i="18"/>
  <c r="D195" i="18"/>
  <c r="C195" i="18"/>
  <c r="B195" i="18"/>
  <c r="A195" i="18"/>
  <c r="S194" i="18"/>
  <c r="Q194" i="18"/>
  <c r="P194" i="18"/>
  <c r="O194" i="18"/>
  <c r="N194" i="18"/>
  <c r="M194" i="18"/>
  <c r="L194" i="18"/>
  <c r="K194" i="18"/>
  <c r="J194" i="18"/>
  <c r="I194" i="18"/>
  <c r="H194" i="18"/>
  <c r="G194" i="18"/>
  <c r="F194" i="18"/>
  <c r="E194" i="18"/>
  <c r="D194" i="18"/>
  <c r="C194" i="18"/>
  <c r="A194" i="18"/>
  <c r="B194" i="18" s="1"/>
  <c r="S193" i="18"/>
  <c r="Q193" i="18"/>
  <c r="P193" i="18"/>
  <c r="O193" i="18"/>
  <c r="N193" i="18"/>
  <c r="M193" i="18"/>
  <c r="L193" i="18"/>
  <c r="K193" i="18"/>
  <c r="J193" i="18"/>
  <c r="I193" i="18"/>
  <c r="H193" i="18"/>
  <c r="G193" i="18"/>
  <c r="F193" i="18"/>
  <c r="E193" i="18"/>
  <c r="D193" i="18"/>
  <c r="C193" i="18"/>
  <c r="A193" i="18"/>
  <c r="B193" i="18" s="1"/>
  <c r="S192" i="18"/>
  <c r="Q192" i="18"/>
  <c r="P192" i="18"/>
  <c r="O192" i="18"/>
  <c r="N192" i="18"/>
  <c r="M192" i="18"/>
  <c r="L192" i="18"/>
  <c r="K192" i="18"/>
  <c r="J192" i="18"/>
  <c r="I192" i="18"/>
  <c r="H192" i="18"/>
  <c r="G192" i="18"/>
  <c r="F192" i="18"/>
  <c r="E192" i="18"/>
  <c r="D192" i="18"/>
  <c r="C192" i="18"/>
  <c r="B192" i="18"/>
  <c r="A192" i="18"/>
  <c r="S191" i="18"/>
  <c r="Q191" i="18"/>
  <c r="P191" i="18"/>
  <c r="O191" i="18"/>
  <c r="N191" i="18"/>
  <c r="M191" i="18"/>
  <c r="L191" i="18"/>
  <c r="K191" i="18"/>
  <c r="J191" i="18"/>
  <c r="I191" i="18"/>
  <c r="H191" i="18"/>
  <c r="G191" i="18"/>
  <c r="F191" i="18"/>
  <c r="E191" i="18"/>
  <c r="D191" i="18"/>
  <c r="C191" i="18"/>
  <c r="A191" i="18"/>
  <c r="B191" i="18" s="1"/>
  <c r="S190" i="18"/>
  <c r="Q190" i="18"/>
  <c r="P190" i="18"/>
  <c r="O190" i="18"/>
  <c r="N190" i="18"/>
  <c r="M190" i="18"/>
  <c r="L190" i="18"/>
  <c r="K190" i="18"/>
  <c r="J190" i="18"/>
  <c r="I190" i="18"/>
  <c r="H190" i="18"/>
  <c r="G190" i="18"/>
  <c r="F190" i="18"/>
  <c r="E190" i="18"/>
  <c r="D190" i="18"/>
  <c r="C190" i="18"/>
  <c r="A190" i="18"/>
  <c r="B190" i="18" s="1"/>
  <c r="S189" i="18"/>
  <c r="Q189" i="18"/>
  <c r="P189" i="18"/>
  <c r="O189" i="18"/>
  <c r="N189" i="18"/>
  <c r="M189" i="18"/>
  <c r="L189" i="18"/>
  <c r="K189" i="18"/>
  <c r="J189" i="18"/>
  <c r="I189" i="18"/>
  <c r="H189" i="18"/>
  <c r="G189" i="18"/>
  <c r="F189" i="18"/>
  <c r="E189" i="18"/>
  <c r="D189" i="18"/>
  <c r="C189" i="18"/>
  <c r="B189" i="18"/>
  <c r="A189" i="18"/>
  <c r="S188" i="18"/>
  <c r="Q188" i="18"/>
  <c r="P188" i="18"/>
  <c r="O188" i="18"/>
  <c r="N188" i="18"/>
  <c r="M188" i="18"/>
  <c r="L188" i="18"/>
  <c r="K188" i="18"/>
  <c r="J188" i="18"/>
  <c r="I188" i="18"/>
  <c r="H188" i="18"/>
  <c r="G188" i="18"/>
  <c r="F188" i="18"/>
  <c r="E188" i="18"/>
  <c r="D188" i="18"/>
  <c r="C188" i="18"/>
  <c r="A188" i="18"/>
  <c r="B188" i="18" s="1"/>
  <c r="S187" i="18"/>
  <c r="Q187" i="18"/>
  <c r="P187" i="18"/>
  <c r="O187" i="18"/>
  <c r="N187" i="18"/>
  <c r="M187" i="18"/>
  <c r="L187" i="18"/>
  <c r="K187" i="18"/>
  <c r="J187" i="18"/>
  <c r="I187" i="18"/>
  <c r="H187" i="18"/>
  <c r="G187" i="18"/>
  <c r="F187" i="18"/>
  <c r="E187" i="18"/>
  <c r="D187" i="18"/>
  <c r="C187" i="18"/>
  <c r="A187" i="18"/>
  <c r="B187" i="18" s="1"/>
  <c r="S186" i="18"/>
  <c r="Q186" i="18"/>
  <c r="P186" i="18"/>
  <c r="O186" i="18"/>
  <c r="N186" i="18"/>
  <c r="M186" i="18"/>
  <c r="L186" i="18"/>
  <c r="K186" i="18"/>
  <c r="J186" i="18"/>
  <c r="I186" i="18"/>
  <c r="H186" i="18"/>
  <c r="G186" i="18"/>
  <c r="F186" i="18"/>
  <c r="E186" i="18"/>
  <c r="D186" i="18"/>
  <c r="C186" i="18"/>
  <c r="B186" i="18"/>
  <c r="A186" i="18"/>
  <c r="S185" i="18"/>
  <c r="Q185" i="18"/>
  <c r="P185" i="18"/>
  <c r="O185" i="18"/>
  <c r="N185" i="18"/>
  <c r="M185" i="18"/>
  <c r="L185" i="18"/>
  <c r="K185" i="18"/>
  <c r="J185" i="18"/>
  <c r="I185" i="18"/>
  <c r="H185" i="18"/>
  <c r="G185" i="18"/>
  <c r="F185" i="18"/>
  <c r="E185" i="18"/>
  <c r="D185" i="18"/>
  <c r="C185" i="18"/>
  <c r="A185" i="18"/>
  <c r="B185" i="18" s="1"/>
  <c r="S184" i="18"/>
  <c r="Q184" i="18"/>
  <c r="P184" i="18"/>
  <c r="O184" i="18"/>
  <c r="N184" i="18"/>
  <c r="M184" i="18"/>
  <c r="L184" i="18"/>
  <c r="K184" i="18"/>
  <c r="J184" i="18"/>
  <c r="I184" i="18"/>
  <c r="H184" i="18"/>
  <c r="G184" i="18"/>
  <c r="F184" i="18"/>
  <c r="E184" i="18"/>
  <c r="D184" i="18"/>
  <c r="C184" i="18"/>
  <c r="A184" i="18"/>
  <c r="B184" i="18" s="1"/>
  <c r="S183" i="18"/>
  <c r="Q183" i="18"/>
  <c r="P183" i="18"/>
  <c r="O183" i="18"/>
  <c r="N183" i="18"/>
  <c r="M183" i="18"/>
  <c r="L183" i="18"/>
  <c r="K183" i="18"/>
  <c r="J183" i="18"/>
  <c r="I183" i="18"/>
  <c r="H183" i="18"/>
  <c r="G183" i="18"/>
  <c r="F183" i="18"/>
  <c r="E183" i="18"/>
  <c r="D183" i="18"/>
  <c r="C183" i="18"/>
  <c r="B183" i="18"/>
  <c r="A183" i="18"/>
  <c r="S182" i="18"/>
  <c r="Q182" i="18"/>
  <c r="P182" i="18"/>
  <c r="O182" i="18"/>
  <c r="N182" i="18"/>
  <c r="M182" i="18"/>
  <c r="L182" i="18"/>
  <c r="K182" i="18"/>
  <c r="J182" i="18"/>
  <c r="I182" i="18"/>
  <c r="H182" i="18"/>
  <c r="G182" i="18"/>
  <c r="F182" i="18"/>
  <c r="E182" i="18"/>
  <c r="D182" i="18"/>
  <c r="C182" i="18"/>
  <c r="A182" i="18"/>
  <c r="B182" i="18" s="1"/>
  <c r="S181" i="18"/>
  <c r="Q181" i="18"/>
  <c r="P181" i="18"/>
  <c r="O181" i="18"/>
  <c r="N181" i="18"/>
  <c r="M181" i="18"/>
  <c r="L181" i="18"/>
  <c r="K181" i="18"/>
  <c r="J181" i="18"/>
  <c r="I181" i="18"/>
  <c r="H181" i="18"/>
  <c r="G181" i="18"/>
  <c r="F181" i="18"/>
  <c r="E181" i="18"/>
  <c r="D181" i="18"/>
  <c r="C181" i="18"/>
  <c r="A181" i="18"/>
  <c r="B181" i="18" s="1"/>
  <c r="S180" i="18"/>
  <c r="Q180" i="18"/>
  <c r="P180" i="18"/>
  <c r="O180" i="18"/>
  <c r="N180" i="18"/>
  <c r="M180" i="18"/>
  <c r="L180" i="18"/>
  <c r="K180" i="18"/>
  <c r="J180" i="18"/>
  <c r="I180" i="18"/>
  <c r="H180" i="18"/>
  <c r="G180" i="18"/>
  <c r="F180" i="18"/>
  <c r="E180" i="18"/>
  <c r="D180" i="18"/>
  <c r="C180" i="18"/>
  <c r="B180" i="18"/>
  <c r="A180" i="18"/>
  <c r="S179" i="18"/>
  <c r="Q179" i="18"/>
  <c r="P179" i="18"/>
  <c r="O179" i="18"/>
  <c r="N179" i="18"/>
  <c r="M179" i="18"/>
  <c r="L179" i="18"/>
  <c r="K179" i="18"/>
  <c r="J179" i="18"/>
  <c r="I179" i="18"/>
  <c r="H179" i="18"/>
  <c r="G179" i="18"/>
  <c r="F179" i="18"/>
  <c r="E179" i="18"/>
  <c r="D179" i="18"/>
  <c r="C179" i="18"/>
  <c r="A179" i="18"/>
  <c r="B179" i="18" s="1"/>
  <c r="S178" i="18"/>
  <c r="Q178" i="18"/>
  <c r="P178" i="18"/>
  <c r="O178" i="18"/>
  <c r="N178" i="18"/>
  <c r="M178" i="18"/>
  <c r="L178" i="18"/>
  <c r="K178" i="18"/>
  <c r="J178" i="18"/>
  <c r="I178" i="18"/>
  <c r="H178" i="18"/>
  <c r="G178" i="18"/>
  <c r="F178" i="18"/>
  <c r="E178" i="18"/>
  <c r="D178" i="18"/>
  <c r="C178" i="18"/>
  <c r="A178" i="18"/>
  <c r="B178" i="18" s="1"/>
  <c r="S177" i="18"/>
  <c r="Q177" i="18"/>
  <c r="P177" i="18"/>
  <c r="O177" i="18"/>
  <c r="N177" i="18"/>
  <c r="M177" i="18"/>
  <c r="L177" i="18"/>
  <c r="K177" i="18"/>
  <c r="J177" i="18"/>
  <c r="I177" i="18"/>
  <c r="H177" i="18"/>
  <c r="G177" i="18"/>
  <c r="F177" i="18"/>
  <c r="E177" i="18"/>
  <c r="D177" i="18"/>
  <c r="C177" i="18"/>
  <c r="B177" i="18"/>
  <c r="A177" i="18"/>
  <c r="S176" i="18"/>
  <c r="Q176" i="18"/>
  <c r="P176" i="18"/>
  <c r="O176" i="18"/>
  <c r="N176" i="18"/>
  <c r="M176" i="18"/>
  <c r="L176" i="18"/>
  <c r="K176" i="18"/>
  <c r="J176" i="18"/>
  <c r="I176" i="18"/>
  <c r="H176" i="18"/>
  <c r="G176" i="18"/>
  <c r="F176" i="18"/>
  <c r="E176" i="18"/>
  <c r="D176" i="18"/>
  <c r="C176" i="18"/>
  <c r="B176" i="18"/>
  <c r="A176" i="18"/>
  <c r="S175" i="18"/>
  <c r="Q175" i="18"/>
  <c r="P175" i="18"/>
  <c r="O175" i="18"/>
  <c r="N175" i="18"/>
  <c r="M175" i="18"/>
  <c r="L175" i="18"/>
  <c r="K175" i="18"/>
  <c r="J175" i="18"/>
  <c r="I175" i="18"/>
  <c r="H175" i="18"/>
  <c r="G175" i="18"/>
  <c r="F175" i="18"/>
  <c r="E175" i="18"/>
  <c r="D175" i="18"/>
  <c r="C175" i="18"/>
  <c r="A175" i="18"/>
  <c r="B175" i="18" s="1"/>
  <c r="S174" i="18"/>
  <c r="Q174" i="18"/>
  <c r="P174" i="18"/>
  <c r="O174" i="18"/>
  <c r="N174" i="18"/>
  <c r="M174" i="18"/>
  <c r="L174" i="18"/>
  <c r="K174" i="18"/>
  <c r="J174" i="18"/>
  <c r="I174" i="18"/>
  <c r="H174" i="18"/>
  <c r="G174" i="18"/>
  <c r="F174" i="18"/>
  <c r="E174" i="18"/>
  <c r="D174" i="18"/>
  <c r="C174" i="18"/>
  <c r="B174" i="18"/>
  <c r="A174" i="18"/>
  <c r="S173" i="18"/>
  <c r="Q173" i="18"/>
  <c r="P173" i="18"/>
  <c r="O173" i="18"/>
  <c r="N173" i="18"/>
  <c r="M173" i="18"/>
  <c r="L173" i="18"/>
  <c r="K173" i="18"/>
  <c r="J173" i="18"/>
  <c r="I173" i="18"/>
  <c r="H173" i="18"/>
  <c r="G173" i="18"/>
  <c r="F173" i="18"/>
  <c r="E173" i="18"/>
  <c r="D173" i="18"/>
  <c r="C173" i="18"/>
  <c r="A173" i="18"/>
  <c r="B173" i="18" s="1"/>
  <c r="S172" i="18"/>
  <c r="Q172" i="18"/>
  <c r="P172" i="18"/>
  <c r="O172" i="18"/>
  <c r="N172" i="18"/>
  <c r="M172" i="18"/>
  <c r="L172" i="18"/>
  <c r="K172" i="18"/>
  <c r="J172" i="18"/>
  <c r="I172" i="18"/>
  <c r="H172" i="18"/>
  <c r="G172" i="18"/>
  <c r="F172" i="18"/>
  <c r="E172" i="18"/>
  <c r="D172" i="18"/>
  <c r="C172" i="18"/>
  <c r="A172" i="18"/>
  <c r="B172" i="18" s="1"/>
  <c r="S171" i="18"/>
  <c r="Q171" i="18"/>
  <c r="P171" i="18"/>
  <c r="O171" i="18"/>
  <c r="N171" i="18"/>
  <c r="M171" i="18"/>
  <c r="L171" i="18"/>
  <c r="K171" i="18"/>
  <c r="J171" i="18"/>
  <c r="I171" i="18"/>
  <c r="H171" i="18"/>
  <c r="G171" i="18"/>
  <c r="F171" i="18"/>
  <c r="E171" i="18"/>
  <c r="D171" i="18"/>
  <c r="C171" i="18"/>
  <c r="B171" i="18"/>
  <c r="A171" i="18"/>
  <c r="S170" i="18"/>
  <c r="Q170" i="18"/>
  <c r="P170" i="18"/>
  <c r="O170" i="18"/>
  <c r="N170" i="18"/>
  <c r="M170" i="18"/>
  <c r="L170" i="18"/>
  <c r="K170" i="18"/>
  <c r="J170" i="18"/>
  <c r="I170" i="18"/>
  <c r="H170" i="18"/>
  <c r="G170" i="18"/>
  <c r="F170" i="18"/>
  <c r="E170" i="18"/>
  <c r="D170" i="18"/>
  <c r="C170" i="18"/>
  <c r="A170" i="18"/>
  <c r="B170" i="18" s="1"/>
  <c r="S169" i="18"/>
  <c r="Q169" i="18"/>
  <c r="P169" i="18"/>
  <c r="O169" i="18"/>
  <c r="N169" i="18"/>
  <c r="M169" i="18"/>
  <c r="L169" i="18"/>
  <c r="K169" i="18"/>
  <c r="J169" i="18"/>
  <c r="I169" i="18"/>
  <c r="H169" i="18"/>
  <c r="G169" i="18"/>
  <c r="F169" i="18"/>
  <c r="E169" i="18"/>
  <c r="D169" i="18"/>
  <c r="C169" i="18"/>
  <c r="A169" i="18"/>
  <c r="B169" i="18" s="1"/>
  <c r="S168" i="18"/>
  <c r="Q168" i="18"/>
  <c r="P168" i="18"/>
  <c r="O168" i="18"/>
  <c r="N168" i="18"/>
  <c r="M168" i="18"/>
  <c r="L168" i="18"/>
  <c r="K168" i="18"/>
  <c r="J168" i="18"/>
  <c r="I168" i="18"/>
  <c r="H168" i="18"/>
  <c r="G168" i="18"/>
  <c r="F168" i="18"/>
  <c r="E168" i="18"/>
  <c r="D168" i="18"/>
  <c r="C168" i="18"/>
  <c r="B168" i="18"/>
  <c r="A168" i="18"/>
  <c r="S167" i="18"/>
  <c r="Q167" i="18"/>
  <c r="P167" i="18"/>
  <c r="O167" i="18"/>
  <c r="N167" i="18"/>
  <c r="M167" i="18"/>
  <c r="L167" i="18"/>
  <c r="K167" i="18"/>
  <c r="J167" i="18"/>
  <c r="I167" i="18"/>
  <c r="H167" i="18"/>
  <c r="G167" i="18"/>
  <c r="F167" i="18"/>
  <c r="E167" i="18"/>
  <c r="D167" i="18"/>
  <c r="C167" i="18"/>
  <c r="A167" i="18"/>
  <c r="B167" i="18" s="1"/>
  <c r="S166" i="18"/>
  <c r="Q166" i="18"/>
  <c r="P166" i="18"/>
  <c r="O166" i="18"/>
  <c r="N166" i="18"/>
  <c r="M166" i="18"/>
  <c r="L166" i="18"/>
  <c r="K166" i="18"/>
  <c r="J166" i="18"/>
  <c r="I166" i="18"/>
  <c r="H166" i="18"/>
  <c r="G166" i="18"/>
  <c r="F166" i="18"/>
  <c r="E166" i="18"/>
  <c r="D166" i="18"/>
  <c r="C166" i="18"/>
  <c r="A166" i="18"/>
  <c r="B166" i="18" s="1"/>
  <c r="S165" i="18"/>
  <c r="Q165" i="18"/>
  <c r="P165" i="18"/>
  <c r="O165" i="18"/>
  <c r="N165" i="18"/>
  <c r="M165" i="18"/>
  <c r="L165" i="18"/>
  <c r="K165" i="18"/>
  <c r="J165" i="18"/>
  <c r="I165" i="18"/>
  <c r="H165" i="18"/>
  <c r="G165" i="18"/>
  <c r="F165" i="18"/>
  <c r="E165" i="18"/>
  <c r="D165" i="18"/>
  <c r="C165" i="18"/>
  <c r="B165" i="18"/>
  <c r="A165" i="18"/>
  <c r="S164" i="18"/>
  <c r="Q164" i="18"/>
  <c r="P164" i="18"/>
  <c r="O164" i="18"/>
  <c r="N164" i="18"/>
  <c r="M164" i="18"/>
  <c r="L164" i="18"/>
  <c r="K164" i="18"/>
  <c r="J164" i="18"/>
  <c r="I164" i="18"/>
  <c r="H164" i="18"/>
  <c r="G164" i="18"/>
  <c r="F164" i="18"/>
  <c r="E164" i="18"/>
  <c r="D164" i="18"/>
  <c r="C164" i="18"/>
  <c r="B164" i="18"/>
  <c r="A164" i="18"/>
  <c r="S163" i="18"/>
  <c r="Q163" i="18"/>
  <c r="P163" i="18"/>
  <c r="O163" i="18"/>
  <c r="N163" i="18"/>
  <c r="M163" i="18"/>
  <c r="L163" i="18"/>
  <c r="K163" i="18"/>
  <c r="J163" i="18"/>
  <c r="I163" i="18"/>
  <c r="H163" i="18"/>
  <c r="G163" i="18"/>
  <c r="F163" i="18"/>
  <c r="E163" i="18"/>
  <c r="D163" i="18"/>
  <c r="C163" i="18"/>
  <c r="A163" i="18"/>
  <c r="B163" i="18" s="1"/>
  <c r="S162" i="18"/>
  <c r="Q162" i="18"/>
  <c r="P162" i="18"/>
  <c r="O162" i="18"/>
  <c r="N162" i="18"/>
  <c r="M162" i="18"/>
  <c r="L162" i="18"/>
  <c r="K162" i="18"/>
  <c r="J162" i="18"/>
  <c r="I162" i="18"/>
  <c r="H162" i="18"/>
  <c r="G162" i="18"/>
  <c r="F162" i="18"/>
  <c r="E162" i="18"/>
  <c r="D162" i="18"/>
  <c r="C162" i="18"/>
  <c r="B162" i="18"/>
  <c r="A162" i="18"/>
  <c r="S161" i="18"/>
  <c r="Q161" i="18"/>
  <c r="P161" i="18"/>
  <c r="O161" i="18"/>
  <c r="N161" i="18"/>
  <c r="M161" i="18"/>
  <c r="L161" i="18"/>
  <c r="K161" i="18"/>
  <c r="J161" i="18"/>
  <c r="I161" i="18"/>
  <c r="H161" i="18"/>
  <c r="G161" i="18"/>
  <c r="F161" i="18"/>
  <c r="E161" i="18"/>
  <c r="D161" i="18"/>
  <c r="C161" i="18"/>
  <c r="A161" i="18"/>
  <c r="B161" i="18" s="1"/>
  <c r="S160" i="18"/>
  <c r="Q160" i="18"/>
  <c r="P160" i="18"/>
  <c r="O160" i="18"/>
  <c r="N160" i="18"/>
  <c r="M160" i="18"/>
  <c r="L160" i="18"/>
  <c r="K160" i="18"/>
  <c r="J160" i="18"/>
  <c r="I160" i="18"/>
  <c r="H160" i="18"/>
  <c r="G160" i="18"/>
  <c r="F160" i="18"/>
  <c r="E160" i="18"/>
  <c r="D160" i="18"/>
  <c r="C160" i="18"/>
  <c r="A160" i="18"/>
  <c r="B160" i="18" s="1"/>
  <c r="S159" i="18"/>
  <c r="Q159" i="18"/>
  <c r="P159" i="18"/>
  <c r="O159" i="18"/>
  <c r="N159" i="18"/>
  <c r="M159" i="18"/>
  <c r="L159" i="18"/>
  <c r="K159" i="18"/>
  <c r="J159" i="18"/>
  <c r="I159" i="18"/>
  <c r="H159" i="18"/>
  <c r="G159" i="18"/>
  <c r="F159" i="18"/>
  <c r="E159" i="18"/>
  <c r="D159" i="18"/>
  <c r="C159" i="18"/>
  <c r="B159" i="18"/>
  <c r="A159" i="18"/>
  <c r="S158" i="18"/>
  <c r="Q158" i="18"/>
  <c r="P158" i="18"/>
  <c r="O158" i="18"/>
  <c r="N158" i="18"/>
  <c r="M158" i="18"/>
  <c r="L158" i="18"/>
  <c r="K158" i="18"/>
  <c r="J158" i="18"/>
  <c r="I158" i="18"/>
  <c r="H158" i="18"/>
  <c r="G158" i="18"/>
  <c r="F158" i="18"/>
  <c r="E158" i="18"/>
  <c r="D158" i="18"/>
  <c r="C158" i="18"/>
  <c r="A158" i="18"/>
  <c r="B158" i="18" s="1"/>
  <c r="S157" i="18"/>
  <c r="Q157" i="18"/>
  <c r="P157" i="18"/>
  <c r="O157" i="18"/>
  <c r="N157" i="18"/>
  <c r="M157" i="18"/>
  <c r="L157" i="18"/>
  <c r="K157" i="18"/>
  <c r="J157" i="18"/>
  <c r="I157" i="18"/>
  <c r="H157" i="18"/>
  <c r="G157" i="18"/>
  <c r="F157" i="18"/>
  <c r="E157" i="18"/>
  <c r="D157" i="18"/>
  <c r="C157" i="18"/>
  <c r="A157" i="18"/>
  <c r="B157" i="18" s="1"/>
  <c r="S156" i="18"/>
  <c r="Q156" i="18"/>
  <c r="P156" i="18"/>
  <c r="O156" i="18"/>
  <c r="N156" i="18"/>
  <c r="M156" i="18"/>
  <c r="L156" i="18"/>
  <c r="K156" i="18"/>
  <c r="J156" i="18"/>
  <c r="I156" i="18"/>
  <c r="H156" i="18"/>
  <c r="G156" i="18"/>
  <c r="F156" i="18"/>
  <c r="E156" i="18"/>
  <c r="D156" i="18"/>
  <c r="C156" i="18"/>
  <c r="B156" i="18"/>
  <c r="A156" i="18"/>
  <c r="S155" i="18"/>
  <c r="Q155" i="18"/>
  <c r="P155" i="18"/>
  <c r="O155" i="18"/>
  <c r="N155" i="18"/>
  <c r="M155" i="18"/>
  <c r="L155" i="18"/>
  <c r="K155" i="18"/>
  <c r="J155" i="18"/>
  <c r="I155" i="18"/>
  <c r="H155" i="18"/>
  <c r="G155" i="18"/>
  <c r="F155" i="18"/>
  <c r="E155" i="18"/>
  <c r="D155" i="18"/>
  <c r="C155" i="18"/>
  <c r="A155" i="18"/>
  <c r="B155" i="18" s="1"/>
  <c r="S154" i="18"/>
  <c r="Q154" i="18"/>
  <c r="P154" i="18"/>
  <c r="O154" i="18"/>
  <c r="N154" i="18"/>
  <c r="M154" i="18"/>
  <c r="L154" i="18"/>
  <c r="K154" i="18"/>
  <c r="J154" i="18"/>
  <c r="I154" i="18"/>
  <c r="H154" i="18"/>
  <c r="G154" i="18"/>
  <c r="F154" i="18"/>
  <c r="E154" i="18"/>
  <c r="D154" i="18"/>
  <c r="C154" i="18"/>
  <c r="A154" i="18"/>
  <c r="B154" i="18" s="1"/>
  <c r="S153" i="18"/>
  <c r="Q153" i="18"/>
  <c r="P153" i="18"/>
  <c r="O153" i="18"/>
  <c r="N153" i="18"/>
  <c r="M153" i="18"/>
  <c r="L153" i="18"/>
  <c r="K153" i="18"/>
  <c r="J153" i="18"/>
  <c r="I153" i="18"/>
  <c r="H153" i="18"/>
  <c r="G153" i="18"/>
  <c r="F153" i="18"/>
  <c r="E153" i="18"/>
  <c r="D153" i="18"/>
  <c r="C153" i="18"/>
  <c r="B153" i="18"/>
  <c r="A153" i="18"/>
  <c r="S152" i="18"/>
  <c r="Q152" i="18"/>
  <c r="P152" i="18"/>
  <c r="O152" i="18"/>
  <c r="N152" i="18"/>
  <c r="M152" i="18"/>
  <c r="L152" i="18"/>
  <c r="K152" i="18"/>
  <c r="J152" i="18"/>
  <c r="I152" i="18"/>
  <c r="H152" i="18"/>
  <c r="G152" i="18"/>
  <c r="F152" i="18"/>
  <c r="E152" i="18"/>
  <c r="D152" i="18"/>
  <c r="C152" i="18"/>
  <c r="B152" i="18"/>
  <c r="A152" i="18"/>
  <c r="S151" i="18"/>
  <c r="Q151" i="18"/>
  <c r="P151" i="18"/>
  <c r="O151" i="18"/>
  <c r="N151" i="18"/>
  <c r="M151" i="18"/>
  <c r="L151" i="18"/>
  <c r="K151" i="18"/>
  <c r="J151" i="18"/>
  <c r="I151" i="18"/>
  <c r="H151" i="18"/>
  <c r="G151" i="18"/>
  <c r="F151" i="18"/>
  <c r="E151" i="18"/>
  <c r="D151" i="18"/>
  <c r="C151" i="18"/>
  <c r="A151" i="18"/>
  <c r="B151" i="18" s="1"/>
  <c r="S150" i="18"/>
  <c r="Q150" i="18"/>
  <c r="P150" i="18"/>
  <c r="O150" i="18"/>
  <c r="N150" i="18"/>
  <c r="M150" i="18"/>
  <c r="L150" i="18"/>
  <c r="K150" i="18"/>
  <c r="J150" i="18"/>
  <c r="I150" i="18"/>
  <c r="H150" i="18"/>
  <c r="G150" i="18"/>
  <c r="F150" i="18"/>
  <c r="E150" i="18"/>
  <c r="D150" i="18"/>
  <c r="C150" i="18"/>
  <c r="B150" i="18"/>
  <c r="A150" i="18"/>
  <c r="S149" i="18"/>
  <c r="Q149" i="18"/>
  <c r="P149" i="18"/>
  <c r="O149" i="18"/>
  <c r="N149" i="18"/>
  <c r="M149" i="18"/>
  <c r="L149" i="18"/>
  <c r="K149" i="18"/>
  <c r="J149" i="18"/>
  <c r="I149" i="18"/>
  <c r="H149" i="18"/>
  <c r="G149" i="18"/>
  <c r="F149" i="18"/>
  <c r="E149" i="18"/>
  <c r="D149" i="18"/>
  <c r="C149" i="18"/>
  <c r="A149" i="18"/>
  <c r="B149" i="18" s="1"/>
  <c r="S148" i="18"/>
  <c r="Q148" i="18"/>
  <c r="P148" i="18"/>
  <c r="O148" i="18"/>
  <c r="N148" i="18"/>
  <c r="M148" i="18"/>
  <c r="L148" i="18"/>
  <c r="K148" i="18"/>
  <c r="J148" i="18"/>
  <c r="I148" i="18"/>
  <c r="H148" i="18"/>
  <c r="G148" i="18"/>
  <c r="F148" i="18"/>
  <c r="E148" i="18"/>
  <c r="D148" i="18"/>
  <c r="C148" i="18"/>
  <c r="A148" i="18"/>
  <c r="B148" i="18" s="1"/>
  <c r="S147" i="18"/>
  <c r="Q147" i="18"/>
  <c r="P147" i="18"/>
  <c r="O147" i="18"/>
  <c r="N147" i="18"/>
  <c r="M147" i="18"/>
  <c r="L147" i="18"/>
  <c r="K147" i="18"/>
  <c r="J147" i="18"/>
  <c r="I147" i="18"/>
  <c r="H147" i="18"/>
  <c r="G147" i="18"/>
  <c r="F147" i="18"/>
  <c r="E147" i="18"/>
  <c r="D147" i="18"/>
  <c r="C147" i="18"/>
  <c r="B147" i="18"/>
  <c r="A147" i="18"/>
  <c r="S146" i="18"/>
  <c r="Q146" i="18"/>
  <c r="P146" i="18"/>
  <c r="O146" i="18"/>
  <c r="N146" i="18"/>
  <c r="M146" i="18"/>
  <c r="L146" i="18"/>
  <c r="K146" i="18"/>
  <c r="J146" i="18"/>
  <c r="I146" i="18"/>
  <c r="H146" i="18"/>
  <c r="G146" i="18"/>
  <c r="F146" i="18"/>
  <c r="E146" i="18"/>
  <c r="D146" i="18"/>
  <c r="C146" i="18"/>
  <c r="A146" i="18"/>
  <c r="B146" i="18" s="1"/>
  <c r="S145" i="18"/>
  <c r="Q145" i="18"/>
  <c r="P145" i="18"/>
  <c r="O145" i="18"/>
  <c r="N145" i="18"/>
  <c r="M145" i="18"/>
  <c r="L145" i="18"/>
  <c r="K145" i="18"/>
  <c r="J145" i="18"/>
  <c r="I145" i="18"/>
  <c r="H145" i="18"/>
  <c r="G145" i="18"/>
  <c r="F145" i="18"/>
  <c r="E145" i="18"/>
  <c r="D145" i="18"/>
  <c r="C145" i="18"/>
  <c r="A145" i="18"/>
  <c r="B145" i="18" s="1"/>
  <c r="S144" i="18"/>
  <c r="Q144" i="18"/>
  <c r="P144" i="18"/>
  <c r="O144" i="18"/>
  <c r="N144" i="18"/>
  <c r="M144" i="18"/>
  <c r="L144" i="18"/>
  <c r="K144" i="18"/>
  <c r="J144" i="18"/>
  <c r="I144" i="18"/>
  <c r="H144" i="18"/>
  <c r="G144" i="18"/>
  <c r="F144" i="18"/>
  <c r="E144" i="18"/>
  <c r="D144" i="18"/>
  <c r="C144" i="18"/>
  <c r="B144" i="18"/>
  <c r="A144" i="18"/>
  <c r="S143" i="18"/>
  <c r="Q143" i="18"/>
  <c r="P143" i="18"/>
  <c r="O143" i="18"/>
  <c r="N143" i="18"/>
  <c r="M143" i="18"/>
  <c r="L143" i="18"/>
  <c r="K143" i="18"/>
  <c r="J143" i="18"/>
  <c r="I143" i="18"/>
  <c r="H143" i="18"/>
  <c r="G143" i="18"/>
  <c r="F143" i="18"/>
  <c r="E143" i="18"/>
  <c r="D143" i="18"/>
  <c r="C143" i="18"/>
  <c r="A143" i="18"/>
  <c r="B143" i="18" s="1"/>
  <c r="S142" i="18"/>
  <c r="Q142" i="18"/>
  <c r="P142" i="18"/>
  <c r="O142" i="18"/>
  <c r="N142" i="18"/>
  <c r="M142" i="18"/>
  <c r="L142" i="18"/>
  <c r="K142" i="18"/>
  <c r="J142" i="18"/>
  <c r="I142" i="18"/>
  <c r="H142" i="18"/>
  <c r="G142" i="18"/>
  <c r="F142" i="18"/>
  <c r="E142" i="18"/>
  <c r="D142" i="18"/>
  <c r="C142" i="18"/>
  <c r="A142" i="18"/>
  <c r="B142" i="18" s="1"/>
  <c r="S141" i="18"/>
  <c r="Q141" i="18"/>
  <c r="P141" i="18"/>
  <c r="O141" i="18"/>
  <c r="N141" i="18"/>
  <c r="M141" i="18"/>
  <c r="L141" i="18"/>
  <c r="K141" i="18"/>
  <c r="J141" i="18"/>
  <c r="I141" i="18"/>
  <c r="H141" i="18"/>
  <c r="G141" i="18"/>
  <c r="F141" i="18"/>
  <c r="E141" i="18"/>
  <c r="D141" i="18"/>
  <c r="C141" i="18"/>
  <c r="B141" i="18"/>
  <c r="A141" i="18"/>
  <c r="S140" i="18"/>
  <c r="Q140" i="18"/>
  <c r="P140" i="18"/>
  <c r="O140" i="18"/>
  <c r="N140" i="18"/>
  <c r="M140" i="18"/>
  <c r="L140" i="18"/>
  <c r="K140" i="18"/>
  <c r="J140" i="18"/>
  <c r="I140" i="18"/>
  <c r="H140" i="18"/>
  <c r="G140" i="18"/>
  <c r="F140" i="18"/>
  <c r="E140" i="18"/>
  <c r="D140" i="18"/>
  <c r="C140" i="18"/>
  <c r="B140" i="18"/>
  <c r="A140" i="18"/>
  <c r="S139" i="18"/>
  <c r="Q139" i="18"/>
  <c r="P139" i="18"/>
  <c r="O139" i="18"/>
  <c r="N139" i="18"/>
  <c r="M139" i="18"/>
  <c r="L139" i="18"/>
  <c r="K139" i="18"/>
  <c r="J139" i="18"/>
  <c r="I139" i="18"/>
  <c r="H139" i="18"/>
  <c r="G139" i="18"/>
  <c r="F139" i="18"/>
  <c r="E139" i="18"/>
  <c r="D139" i="18"/>
  <c r="C139" i="18"/>
  <c r="A139" i="18"/>
  <c r="B139" i="18" s="1"/>
  <c r="S138" i="18"/>
  <c r="Q138" i="18"/>
  <c r="P138" i="18"/>
  <c r="O138" i="18"/>
  <c r="N138" i="18"/>
  <c r="M138" i="18"/>
  <c r="L138" i="18"/>
  <c r="K138" i="18"/>
  <c r="J138" i="18"/>
  <c r="I138" i="18"/>
  <c r="H138" i="18"/>
  <c r="G138" i="18"/>
  <c r="F138" i="18"/>
  <c r="E138" i="18"/>
  <c r="D138" i="18"/>
  <c r="C138" i="18"/>
  <c r="B138" i="18"/>
  <c r="A138" i="18"/>
  <c r="S137" i="18"/>
  <c r="Q137" i="18"/>
  <c r="P137" i="18"/>
  <c r="O137" i="18"/>
  <c r="N137" i="18"/>
  <c r="M137" i="18"/>
  <c r="L137" i="18"/>
  <c r="K137" i="18"/>
  <c r="J137" i="18"/>
  <c r="I137" i="18"/>
  <c r="H137" i="18"/>
  <c r="G137" i="18"/>
  <c r="F137" i="18"/>
  <c r="E137" i="18"/>
  <c r="D137" i="18"/>
  <c r="C137" i="18"/>
  <c r="A137" i="18"/>
  <c r="B137" i="18" s="1"/>
  <c r="S136" i="18"/>
  <c r="Q136" i="18"/>
  <c r="P136" i="18"/>
  <c r="O136" i="18"/>
  <c r="N136" i="18"/>
  <c r="M136" i="18"/>
  <c r="L136" i="18"/>
  <c r="K136" i="18"/>
  <c r="J136" i="18"/>
  <c r="I136" i="18"/>
  <c r="H136" i="18"/>
  <c r="G136" i="18"/>
  <c r="F136" i="18"/>
  <c r="E136" i="18"/>
  <c r="D136" i="18"/>
  <c r="C136" i="18"/>
  <c r="A136" i="18"/>
  <c r="B136" i="18" s="1"/>
  <c r="S135" i="18"/>
  <c r="Q135" i="18"/>
  <c r="P135" i="18"/>
  <c r="O135" i="18"/>
  <c r="N135" i="18"/>
  <c r="M135" i="18"/>
  <c r="L135" i="18"/>
  <c r="K135" i="18"/>
  <c r="J135" i="18"/>
  <c r="I135" i="18"/>
  <c r="H135" i="18"/>
  <c r="G135" i="18"/>
  <c r="F135" i="18"/>
  <c r="E135" i="18"/>
  <c r="D135" i="18"/>
  <c r="C135" i="18"/>
  <c r="B135" i="18"/>
  <c r="A135" i="18"/>
  <c r="S134" i="18"/>
  <c r="Q134" i="18"/>
  <c r="P134" i="18"/>
  <c r="O134" i="18"/>
  <c r="N134" i="18"/>
  <c r="M134" i="18"/>
  <c r="L134" i="18"/>
  <c r="K134" i="18"/>
  <c r="J134" i="18"/>
  <c r="I134" i="18"/>
  <c r="H134" i="18"/>
  <c r="G134" i="18"/>
  <c r="F134" i="18"/>
  <c r="E134" i="18"/>
  <c r="D134" i="18"/>
  <c r="C134" i="18"/>
  <c r="A134" i="18"/>
  <c r="B134" i="18" s="1"/>
  <c r="S133" i="18"/>
  <c r="Q133" i="18"/>
  <c r="P133" i="18"/>
  <c r="O133" i="18"/>
  <c r="N133" i="18"/>
  <c r="M133" i="18"/>
  <c r="L133" i="18"/>
  <c r="K133" i="18"/>
  <c r="J133" i="18"/>
  <c r="I133" i="18"/>
  <c r="H133" i="18"/>
  <c r="G133" i="18"/>
  <c r="F133" i="18"/>
  <c r="E133" i="18"/>
  <c r="D133" i="18"/>
  <c r="C133" i="18"/>
  <c r="A133" i="18"/>
  <c r="B133" i="18" s="1"/>
  <c r="S132" i="18"/>
  <c r="Q132" i="18"/>
  <c r="P132" i="18"/>
  <c r="O132" i="18"/>
  <c r="N132" i="18"/>
  <c r="M132" i="18"/>
  <c r="L132" i="18"/>
  <c r="K132" i="18"/>
  <c r="J132" i="18"/>
  <c r="I132" i="18"/>
  <c r="H132" i="18"/>
  <c r="G132" i="18"/>
  <c r="F132" i="18"/>
  <c r="E132" i="18"/>
  <c r="D132" i="18"/>
  <c r="C132" i="18"/>
  <c r="B132" i="18"/>
  <c r="A132" i="18"/>
  <c r="S131" i="18"/>
  <c r="Q131" i="18"/>
  <c r="P131" i="18"/>
  <c r="O131" i="18"/>
  <c r="N131" i="18"/>
  <c r="M131" i="18"/>
  <c r="L131" i="18"/>
  <c r="K131" i="18"/>
  <c r="J131" i="18"/>
  <c r="I131" i="18"/>
  <c r="H131" i="18"/>
  <c r="G131" i="18"/>
  <c r="F131" i="18"/>
  <c r="E131" i="18"/>
  <c r="D131" i="18"/>
  <c r="C131" i="18"/>
  <c r="A131" i="18"/>
  <c r="B131" i="18" s="1"/>
  <c r="S130" i="18"/>
  <c r="Q130" i="18"/>
  <c r="P130" i="18"/>
  <c r="O130" i="18"/>
  <c r="N130" i="18"/>
  <c r="M130" i="18"/>
  <c r="L130" i="18"/>
  <c r="K130" i="18"/>
  <c r="J130" i="18"/>
  <c r="I130" i="18"/>
  <c r="H130" i="18"/>
  <c r="G130" i="18"/>
  <c r="F130" i="18"/>
  <c r="E130" i="18"/>
  <c r="D130" i="18"/>
  <c r="C130" i="18"/>
  <c r="A130" i="18"/>
  <c r="B130" i="18" s="1"/>
  <c r="S129" i="18"/>
  <c r="Q129" i="18"/>
  <c r="P129" i="18"/>
  <c r="O129" i="18"/>
  <c r="N129" i="18"/>
  <c r="M129" i="18"/>
  <c r="L129" i="18"/>
  <c r="K129" i="18"/>
  <c r="J129" i="18"/>
  <c r="I129" i="18"/>
  <c r="H129" i="18"/>
  <c r="G129" i="18"/>
  <c r="F129" i="18"/>
  <c r="E129" i="18"/>
  <c r="D129" i="18"/>
  <c r="C129" i="18"/>
  <c r="B129" i="18"/>
  <c r="A129" i="18"/>
  <c r="S128" i="18"/>
  <c r="Q128" i="18"/>
  <c r="P128" i="18"/>
  <c r="O128" i="18"/>
  <c r="N128" i="18"/>
  <c r="M128" i="18"/>
  <c r="L128" i="18"/>
  <c r="K128" i="18"/>
  <c r="J128" i="18"/>
  <c r="I128" i="18"/>
  <c r="H128" i="18"/>
  <c r="G128" i="18"/>
  <c r="F128" i="18"/>
  <c r="E128" i="18"/>
  <c r="D128" i="18"/>
  <c r="C128" i="18"/>
  <c r="B128" i="18"/>
  <c r="A128" i="18"/>
  <c r="S127" i="18"/>
  <c r="Q127" i="18"/>
  <c r="P127" i="18"/>
  <c r="O127" i="18"/>
  <c r="N127" i="18"/>
  <c r="M127" i="18"/>
  <c r="L127" i="18"/>
  <c r="K127" i="18"/>
  <c r="J127" i="18"/>
  <c r="I127" i="18"/>
  <c r="H127" i="18"/>
  <c r="G127" i="18"/>
  <c r="F127" i="18"/>
  <c r="E127" i="18"/>
  <c r="D127" i="18"/>
  <c r="C127" i="18"/>
  <c r="A127" i="18"/>
  <c r="B127" i="18" s="1"/>
  <c r="S126" i="18"/>
  <c r="Q126" i="18"/>
  <c r="P126" i="18"/>
  <c r="O126" i="18"/>
  <c r="N126" i="18"/>
  <c r="M126" i="18"/>
  <c r="L126" i="18"/>
  <c r="K126" i="18"/>
  <c r="J126" i="18"/>
  <c r="I126" i="18"/>
  <c r="H126" i="18"/>
  <c r="G126" i="18"/>
  <c r="F126" i="18"/>
  <c r="E126" i="18"/>
  <c r="D126" i="18"/>
  <c r="C126" i="18"/>
  <c r="B126" i="18"/>
  <c r="A126" i="18"/>
  <c r="S125" i="18"/>
  <c r="Q125" i="18"/>
  <c r="P125" i="18"/>
  <c r="O125" i="18"/>
  <c r="N125" i="18"/>
  <c r="M125" i="18"/>
  <c r="L125" i="18"/>
  <c r="K125" i="18"/>
  <c r="J125" i="18"/>
  <c r="I125" i="18"/>
  <c r="H125" i="18"/>
  <c r="G125" i="18"/>
  <c r="F125" i="18"/>
  <c r="E125" i="18"/>
  <c r="D125" i="18"/>
  <c r="C125" i="18"/>
  <c r="A125" i="18"/>
  <c r="B125" i="18" s="1"/>
  <c r="S124" i="18"/>
  <c r="Q124" i="18"/>
  <c r="P124" i="18"/>
  <c r="O124" i="18"/>
  <c r="N124" i="18"/>
  <c r="M124" i="18"/>
  <c r="L124" i="18"/>
  <c r="K124" i="18"/>
  <c r="J124" i="18"/>
  <c r="I124" i="18"/>
  <c r="H124" i="18"/>
  <c r="G124" i="18"/>
  <c r="F124" i="18"/>
  <c r="E124" i="18"/>
  <c r="D124" i="18"/>
  <c r="C124" i="18"/>
  <c r="A124" i="18"/>
  <c r="B124" i="18" s="1"/>
  <c r="S123" i="18"/>
  <c r="Q123" i="18"/>
  <c r="P123" i="18"/>
  <c r="O123" i="18"/>
  <c r="N123" i="18"/>
  <c r="M123" i="18"/>
  <c r="L123" i="18"/>
  <c r="K123" i="18"/>
  <c r="J123" i="18"/>
  <c r="I123" i="18"/>
  <c r="H123" i="18"/>
  <c r="G123" i="18"/>
  <c r="F123" i="18"/>
  <c r="E123" i="18"/>
  <c r="D123" i="18"/>
  <c r="C123" i="18"/>
  <c r="B123" i="18"/>
  <c r="A123" i="18"/>
  <c r="S122" i="18"/>
  <c r="Q122" i="18"/>
  <c r="P122" i="18"/>
  <c r="O122" i="18"/>
  <c r="N122" i="18"/>
  <c r="M122" i="18"/>
  <c r="L122" i="18"/>
  <c r="K122" i="18"/>
  <c r="J122" i="18"/>
  <c r="I122" i="18"/>
  <c r="H122" i="18"/>
  <c r="G122" i="18"/>
  <c r="F122" i="18"/>
  <c r="E122" i="18"/>
  <c r="D122" i="18"/>
  <c r="C122" i="18"/>
  <c r="A122" i="18"/>
  <c r="B122" i="18" s="1"/>
  <c r="S121" i="18"/>
  <c r="Q121" i="18"/>
  <c r="P121" i="18"/>
  <c r="O121" i="18"/>
  <c r="N121" i="18"/>
  <c r="M121" i="18"/>
  <c r="L121" i="18"/>
  <c r="K121" i="18"/>
  <c r="J121" i="18"/>
  <c r="I121" i="18"/>
  <c r="H121" i="18"/>
  <c r="G121" i="18"/>
  <c r="F121" i="18"/>
  <c r="E121" i="18"/>
  <c r="D121" i="18"/>
  <c r="C121" i="18"/>
  <c r="A121" i="18"/>
  <c r="B121" i="18" s="1"/>
  <c r="S120" i="18"/>
  <c r="Q120" i="18"/>
  <c r="P120" i="18"/>
  <c r="O120" i="18"/>
  <c r="N120" i="18"/>
  <c r="M120" i="18"/>
  <c r="L120" i="18"/>
  <c r="K120" i="18"/>
  <c r="J120" i="18"/>
  <c r="I120" i="18"/>
  <c r="H120" i="18"/>
  <c r="G120" i="18"/>
  <c r="F120" i="18"/>
  <c r="E120" i="18"/>
  <c r="D120" i="18"/>
  <c r="C120" i="18"/>
  <c r="B120" i="18"/>
  <c r="A120" i="18"/>
  <c r="S119" i="18"/>
  <c r="Q119" i="18"/>
  <c r="P119" i="18"/>
  <c r="O119" i="18"/>
  <c r="N119" i="18"/>
  <c r="M119" i="18"/>
  <c r="L119" i="18"/>
  <c r="K119" i="18"/>
  <c r="J119" i="18"/>
  <c r="I119" i="18"/>
  <c r="H119" i="18"/>
  <c r="G119" i="18"/>
  <c r="F119" i="18"/>
  <c r="E119" i="18"/>
  <c r="D119" i="18"/>
  <c r="C119" i="18"/>
  <c r="A119" i="18"/>
  <c r="B119" i="18" s="1"/>
  <c r="S118" i="18"/>
  <c r="Q118" i="18"/>
  <c r="P118" i="18"/>
  <c r="O118" i="18"/>
  <c r="N118" i="18"/>
  <c r="M118" i="18"/>
  <c r="L118" i="18"/>
  <c r="K118" i="18"/>
  <c r="J118" i="18"/>
  <c r="I118" i="18"/>
  <c r="H118" i="18"/>
  <c r="G118" i="18"/>
  <c r="F118" i="18"/>
  <c r="E118" i="18"/>
  <c r="D118" i="18"/>
  <c r="C118" i="18"/>
  <c r="A118" i="18"/>
  <c r="B118" i="18" s="1"/>
  <c r="S117" i="18"/>
  <c r="Q117" i="18"/>
  <c r="P117" i="18"/>
  <c r="O117" i="18"/>
  <c r="N117" i="18"/>
  <c r="M117" i="18"/>
  <c r="L117" i="18"/>
  <c r="K117" i="18"/>
  <c r="J117" i="18"/>
  <c r="I117" i="18"/>
  <c r="H117" i="18"/>
  <c r="G117" i="18"/>
  <c r="F117" i="18"/>
  <c r="E117" i="18"/>
  <c r="D117" i="18"/>
  <c r="C117" i="18"/>
  <c r="B117" i="18"/>
  <c r="A117" i="18"/>
  <c r="S116" i="18"/>
  <c r="Q116" i="18"/>
  <c r="P116" i="18"/>
  <c r="O116" i="18"/>
  <c r="N116" i="18"/>
  <c r="M116" i="18"/>
  <c r="L116" i="18"/>
  <c r="K116" i="18"/>
  <c r="J116" i="18"/>
  <c r="I116" i="18"/>
  <c r="H116" i="18"/>
  <c r="G116" i="18"/>
  <c r="F116" i="18"/>
  <c r="E116" i="18"/>
  <c r="D116" i="18"/>
  <c r="C116" i="18"/>
  <c r="B116" i="18"/>
  <c r="A116" i="18"/>
  <c r="S115" i="18"/>
  <c r="Q115" i="18"/>
  <c r="P115" i="18"/>
  <c r="O115" i="18"/>
  <c r="N115" i="18"/>
  <c r="M115" i="18"/>
  <c r="L115" i="18"/>
  <c r="K115" i="18"/>
  <c r="J115" i="18"/>
  <c r="I115" i="18"/>
  <c r="H115" i="18"/>
  <c r="G115" i="18"/>
  <c r="F115" i="18"/>
  <c r="E115" i="18"/>
  <c r="D115" i="18"/>
  <c r="C115" i="18"/>
  <c r="A115" i="18"/>
  <c r="B115" i="18" s="1"/>
  <c r="S114" i="18"/>
  <c r="Q114" i="18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D114" i="18"/>
  <c r="C114" i="18"/>
  <c r="B114" i="18"/>
  <c r="A114" i="18"/>
  <c r="S113" i="18"/>
  <c r="Q113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D113" i="18"/>
  <c r="C113" i="18"/>
  <c r="A113" i="18"/>
  <c r="B113" i="18" s="1"/>
  <c r="S112" i="18"/>
  <c r="Q112" i="18"/>
  <c r="P112" i="18"/>
  <c r="O112" i="18"/>
  <c r="N112" i="18"/>
  <c r="M112" i="18"/>
  <c r="L112" i="18"/>
  <c r="K112" i="18"/>
  <c r="J112" i="18"/>
  <c r="I112" i="18"/>
  <c r="H112" i="18"/>
  <c r="G112" i="18"/>
  <c r="F112" i="18"/>
  <c r="E112" i="18"/>
  <c r="D112" i="18"/>
  <c r="C112" i="18"/>
  <c r="A112" i="18"/>
  <c r="B112" i="18" s="1"/>
  <c r="S111" i="18"/>
  <c r="Q111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111" i="18"/>
  <c r="C111" i="18"/>
  <c r="B111" i="18"/>
  <c r="A111" i="18"/>
  <c r="S110" i="18"/>
  <c r="Q110" i="18"/>
  <c r="P110" i="18"/>
  <c r="O110" i="18"/>
  <c r="N110" i="18"/>
  <c r="M110" i="18"/>
  <c r="L110" i="18"/>
  <c r="K110" i="18"/>
  <c r="J110" i="18"/>
  <c r="I110" i="18"/>
  <c r="H110" i="18"/>
  <c r="G110" i="18"/>
  <c r="F110" i="18"/>
  <c r="E110" i="18"/>
  <c r="D110" i="18"/>
  <c r="C110" i="18"/>
  <c r="A110" i="18"/>
  <c r="B110" i="18" s="1"/>
  <c r="S109" i="18"/>
  <c r="Q109" i="18"/>
  <c r="P109" i="18"/>
  <c r="O109" i="18"/>
  <c r="N109" i="18"/>
  <c r="M109" i="18"/>
  <c r="L109" i="18"/>
  <c r="K109" i="18"/>
  <c r="J109" i="18"/>
  <c r="I109" i="18"/>
  <c r="H109" i="18"/>
  <c r="G109" i="18"/>
  <c r="F109" i="18"/>
  <c r="E109" i="18"/>
  <c r="D109" i="18"/>
  <c r="C109" i="18"/>
  <c r="A109" i="18"/>
  <c r="B109" i="18" s="1"/>
  <c r="S108" i="18"/>
  <c r="Q108" i="18"/>
  <c r="P108" i="18"/>
  <c r="O108" i="18"/>
  <c r="N108" i="18"/>
  <c r="M108" i="18"/>
  <c r="L108" i="18"/>
  <c r="K108" i="18"/>
  <c r="J108" i="18"/>
  <c r="I108" i="18"/>
  <c r="H108" i="18"/>
  <c r="G108" i="18"/>
  <c r="F108" i="18"/>
  <c r="E108" i="18"/>
  <c r="D108" i="18"/>
  <c r="C108" i="18"/>
  <c r="B108" i="18"/>
  <c r="A108" i="18"/>
  <c r="S107" i="18"/>
  <c r="Q107" i="18"/>
  <c r="P107" i="18"/>
  <c r="O107" i="18"/>
  <c r="N107" i="18"/>
  <c r="M107" i="18"/>
  <c r="L107" i="18"/>
  <c r="K107" i="18"/>
  <c r="J107" i="18"/>
  <c r="I107" i="18"/>
  <c r="H107" i="18"/>
  <c r="G107" i="18"/>
  <c r="F107" i="18"/>
  <c r="E107" i="18"/>
  <c r="D107" i="18"/>
  <c r="C107" i="18"/>
  <c r="A107" i="18"/>
  <c r="B107" i="18" s="1"/>
  <c r="S106" i="18"/>
  <c r="Q106" i="18"/>
  <c r="P106" i="18"/>
  <c r="O106" i="18"/>
  <c r="N106" i="18"/>
  <c r="M106" i="18"/>
  <c r="L106" i="18"/>
  <c r="K106" i="18"/>
  <c r="J106" i="18"/>
  <c r="I106" i="18"/>
  <c r="H106" i="18"/>
  <c r="G106" i="18"/>
  <c r="F106" i="18"/>
  <c r="E106" i="18"/>
  <c r="D106" i="18"/>
  <c r="C106" i="18"/>
  <c r="A106" i="18"/>
  <c r="B106" i="18" s="1"/>
  <c r="S105" i="18"/>
  <c r="Q105" i="18"/>
  <c r="P105" i="18"/>
  <c r="O105" i="18"/>
  <c r="N105" i="18"/>
  <c r="M105" i="18"/>
  <c r="L105" i="18"/>
  <c r="K105" i="18"/>
  <c r="J105" i="18"/>
  <c r="I105" i="18"/>
  <c r="H105" i="18"/>
  <c r="G105" i="18"/>
  <c r="F105" i="18"/>
  <c r="E105" i="18"/>
  <c r="D105" i="18"/>
  <c r="C105" i="18"/>
  <c r="B105" i="18"/>
  <c r="A105" i="18"/>
  <c r="S104" i="18"/>
  <c r="Q104" i="18"/>
  <c r="P104" i="18"/>
  <c r="O104" i="18"/>
  <c r="N104" i="18"/>
  <c r="M104" i="18"/>
  <c r="L104" i="18"/>
  <c r="K104" i="18"/>
  <c r="J104" i="18"/>
  <c r="I104" i="18"/>
  <c r="H104" i="18"/>
  <c r="G104" i="18"/>
  <c r="F104" i="18"/>
  <c r="E104" i="18"/>
  <c r="D104" i="18"/>
  <c r="C104" i="18"/>
  <c r="B104" i="18"/>
  <c r="A104" i="18"/>
  <c r="S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E103" i="18"/>
  <c r="D103" i="18"/>
  <c r="C103" i="18"/>
  <c r="A103" i="18"/>
  <c r="B103" i="18" s="1"/>
  <c r="S102" i="18"/>
  <c r="Q102" i="18"/>
  <c r="P102" i="18"/>
  <c r="O102" i="18"/>
  <c r="N102" i="18"/>
  <c r="M102" i="18"/>
  <c r="L102" i="18"/>
  <c r="K102" i="18"/>
  <c r="J102" i="18"/>
  <c r="I102" i="18"/>
  <c r="H102" i="18"/>
  <c r="G102" i="18"/>
  <c r="F102" i="18"/>
  <c r="E102" i="18"/>
  <c r="D102" i="18"/>
  <c r="C102" i="18"/>
  <c r="B102" i="18"/>
  <c r="A102" i="18"/>
  <c r="S101" i="18"/>
  <c r="Q101" i="18"/>
  <c r="P101" i="18"/>
  <c r="O101" i="18"/>
  <c r="N101" i="18"/>
  <c r="M101" i="18"/>
  <c r="L101" i="18"/>
  <c r="K101" i="18"/>
  <c r="J101" i="18"/>
  <c r="I101" i="18"/>
  <c r="H101" i="18"/>
  <c r="G101" i="18"/>
  <c r="F101" i="18"/>
  <c r="E101" i="18"/>
  <c r="D101" i="18"/>
  <c r="C101" i="18"/>
  <c r="A101" i="18"/>
  <c r="B101" i="18" s="1"/>
  <c r="S100" i="18"/>
  <c r="Q100" i="18"/>
  <c r="P100" i="18"/>
  <c r="O100" i="18"/>
  <c r="N100" i="18"/>
  <c r="M100" i="18"/>
  <c r="L100" i="18"/>
  <c r="K100" i="18"/>
  <c r="J100" i="18"/>
  <c r="I100" i="18"/>
  <c r="H100" i="18"/>
  <c r="G100" i="18"/>
  <c r="F100" i="18"/>
  <c r="E100" i="18"/>
  <c r="D100" i="18"/>
  <c r="C100" i="18"/>
  <c r="A100" i="18"/>
  <c r="B100" i="18" s="1"/>
  <c r="S99" i="18"/>
  <c r="Q99" i="18"/>
  <c r="P99" i="18"/>
  <c r="O99" i="18"/>
  <c r="N99" i="18"/>
  <c r="M99" i="18"/>
  <c r="L99" i="18"/>
  <c r="K99" i="18"/>
  <c r="J99" i="18"/>
  <c r="I99" i="18"/>
  <c r="H99" i="18"/>
  <c r="G99" i="18"/>
  <c r="F99" i="18"/>
  <c r="E99" i="18"/>
  <c r="D99" i="18"/>
  <c r="C99" i="18"/>
  <c r="B99" i="18"/>
  <c r="A99" i="18"/>
  <c r="S98" i="18"/>
  <c r="Q98" i="18"/>
  <c r="P98" i="18"/>
  <c r="O98" i="18"/>
  <c r="N98" i="18"/>
  <c r="M98" i="18"/>
  <c r="L98" i="18"/>
  <c r="K98" i="18"/>
  <c r="J98" i="18"/>
  <c r="I98" i="18"/>
  <c r="H98" i="18"/>
  <c r="G98" i="18"/>
  <c r="F98" i="18"/>
  <c r="E98" i="18"/>
  <c r="D98" i="18"/>
  <c r="C98" i="18"/>
  <c r="A98" i="18"/>
  <c r="B98" i="18" s="1"/>
  <c r="S97" i="18"/>
  <c r="Q97" i="18"/>
  <c r="P97" i="18"/>
  <c r="O97" i="18"/>
  <c r="N97" i="18"/>
  <c r="M97" i="18"/>
  <c r="L97" i="18"/>
  <c r="K97" i="18"/>
  <c r="J97" i="18"/>
  <c r="I97" i="18"/>
  <c r="H97" i="18"/>
  <c r="G97" i="18"/>
  <c r="F97" i="18"/>
  <c r="E97" i="18"/>
  <c r="D97" i="18"/>
  <c r="C97" i="18"/>
  <c r="A97" i="18"/>
  <c r="B97" i="18" s="1"/>
  <c r="S96" i="18"/>
  <c r="Q96" i="18"/>
  <c r="P96" i="18"/>
  <c r="O96" i="18"/>
  <c r="N96" i="18"/>
  <c r="M96" i="18"/>
  <c r="L96" i="18"/>
  <c r="K96" i="18"/>
  <c r="J96" i="18"/>
  <c r="I96" i="18"/>
  <c r="H96" i="18"/>
  <c r="G96" i="18"/>
  <c r="F96" i="18"/>
  <c r="E96" i="18"/>
  <c r="D96" i="18"/>
  <c r="C96" i="18"/>
  <c r="B96" i="18"/>
  <c r="A96" i="18"/>
  <c r="S95" i="18"/>
  <c r="Q95" i="18"/>
  <c r="P95" i="18"/>
  <c r="O95" i="18"/>
  <c r="N95" i="18"/>
  <c r="M95" i="18"/>
  <c r="L95" i="18"/>
  <c r="K95" i="18"/>
  <c r="J95" i="18"/>
  <c r="I95" i="18"/>
  <c r="H95" i="18"/>
  <c r="G95" i="18"/>
  <c r="F95" i="18"/>
  <c r="E95" i="18"/>
  <c r="D95" i="18"/>
  <c r="C95" i="18"/>
  <c r="A95" i="18"/>
  <c r="B95" i="18" s="1"/>
  <c r="S94" i="18"/>
  <c r="Q94" i="18"/>
  <c r="P94" i="18"/>
  <c r="O94" i="18"/>
  <c r="N94" i="18"/>
  <c r="M94" i="18"/>
  <c r="L94" i="18"/>
  <c r="K94" i="18"/>
  <c r="J94" i="18"/>
  <c r="I94" i="18"/>
  <c r="H94" i="18"/>
  <c r="G94" i="18"/>
  <c r="F94" i="18"/>
  <c r="E94" i="18"/>
  <c r="D94" i="18"/>
  <c r="C94" i="18"/>
  <c r="A94" i="18"/>
  <c r="B94" i="18" s="1"/>
  <c r="S93" i="18"/>
  <c r="Q93" i="18"/>
  <c r="P93" i="18"/>
  <c r="O93" i="18"/>
  <c r="N93" i="18"/>
  <c r="M93" i="18"/>
  <c r="L93" i="18"/>
  <c r="K93" i="18"/>
  <c r="J93" i="18"/>
  <c r="I93" i="18"/>
  <c r="H93" i="18"/>
  <c r="G93" i="18"/>
  <c r="F93" i="18"/>
  <c r="E93" i="18"/>
  <c r="D93" i="18"/>
  <c r="C93" i="18"/>
  <c r="B93" i="18"/>
  <c r="A93" i="18"/>
  <c r="S92" i="18"/>
  <c r="Q92" i="18"/>
  <c r="P92" i="18"/>
  <c r="O92" i="18"/>
  <c r="N92" i="18"/>
  <c r="M92" i="18"/>
  <c r="L92" i="18"/>
  <c r="K92" i="18"/>
  <c r="J92" i="18"/>
  <c r="I92" i="18"/>
  <c r="H92" i="18"/>
  <c r="G92" i="18"/>
  <c r="F92" i="18"/>
  <c r="E92" i="18"/>
  <c r="D92" i="18"/>
  <c r="C92" i="18"/>
  <c r="B92" i="18"/>
  <c r="A92" i="18"/>
  <c r="S91" i="18"/>
  <c r="Q91" i="18"/>
  <c r="P91" i="18"/>
  <c r="O91" i="18"/>
  <c r="N91" i="18"/>
  <c r="M91" i="18"/>
  <c r="L91" i="18"/>
  <c r="K91" i="18"/>
  <c r="J91" i="18"/>
  <c r="I91" i="18"/>
  <c r="H91" i="18"/>
  <c r="G91" i="18"/>
  <c r="F91" i="18"/>
  <c r="E91" i="18"/>
  <c r="D91" i="18"/>
  <c r="C91" i="18"/>
  <c r="A91" i="18"/>
  <c r="B91" i="18" s="1"/>
  <c r="S90" i="18"/>
  <c r="Q90" i="18"/>
  <c r="P90" i="18"/>
  <c r="O90" i="18"/>
  <c r="N90" i="18"/>
  <c r="M90" i="18"/>
  <c r="L90" i="18"/>
  <c r="K90" i="18"/>
  <c r="J90" i="18"/>
  <c r="I90" i="18"/>
  <c r="H90" i="18"/>
  <c r="G90" i="18"/>
  <c r="F90" i="18"/>
  <c r="E90" i="18"/>
  <c r="D90" i="18"/>
  <c r="C90" i="18"/>
  <c r="B90" i="18"/>
  <c r="A90" i="18"/>
  <c r="S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89" i="18"/>
  <c r="C89" i="18"/>
  <c r="A89" i="18"/>
  <c r="B89" i="18" s="1"/>
  <c r="S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88" i="18"/>
  <c r="C88" i="18"/>
  <c r="A88" i="18"/>
  <c r="B88" i="18" s="1"/>
  <c r="S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87" i="18"/>
  <c r="C87" i="18"/>
  <c r="B87" i="18"/>
  <c r="A87" i="18"/>
  <c r="S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86" i="18"/>
  <c r="C86" i="18"/>
  <c r="A86" i="18"/>
  <c r="B86" i="18" s="1"/>
  <c r="S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C85" i="18"/>
  <c r="A85" i="18"/>
  <c r="B85" i="18" s="1"/>
  <c r="S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C84" i="18"/>
  <c r="B84" i="18"/>
  <c r="A84" i="18"/>
  <c r="S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C83" i="18"/>
  <c r="A83" i="18"/>
  <c r="B83" i="18" s="1"/>
  <c r="S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82" i="18"/>
  <c r="C82" i="18"/>
  <c r="A82" i="18"/>
  <c r="B82" i="18" s="1"/>
  <c r="S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E81" i="18"/>
  <c r="D81" i="18"/>
  <c r="C81" i="18"/>
  <c r="B81" i="18"/>
  <c r="A81" i="18"/>
  <c r="S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E80" i="18"/>
  <c r="D80" i="18"/>
  <c r="C80" i="18"/>
  <c r="B80" i="18"/>
  <c r="A80" i="18"/>
  <c r="S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79" i="18"/>
  <c r="C79" i="18"/>
  <c r="A79" i="18"/>
  <c r="B79" i="18" s="1"/>
  <c r="S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E78" i="18"/>
  <c r="D78" i="18"/>
  <c r="C78" i="18"/>
  <c r="B78" i="18"/>
  <c r="A78" i="18"/>
  <c r="S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E77" i="18"/>
  <c r="D77" i="18"/>
  <c r="C77" i="18"/>
  <c r="A77" i="18"/>
  <c r="B77" i="18" s="1"/>
  <c r="S76" i="18"/>
  <c r="Q76" i="18"/>
  <c r="P76" i="18"/>
  <c r="O76" i="18"/>
  <c r="N76" i="18"/>
  <c r="M76" i="18"/>
  <c r="L76" i="18"/>
  <c r="K76" i="18"/>
  <c r="J76" i="18"/>
  <c r="I76" i="18"/>
  <c r="H76" i="18"/>
  <c r="G76" i="18"/>
  <c r="F76" i="18"/>
  <c r="E76" i="18"/>
  <c r="D76" i="18"/>
  <c r="C76" i="18"/>
  <c r="A76" i="18"/>
  <c r="B76" i="18" s="1"/>
  <c r="S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75" i="18"/>
  <c r="C75" i="18"/>
  <c r="B75" i="18"/>
  <c r="A75" i="18"/>
  <c r="S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C74" i="18"/>
  <c r="A74" i="18"/>
  <c r="B74" i="18" s="1"/>
  <c r="S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18"/>
  <c r="D73" i="18"/>
  <c r="C73" i="18"/>
  <c r="A73" i="18"/>
  <c r="B73" i="18" s="1"/>
  <c r="S72" i="18"/>
  <c r="Q72" i="18"/>
  <c r="P72" i="18"/>
  <c r="O72" i="18"/>
  <c r="N72" i="18"/>
  <c r="M72" i="18"/>
  <c r="L72" i="18"/>
  <c r="K72" i="18"/>
  <c r="J72" i="18"/>
  <c r="I72" i="18"/>
  <c r="H72" i="18"/>
  <c r="G72" i="18"/>
  <c r="F72" i="18"/>
  <c r="E72" i="18"/>
  <c r="D72" i="18"/>
  <c r="C72" i="18"/>
  <c r="B72" i="18"/>
  <c r="A72" i="18"/>
  <c r="S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18"/>
  <c r="D71" i="18"/>
  <c r="C71" i="18"/>
  <c r="A71" i="18"/>
  <c r="B71" i="18" s="1"/>
  <c r="S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C70" i="18"/>
  <c r="A70" i="18"/>
  <c r="B70" i="18" s="1"/>
  <c r="S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69" i="18"/>
  <c r="C69" i="18"/>
  <c r="B69" i="18"/>
  <c r="A69" i="18"/>
  <c r="S68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68" i="18"/>
  <c r="C68" i="18"/>
  <c r="B68" i="18"/>
  <c r="A68" i="18"/>
  <c r="S67" i="18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67" i="18"/>
  <c r="C67" i="18"/>
  <c r="A67" i="18"/>
  <c r="B67" i="18" s="1"/>
  <c r="S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66" i="18"/>
  <c r="C66" i="18"/>
  <c r="B66" i="18"/>
  <c r="A66" i="18"/>
  <c r="S65" i="18"/>
  <c r="Q65" i="18"/>
  <c r="P65" i="18"/>
  <c r="O65" i="18"/>
  <c r="N65" i="18"/>
  <c r="M65" i="18"/>
  <c r="L65" i="18"/>
  <c r="K65" i="18"/>
  <c r="J65" i="18"/>
  <c r="I65" i="18"/>
  <c r="H65" i="18"/>
  <c r="G65" i="18"/>
  <c r="F65" i="18"/>
  <c r="E65" i="18"/>
  <c r="D65" i="18"/>
  <c r="C65" i="18"/>
  <c r="A65" i="18"/>
  <c r="B65" i="18" s="1"/>
  <c r="S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C64" i="18"/>
  <c r="A64" i="18"/>
  <c r="B64" i="18" s="1"/>
  <c r="S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63" i="18"/>
  <c r="C63" i="18"/>
  <c r="B63" i="18"/>
  <c r="A63" i="18"/>
  <c r="S62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C62" i="18"/>
  <c r="A62" i="18"/>
  <c r="B62" i="18" s="1"/>
  <c r="S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C61" i="18"/>
  <c r="A61" i="18"/>
  <c r="B61" i="18" s="1"/>
  <c r="S60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C60" i="18"/>
  <c r="B60" i="18"/>
  <c r="A60" i="18"/>
  <c r="S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A59" i="18"/>
  <c r="B59" i="18" s="1"/>
  <c r="S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D58" i="18"/>
  <c r="C58" i="18"/>
  <c r="A58" i="18"/>
  <c r="B58" i="18" s="1"/>
  <c r="S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C57" i="18"/>
  <c r="B57" i="18"/>
  <c r="A57" i="18"/>
  <c r="S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/>
  <c r="B56" i="18"/>
  <c r="A56" i="18"/>
  <c r="S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C55" i="18"/>
  <c r="A55" i="18"/>
  <c r="B55" i="18" s="1"/>
  <c r="S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54" i="18"/>
  <c r="C54" i="18"/>
  <c r="B54" i="18"/>
  <c r="A54" i="18"/>
  <c r="S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C53" i="18"/>
  <c r="A53" i="18"/>
  <c r="B53" i="18" s="1"/>
  <c r="S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52" i="18"/>
  <c r="C52" i="18"/>
  <c r="A52" i="18"/>
  <c r="B52" i="18" s="1"/>
  <c r="S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51" i="18"/>
  <c r="C51" i="18"/>
  <c r="B51" i="18"/>
  <c r="A51" i="18"/>
  <c r="S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50" i="18"/>
  <c r="C50" i="18"/>
  <c r="A50" i="18"/>
  <c r="B50" i="18" s="1"/>
  <c r="S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C49" i="18"/>
  <c r="A49" i="18"/>
  <c r="B49" i="18" s="1"/>
  <c r="S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C48" i="18"/>
  <c r="B48" i="18"/>
  <c r="A48" i="18"/>
  <c r="S47" i="18"/>
  <c r="Q47" i="18"/>
  <c r="P47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C47" i="18"/>
  <c r="A47" i="18"/>
  <c r="B47" i="18" s="1"/>
  <c r="S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C46" i="18"/>
  <c r="A46" i="18"/>
  <c r="B46" i="18" s="1"/>
  <c r="S45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C45" i="18"/>
  <c r="B45" i="18"/>
  <c r="A45" i="18"/>
  <c r="S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D44" i="18"/>
  <c r="C44" i="18"/>
  <c r="B44" i="18"/>
  <c r="A44" i="18"/>
  <c r="S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D43" i="18"/>
  <c r="C43" i="18"/>
  <c r="A43" i="18"/>
  <c r="B43" i="18" s="1"/>
  <c r="S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C42" i="18"/>
  <c r="B42" i="18"/>
  <c r="A42" i="18"/>
  <c r="S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C41" i="18"/>
  <c r="A41" i="18"/>
  <c r="B41" i="18" s="1"/>
  <c r="S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C40" i="18"/>
  <c r="A40" i="18"/>
  <c r="B40" i="18" s="1"/>
  <c r="S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9" i="18"/>
  <c r="B39" i="18"/>
  <c r="A39" i="18"/>
  <c r="S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C38" i="18"/>
  <c r="A38" i="18"/>
  <c r="B38" i="18" s="1"/>
  <c r="S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C37" i="18"/>
  <c r="A37" i="18"/>
  <c r="B37" i="18" s="1"/>
  <c r="S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D36" i="18"/>
  <c r="C36" i="18"/>
  <c r="B36" i="18"/>
  <c r="A36" i="18"/>
  <c r="S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C35" i="18"/>
  <c r="A35" i="18"/>
  <c r="B35" i="18" s="1"/>
  <c r="S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4" i="18"/>
  <c r="A34" i="18"/>
  <c r="B34" i="18" s="1"/>
  <c r="S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33" i="18"/>
  <c r="C33" i="18"/>
  <c r="B33" i="18"/>
  <c r="A33" i="18"/>
  <c r="S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E32" i="18"/>
  <c r="D32" i="18"/>
  <c r="C32" i="18"/>
  <c r="B32" i="18"/>
  <c r="A32" i="18"/>
  <c r="S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C31" i="18"/>
  <c r="A31" i="18"/>
  <c r="B31" i="18" s="1"/>
  <c r="S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C30" i="18"/>
  <c r="B30" i="18"/>
  <c r="A30" i="18"/>
  <c r="S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A29" i="18"/>
  <c r="B29" i="18" s="1"/>
  <c r="S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A28" i="18"/>
  <c r="B28" i="18" s="1"/>
  <c r="S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A27" i="18"/>
  <c r="S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A26" i="18"/>
  <c r="B26" i="18" s="1"/>
  <c r="S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C25" i="18"/>
  <c r="A25" i="18"/>
  <c r="B25" i="18" s="1"/>
  <c r="S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A24" i="18"/>
  <c r="S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C23" i="18"/>
  <c r="A23" i="18"/>
  <c r="B23" i="18" s="1"/>
  <c r="S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C22" i="18"/>
  <c r="A22" i="18"/>
  <c r="B22" i="18" s="1"/>
  <c r="S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C21" i="18"/>
  <c r="B21" i="18"/>
  <c r="A21" i="18"/>
  <c r="S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B20" i="18"/>
  <c r="A20" i="18"/>
  <c r="S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19" i="18"/>
  <c r="B19" i="18" s="1"/>
  <c r="S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B18" i="18"/>
  <c r="A18" i="18"/>
  <c r="S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17" i="18"/>
  <c r="B17" i="18" s="1"/>
  <c r="S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16" i="18"/>
  <c r="B16" i="18" s="1"/>
  <c r="S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A15" i="18"/>
  <c r="S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A14" i="18"/>
  <c r="B14" i="18" s="1"/>
  <c r="S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13" i="18"/>
  <c r="B13" i="18" s="1"/>
  <c r="S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B12" i="18"/>
  <c r="A12" i="18"/>
  <c r="S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A11" i="18"/>
  <c r="B11" i="18" s="1"/>
  <c r="S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A10" i="18"/>
  <c r="B10" i="18" s="1"/>
  <c r="S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B9" i="18"/>
  <c r="A9" i="18"/>
  <c r="S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A8" i="18"/>
  <c r="S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A7" i="18"/>
  <c r="B7" i="18" s="1"/>
  <c r="S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A6" i="18"/>
  <c r="S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A5" i="18"/>
  <c r="B5" i="18" s="1"/>
  <c r="S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A4" i="18"/>
  <c r="B4" i="18" s="1"/>
  <c r="S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3" i="18"/>
  <c r="A3" i="18"/>
  <c r="S2" i="18"/>
  <c r="S604" i="18" s="1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B2" i="18"/>
  <c r="V9" i="15"/>
  <c r="A3" i="15" l="1"/>
  <c r="R3" i="20"/>
  <c r="Q3" i="20"/>
  <c r="Q4" i="20"/>
  <c r="Q5" i="20"/>
  <c r="Q6" i="20"/>
  <c r="Q7" i="20"/>
  <c r="Q8" i="20"/>
  <c r="R4" i="20"/>
  <c r="R5" i="20"/>
  <c r="R6" i="20"/>
  <c r="R7" i="20"/>
  <c r="R8" i="20"/>
  <c r="B2" i="20"/>
  <c r="W2" i="20" s="1"/>
  <c r="W9" i="20" s="1"/>
  <c r="T8" i="15"/>
  <c r="B8" i="15" s="1"/>
  <c r="W8" i="15" s="1"/>
  <c r="T7" i="15"/>
  <c r="B7" i="15" s="1"/>
  <c r="W7" i="15" s="1"/>
  <c r="T2" i="15"/>
  <c r="B2" i="15" s="1"/>
  <c r="W2" i="15" s="1"/>
  <c r="T3" i="15"/>
  <c r="B3" i="15" s="1"/>
  <c r="W3" i="15" s="1"/>
  <c r="T4" i="15"/>
  <c r="B4" i="15" s="1"/>
  <c r="W4" i="15" s="1"/>
  <c r="T5" i="15"/>
  <c r="B5" i="15" s="1"/>
  <c r="W5" i="15" s="1"/>
  <c r="T6" i="15"/>
  <c r="B6" i="15" s="1"/>
  <c r="W6" i="15" s="1"/>
  <c r="S8" i="15"/>
  <c r="H8" i="15"/>
  <c r="G8" i="15"/>
  <c r="F8" i="15" a="1"/>
  <c r="F8" i="15" s="1"/>
  <c r="E8" i="15" a="1"/>
  <c r="E8" i="15" s="1"/>
  <c r="S7" i="15"/>
  <c r="H7" i="15"/>
  <c r="R7" i="15" s="1"/>
  <c r="G7" i="15"/>
  <c r="F7" i="15" a="1"/>
  <c r="F7" i="15" s="1"/>
  <c r="E7" i="15" a="1"/>
  <c r="E7" i="15" s="1"/>
  <c r="S6" i="15"/>
  <c r="H6" i="15"/>
  <c r="R6" i="15" s="1"/>
  <c r="G6" i="15"/>
  <c r="F6" i="15" a="1"/>
  <c r="F6" i="15" s="1"/>
  <c r="E6" i="15" a="1"/>
  <c r="E6" i="15" s="1"/>
  <c r="H5" i="15"/>
  <c r="G5" i="15"/>
  <c r="F5" i="15" a="1"/>
  <c r="F5" i="15" s="1"/>
  <c r="E5" i="15" a="1"/>
  <c r="E5" i="15" s="1"/>
  <c r="H4" i="15"/>
  <c r="G4" i="15"/>
  <c r="F4" i="15" a="1"/>
  <c r="F4" i="15" s="1"/>
  <c r="E4" i="15" a="1"/>
  <c r="E4" i="15" s="1"/>
  <c r="H3" i="15"/>
  <c r="G3" i="15"/>
  <c r="F3" i="15" a="1"/>
  <c r="F3" i="15" s="1"/>
  <c r="E3" i="15" a="1"/>
  <c r="E3" i="15" s="1"/>
  <c r="H2" i="15"/>
  <c r="G2" i="15"/>
  <c r="F2" i="15" a="1"/>
  <c r="F2" i="15" s="1"/>
  <c r="E2" i="15" a="1"/>
  <c r="E2" i="15" s="1"/>
  <c r="S5" i="15"/>
  <c r="S4" i="15"/>
  <c r="S3" i="15"/>
  <c r="S2" i="15"/>
  <c r="A201" i="5"/>
  <c r="A200" i="5"/>
  <c r="A199" i="5"/>
  <c r="A198" i="5"/>
  <c r="A197" i="5"/>
  <c r="A196" i="5"/>
  <c r="A195" i="5"/>
  <c r="A194" i="5"/>
  <c r="A193" i="5"/>
  <c r="A192" i="5"/>
  <c r="A67" i="11" s="1"/>
  <c r="B67" i="11" s="1"/>
  <c r="A191" i="5"/>
  <c r="A191" i="10" s="1"/>
  <c r="A190" i="5"/>
  <c r="A189" i="5"/>
  <c r="A188" i="5"/>
  <c r="A187" i="5"/>
  <c r="A186" i="5"/>
  <c r="A185" i="5"/>
  <c r="A184" i="5"/>
  <c r="A183" i="5"/>
  <c r="A182" i="5"/>
  <c r="A181" i="5"/>
  <c r="A6" i="11" s="1"/>
  <c r="B6" i="11" s="1"/>
  <c r="A180" i="5"/>
  <c r="A180" i="10" s="1"/>
  <c r="A179" i="5"/>
  <c r="A4" i="11" s="1"/>
  <c r="B4" i="11" s="1"/>
  <c r="A178" i="5"/>
  <c r="A177" i="5"/>
  <c r="A203" i="2"/>
  <c r="A202" i="2"/>
  <c r="A201" i="2"/>
  <c r="A200" i="2"/>
  <c r="A199" i="2"/>
  <c r="A198" i="2"/>
  <c r="A197" i="2"/>
  <c r="A196" i="2"/>
  <c r="A195" i="2"/>
  <c r="A194" i="2"/>
  <c r="A193" i="2"/>
  <c r="A27" i="11" s="1"/>
  <c r="B27" i="11" s="1"/>
  <c r="A192" i="2"/>
  <c r="A191" i="2"/>
  <c r="A190" i="2"/>
  <c r="A189" i="2"/>
  <c r="A188" i="2"/>
  <c r="A187" i="2"/>
  <c r="A186" i="2"/>
  <c r="A185" i="2"/>
  <c r="A184" i="2"/>
  <c r="A183" i="2"/>
  <c r="A182" i="2"/>
  <c r="A16" i="11" s="1"/>
  <c r="B16" i="11" s="1"/>
  <c r="A181" i="2"/>
  <c r="A381" i="10" s="1"/>
  <c r="A180" i="2"/>
  <c r="A179" i="2"/>
  <c r="A13" i="11" s="1"/>
  <c r="B13" i="11" s="1"/>
  <c r="A201" i="7"/>
  <c r="A200" i="7"/>
  <c r="A199" i="7"/>
  <c r="A198" i="7"/>
  <c r="A197" i="7"/>
  <c r="A58" i="11" s="1"/>
  <c r="B58" i="11" s="1"/>
  <c r="A196" i="7"/>
  <c r="A195" i="7"/>
  <c r="A194" i="7"/>
  <c r="A193" i="7"/>
  <c r="A192" i="7"/>
  <c r="A191" i="7"/>
  <c r="A52" i="11" s="1"/>
  <c r="B52" i="11" s="1"/>
  <c r="A190" i="7"/>
  <c r="A189" i="7"/>
  <c r="A50" i="11" s="1"/>
  <c r="B50" i="11" s="1"/>
  <c r="A188" i="7"/>
  <c r="A187" i="7"/>
  <c r="A186" i="7"/>
  <c r="A185" i="7"/>
  <c r="A184" i="7"/>
  <c r="A183" i="7"/>
  <c r="A182" i="7"/>
  <c r="A181" i="7"/>
  <c r="A180" i="7"/>
  <c r="A41" i="11" s="1"/>
  <c r="B41" i="11" s="1"/>
  <c r="A179" i="7"/>
  <c r="A40" i="11" s="1"/>
  <c r="B40" i="11" s="1"/>
  <c r="A178" i="7"/>
  <c r="A177" i="7"/>
  <c r="A62" i="11"/>
  <c r="B62" i="11" s="1"/>
  <c r="A59" i="11"/>
  <c r="B59" i="11" s="1"/>
  <c r="A55" i="11"/>
  <c r="B55" i="11" s="1"/>
  <c r="A53" i="11"/>
  <c r="B53" i="11" s="1"/>
  <c r="A38" i="11"/>
  <c r="B38" i="11" s="1"/>
  <c r="A3" i="11"/>
  <c r="A5" i="11"/>
  <c r="B5" i="11" s="1"/>
  <c r="A7" i="11"/>
  <c r="A8" i="11"/>
  <c r="A9" i="11"/>
  <c r="B9" i="11" s="1"/>
  <c r="A10" i="11"/>
  <c r="A11" i="11"/>
  <c r="B11" i="11" s="1"/>
  <c r="A12" i="11"/>
  <c r="A14" i="11"/>
  <c r="B14" i="11" s="1"/>
  <c r="A17" i="11"/>
  <c r="A18" i="11"/>
  <c r="B18" i="11" s="1"/>
  <c r="G3" i="3"/>
  <c r="G2" i="3"/>
  <c r="G6" i="3"/>
  <c r="G4" i="3"/>
  <c r="G5" i="3"/>
  <c r="S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S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A61" i="11"/>
  <c r="B61" i="11" s="1"/>
  <c r="S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A60" i="11"/>
  <c r="B60" i="11" s="1"/>
  <c r="S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S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S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57" i="11"/>
  <c r="B57" i="11" s="1"/>
  <c r="S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A56" i="11"/>
  <c r="B56" i="11" s="1"/>
  <c r="S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S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A54" i="11"/>
  <c r="B54" i="11" s="1"/>
  <c r="S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S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S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A51" i="11"/>
  <c r="B51" i="11" s="1"/>
  <c r="S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S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A49" i="11"/>
  <c r="B49" i="11" s="1"/>
  <c r="S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A48" i="11"/>
  <c r="B48" i="11" s="1"/>
  <c r="S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A47" i="11"/>
  <c r="B47" i="11" s="1"/>
  <c r="S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A46" i="11"/>
  <c r="B46" i="11" s="1"/>
  <c r="S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45" i="11"/>
  <c r="B45" i="11" s="1"/>
  <c r="S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A44" i="11"/>
  <c r="B44" i="11" s="1"/>
  <c r="S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A43" i="11"/>
  <c r="B43" i="11" s="1"/>
  <c r="S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A42" i="11"/>
  <c r="B42" i="11" s="1"/>
  <c r="S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S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S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A39" i="11"/>
  <c r="B39" i="11" s="1"/>
  <c r="S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S598" i="11"/>
  <c r="Q598" i="11"/>
  <c r="P598" i="11"/>
  <c r="O598" i="11"/>
  <c r="N598" i="11"/>
  <c r="M598" i="11"/>
  <c r="L598" i="11"/>
  <c r="K598" i="11"/>
  <c r="J598" i="11"/>
  <c r="I598" i="11"/>
  <c r="H598" i="11"/>
  <c r="G598" i="11"/>
  <c r="F598" i="11"/>
  <c r="E598" i="11"/>
  <c r="D598" i="11"/>
  <c r="C598" i="11"/>
  <c r="A598" i="11"/>
  <c r="B598" i="11" s="1"/>
  <c r="S595" i="11"/>
  <c r="Q595" i="11"/>
  <c r="P595" i="11"/>
  <c r="O595" i="11"/>
  <c r="N595" i="11"/>
  <c r="M595" i="11"/>
  <c r="L595" i="11"/>
  <c r="K595" i="11"/>
  <c r="J595" i="11"/>
  <c r="I595" i="11"/>
  <c r="H595" i="11"/>
  <c r="G595" i="11"/>
  <c r="F595" i="11"/>
  <c r="E595" i="11"/>
  <c r="D595" i="11"/>
  <c r="C595" i="11"/>
  <c r="A595" i="11"/>
  <c r="B595" i="11" s="1"/>
  <c r="S592" i="11"/>
  <c r="Q592" i="11"/>
  <c r="P592" i="11"/>
  <c r="O592" i="11"/>
  <c r="N592" i="11"/>
  <c r="M592" i="11"/>
  <c r="L592" i="11"/>
  <c r="K592" i="11"/>
  <c r="J592" i="11"/>
  <c r="I592" i="11"/>
  <c r="H592" i="11"/>
  <c r="G592" i="11"/>
  <c r="F592" i="11"/>
  <c r="E592" i="11"/>
  <c r="D592" i="11"/>
  <c r="C592" i="11"/>
  <c r="A592" i="11"/>
  <c r="B592" i="11" s="1"/>
  <c r="S589" i="11"/>
  <c r="Q589" i="11"/>
  <c r="P589" i="11"/>
  <c r="O589" i="11"/>
  <c r="N589" i="11"/>
  <c r="M589" i="11"/>
  <c r="L589" i="11"/>
  <c r="K589" i="11"/>
  <c r="J589" i="11"/>
  <c r="I589" i="11"/>
  <c r="H589" i="11"/>
  <c r="G589" i="11"/>
  <c r="F589" i="11"/>
  <c r="E589" i="11"/>
  <c r="D589" i="11"/>
  <c r="C589" i="11"/>
  <c r="A589" i="11"/>
  <c r="B589" i="11" s="1"/>
  <c r="S586" i="11"/>
  <c r="Q586" i="11"/>
  <c r="P586" i="11"/>
  <c r="O586" i="11"/>
  <c r="N586" i="11"/>
  <c r="M586" i="11"/>
  <c r="L586" i="11"/>
  <c r="K586" i="11"/>
  <c r="J586" i="11"/>
  <c r="I586" i="11"/>
  <c r="H586" i="11"/>
  <c r="G586" i="11"/>
  <c r="F586" i="11"/>
  <c r="E586" i="11"/>
  <c r="D586" i="11"/>
  <c r="C586" i="11"/>
  <c r="A586" i="11"/>
  <c r="B586" i="11" s="1"/>
  <c r="S585" i="11"/>
  <c r="Q585" i="11"/>
  <c r="P585" i="11"/>
  <c r="O585" i="11"/>
  <c r="N585" i="11"/>
  <c r="M585" i="11"/>
  <c r="L585" i="11"/>
  <c r="K585" i="11"/>
  <c r="J585" i="11"/>
  <c r="I585" i="11"/>
  <c r="H585" i="11"/>
  <c r="G585" i="11"/>
  <c r="F585" i="11"/>
  <c r="E585" i="11"/>
  <c r="D585" i="11"/>
  <c r="C585" i="11"/>
  <c r="A585" i="11"/>
  <c r="B585" i="11" s="1"/>
  <c r="S580" i="11"/>
  <c r="Q580" i="11"/>
  <c r="P580" i="11"/>
  <c r="O580" i="11"/>
  <c r="N580" i="11"/>
  <c r="M580" i="11"/>
  <c r="L580" i="11"/>
  <c r="K580" i="11"/>
  <c r="J580" i="11"/>
  <c r="I580" i="11"/>
  <c r="H580" i="11"/>
  <c r="G580" i="11"/>
  <c r="F580" i="11"/>
  <c r="E580" i="11"/>
  <c r="D580" i="11"/>
  <c r="C580" i="11"/>
  <c r="A580" i="11"/>
  <c r="B580" i="11" s="1"/>
  <c r="S577" i="11"/>
  <c r="Q577" i="11"/>
  <c r="P577" i="11"/>
  <c r="O577" i="11"/>
  <c r="N577" i="11"/>
  <c r="M577" i="11"/>
  <c r="L577" i="11"/>
  <c r="K577" i="11"/>
  <c r="J577" i="11"/>
  <c r="I577" i="11"/>
  <c r="H577" i="11"/>
  <c r="G577" i="11"/>
  <c r="F577" i="11"/>
  <c r="E577" i="11"/>
  <c r="D577" i="11"/>
  <c r="C577" i="11"/>
  <c r="A577" i="11"/>
  <c r="B577" i="11" s="1"/>
  <c r="S574" i="11"/>
  <c r="Q574" i="11"/>
  <c r="P574" i="11"/>
  <c r="O574" i="11"/>
  <c r="N574" i="11"/>
  <c r="M574" i="11"/>
  <c r="L574" i="11"/>
  <c r="K574" i="11"/>
  <c r="J574" i="11"/>
  <c r="I574" i="11"/>
  <c r="H574" i="11"/>
  <c r="G574" i="11"/>
  <c r="F574" i="11"/>
  <c r="E574" i="11"/>
  <c r="D574" i="11"/>
  <c r="C574" i="11"/>
  <c r="A574" i="11"/>
  <c r="B574" i="11" s="1"/>
  <c r="S571" i="11"/>
  <c r="Q571" i="11"/>
  <c r="P571" i="11"/>
  <c r="O571" i="11"/>
  <c r="N571" i="11"/>
  <c r="M571" i="11"/>
  <c r="L571" i="11"/>
  <c r="K571" i="11"/>
  <c r="J571" i="11"/>
  <c r="I571" i="11"/>
  <c r="H571" i="11"/>
  <c r="G571" i="11"/>
  <c r="F571" i="11"/>
  <c r="E571" i="11"/>
  <c r="D571" i="11"/>
  <c r="C571" i="11"/>
  <c r="A571" i="11"/>
  <c r="B571" i="11" s="1"/>
  <c r="S568" i="11"/>
  <c r="Q568" i="11"/>
  <c r="P568" i="11"/>
  <c r="O568" i="11"/>
  <c r="N568" i="11"/>
  <c r="M568" i="11"/>
  <c r="L568" i="11"/>
  <c r="K568" i="11"/>
  <c r="J568" i="11"/>
  <c r="I568" i="11"/>
  <c r="H568" i="11"/>
  <c r="G568" i="11"/>
  <c r="F568" i="11"/>
  <c r="E568" i="11"/>
  <c r="D568" i="11"/>
  <c r="C568" i="11"/>
  <c r="A568" i="11"/>
  <c r="B568" i="11" s="1"/>
  <c r="S565" i="11"/>
  <c r="Q565" i="11"/>
  <c r="P565" i="11"/>
  <c r="O565" i="11"/>
  <c r="N565" i="11"/>
  <c r="M565" i="11"/>
  <c r="L565" i="11"/>
  <c r="K565" i="11"/>
  <c r="J565" i="11"/>
  <c r="I565" i="11"/>
  <c r="H565" i="11"/>
  <c r="G565" i="11"/>
  <c r="F565" i="11"/>
  <c r="E565" i="11"/>
  <c r="D565" i="11"/>
  <c r="C565" i="11"/>
  <c r="A565" i="11"/>
  <c r="B565" i="11" s="1"/>
  <c r="S562" i="11"/>
  <c r="Q562" i="11"/>
  <c r="P562" i="11"/>
  <c r="O562" i="11"/>
  <c r="N562" i="11"/>
  <c r="M562" i="11"/>
  <c r="L562" i="11"/>
  <c r="K562" i="11"/>
  <c r="J562" i="11"/>
  <c r="I562" i="11"/>
  <c r="H562" i="11"/>
  <c r="G562" i="11"/>
  <c r="F562" i="11"/>
  <c r="E562" i="11"/>
  <c r="D562" i="11"/>
  <c r="C562" i="11"/>
  <c r="A562" i="11"/>
  <c r="B562" i="11" s="1"/>
  <c r="S559" i="11"/>
  <c r="Q559" i="11"/>
  <c r="P559" i="11"/>
  <c r="O559" i="11"/>
  <c r="N559" i="11"/>
  <c r="M559" i="11"/>
  <c r="L559" i="11"/>
  <c r="K559" i="11"/>
  <c r="J559" i="11"/>
  <c r="I559" i="11"/>
  <c r="H559" i="11"/>
  <c r="G559" i="11"/>
  <c r="F559" i="11"/>
  <c r="E559" i="11"/>
  <c r="D559" i="11"/>
  <c r="C559" i="11"/>
  <c r="A559" i="11"/>
  <c r="B559" i="11" s="1"/>
  <c r="S556" i="11"/>
  <c r="Q556" i="11"/>
  <c r="P556" i="11"/>
  <c r="O556" i="11"/>
  <c r="N556" i="11"/>
  <c r="M556" i="11"/>
  <c r="L556" i="11"/>
  <c r="K556" i="11"/>
  <c r="J556" i="11"/>
  <c r="I556" i="11"/>
  <c r="H556" i="11"/>
  <c r="G556" i="11"/>
  <c r="F556" i="11"/>
  <c r="E556" i="11"/>
  <c r="D556" i="11"/>
  <c r="C556" i="11"/>
  <c r="A556" i="11"/>
  <c r="B556" i="11" s="1"/>
  <c r="S555" i="11"/>
  <c r="Q555" i="11"/>
  <c r="P555" i="11"/>
  <c r="O555" i="11"/>
  <c r="N555" i="11"/>
  <c r="M555" i="11"/>
  <c r="L555" i="11"/>
  <c r="K555" i="11"/>
  <c r="J555" i="11"/>
  <c r="I555" i="11"/>
  <c r="H555" i="11"/>
  <c r="G555" i="11"/>
  <c r="F555" i="11"/>
  <c r="E555" i="11"/>
  <c r="D555" i="11"/>
  <c r="C555" i="11"/>
  <c r="A555" i="11"/>
  <c r="B555" i="11" s="1"/>
  <c r="S550" i="11"/>
  <c r="Q550" i="11"/>
  <c r="P550" i="11"/>
  <c r="O550" i="11"/>
  <c r="N550" i="11"/>
  <c r="M550" i="11"/>
  <c r="L550" i="11"/>
  <c r="K550" i="11"/>
  <c r="J550" i="11"/>
  <c r="I550" i="11"/>
  <c r="H550" i="11"/>
  <c r="G550" i="11"/>
  <c r="F550" i="11"/>
  <c r="E550" i="11"/>
  <c r="D550" i="11"/>
  <c r="C550" i="11"/>
  <c r="A550" i="11"/>
  <c r="B550" i="11" s="1"/>
  <c r="S547" i="11"/>
  <c r="Q547" i="11"/>
  <c r="P547" i="11"/>
  <c r="O547" i="11"/>
  <c r="N547" i="11"/>
  <c r="M547" i="11"/>
  <c r="L547" i="11"/>
  <c r="K547" i="11"/>
  <c r="J547" i="11"/>
  <c r="I547" i="11"/>
  <c r="H547" i="11"/>
  <c r="G547" i="11"/>
  <c r="F547" i="11"/>
  <c r="E547" i="11"/>
  <c r="D547" i="11"/>
  <c r="C547" i="11"/>
  <c r="A547" i="11"/>
  <c r="B547" i="11" s="1"/>
  <c r="S544" i="11"/>
  <c r="Q544" i="11"/>
  <c r="P544" i="11"/>
  <c r="O544" i="11"/>
  <c r="N544" i="11"/>
  <c r="M544" i="11"/>
  <c r="L544" i="11"/>
  <c r="K544" i="11"/>
  <c r="J544" i="11"/>
  <c r="I544" i="11"/>
  <c r="H544" i="11"/>
  <c r="G544" i="11"/>
  <c r="F544" i="11"/>
  <c r="E544" i="11"/>
  <c r="D544" i="11"/>
  <c r="C544" i="11"/>
  <c r="A544" i="11"/>
  <c r="B544" i="11" s="1"/>
  <c r="S541" i="11"/>
  <c r="Q541" i="11"/>
  <c r="P541" i="11"/>
  <c r="O541" i="11"/>
  <c r="N541" i="11"/>
  <c r="M541" i="11"/>
  <c r="L541" i="11"/>
  <c r="K541" i="11"/>
  <c r="J541" i="11"/>
  <c r="I541" i="11"/>
  <c r="H541" i="11"/>
  <c r="G541" i="11"/>
  <c r="F541" i="11"/>
  <c r="E541" i="11"/>
  <c r="D541" i="11"/>
  <c r="C541" i="11"/>
  <c r="A541" i="11"/>
  <c r="B541" i="11" s="1"/>
  <c r="S538" i="11"/>
  <c r="Q538" i="11"/>
  <c r="P538" i="11"/>
  <c r="O538" i="11"/>
  <c r="N538" i="11"/>
  <c r="M538" i="11"/>
  <c r="L538" i="11"/>
  <c r="K538" i="11"/>
  <c r="J538" i="11"/>
  <c r="I538" i="11"/>
  <c r="H538" i="11"/>
  <c r="G538" i="11"/>
  <c r="F538" i="11"/>
  <c r="E538" i="11"/>
  <c r="D538" i="11"/>
  <c r="C538" i="11"/>
  <c r="A538" i="11"/>
  <c r="B538" i="11" s="1"/>
  <c r="S535" i="11"/>
  <c r="Q535" i="11"/>
  <c r="P535" i="11"/>
  <c r="O535" i="11"/>
  <c r="N535" i="11"/>
  <c r="M535" i="11"/>
  <c r="L535" i="11"/>
  <c r="K535" i="11"/>
  <c r="J535" i="11"/>
  <c r="I535" i="11"/>
  <c r="H535" i="11"/>
  <c r="G535" i="11"/>
  <c r="F535" i="11"/>
  <c r="E535" i="11"/>
  <c r="D535" i="11"/>
  <c r="C535" i="11"/>
  <c r="A535" i="11"/>
  <c r="B535" i="11" s="1"/>
  <c r="S532" i="11"/>
  <c r="Q532" i="11"/>
  <c r="P532" i="11"/>
  <c r="O532" i="11"/>
  <c r="N532" i="11"/>
  <c r="M532" i="11"/>
  <c r="L532" i="11"/>
  <c r="K532" i="11"/>
  <c r="J532" i="11"/>
  <c r="I532" i="11"/>
  <c r="H532" i="11"/>
  <c r="G532" i="11"/>
  <c r="F532" i="11"/>
  <c r="E532" i="11"/>
  <c r="D532" i="11"/>
  <c r="C532" i="11"/>
  <c r="A532" i="11"/>
  <c r="B532" i="11" s="1"/>
  <c r="S529" i="11"/>
  <c r="Q529" i="11"/>
  <c r="P529" i="11"/>
  <c r="O529" i="11"/>
  <c r="N529" i="11"/>
  <c r="M529" i="11"/>
  <c r="L529" i="11"/>
  <c r="K529" i="11"/>
  <c r="J529" i="11"/>
  <c r="I529" i="11"/>
  <c r="H529" i="11"/>
  <c r="G529" i="11"/>
  <c r="F529" i="11"/>
  <c r="E529" i="11"/>
  <c r="D529" i="11"/>
  <c r="C529" i="11"/>
  <c r="A529" i="11"/>
  <c r="B529" i="11" s="1"/>
  <c r="S526" i="11"/>
  <c r="Q526" i="11"/>
  <c r="P526" i="11"/>
  <c r="O526" i="11"/>
  <c r="N526" i="11"/>
  <c r="M526" i="11"/>
  <c r="L526" i="11"/>
  <c r="K526" i="11"/>
  <c r="J526" i="11"/>
  <c r="I526" i="11"/>
  <c r="H526" i="11"/>
  <c r="G526" i="11"/>
  <c r="F526" i="11"/>
  <c r="E526" i="11"/>
  <c r="D526" i="11"/>
  <c r="C526" i="11"/>
  <c r="A526" i="11"/>
  <c r="B526" i="11" s="1"/>
  <c r="S523" i="11"/>
  <c r="Q523" i="11"/>
  <c r="P523" i="11"/>
  <c r="O523" i="11"/>
  <c r="N523" i="11"/>
  <c r="M523" i="11"/>
  <c r="L523" i="11"/>
  <c r="K523" i="11"/>
  <c r="J523" i="11"/>
  <c r="I523" i="11"/>
  <c r="H523" i="11"/>
  <c r="G523" i="11"/>
  <c r="F523" i="11"/>
  <c r="E523" i="11"/>
  <c r="D523" i="11"/>
  <c r="C523" i="11"/>
  <c r="A523" i="11"/>
  <c r="B523" i="11" s="1"/>
  <c r="S522" i="11"/>
  <c r="Q522" i="11"/>
  <c r="P522" i="11"/>
  <c r="O522" i="11"/>
  <c r="N522" i="11"/>
  <c r="M522" i="11"/>
  <c r="L522" i="11"/>
  <c r="K522" i="11"/>
  <c r="J522" i="11"/>
  <c r="I522" i="11"/>
  <c r="H522" i="11"/>
  <c r="G522" i="11"/>
  <c r="F522" i="11"/>
  <c r="E522" i="11"/>
  <c r="D522" i="11"/>
  <c r="C522" i="11"/>
  <c r="A522" i="11"/>
  <c r="B522" i="11" s="1"/>
  <c r="S517" i="11"/>
  <c r="Q517" i="11"/>
  <c r="P517" i="11"/>
  <c r="O517" i="11"/>
  <c r="N517" i="11"/>
  <c r="M517" i="11"/>
  <c r="L517" i="11"/>
  <c r="K517" i="11"/>
  <c r="J517" i="11"/>
  <c r="I517" i="11"/>
  <c r="H517" i="11"/>
  <c r="G517" i="11"/>
  <c r="F517" i="11"/>
  <c r="E517" i="11"/>
  <c r="D517" i="11"/>
  <c r="C517" i="11"/>
  <c r="A517" i="11"/>
  <c r="B517" i="11" s="1"/>
  <c r="S514" i="11"/>
  <c r="Q514" i="11"/>
  <c r="P514" i="11"/>
  <c r="O514" i="11"/>
  <c r="N514" i="11"/>
  <c r="M514" i="11"/>
  <c r="L514" i="11"/>
  <c r="K514" i="11"/>
  <c r="J514" i="11"/>
  <c r="I514" i="11"/>
  <c r="H514" i="11"/>
  <c r="G514" i="11"/>
  <c r="F514" i="11"/>
  <c r="E514" i="11"/>
  <c r="D514" i="11"/>
  <c r="C514" i="11"/>
  <c r="A514" i="11"/>
  <c r="B514" i="11" s="1"/>
  <c r="S511" i="11"/>
  <c r="Q511" i="11"/>
  <c r="P511" i="11"/>
  <c r="O511" i="11"/>
  <c r="N511" i="11"/>
  <c r="M511" i="11"/>
  <c r="L511" i="11"/>
  <c r="K511" i="11"/>
  <c r="J511" i="11"/>
  <c r="I511" i="11"/>
  <c r="H511" i="11"/>
  <c r="G511" i="11"/>
  <c r="F511" i="11"/>
  <c r="E511" i="11"/>
  <c r="D511" i="11"/>
  <c r="C511" i="11"/>
  <c r="A511" i="11"/>
  <c r="B511" i="11" s="1"/>
  <c r="S508" i="11"/>
  <c r="Q508" i="11"/>
  <c r="P508" i="11"/>
  <c r="O508" i="11"/>
  <c r="N508" i="11"/>
  <c r="M508" i="11"/>
  <c r="L508" i="11"/>
  <c r="K508" i="11"/>
  <c r="J508" i="11"/>
  <c r="I508" i="11"/>
  <c r="H508" i="11"/>
  <c r="G508" i="11"/>
  <c r="F508" i="11"/>
  <c r="E508" i="11"/>
  <c r="D508" i="11"/>
  <c r="C508" i="11"/>
  <c r="A508" i="11"/>
  <c r="B508" i="11" s="1"/>
  <c r="S505" i="11"/>
  <c r="Q505" i="11"/>
  <c r="P505" i="11"/>
  <c r="O505" i="11"/>
  <c r="N505" i="11"/>
  <c r="M505" i="11"/>
  <c r="L505" i="11"/>
  <c r="K505" i="11"/>
  <c r="J505" i="11"/>
  <c r="I505" i="11"/>
  <c r="H505" i="11"/>
  <c r="G505" i="11"/>
  <c r="F505" i="11"/>
  <c r="E505" i="11"/>
  <c r="D505" i="11"/>
  <c r="C505" i="11"/>
  <c r="A505" i="11"/>
  <c r="B505" i="11" s="1"/>
  <c r="S502" i="11"/>
  <c r="Q502" i="11"/>
  <c r="P502" i="11"/>
  <c r="O502" i="11"/>
  <c r="N502" i="11"/>
  <c r="M502" i="11"/>
  <c r="L502" i="11"/>
  <c r="K502" i="11"/>
  <c r="J502" i="11"/>
  <c r="I502" i="11"/>
  <c r="H502" i="11"/>
  <c r="G502" i="11"/>
  <c r="F502" i="11"/>
  <c r="E502" i="11"/>
  <c r="D502" i="11"/>
  <c r="C502" i="11"/>
  <c r="A502" i="11"/>
  <c r="B502" i="11" s="1"/>
  <c r="S499" i="11"/>
  <c r="Q499" i="11"/>
  <c r="P499" i="11"/>
  <c r="O499" i="11"/>
  <c r="N499" i="11"/>
  <c r="M499" i="11"/>
  <c r="L499" i="11"/>
  <c r="K499" i="11"/>
  <c r="J499" i="11"/>
  <c r="I499" i="11"/>
  <c r="H499" i="11"/>
  <c r="G499" i="11"/>
  <c r="F499" i="11"/>
  <c r="E499" i="11"/>
  <c r="D499" i="11"/>
  <c r="C499" i="11"/>
  <c r="A499" i="11"/>
  <c r="B499" i="11" s="1"/>
  <c r="S496" i="11"/>
  <c r="Q496" i="11"/>
  <c r="P496" i="11"/>
  <c r="O496" i="11"/>
  <c r="N496" i="11"/>
  <c r="M496" i="11"/>
  <c r="L496" i="11"/>
  <c r="K496" i="11"/>
  <c r="J496" i="11"/>
  <c r="I496" i="11"/>
  <c r="H496" i="11"/>
  <c r="G496" i="11"/>
  <c r="F496" i="11"/>
  <c r="E496" i="11"/>
  <c r="D496" i="11"/>
  <c r="C496" i="11"/>
  <c r="A496" i="11"/>
  <c r="B496" i="11" s="1"/>
  <c r="S493" i="11"/>
  <c r="Q493" i="11"/>
  <c r="P493" i="11"/>
  <c r="O493" i="11"/>
  <c r="N493" i="11"/>
  <c r="M493" i="11"/>
  <c r="L493" i="11"/>
  <c r="K493" i="11"/>
  <c r="J493" i="11"/>
  <c r="I493" i="11"/>
  <c r="H493" i="11"/>
  <c r="G493" i="11"/>
  <c r="F493" i="11"/>
  <c r="E493" i="11"/>
  <c r="D493" i="11"/>
  <c r="C493" i="11"/>
  <c r="A493" i="11"/>
  <c r="B493" i="11" s="1"/>
  <c r="S490" i="11"/>
  <c r="Q490" i="11"/>
  <c r="P490" i="11"/>
  <c r="O490" i="11"/>
  <c r="N490" i="11"/>
  <c r="M490" i="11"/>
  <c r="L490" i="11"/>
  <c r="K490" i="11"/>
  <c r="J490" i="11"/>
  <c r="I490" i="11"/>
  <c r="H490" i="11"/>
  <c r="G490" i="11"/>
  <c r="F490" i="11"/>
  <c r="E490" i="11"/>
  <c r="D490" i="11"/>
  <c r="C490" i="11"/>
  <c r="A490" i="11"/>
  <c r="B490" i="11" s="1"/>
  <c r="S487" i="11"/>
  <c r="Q487" i="11"/>
  <c r="P487" i="11"/>
  <c r="O487" i="11"/>
  <c r="N487" i="11"/>
  <c r="M487" i="11"/>
  <c r="L487" i="11"/>
  <c r="K487" i="11"/>
  <c r="J487" i="11"/>
  <c r="I487" i="11"/>
  <c r="H487" i="11"/>
  <c r="G487" i="11"/>
  <c r="F487" i="11"/>
  <c r="E487" i="11"/>
  <c r="D487" i="11"/>
  <c r="C487" i="11"/>
  <c r="A487" i="11"/>
  <c r="B487" i="11" s="1"/>
  <c r="S484" i="11"/>
  <c r="Q484" i="11"/>
  <c r="P484" i="11"/>
  <c r="O484" i="11"/>
  <c r="N484" i="11"/>
  <c r="M484" i="11"/>
  <c r="L484" i="11"/>
  <c r="K484" i="11"/>
  <c r="J484" i="11"/>
  <c r="I484" i="11"/>
  <c r="H484" i="11"/>
  <c r="G484" i="11"/>
  <c r="F484" i="11"/>
  <c r="E484" i="11"/>
  <c r="D484" i="11"/>
  <c r="C484" i="11"/>
  <c r="A484" i="11"/>
  <c r="B484" i="11" s="1"/>
  <c r="S481" i="11"/>
  <c r="Q481" i="11"/>
  <c r="P481" i="11"/>
  <c r="O481" i="11"/>
  <c r="N481" i="11"/>
  <c r="M481" i="11"/>
  <c r="L481" i="11"/>
  <c r="K481" i="11"/>
  <c r="J481" i="11"/>
  <c r="I481" i="11"/>
  <c r="H481" i="11"/>
  <c r="G481" i="11"/>
  <c r="F481" i="11"/>
  <c r="E481" i="11"/>
  <c r="D481" i="11"/>
  <c r="C481" i="11"/>
  <c r="A481" i="11"/>
  <c r="B481" i="11" s="1"/>
  <c r="S478" i="11"/>
  <c r="Q478" i="11"/>
  <c r="P478" i="11"/>
  <c r="O478" i="11"/>
  <c r="N478" i="11"/>
  <c r="M478" i="11"/>
  <c r="L478" i="11"/>
  <c r="K478" i="11"/>
  <c r="J478" i="11"/>
  <c r="I478" i="11"/>
  <c r="H478" i="11"/>
  <c r="G478" i="11"/>
  <c r="F478" i="11"/>
  <c r="E478" i="11"/>
  <c r="D478" i="11"/>
  <c r="C478" i="11"/>
  <c r="A478" i="11"/>
  <c r="B478" i="11" s="1"/>
  <c r="S475" i="11"/>
  <c r="Q475" i="11"/>
  <c r="P475" i="11"/>
  <c r="O475" i="11"/>
  <c r="N475" i="11"/>
  <c r="M475" i="11"/>
  <c r="L475" i="11"/>
  <c r="K475" i="11"/>
  <c r="J475" i="11"/>
  <c r="I475" i="11"/>
  <c r="H475" i="11"/>
  <c r="G475" i="11"/>
  <c r="F475" i="11"/>
  <c r="E475" i="11"/>
  <c r="D475" i="11"/>
  <c r="C475" i="11"/>
  <c r="A475" i="11"/>
  <c r="B475" i="11" s="1"/>
  <c r="S472" i="11"/>
  <c r="Q472" i="11"/>
  <c r="P472" i="11"/>
  <c r="O472" i="11"/>
  <c r="N472" i="11"/>
  <c r="M472" i="11"/>
  <c r="L472" i="11"/>
  <c r="K472" i="11"/>
  <c r="J472" i="11"/>
  <c r="I472" i="11"/>
  <c r="H472" i="11"/>
  <c r="G472" i="11"/>
  <c r="F472" i="11"/>
  <c r="E472" i="11"/>
  <c r="D472" i="11"/>
  <c r="C472" i="11"/>
  <c r="A472" i="11"/>
  <c r="B472" i="11" s="1"/>
  <c r="S469" i="11"/>
  <c r="Q469" i="11"/>
  <c r="P469" i="11"/>
  <c r="O469" i="11"/>
  <c r="N469" i="11"/>
  <c r="M469" i="11"/>
  <c r="L469" i="11"/>
  <c r="K469" i="11"/>
  <c r="J469" i="11"/>
  <c r="I469" i="11"/>
  <c r="H469" i="11"/>
  <c r="G469" i="11"/>
  <c r="F469" i="11"/>
  <c r="E469" i="11"/>
  <c r="D469" i="11"/>
  <c r="C469" i="11"/>
  <c r="A469" i="11"/>
  <c r="B469" i="11" s="1"/>
  <c r="S466" i="11"/>
  <c r="Q466" i="11"/>
  <c r="P466" i="11"/>
  <c r="O466" i="11"/>
  <c r="N466" i="11"/>
  <c r="M466" i="11"/>
  <c r="L466" i="11"/>
  <c r="K466" i="11"/>
  <c r="J466" i="11"/>
  <c r="I466" i="11"/>
  <c r="H466" i="11"/>
  <c r="G466" i="11"/>
  <c r="F466" i="11"/>
  <c r="E466" i="11"/>
  <c r="D466" i="11"/>
  <c r="C466" i="11"/>
  <c r="A466" i="11"/>
  <c r="B466" i="11" s="1"/>
  <c r="S463" i="11"/>
  <c r="Q463" i="11"/>
  <c r="P463" i="11"/>
  <c r="O463" i="11"/>
  <c r="N463" i="11"/>
  <c r="M463" i="11"/>
  <c r="L463" i="11"/>
  <c r="K463" i="11"/>
  <c r="J463" i="11"/>
  <c r="I463" i="11"/>
  <c r="H463" i="11"/>
  <c r="G463" i="11"/>
  <c r="F463" i="11"/>
  <c r="E463" i="11"/>
  <c r="D463" i="11"/>
  <c r="C463" i="11"/>
  <c r="A463" i="11"/>
  <c r="B463" i="11" s="1"/>
  <c r="S461" i="11"/>
  <c r="Q461" i="11"/>
  <c r="P461" i="11"/>
  <c r="O461" i="11"/>
  <c r="N461" i="11"/>
  <c r="M461" i="11"/>
  <c r="L461" i="11"/>
  <c r="K461" i="11"/>
  <c r="J461" i="11"/>
  <c r="I461" i="11"/>
  <c r="H461" i="11"/>
  <c r="G461" i="11"/>
  <c r="F461" i="11"/>
  <c r="E461" i="11"/>
  <c r="D461" i="11"/>
  <c r="C461" i="11"/>
  <c r="A461" i="11"/>
  <c r="B461" i="11" s="1"/>
  <c r="S458" i="11"/>
  <c r="Q458" i="11"/>
  <c r="P458" i="11"/>
  <c r="O458" i="11"/>
  <c r="N458" i="11"/>
  <c r="M458" i="11"/>
  <c r="L458" i="11"/>
  <c r="K458" i="11"/>
  <c r="J458" i="11"/>
  <c r="I458" i="11"/>
  <c r="H458" i="11"/>
  <c r="G458" i="11"/>
  <c r="F458" i="11"/>
  <c r="E458" i="11"/>
  <c r="D458" i="11"/>
  <c r="C458" i="11"/>
  <c r="A458" i="11"/>
  <c r="B458" i="11" s="1"/>
  <c r="S455" i="11"/>
  <c r="Q455" i="11"/>
  <c r="P455" i="11"/>
  <c r="O455" i="11"/>
  <c r="N455" i="11"/>
  <c r="M455" i="11"/>
  <c r="L455" i="11"/>
  <c r="K455" i="11"/>
  <c r="J455" i="11"/>
  <c r="I455" i="11"/>
  <c r="H455" i="11"/>
  <c r="G455" i="11"/>
  <c r="F455" i="11"/>
  <c r="E455" i="11"/>
  <c r="D455" i="11"/>
  <c r="C455" i="11"/>
  <c r="A455" i="11"/>
  <c r="B455" i="11" s="1"/>
  <c r="S452" i="11"/>
  <c r="Q452" i="11"/>
  <c r="P452" i="11"/>
  <c r="O452" i="11"/>
  <c r="N452" i="11"/>
  <c r="M452" i="11"/>
  <c r="L452" i="11"/>
  <c r="K452" i="11"/>
  <c r="J452" i="11"/>
  <c r="I452" i="11"/>
  <c r="H452" i="11"/>
  <c r="G452" i="11"/>
  <c r="F452" i="11"/>
  <c r="E452" i="11"/>
  <c r="D452" i="11"/>
  <c r="C452" i="11"/>
  <c r="A452" i="11"/>
  <c r="B452" i="11" s="1"/>
  <c r="S449" i="11"/>
  <c r="Q449" i="11"/>
  <c r="P449" i="11"/>
  <c r="O449" i="11"/>
  <c r="N449" i="11"/>
  <c r="M449" i="11"/>
  <c r="L449" i="11"/>
  <c r="K449" i="11"/>
  <c r="J449" i="11"/>
  <c r="I449" i="11"/>
  <c r="H449" i="11"/>
  <c r="G449" i="11"/>
  <c r="F449" i="11"/>
  <c r="E449" i="11"/>
  <c r="D449" i="11"/>
  <c r="C449" i="11"/>
  <c r="A449" i="11"/>
  <c r="B449" i="11" s="1"/>
  <c r="S446" i="11"/>
  <c r="Q446" i="11"/>
  <c r="P446" i="11"/>
  <c r="O446" i="11"/>
  <c r="N446" i="11"/>
  <c r="M446" i="11"/>
  <c r="L446" i="11"/>
  <c r="K446" i="11"/>
  <c r="J446" i="11"/>
  <c r="I446" i="11"/>
  <c r="H446" i="11"/>
  <c r="G446" i="11"/>
  <c r="F446" i="11"/>
  <c r="E446" i="11"/>
  <c r="D446" i="11"/>
  <c r="C446" i="11"/>
  <c r="A446" i="11"/>
  <c r="B446" i="11" s="1"/>
  <c r="S443" i="11"/>
  <c r="Q443" i="11"/>
  <c r="P443" i="11"/>
  <c r="O443" i="11"/>
  <c r="N443" i="11"/>
  <c r="M443" i="11"/>
  <c r="L443" i="11"/>
  <c r="K443" i="11"/>
  <c r="J443" i="11"/>
  <c r="I443" i="11"/>
  <c r="H443" i="11"/>
  <c r="G443" i="11"/>
  <c r="F443" i="11"/>
  <c r="E443" i="11"/>
  <c r="D443" i="11"/>
  <c r="C443" i="11"/>
  <c r="A443" i="11"/>
  <c r="B443" i="11" s="1"/>
  <c r="S442" i="11"/>
  <c r="Q442" i="11"/>
  <c r="P442" i="11"/>
  <c r="O442" i="11"/>
  <c r="N442" i="11"/>
  <c r="M442" i="11"/>
  <c r="L442" i="11"/>
  <c r="K442" i="11"/>
  <c r="J442" i="11"/>
  <c r="I442" i="11"/>
  <c r="H442" i="11"/>
  <c r="G442" i="11"/>
  <c r="F442" i="11"/>
  <c r="E442" i="11"/>
  <c r="D442" i="11"/>
  <c r="C442" i="11"/>
  <c r="A442" i="11"/>
  <c r="B442" i="11" s="1"/>
  <c r="S437" i="11"/>
  <c r="Q437" i="11"/>
  <c r="P437" i="11"/>
  <c r="O437" i="11"/>
  <c r="N437" i="11"/>
  <c r="M437" i="11"/>
  <c r="L437" i="11"/>
  <c r="K437" i="11"/>
  <c r="J437" i="11"/>
  <c r="I437" i="11"/>
  <c r="H437" i="11"/>
  <c r="G437" i="11"/>
  <c r="F437" i="11"/>
  <c r="E437" i="11"/>
  <c r="D437" i="11"/>
  <c r="C437" i="11"/>
  <c r="A437" i="11"/>
  <c r="B437" i="11" s="1"/>
  <c r="S434" i="11"/>
  <c r="Q434" i="11"/>
  <c r="P434" i="11"/>
  <c r="O434" i="11"/>
  <c r="N434" i="11"/>
  <c r="M434" i="11"/>
  <c r="L434" i="11"/>
  <c r="K434" i="11"/>
  <c r="J434" i="11"/>
  <c r="I434" i="11"/>
  <c r="H434" i="11"/>
  <c r="G434" i="11"/>
  <c r="F434" i="11"/>
  <c r="E434" i="11"/>
  <c r="D434" i="11"/>
  <c r="C434" i="11"/>
  <c r="A434" i="11"/>
  <c r="B434" i="11" s="1"/>
  <c r="S431" i="11"/>
  <c r="Q431" i="11"/>
  <c r="P431" i="11"/>
  <c r="O431" i="11"/>
  <c r="N431" i="11"/>
  <c r="M431" i="11"/>
  <c r="L431" i="11"/>
  <c r="K431" i="11"/>
  <c r="J431" i="11"/>
  <c r="I431" i="11"/>
  <c r="H431" i="11"/>
  <c r="G431" i="11"/>
  <c r="F431" i="11"/>
  <c r="E431" i="11"/>
  <c r="D431" i="11"/>
  <c r="C431" i="11"/>
  <c r="A431" i="11"/>
  <c r="B431" i="11" s="1"/>
  <c r="S428" i="11"/>
  <c r="Q428" i="11"/>
  <c r="P428" i="11"/>
  <c r="O428" i="11"/>
  <c r="N428" i="11"/>
  <c r="M428" i="11"/>
  <c r="L428" i="11"/>
  <c r="K428" i="11"/>
  <c r="J428" i="11"/>
  <c r="I428" i="11"/>
  <c r="H428" i="11"/>
  <c r="G428" i="11"/>
  <c r="F428" i="11"/>
  <c r="E428" i="11"/>
  <c r="D428" i="11"/>
  <c r="C428" i="11"/>
  <c r="A428" i="11"/>
  <c r="B428" i="11" s="1"/>
  <c r="S425" i="11"/>
  <c r="Q425" i="11"/>
  <c r="P425" i="11"/>
  <c r="O425" i="11"/>
  <c r="N425" i="11"/>
  <c r="M425" i="11"/>
  <c r="L425" i="11"/>
  <c r="K425" i="11"/>
  <c r="J425" i="11"/>
  <c r="I425" i="11"/>
  <c r="H425" i="11"/>
  <c r="G425" i="11"/>
  <c r="F425" i="11"/>
  <c r="E425" i="11"/>
  <c r="D425" i="11"/>
  <c r="C425" i="11"/>
  <c r="A425" i="11"/>
  <c r="B425" i="11" s="1"/>
  <c r="S422" i="11"/>
  <c r="Q422" i="11"/>
  <c r="P422" i="11"/>
  <c r="O422" i="11"/>
  <c r="N422" i="11"/>
  <c r="M422" i="11"/>
  <c r="L422" i="11"/>
  <c r="K422" i="11"/>
  <c r="J422" i="11"/>
  <c r="I422" i="11"/>
  <c r="H422" i="11"/>
  <c r="G422" i="11"/>
  <c r="F422" i="11"/>
  <c r="E422" i="11"/>
  <c r="D422" i="11"/>
  <c r="C422" i="11"/>
  <c r="A422" i="11"/>
  <c r="B422" i="11" s="1"/>
  <c r="S419" i="11"/>
  <c r="Q419" i="11"/>
  <c r="P419" i="11"/>
  <c r="O419" i="11"/>
  <c r="N419" i="11"/>
  <c r="M419" i="11"/>
  <c r="L419" i="11"/>
  <c r="K419" i="11"/>
  <c r="J419" i="11"/>
  <c r="I419" i="11"/>
  <c r="H419" i="11"/>
  <c r="G419" i="11"/>
  <c r="F419" i="11"/>
  <c r="E419" i="11"/>
  <c r="D419" i="11"/>
  <c r="C419" i="11"/>
  <c r="A419" i="11"/>
  <c r="B419" i="11" s="1"/>
  <c r="S416" i="11"/>
  <c r="Q416" i="11"/>
  <c r="P416" i="11"/>
  <c r="O416" i="11"/>
  <c r="N416" i="11"/>
  <c r="M416" i="11"/>
  <c r="L416" i="11"/>
  <c r="K416" i="11"/>
  <c r="J416" i="11"/>
  <c r="I416" i="11"/>
  <c r="H416" i="11"/>
  <c r="G416" i="11"/>
  <c r="F416" i="11"/>
  <c r="E416" i="11"/>
  <c r="D416" i="11"/>
  <c r="C416" i="11"/>
  <c r="A416" i="11"/>
  <c r="B416" i="11" s="1"/>
  <c r="S413" i="11"/>
  <c r="Q413" i="11"/>
  <c r="P413" i="11"/>
  <c r="O413" i="11"/>
  <c r="N413" i="11"/>
  <c r="M413" i="11"/>
  <c r="L413" i="11"/>
  <c r="K413" i="11"/>
  <c r="J413" i="11"/>
  <c r="I413" i="11"/>
  <c r="H413" i="11"/>
  <c r="G413" i="11"/>
  <c r="F413" i="11"/>
  <c r="E413" i="11"/>
  <c r="D413" i="11"/>
  <c r="C413" i="11"/>
  <c r="A413" i="11"/>
  <c r="B413" i="11" s="1"/>
  <c r="S410" i="11"/>
  <c r="Q410" i="11"/>
  <c r="P410" i="11"/>
  <c r="O410" i="11"/>
  <c r="N410" i="11"/>
  <c r="M410" i="11"/>
  <c r="L410" i="11"/>
  <c r="K410" i="11"/>
  <c r="J410" i="11"/>
  <c r="I410" i="11"/>
  <c r="H410" i="11"/>
  <c r="G410" i="11"/>
  <c r="F410" i="11"/>
  <c r="E410" i="11"/>
  <c r="D410" i="11"/>
  <c r="C410" i="11"/>
  <c r="A410" i="11"/>
  <c r="B410" i="11" s="1"/>
  <c r="S407" i="11"/>
  <c r="Q407" i="11"/>
  <c r="P407" i="11"/>
  <c r="O407" i="11"/>
  <c r="N407" i="11"/>
  <c r="M407" i="11"/>
  <c r="L407" i="11"/>
  <c r="K407" i="11"/>
  <c r="J407" i="11"/>
  <c r="I407" i="11"/>
  <c r="H407" i="11"/>
  <c r="G407" i="11"/>
  <c r="F407" i="11"/>
  <c r="E407" i="11"/>
  <c r="D407" i="11"/>
  <c r="C407" i="11"/>
  <c r="A407" i="11"/>
  <c r="B407" i="11" s="1"/>
  <c r="S404" i="11"/>
  <c r="Q404" i="11"/>
  <c r="P404" i="11"/>
  <c r="O404" i="11"/>
  <c r="N404" i="11"/>
  <c r="M404" i="11"/>
  <c r="L404" i="11"/>
  <c r="K404" i="11"/>
  <c r="J404" i="11"/>
  <c r="I404" i="11"/>
  <c r="H404" i="11"/>
  <c r="G404" i="11"/>
  <c r="F404" i="11"/>
  <c r="E404" i="11"/>
  <c r="D404" i="11"/>
  <c r="C404" i="11"/>
  <c r="A404" i="11"/>
  <c r="B404" i="11" s="1"/>
  <c r="S401" i="11"/>
  <c r="Q401" i="11"/>
  <c r="P401" i="11"/>
  <c r="O401" i="11"/>
  <c r="N401" i="11"/>
  <c r="M401" i="11"/>
  <c r="L401" i="11"/>
  <c r="K401" i="11"/>
  <c r="J401" i="11"/>
  <c r="I401" i="11"/>
  <c r="H401" i="11"/>
  <c r="G401" i="11"/>
  <c r="F401" i="11"/>
  <c r="E401" i="11"/>
  <c r="D401" i="11"/>
  <c r="C401" i="11"/>
  <c r="A401" i="11"/>
  <c r="B401" i="11" s="1"/>
  <c r="S398" i="11"/>
  <c r="Q398" i="11"/>
  <c r="P398" i="11"/>
  <c r="O398" i="11"/>
  <c r="N398" i="11"/>
  <c r="M398" i="11"/>
  <c r="L398" i="11"/>
  <c r="K398" i="11"/>
  <c r="J398" i="11"/>
  <c r="I398" i="11"/>
  <c r="H398" i="11"/>
  <c r="G398" i="11"/>
  <c r="F398" i="11"/>
  <c r="E398" i="11"/>
  <c r="D398" i="11"/>
  <c r="C398" i="11"/>
  <c r="A398" i="11"/>
  <c r="B398" i="11" s="1"/>
  <c r="S395" i="11"/>
  <c r="Q395" i="11"/>
  <c r="P395" i="11"/>
  <c r="O395" i="11"/>
  <c r="N395" i="11"/>
  <c r="M395" i="11"/>
  <c r="L395" i="11"/>
  <c r="K395" i="11"/>
  <c r="J395" i="11"/>
  <c r="I395" i="11"/>
  <c r="H395" i="11"/>
  <c r="G395" i="11"/>
  <c r="F395" i="11"/>
  <c r="E395" i="11"/>
  <c r="D395" i="11"/>
  <c r="C395" i="11"/>
  <c r="A395" i="11"/>
  <c r="B395" i="11" s="1"/>
  <c r="S392" i="11"/>
  <c r="Q392" i="11"/>
  <c r="P392" i="11"/>
  <c r="O392" i="11"/>
  <c r="N392" i="11"/>
  <c r="M392" i="11"/>
  <c r="L392" i="11"/>
  <c r="K392" i="11"/>
  <c r="J392" i="11"/>
  <c r="I392" i="11"/>
  <c r="H392" i="11"/>
  <c r="G392" i="11"/>
  <c r="F392" i="11"/>
  <c r="E392" i="11"/>
  <c r="D392" i="11"/>
  <c r="C392" i="11"/>
  <c r="A392" i="11"/>
  <c r="B392" i="11" s="1"/>
  <c r="S389" i="11"/>
  <c r="Q389" i="11"/>
  <c r="P389" i="11"/>
  <c r="O389" i="11"/>
  <c r="N389" i="11"/>
  <c r="M389" i="11"/>
  <c r="L389" i="11"/>
  <c r="K389" i="11"/>
  <c r="J389" i="11"/>
  <c r="I389" i="11"/>
  <c r="H389" i="11"/>
  <c r="G389" i="11"/>
  <c r="F389" i="11"/>
  <c r="E389" i="11"/>
  <c r="D389" i="11"/>
  <c r="C389" i="11"/>
  <c r="A389" i="11"/>
  <c r="B389" i="11" s="1"/>
  <c r="S388" i="11"/>
  <c r="Q388" i="11"/>
  <c r="P388" i="11"/>
  <c r="O388" i="11"/>
  <c r="N388" i="11"/>
  <c r="M388" i="11"/>
  <c r="L388" i="11"/>
  <c r="K388" i="11"/>
  <c r="J388" i="11"/>
  <c r="I388" i="11"/>
  <c r="H388" i="11"/>
  <c r="G388" i="11"/>
  <c r="F388" i="11"/>
  <c r="E388" i="11"/>
  <c r="D388" i="11"/>
  <c r="C388" i="11"/>
  <c r="A388" i="11"/>
  <c r="B388" i="11" s="1"/>
  <c r="S383" i="11"/>
  <c r="Q383" i="11"/>
  <c r="P383" i="11"/>
  <c r="O383" i="11"/>
  <c r="N383" i="11"/>
  <c r="M383" i="11"/>
  <c r="L383" i="11"/>
  <c r="K383" i="11"/>
  <c r="J383" i="11"/>
  <c r="I383" i="11"/>
  <c r="H383" i="11"/>
  <c r="G383" i="11"/>
  <c r="F383" i="11"/>
  <c r="E383" i="11"/>
  <c r="D383" i="11"/>
  <c r="C383" i="11"/>
  <c r="A383" i="11"/>
  <c r="B383" i="11" s="1"/>
  <c r="S380" i="11"/>
  <c r="Q380" i="11"/>
  <c r="P380" i="11"/>
  <c r="O380" i="11"/>
  <c r="N380" i="11"/>
  <c r="M380" i="11"/>
  <c r="L380" i="11"/>
  <c r="K380" i="11"/>
  <c r="J380" i="11"/>
  <c r="I380" i="11"/>
  <c r="H380" i="11"/>
  <c r="G380" i="11"/>
  <c r="F380" i="11"/>
  <c r="E380" i="11"/>
  <c r="D380" i="11"/>
  <c r="C380" i="11"/>
  <c r="A380" i="11"/>
  <c r="B380" i="11" s="1"/>
  <c r="S377" i="11"/>
  <c r="Q377" i="11"/>
  <c r="P377" i="11"/>
  <c r="O377" i="11"/>
  <c r="N377" i="11"/>
  <c r="M377" i="11"/>
  <c r="L377" i="11"/>
  <c r="K377" i="11"/>
  <c r="J377" i="11"/>
  <c r="I377" i="11"/>
  <c r="H377" i="11"/>
  <c r="G377" i="11"/>
  <c r="F377" i="11"/>
  <c r="E377" i="11"/>
  <c r="D377" i="11"/>
  <c r="C377" i="11"/>
  <c r="A377" i="11"/>
  <c r="B377" i="11" s="1"/>
  <c r="S374" i="11"/>
  <c r="Q374" i="11"/>
  <c r="P374" i="11"/>
  <c r="O374" i="11"/>
  <c r="N374" i="11"/>
  <c r="M374" i="11"/>
  <c r="L374" i="11"/>
  <c r="K374" i="11"/>
  <c r="J374" i="11"/>
  <c r="I374" i="11"/>
  <c r="H374" i="11"/>
  <c r="G374" i="11"/>
  <c r="F374" i="11"/>
  <c r="E374" i="11"/>
  <c r="D374" i="11"/>
  <c r="C374" i="11"/>
  <c r="A374" i="11"/>
  <c r="B374" i="11" s="1"/>
  <c r="S371" i="11"/>
  <c r="Q371" i="11"/>
  <c r="P371" i="11"/>
  <c r="O371" i="11"/>
  <c r="N371" i="11"/>
  <c r="M371" i="11"/>
  <c r="L371" i="11"/>
  <c r="K371" i="11"/>
  <c r="J371" i="11"/>
  <c r="I371" i="11"/>
  <c r="H371" i="11"/>
  <c r="G371" i="11"/>
  <c r="F371" i="11"/>
  <c r="E371" i="11"/>
  <c r="D371" i="11"/>
  <c r="C371" i="11"/>
  <c r="A371" i="11"/>
  <c r="B371" i="11" s="1"/>
  <c r="S370" i="11"/>
  <c r="Q370" i="11"/>
  <c r="P370" i="11"/>
  <c r="O370" i="11"/>
  <c r="N370" i="11"/>
  <c r="M370" i="11"/>
  <c r="L370" i="11"/>
  <c r="K370" i="11"/>
  <c r="J370" i="11"/>
  <c r="I370" i="11"/>
  <c r="H370" i="11"/>
  <c r="G370" i="11"/>
  <c r="F370" i="11"/>
  <c r="E370" i="11"/>
  <c r="D370" i="11"/>
  <c r="C370" i="11"/>
  <c r="A370" i="11"/>
  <c r="B370" i="11" s="1"/>
  <c r="S365" i="11"/>
  <c r="Q365" i="11"/>
  <c r="P365" i="11"/>
  <c r="O365" i="11"/>
  <c r="N365" i="11"/>
  <c r="M365" i="11"/>
  <c r="L365" i="11"/>
  <c r="K365" i="11"/>
  <c r="J365" i="11"/>
  <c r="I365" i="11"/>
  <c r="H365" i="11"/>
  <c r="G365" i="11"/>
  <c r="F365" i="11"/>
  <c r="E365" i="11"/>
  <c r="D365" i="11"/>
  <c r="C365" i="11"/>
  <c r="A365" i="11"/>
  <c r="B365" i="11" s="1"/>
  <c r="S362" i="11"/>
  <c r="Q362" i="11"/>
  <c r="P362" i="11"/>
  <c r="O362" i="11"/>
  <c r="N362" i="11"/>
  <c r="M362" i="11"/>
  <c r="L362" i="11"/>
  <c r="K362" i="11"/>
  <c r="J362" i="11"/>
  <c r="I362" i="11"/>
  <c r="H362" i="11"/>
  <c r="G362" i="11"/>
  <c r="F362" i="11"/>
  <c r="E362" i="11"/>
  <c r="D362" i="11"/>
  <c r="C362" i="11"/>
  <c r="A362" i="11"/>
  <c r="B362" i="11" s="1"/>
  <c r="S359" i="11"/>
  <c r="Q359" i="11"/>
  <c r="P359" i="11"/>
  <c r="O359" i="11"/>
  <c r="N359" i="11"/>
  <c r="M359" i="11"/>
  <c r="L359" i="11"/>
  <c r="K359" i="11"/>
  <c r="J359" i="11"/>
  <c r="I359" i="11"/>
  <c r="H359" i="11"/>
  <c r="G359" i="11"/>
  <c r="F359" i="11"/>
  <c r="E359" i="11"/>
  <c r="D359" i="11"/>
  <c r="C359" i="11"/>
  <c r="A359" i="11"/>
  <c r="B359" i="11" s="1"/>
  <c r="S356" i="11"/>
  <c r="Q356" i="11"/>
  <c r="P356" i="11"/>
  <c r="O356" i="11"/>
  <c r="N356" i="11"/>
  <c r="M356" i="11"/>
  <c r="L356" i="11"/>
  <c r="K356" i="11"/>
  <c r="J356" i="11"/>
  <c r="I356" i="11"/>
  <c r="H356" i="11"/>
  <c r="G356" i="11"/>
  <c r="F356" i="11"/>
  <c r="E356" i="11"/>
  <c r="D356" i="11"/>
  <c r="C356" i="11"/>
  <c r="A356" i="11"/>
  <c r="B356" i="11" s="1"/>
  <c r="S353" i="11"/>
  <c r="Q353" i="11"/>
  <c r="P353" i="11"/>
  <c r="O353" i="11"/>
  <c r="N353" i="11"/>
  <c r="M353" i="11"/>
  <c r="L353" i="11"/>
  <c r="K353" i="11"/>
  <c r="J353" i="11"/>
  <c r="I353" i="11"/>
  <c r="H353" i="11"/>
  <c r="G353" i="11"/>
  <c r="F353" i="11"/>
  <c r="E353" i="11"/>
  <c r="D353" i="11"/>
  <c r="C353" i="11"/>
  <c r="A353" i="11"/>
  <c r="B353" i="11" s="1"/>
  <c r="S350" i="11"/>
  <c r="Q350" i="11"/>
  <c r="P350" i="11"/>
  <c r="O350" i="11"/>
  <c r="N350" i="11"/>
  <c r="M350" i="11"/>
  <c r="L350" i="11"/>
  <c r="K350" i="11"/>
  <c r="J350" i="11"/>
  <c r="I350" i="11"/>
  <c r="H350" i="11"/>
  <c r="G350" i="11"/>
  <c r="F350" i="11"/>
  <c r="E350" i="11"/>
  <c r="D350" i="11"/>
  <c r="C350" i="11"/>
  <c r="A350" i="11"/>
  <c r="B350" i="11" s="1"/>
  <c r="S347" i="11"/>
  <c r="Q347" i="11"/>
  <c r="P347" i="11"/>
  <c r="O347" i="11"/>
  <c r="N347" i="11"/>
  <c r="M347" i="11"/>
  <c r="L347" i="11"/>
  <c r="K347" i="11"/>
  <c r="J347" i="11"/>
  <c r="I347" i="11"/>
  <c r="H347" i="11"/>
  <c r="G347" i="11"/>
  <c r="F347" i="11"/>
  <c r="E347" i="11"/>
  <c r="D347" i="11"/>
  <c r="C347" i="11"/>
  <c r="A347" i="11"/>
  <c r="B347" i="11" s="1"/>
  <c r="S344" i="11"/>
  <c r="Q344" i="11"/>
  <c r="P344" i="11"/>
  <c r="O344" i="11"/>
  <c r="N344" i="11"/>
  <c r="M344" i="11"/>
  <c r="L344" i="11"/>
  <c r="K344" i="11"/>
  <c r="J344" i="11"/>
  <c r="I344" i="11"/>
  <c r="H344" i="11"/>
  <c r="G344" i="11"/>
  <c r="F344" i="11"/>
  <c r="E344" i="11"/>
  <c r="D344" i="11"/>
  <c r="C344" i="11"/>
  <c r="A344" i="11"/>
  <c r="B344" i="11" s="1"/>
  <c r="S341" i="11"/>
  <c r="Q341" i="11"/>
  <c r="P341" i="11"/>
  <c r="O341" i="11"/>
  <c r="N341" i="11"/>
  <c r="M341" i="11"/>
  <c r="L341" i="11"/>
  <c r="K341" i="11"/>
  <c r="J341" i="11"/>
  <c r="I341" i="11"/>
  <c r="H341" i="11"/>
  <c r="G341" i="11"/>
  <c r="F341" i="11"/>
  <c r="E341" i="11"/>
  <c r="D341" i="11"/>
  <c r="C341" i="11"/>
  <c r="A341" i="11"/>
  <c r="B341" i="11" s="1"/>
  <c r="S338" i="11"/>
  <c r="Q338" i="11"/>
  <c r="P338" i="11"/>
  <c r="O338" i="11"/>
  <c r="N338" i="11"/>
  <c r="M338" i="11"/>
  <c r="L338" i="11"/>
  <c r="K338" i="11"/>
  <c r="J338" i="11"/>
  <c r="I338" i="11"/>
  <c r="H338" i="11"/>
  <c r="G338" i="11"/>
  <c r="F338" i="11"/>
  <c r="E338" i="11"/>
  <c r="D338" i="11"/>
  <c r="C338" i="11"/>
  <c r="A338" i="11"/>
  <c r="B338" i="11" s="1"/>
  <c r="S335" i="11"/>
  <c r="Q335" i="11"/>
  <c r="P335" i="11"/>
  <c r="O335" i="11"/>
  <c r="N335" i="11"/>
  <c r="M335" i="11"/>
  <c r="L335" i="11"/>
  <c r="K335" i="11"/>
  <c r="J335" i="11"/>
  <c r="I335" i="11"/>
  <c r="H335" i="11"/>
  <c r="G335" i="11"/>
  <c r="F335" i="11"/>
  <c r="E335" i="11"/>
  <c r="D335" i="11"/>
  <c r="C335" i="11"/>
  <c r="A335" i="11"/>
  <c r="B335" i="11" s="1"/>
  <c r="S332" i="11"/>
  <c r="Q332" i="11"/>
  <c r="P332" i="11"/>
  <c r="O332" i="11"/>
  <c r="N332" i="11"/>
  <c r="M332" i="11"/>
  <c r="L332" i="11"/>
  <c r="K332" i="11"/>
  <c r="J332" i="11"/>
  <c r="I332" i="11"/>
  <c r="H332" i="11"/>
  <c r="G332" i="11"/>
  <c r="F332" i="11"/>
  <c r="E332" i="11"/>
  <c r="D332" i="11"/>
  <c r="C332" i="11"/>
  <c r="A332" i="11"/>
  <c r="B332" i="11" s="1"/>
  <c r="S331" i="11"/>
  <c r="Q331" i="11"/>
  <c r="P331" i="11"/>
  <c r="O331" i="11"/>
  <c r="N331" i="11"/>
  <c r="M331" i="11"/>
  <c r="L331" i="11"/>
  <c r="K331" i="11"/>
  <c r="J331" i="11"/>
  <c r="I331" i="11"/>
  <c r="H331" i="11"/>
  <c r="G331" i="11"/>
  <c r="F331" i="11"/>
  <c r="E331" i="11"/>
  <c r="D331" i="11"/>
  <c r="C331" i="11"/>
  <c r="A331" i="11"/>
  <c r="B331" i="11" s="1"/>
  <c r="S326" i="11"/>
  <c r="Q326" i="11"/>
  <c r="P326" i="11"/>
  <c r="O326" i="11"/>
  <c r="N326" i="11"/>
  <c r="M326" i="11"/>
  <c r="L326" i="11"/>
  <c r="K326" i="11"/>
  <c r="J326" i="11"/>
  <c r="I326" i="11"/>
  <c r="H326" i="11"/>
  <c r="G326" i="11"/>
  <c r="F326" i="11"/>
  <c r="E326" i="11"/>
  <c r="D326" i="11"/>
  <c r="C326" i="11"/>
  <c r="A326" i="11"/>
  <c r="B326" i="11" s="1"/>
  <c r="S323" i="11"/>
  <c r="Q323" i="11"/>
  <c r="P323" i="11"/>
  <c r="O323" i="11"/>
  <c r="N323" i="11"/>
  <c r="M323" i="11"/>
  <c r="L323" i="11"/>
  <c r="K323" i="11"/>
  <c r="J323" i="11"/>
  <c r="I323" i="11"/>
  <c r="H323" i="11"/>
  <c r="G323" i="11"/>
  <c r="F323" i="11"/>
  <c r="E323" i="11"/>
  <c r="D323" i="11"/>
  <c r="C323" i="11"/>
  <c r="A323" i="11"/>
  <c r="B323" i="11" s="1"/>
  <c r="S320" i="11"/>
  <c r="Q320" i="11"/>
  <c r="P320" i="11"/>
  <c r="O320" i="11"/>
  <c r="N320" i="11"/>
  <c r="M320" i="11"/>
  <c r="L320" i="11"/>
  <c r="K320" i="11"/>
  <c r="J320" i="11"/>
  <c r="I320" i="11"/>
  <c r="H320" i="11"/>
  <c r="G320" i="11"/>
  <c r="F320" i="11"/>
  <c r="E320" i="11"/>
  <c r="D320" i="11"/>
  <c r="C320" i="11"/>
  <c r="A320" i="11"/>
  <c r="B320" i="11" s="1"/>
  <c r="S319" i="11"/>
  <c r="Q319" i="11"/>
  <c r="P319" i="11"/>
  <c r="O319" i="11"/>
  <c r="N319" i="11"/>
  <c r="M319" i="11"/>
  <c r="L319" i="11"/>
  <c r="K319" i="11"/>
  <c r="J319" i="11"/>
  <c r="I319" i="11"/>
  <c r="H319" i="11"/>
  <c r="G319" i="11"/>
  <c r="F319" i="11"/>
  <c r="E319" i="11"/>
  <c r="D319" i="11"/>
  <c r="C319" i="11"/>
  <c r="A319" i="11"/>
  <c r="B319" i="11" s="1"/>
  <c r="S314" i="11"/>
  <c r="Q314" i="11"/>
  <c r="P314" i="11"/>
  <c r="O314" i="11"/>
  <c r="N314" i="11"/>
  <c r="M314" i="11"/>
  <c r="L314" i="11"/>
  <c r="K314" i="11"/>
  <c r="J314" i="11"/>
  <c r="I314" i="11"/>
  <c r="H314" i="11"/>
  <c r="G314" i="11"/>
  <c r="F314" i="11"/>
  <c r="E314" i="11"/>
  <c r="D314" i="11"/>
  <c r="C314" i="11"/>
  <c r="A314" i="11"/>
  <c r="B314" i="11" s="1"/>
  <c r="S313" i="11"/>
  <c r="Q313" i="11"/>
  <c r="P313" i="11"/>
  <c r="O313" i="11"/>
  <c r="N313" i="11"/>
  <c r="M313" i="11"/>
  <c r="L313" i="11"/>
  <c r="K313" i="11"/>
  <c r="J313" i="11"/>
  <c r="I313" i="11"/>
  <c r="H313" i="11"/>
  <c r="G313" i="11"/>
  <c r="F313" i="11"/>
  <c r="E313" i="11"/>
  <c r="D313" i="11"/>
  <c r="C313" i="11"/>
  <c r="A313" i="11"/>
  <c r="B313" i="11" s="1"/>
  <c r="S308" i="11"/>
  <c r="Q308" i="11"/>
  <c r="P308" i="11"/>
  <c r="O308" i="11"/>
  <c r="N308" i="11"/>
  <c r="M308" i="11"/>
  <c r="L308" i="11"/>
  <c r="K308" i="11"/>
  <c r="J308" i="11"/>
  <c r="I308" i="11"/>
  <c r="H308" i="11"/>
  <c r="G308" i="11"/>
  <c r="F308" i="11"/>
  <c r="E308" i="11"/>
  <c r="D308" i="11"/>
  <c r="C308" i="11"/>
  <c r="A308" i="11"/>
  <c r="B308" i="11" s="1"/>
  <c r="S307" i="11"/>
  <c r="Q307" i="11"/>
  <c r="P307" i="11"/>
  <c r="O307" i="11"/>
  <c r="N307" i="11"/>
  <c r="M307" i="11"/>
  <c r="L307" i="11"/>
  <c r="K307" i="11"/>
  <c r="J307" i="11"/>
  <c r="I307" i="11"/>
  <c r="H307" i="11"/>
  <c r="G307" i="11"/>
  <c r="F307" i="11"/>
  <c r="E307" i="11"/>
  <c r="D307" i="11"/>
  <c r="C307" i="11"/>
  <c r="A307" i="11"/>
  <c r="B307" i="11" s="1"/>
  <c r="S306" i="11"/>
  <c r="Q306" i="11"/>
  <c r="P306" i="11"/>
  <c r="O306" i="11"/>
  <c r="N306" i="11"/>
  <c r="M306" i="11"/>
  <c r="L306" i="11"/>
  <c r="K306" i="11"/>
  <c r="J306" i="11"/>
  <c r="I306" i="11"/>
  <c r="H306" i="11"/>
  <c r="G306" i="11"/>
  <c r="F306" i="11"/>
  <c r="E306" i="11"/>
  <c r="D306" i="11"/>
  <c r="C306" i="11"/>
  <c r="A306" i="11"/>
  <c r="B306" i="11" s="1"/>
  <c r="S305" i="11"/>
  <c r="Q305" i="11"/>
  <c r="P305" i="11"/>
  <c r="O305" i="11"/>
  <c r="N305" i="11"/>
  <c r="M305" i="11"/>
  <c r="L305" i="11"/>
  <c r="K305" i="11"/>
  <c r="J305" i="11"/>
  <c r="I305" i="11"/>
  <c r="H305" i="11"/>
  <c r="G305" i="11"/>
  <c r="F305" i="11"/>
  <c r="E305" i="11"/>
  <c r="D305" i="11"/>
  <c r="C305" i="11"/>
  <c r="A305" i="11"/>
  <c r="B305" i="11" s="1"/>
  <c r="S296" i="11"/>
  <c r="Q296" i="11"/>
  <c r="P296" i="11"/>
  <c r="O296" i="11"/>
  <c r="N296" i="11"/>
  <c r="M296" i="11"/>
  <c r="L296" i="11"/>
  <c r="K296" i="11"/>
  <c r="J296" i="11"/>
  <c r="I296" i="11"/>
  <c r="H296" i="11"/>
  <c r="G296" i="11"/>
  <c r="F296" i="11"/>
  <c r="E296" i="11"/>
  <c r="D296" i="11"/>
  <c r="C296" i="11"/>
  <c r="A296" i="11"/>
  <c r="B296" i="11" s="1"/>
  <c r="S295" i="11"/>
  <c r="Q295" i="11"/>
  <c r="P295" i="11"/>
  <c r="O295" i="11"/>
  <c r="N295" i="11"/>
  <c r="M295" i="11"/>
  <c r="L295" i="11"/>
  <c r="K295" i="11"/>
  <c r="J295" i="11"/>
  <c r="I295" i="11"/>
  <c r="H295" i="11"/>
  <c r="G295" i="11"/>
  <c r="F295" i="11"/>
  <c r="E295" i="11"/>
  <c r="D295" i="11"/>
  <c r="C295" i="11"/>
  <c r="A295" i="11"/>
  <c r="B295" i="11" s="1"/>
  <c r="S290" i="11"/>
  <c r="Q290" i="11"/>
  <c r="P290" i="11"/>
  <c r="O290" i="11"/>
  <c r="N290" i="11"/>
  <c r="M290" i="11"/>
  <c r="L290" i="11"/>
  <c r="K290" i="11"/>
  <c r="J290" i="11"/>
  <c r="I290" i="11"/>
  <c r="H290" i="11"/>
  <c r="G290" i="11"/>
  <c r="F290" i="11"/>
  <c r="E290" i="11"/>
  <c r="D290" i="11"/>
  <c r="C290" i="11"/>
  <c r="A290" i="11"/>
  <c r="B290" i="11" s="1"/>
  <c r="S287" i="11"/>
  <c r="Q287" i="11"/>
  <c r="P287" i="11"/>
  <c r="O287" i="11"/>
  <c r="N287" i="11"/>
  <c r="M287" i="11"/>
  <c r="L287" i="11"/>
  <c r="K287" i="11"/>
  <c r="J287" i="11"/>
  <c r="I287" i="11"/>
  <c r="H287" i="11"/>
  <c r="G287" i="11"/>
  <c r="F287" i="11"/>
  <c r="E287" i="11"/>
  <c r="D287" i="11"/>
  <c r="C287" i="11"/>
  <c r="A287" i="11"/>
  <c r="B287" i="11" s="1"/>
  <c r="S286" i="11"/>
  <c r="Q286" i="11"/>
  <c r="P286" i="11"/>
  <c r="O286" i="11"/>
  <c r="N286" i="11"/>
  <c r="M286" i="11"/>
  <c r="L286" i="11"/>
  <c r="K286" i="11"/>
  <c r="J286" i="11"/>
  <c r="I286" i="11"/>
  <c r="H286" i="11"/>
  <c r="G286" i="11"/>
  <c r="F286" i="11"/>
  <c r="E286" i="11"/>
  <c r="D286" i="11"/>
  <c r="C286" i="11"/>
  <c r="A286" i="11"/>
  <c r="B286" i="11" s="1"/>
  <c r="S281" i="11"/>
  <c r="Q281" i="11"/>
  <c r="P281" i="11"/>
  <c r="O281" i="11"/>
  <c r="N281" i="11"/>
  <c r="M281" i="11"/>
  <c r="L281" i="11"/>
  <c r="K281" i="11"/>
  <c r="J281" i="11"/>
  <c r="I281" i="11"/>
  <c r="H281" i="11"/>
  <c r="G281" i="11"/>
  <c r="F281" i="11"/>
  <c r="E281" i="11"/>
  <c r="D281" i="11"/>
  <c r="C281" i="11"/>
  <c r="A281" i="11"/>
  <c r="B281" i="11" s="1"/>
  <c r="S278" i="11"/>
  <c r="Q278" i="11"/>
  <c r="P278" i="11"/>
  <c r="O278" i="11"/>
  <c r="N278" i="11"/>
  <c r="M278" i="11"/>
  <c r="L278" i="11"/>
  <c r="K278" i="11"/>
  <c r="J278" i="11"/>
  <c r="I278" i="11"/>
  <c r="H278" i="11"/>
  <c r="G278" i="11"/>
  <c r="F278" i="11"/>
  <c r="E278" i="11"/>
  <c r="D278" i="11"/>
  <c r="C278" i="11"/>
  <c r="A278" i="11"/>
  <c r="B278" i="11" s="1"/>
  <c r="S275" i="11"/>
  <c r="Q275" i="11"/>
  <c r="P275" i="11"/>
  <c r="O275" i="11"/>
  <c r="N275" i="11"/>
  <c r="M275" i="11"/>
  <c r="L275" i="11"/>
  <c r="K275" i="11"/>
  <c r="J275" i="11"/>
  <c r="I275" i="11"/>
  <c r="H275" i="11"/>
  <c r="G275" i="11"/>
  <c r="F275" i="11"/>
  <c r="E275" i="11"/>
  <c r="D275" i="11"/>
  <c r="C275" i="11"/>
  <c r="A275" i="11"/>
  <c r="B275" i="11" s="1"/>
  <c r="S272" i="11"/>
  <c r="Q272" i="11"/>
  <c r="P272" i="11"/>
  <c r="O272" i="11"/>
  <c r="N272" i="11"/>
  <c r="M272" i="11"/>
  <c r="L272" i="11"/>
  <c r="K272" i="11"/>
  <c r="J272" i="11"/>
  <c r="I272" i="11"/>
  <c r="H272" i="11"/>
  <c r="G272" i="11"/>
  <c r="F272" i="11"/>
  <c r="E272" i="11"/>
  <c r="D272" i="11"/>
  <c r="C272" i="11"/>
  <c r="A272" i="11"/>
  <c r="B272" i="11" s="1"/>
  <c r="S269" i="11"/>
  <c r="Q269" i="11"/>
  <c r="P269" i="11"/>
  <c r="O269" i="11"/>
  <c r="N269" i="11"/>
  <c r="M269" i="11"/>
  <c r="L269" i="11"/>
  <c r="K269" i="11"/>
  <c r="J269" i="11"/>
  <c r="I269" i="11"/>
  <c r="H269" i="11"/>
  <c r="G269" i="11"/>
  <c r="F269" i="11"/>
  <c r="E269" i="11"/>
  <c r="D269" i="11"/>
  <c r="C269" i="11"/>
  <c r="A269" i="11"/>
  <c r="B269" i="11" s="1"/>
  <c r="S266" i="11"/>
  <c r="Q266" i="11"/>
  <c r="P266" i="11"/>
  <c r="O266" i="11"/>
  <c r="N266" i="11"/>
  <c r="M266" i="11"/>
  <c r="L266" i="11"/>
  <c r="K266" i="11"/>
  <c r="J266" i="11"/>
  <c r="I266" i="11"/>
  <c r="H266" i="11"/>
  <c r="G266" i="11"/>
  <c r="F266" i="11"/>
  <c r="E266" i="11"/>
  <c r="D266" i="11"/>
  <c r="C266" i="11"/>
  <c r="A266" i="11"/>
  <c r="B266" i="11" s="1"/>
  <c r="S263" i="11"/>
  <c r="Q263" i="11"/>
  <c r="P263" i="11"/>
  <c r="O263" i="11"/>
  <c r="N263" i="11"/>
  <c r="M263" i="11"/>
  <c r="L263" i="11"/>
  <c r="K263" i="11"/>
  <c r="J263" i="11"/>
  <c r="I263" i="11"/>
  <c r="H263" i="11"/>
  <c r="G263" i="11"/>
  <c r="F263" i="11"/>
  <c r="E263" i="11"/>
  <c r="D263" i="11"/>
  <c r="C263" i="11"/>
  <c r="A263" i="11"/>
  <c r="B263" i="11" s="1"/>
  <c r="S262" i="11"/>
  <c r="Q262" i="11"/>
  <c r="P262" i="11"/>
  <c r="O262" i="11"/>
  <c r="N262" i="11"/>
  <c r="M262" i="11"/>
  <c r="L262" i="11"/>
  <c r="K262" i="11"/>
  <c r="J262" i="11"/>
  <c r="I262" i="11"/>
  <c r="H262" i="11"/>
  <c r="G262" i="11"/>
  <c r="F262" i="11"/>
  <c r="E262" i="11"/>
  <c r="D262" i="11"/>
  <c r="C262" i="11"/>
  <c r="A262" i="11"/>
  <c r="B262" i="11" s="1"/>
  <c r="S257" i="11"/>
  <c r="Q257" i="11"/>
  <c r="P257" i="11"/>
  <c r="O257" i="11"/>
  <c r="N257" i="11"/>
  <c r="M257" i="11"/>
  <c r="L257" i="11"/>
  <c r="K257" i="11"/>
  <c r="J257" i="11"/>
  <c r="I257" i="11"/>
  <c r="H257" i="11"/>
  <c r="G257" i="11"/>
  <c r="F257" i="11"/>
  <c r="E257" i="11"/>
  <c r="D257" i="11"/>
  <c r="C257" i="11"/>
  <c r="A257" i="11"/>
  <c r="B257" i="11" s="1"/>
  <c r="S254" i="11"/>
  <c r="Q254" i="11"/>
  <c r="P254" i="11"/>
  <c r="O254" i="11"/>
  <c r="N254" i="11"/>
  <c r="M254" i="11"/>
  <c r="L254" i="11"/>
  <c r="K254" i="11"/>
  <c r="J254" i="11"/>
  <c r="I254" i="11"/>
  <c r="H254" i="11"/>
  <c r="G254" i="11"/>
  <c r="F254" i="11"/>
  <c r="E254" i="11"/>
  <c r="D254" i="11"/>
  <c r="C254" i="11"/>
  <c r="A254" i="11"/>
  <c r="B254" i="11" s="1"/>
  <c r="S253" i="11"/>
  <c r="Q253" i="11"/>
  <c r="P253" i="11"/>
  <c r="O253" i="11"/>
  <c r="N253" i="11"/>
  <c r="M253" i="11"/>
  <c r="L253" i="11"/>
  <c r="K253" i="11"/>
  <c r="J253" i="11"/>
  <c r="I253" i="11"/>
  <c r="H253" i="11"/>
  <c r="G253" i="11"/>
  <c r="F253" i="11"/>
  <c r="E253" i="11"/>
  <c r="D253" i="11"/>
  <c r="C253" i="11"/>
  <c r="A253" i="11"/>
  <c r="B253" i="11" s="1"/>
  <c r="S248" i="11"/>
  <c r="Q248" i="11"/>
  <c r="P248" i="11"/>
  <c r="O248" i="11"/>
  <c r="N248" i="11"/>
  <c r="M248" i="11"/>
  <c r="L248" i="11"/>
  <c r="K248" i="11"/>
  <c r="J248" i="11"/>
  <c r="I248" i="11"/>
  <c r="H248" i="11"/>
  <c r="G248" i="11"/>
  <c r="F248" i="11"/>
  <c r="E248" i="11"/>
  <c r="D248" i="11"/>
  <c r="C248" i="11"/>
  <c r="A248" i="11"/>
  <c r="B248" i="11" s="1"/>
  <c r="S245" i="11"/>
  <c r="Q245" i="11"/>
  <c r="P245" i="11"/>
  <c r="O245" i="11"/>
  <c r="N245" i="11"/>
  <c r="M245" i="11"/>
  <c r="L245" i="11"/>
  <c r="K245" i="11"/>
  <c r="J245" i="11"/>
  <c r="I245" i="11"/>
  <c r="H245" i="11"/>
  <c r="G245" i="11"/>
  <c r="F245" i="11"/>
  <c r="E245" i="11"/>
  <c r="D245" i="11"/>
  <c r="C245" i="11"/>
  <c r="A245" i="11"/>
  <c r="B245" i="11" s="1"/>
  <c r="S242" i="11"/>
  <c r="Q242" i="11"/>
  <c r="P242" i="11"/>
  <c r="O242" i="11"/>
  <c r="N242" i="11"/>
  <c r="M242" i="11"/>
  <c r="L242" i="11"/>
  <c r="K242" i="11"/>
  <c r="J242" i="11"/>
  <c r="I242" i="11"/>
  <c r="H242" i="11"/>
  <c r="G242" i="11"/>
  <c r="F242" i="11"/>
  <c r="E242" i="11"/>
  <c r="D242" i="11"/>
  <c r="C242" i="11"/>
  <c r="A242" i="11"/>
  <c r="B242" i="11" s="1"/>
  <c r="S239" i="11"/>
  <c r="Q239" i="11"/>
  <c r="P239" i="11"/>
  <c r="O239" i="11"/>
  <c r="N239" i="11"/>
  <c r="M239" i="11"/>
  <c r="L239" i="11"/>
  <c r="K239" i="11"/>
  <c r="J239" i="11"/>
  <c r="I239" i="11"/>
  <c r="H239" i="11"/>
  <c r="G239" i="11"/>
  <c r="F239" i="11"/>
  <c r="E239" i="11"/>
  <c r="D239" i="11"/>
  <c r="C239" i="11"/>
  <c r="A239" i="11"/>
  <c r="B239" i="11" s="1"/>
  <c r="S236" i="11"/>
  <c r="Q236" i="11"/>
  <c r="P236" i="11"/>
  <c r="O236" i="11"/>
  <c r="N236" i="11"/>
  <c r="M236" i="11"/>
  <c r="L236" i="11"/>
  <c r="K236" i="11"/>
  <c r="J236" i="11"/>
  <c r="I236" i="11"/>
  <c r="H236" i="11"/>
  <c r="G236" i="11"/>
  <c r="F236" i="11"/>
  <c r="E236" i="11"/>
  <c r="D236" i="11"/>
  <c r="C236" i="11"/>
  <c r="A236" i="11"/>
  <c r="B236" i="11" s="1"/>
  <c r="S233" i="11"/>
  <c r="Q233" i="11"/>
  <c r="P233" i="11"/>
  <c r="O233" i="11"/>
  <c r="N233" i="11"/>
  <c r="M233" i="11"/>
  <c r="L233" i="11"/>
  <c r="K233" i="11"/>
  <c r="J233" i="11"/>
  <c r="I233" i="11"/>
  <c r="H233" i="11"/>
  <c r="G233" i="11"/>
  <c r="F233" i="11"/>
  <c r="E233" i="11"/>
  <c r="D233" i="11"/>
  <c r="C233" i="11"/>
  <c r="A233" i="11"/>
  <c r="B233" i="11" s="1"/>
  <c r="S232" i="11"/>
  <c r="Q232" i="11"/>
  <c r="P232" i="11"/>
  <c r="O232" i="11"/>
  <c r="N232" i="11"/>
  <c r="M232" i="11"/>
  <c r="L232" i="11"/>
  <c r="K232" i="11"/>
  <c r="J232" i="11"/>
  <c r="I232" i="11"/>
  <c r="H232" i="11"/>
  <c r="G232" i="11"/>
  <c r="F232" i="11"/>
  <c r="E232" i="11"/>
  <c r="D232" i="11"/>
  <c r="C232" i="11"/>
  <c r="A232" i="11"/>
  <c r="B232" i="11" s="1"/>
  <c r="S227" i="11"/>
  <c r="Q227" i="11"/>
  <c r="P227" i="11"/>
  <c r="O227" i="11"/>
  <c r="N227" i="11"/>
  <c r="M227" i="11"/>
  <c r="L227" i="11"/>
  <c r="K227" i="11"/>
  <c r="J227" i="11"/>
  <c r="I227" i="11"/>
  <c r="H227" i="11"/>
  <c r="G227" i="11"/>
  <c r="F227" i="11"/>
  <c r="E227" i="11"/>
  <c r="D227" i="11"/>
  <c r="C227" i="11"/>
  <c r="A227" i="11"/>
  <c r="B227" i="11" s="1"/>
  <c r="S224" i="11"/>
  <c r="Q224" i="11"/>
  <c r="P224" i="11"/>
  <c r="O224" i="11"/>
  <c r="N224" i="11"/>
  <c r="M224" i="11"/>
  <c r="L224" i="11"/>
  <c r="K224" i="11"/>
  <c r="J224" i="11"/>
  <c r="I224" i="11"/>
  <c r="H224" i="11"/>
  <c r="G224" i="11"/>
  <c r="F224" i="11"/>
  <c r="E224" i="11"/>
  <c r="D224" i="11"/>
  <c r="C224" i="11"/>
  <c r="A224" i="11"/>
  <c r="B224" i="11" s="1"/>
  <c r="S223" i="11"/>
  <c r="Q223" i="11"/>
  <c r="P223" i="11"/>
  <c r="O223" i="11"/>
  <c r="N223" i="11"/>
  <c r="M223" i="11"/>
  <c r="L223" i="11"/>
  <c r="K223" i="11"/>
  <c r="J223" i="11"/>
  <c r="I223" i="11"/>
  <c r="H223" i="11"/>
  <c r="G223" i="11"/>
  <c r="F223" i="11"/>
  <c r="E223" i="11"/>
  <c r="D223" i="11"/>
  <c r="C223" i="11"/>
  <c r="A223" i="11"/>
  <c r="B223" i="11" s="1"/>
  <c r="S218" i="11"/>
  <c r="Q218" i="11"/>
  <c r="P218" i="11"/>
  <c r="O218" i="11"/>
  <c r="N218" i="11"/>
  <c r="M218" i="11"/>
  <c r="L218" i="11"/>
  <c r="K218" i="11"/>
  <c r="J218" i="11"/>
  <c r="I218" i="11"/>
  <c r="H218" i="11"/>
  <c r="G218" i="11"/>
  <c r="F218" i="11"/>
  <c r="E218" i="11"/>
  <c r="D218" i="11"/>
  <c r="C218" i="11"/>
  <c r="A218" i="11"/>
  <c r="B218" i="11" s="1"/>
  <c r="S215" i="11"/>
  <c r="Q215" i="11"/>
  <c r="P215" i="11"/>
  <c r="O215" i="11"/>
  <c r="N215" i="11"/>
  <c r="M215" i="11"/>
  <c r="L215" i="11"/>
  <c r="K215" i="11"/>
  <c r="J215" i="11"/>
  <c r="I215" i="11"/>
  <c r="H215" i="11"/>
  <c r="G215" i="11"/>
  <c r="F215" i="11"/>
  <c r="E215" i="11"/>
  <c r="D215" i="11"/>
  <c r="C215" i="11"/>
  <c r="A215" i="11"/>
  <c r="B215" i="11" s="1"/>
  <c r="S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C214" i="11"/>
  <c r="A214" i="11"/>
  <c r="B214" i="11" s="1"/>
  <c r="S209" i="11"/>
  <c r="Q209" i="11"/>
  <c r="P209" i="11"/>
  <c r="O209" i="11"/>
  <c r="N209" i="11"/>
  <c r="M209" i="11"/>
  <c r="L209" i="11"/>
  <c r="K209" i="11"/>
  <c r="J209" i="11"/>
  <c r="I209" i="11"/>
  <c r="H209" i="11"/>
  <c r="G209" i="11"/>
  <c r="F209" i="11"/>
  <c r="E209" i="11"/>
  <c r="D209" i="11"/>
  <c r="C209" i="11"/>
  <c r="A209" i="11"/>
  <c r="B209" i="11" s="1"/>
  <c r="S206" i="11"/>
  <c r="Q206" i="11"/>
  <c r="P206" i="11"/>
  <c r="O206" i="11"/>
  <c r="N206" i="11"/>
  <c r="M206" i="11"/>
  <c r="L206" i="11"/>
  <c r="K206" i="11"/>
  <c r="J206" i="11"/>
  <c r="I206" i="11"/>
  <c r="H206" i="11"/>
  <c r="G206" i="11"/>
  <c r="F206" i="11"/>
  <c r="E206" i="11"/>
  <c r="D206" i="11"/>
  <c r="C206" i="11"/>
  <c r="A206" i="11"/>
  <c r="B206" i="11" s="1"/>
  <c r="S203" i="11"/>
  <c r="Q203" i="11"/>
  <c r="P203" i="11"/>
  <c r="O203" i="11"/>
  <c r="N203" i="11"/>
  <c r="M203" i="11"/>
  <c r="L203" i="11"/>
  <c r="K203" i="11"/>
  <c r="J203" i="11"/>
  <c r="I203" i="11"/>
  <c r="H203" i="11"/>
  <c r="G203" i="11"/>
  <c r="F203" i="11"/>
  <c r="E203" i="11"/>
  <c r="D203" i="11"/>
  <c r="C203" i="11"/>
  <c r="A203" i="11"/>
  <c r="B203" i="11" s="1"/>
  <c r="S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C202" i="11"/>
  <c r="A202" i="11"/>
  <c r="B202" i="11" s="1"/>
  <c r="S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C201" i="11"/>
  <c r="A201" i="11"/>
  <c r="B201" i="11" s="1"/>
  <c r="S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C200" i="11"/>
  <c r="A200" i="11"/>
  <c r="B200" i="11" s="1"/>
  <c r="S191" i="11"/>
  <c r="Q191" i="11"/>
  <c r="P191" i="11"/>
  <c r="O191" i="11"/>
  <c r="N191" i="11"/>
  <c r="M191" i="11"/>
  <c r="L191" i="11"/>
  <c r="K191" i="11"/>
  <c r="J191" i="11"/>
  <c r="I191" i="11"/>
  <c r="H191" i="11"/>
  <c r="G191" i="11"/>
  <c r="F191" i="11"/>
  <c r="E191" i="11"/>
  <c r="D191" i="11"/>
  <c r="C191" i="11"/>
  <c r="A191" i="11"/>
  <c r="B191" i="11" s="1"/>
  <c r="S190" i="11"/>
  <c r="Q190" i="11"/>
  <c r="P190" i="11"/>
  <c r="O190" i="11"/>
  <c r="N190" i="11"/>
  <c r="M190" i="11"/>
  <c r="L190" i="11"/>
  <c r="K190" i="11"/>
  <c r="J190" i="11"/>
  <c r="I190" i="11"/>
  <c r="H190" i="11"/>
  <c r="G190" i="11"/>
  <c r="F190" i="11"/>
  <c r="E190" i="11"/>
  <c r="D190" i="11"/>
  <c r="C190" i="11"/>
  <c r="A190" i="11"/>
  <c r="B190" i="11" s="1"/>
  <c r="S185" i="11"/>
  <c r="Q185" i="11"/>
  <c r="P185" i="11"/>
  <c r="O185" i="11"/>
  <c r="N185" i="11"/>
  <c r="M185" i="11"/>
  <c r="L185" i="11"/>
  <c r="K185" i="11"/>
  <c r="J185" i="11"/>
  <c r="I185" i="11"/>
  <c r="H185" i="11"/>
  <c r="G185" i="11"/>
  <c r="F185" i="11"/>
  <c r="E185" i="11"/>
  <c r="D185" i="11"/>
  <c r="C185" i="11"/>
  <c r="A185" i="11"/>
  <c r="B185" i="11" s="1"/>
  <c r="S184" i="11"/>
  <c r="Q184" i="11"/>
  <c r="P184" i="11"/>
  <c r="O184" i="11"/>
  <c r="N184" i="11"/>
  <c r="M184" i="11"/>
  <c r="L184" i="11"/>
  <c r="K184" i="11"/>
  <c r="J184" i="11"/>
  <c r="I184" i="11"/>
  <c r="H184" i="11"/>
  <c r="G184" i="11"/>
  <c r="F184" i="11"/>
  <c r="E184" i="11"/>
  <c r="D184" i="11"/>
  <c r="C184" i="11"/>
  <c r="A184" i="11"/>
  <c r="B184" i="11" s="1"/>
  <c r="S179" i="11"/>
  <c r="Q179" i="11"/>
  <c r="P179" i="11"/>
  <c r="O179" i="11"/>
  <c r="N179" i="11"/>
  <c r="M179" i="11"/>
  <c r="L179" i="11"/>
  <c r="K179" i="11"/>
  <c r="J179" i="11"/>
  <c r="I179" i="11"/>
  <c r="H179" i="11"/>
  <c r="G179" i="11"/>
  <c r="F179" i="11"/>
  <c r="E179" i="11"/>
  <c r="D179" i="11"/>
  <c r="C179" i="11"/>
  <c r="A179" i="11"/>
  <c r="B179" i="11" s="1"/>
  <c r="S176" i="11"/>
  <c r="Q176" i="11"/>
  <c r="P176" i="11"/>
  <c r="O176" i="11"/>
  <c r="N176" i="11"/>
  <c r="M176" i="11"/>
  <c r="L176" i="11"/>
  <c r="K176" i="11"/>
  <c r="J176" i="11"/>
  <c r="I176" i="11"/>
  <c r="H176" i="11"/>
  <c r="G176" i="11"/>
  <c r="F176" i="11"/>
  <c r="E176" i="11"/>
  <c r="D176" i="11"/>
  <c r="C176" i="11"/>
  <c r="A176" i="11"/>
  <c r="B176" i="11" s="1"/>
  <c r="S173" i="11"/>
  <c r="Q173" i="11"/>
  <c r="P173" i="11"/>
  <c r="O173" i="11"/>
  <c r="N173" i="11"/>
  <c r="M173" i="11"/>
  <c r="L173" i="11"/>
  <c r="K173" i="11"/>
  <c r="J173" i="11"/>
  <c r="I173" i="11"/>
  <c r="H173" i="11"/>
  <c r="G173" i="11"/>
  <c r="F173" i="11"/>
  <c r="E173" i="11"/>
  <c r="D173" i="11"/>
  <c r="C173" i="11"/>
  <c r="A173" i="11"/>
  <c r="B173" i="11" s="1"/>
  <c r="S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C170" i="11"/>
  <c r="A170" i="11"/>
  <c r="B170" i="11" s="1"/>
  <c r="S167" i="11"/>
  <c r="Q167" i="11"/>
  <c r="P167" i="11"/>
  <c r="O167" i="11"/>
  <c r="N167" i="11"/>
  <c r="M167" i="11"/>
  <c r="L167" i="11"/>
  <c r="K167" i="11"/>
  <c r="J167" i="11"/>
  <c r="I167" i="11"/>
  <c r="H167" i="11"/>
  <c r="G167" i="11"/>
  <c r="F167" i="11"/>
  <c r="E167" i="11"/>
  <c r="D167" i="11"/>
  <c r="C167" i="11"/>
  <c r="A167" i="11"/>
  <c r="B167" i="11" s="1"/>
  <c r="S164" i="11"/>
  <c r="Q164" i="11"/>
  <c r="P164" i="11"/>
  <c r="O164" i="11"/>
  <c r="N164" i="11"/>
  <c r="M164" i="11"/>
  <c r="L164" i="11"/>
  <c r="K164" i="11"/>
  <c r="J164" i="11"/>
  <c r="I164" i="11"/>
  <c r="H164" i="11"/>
  <c r="G164" i="11"/>
  <c r="F164" i="11"/>
  <c r="E164" i="11"/>
  <c r="D164" i="11"/>
  <c r="C164" i="11"/>
  <c r="A164" i="11"/>
  <c r="B164" i="11" s="1"/>
  <c r="S163" i="11"/>
  <c r="Q163" i="11"/>
  <c r="P163" i="11"/>
  <c r="O163" i="11"/>
  <c r="N163" i="11"/>
  <c r="M163" i="11"/>
  <c r="L163" i="11"/>
  <c r="K163" i="11"/>
  <c r="J163" i="11"/>
  <c r="I163" i="11"/>
  <c r="H163" i="11"/>
  <c r="G163" i="11"/>
  <c r="F163" i="11"/>
  <c r="E163" i="11"/>
  <c r="D163" i="11"/>
  <c r="C163" i="11"/>
  <c r="A163" i="11"/>
  <c r="B163" i="11" s="1"/>
  <c r="S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E158" i="11"/>
  <c r="D158" i="11"/>
  <c r="C158" i="11"/>
  <c r="A158" i="11"/>
  <c r="B158" i="11" s="1"/>
  <c r="S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E155" i="11"/>
  <c r="D155" i="11"/>
  <c r="C155" i="11"/>
  <c r="A155" i="11"/>
  <c r="B155" i="11" s="1"/>
  <c r="S154" i="11"/>
  <c r="Q154" i="11"/>
  <c r="P154" i="11"/>
  <c r="O154" i="11"/>
  <c r="N154" i="11"/>
  <c r="M154" i="11"/>
  <c r="L154" i="11"/>
  <c r="K154" i="11"/>
  <c r="J154" i="11"/>
  <c r="I154" i="11"/>
  <c r="H154" i="11"/>
  <c r="G154" i="11"/>
  <c r="F154" i="11"/>
  <c r="E154" i="11"/>
  <c r="D154" i="11"/>
  <c r="C154" i="11"/>
  <c r="A154" i="11"/>
  <c r="B154" i="11" s="1"/>
  <c r="S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E149" i="11"/>
  <c r="D149" i="11"/>
  <c r="C149" i="11"/>
  <c r="A149" i="11"/>
  <c r="B149" i="11" s="1"/>
  <c r="S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A146" i="11"/>
  <c r="B146" i="11" s="1"/>
  <c r="S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D143" i="11"/>
  <c r="C143" i="11"/>
  <c r="A143" i="11"/>
  <c r="B143" i="11" s="1"/>
  <c r="S141" i="11"/>
  <c r="Q141" i="11"/>
  <c r="P141" i="11"/>
  <c r="O141" i="11"/>
  <c r="N141" i="11"/>
  <c r="M141" i="11"/>
  <c r="L141" i="11"/>
  <c r="K141" i="11"/>
  <c r="J141" i="11"/>
  <c r="I141" i="11"/>
  <c r="H141" i="11"/>
  <c r="G141" i="11"/>
  <c r="F141" i="11"/>
  <c r="E141" i="11"/>
  <c r="D141" i="11"/>
  <c r="C141" i="11"/>
  <c r="A141" i="11"/>
  <c r="B141" i="11" s="1"/>
  <c r="S140" i="11"/>
  <c r="Q140" i="11"/>
  <c r="P140" i="11"/>
  <c r="O140" i="11"/>
  <c r="N140" i="11"/>
  <c r="M140" i="11"/>
  <c r="L140" i="11"/>
  <c r="K140" i="11"/>
  <c r="J140" i="11"/>
  <c r="I140" i="11"/>
  <c r="H140" i="11"/>
  <c r="G140" i="11"/>
  <c r="F140" i="11"/>
  <c r="E140" i="11"/>
  <c r="D140" i="11"/>
  <c r="C140" i="11"/>
  <c r="A140" i="11"/>
  <c r="B140" i="11" s="1"/>
  <c r="S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A135" i="11"/>
  <c r="B135" i="11" s="1"/>
  <c r="S132" i="11"/>
  <c r="Q132" i="11"/>
  <c r="P132" i="11"/>
  <c r="O132" i="11"/>
  <c r="N132" i="11"/>
  <c r="M132" i="11"/>
  <c r="L132" i="11"/>
  <c r="K132" i="11"/>
  <c r="J132" i="11"/>
  <c r="I132" i="11"/>
  <c r="H132" i="11"/>
  <c r="G132" i="11"/>
  <c r="F132" i="11"/>
  <c r="E132" i="11"/>
  <c r="D132" i="11"/>
  <c r="C132" i="11"/>
  <c r="A132" i="11"/>
  <c r="B132" i="11" s="1"/>
  <c r="S129" i="11"/>
  <c r="Q129" i="11"/>
  <c r="P129" i="11"/>
  <c r="O129" i="11"/>
  <c r="N129" i="11"/>
  <c r="M129" i="11"/>
  <c r="L129" i="11"/>
  <c r="K129" i="11"/>
  <c r="J129" i="11"/>
  <c r="I129" i="11"/>
  <c r="H129" i="11"/>
  <c r="G129" i="11"/>
  <c r="F129" i="11"/>
  <c r="E129" i="11"/>
  <c r="D129" i="11"/>
  <c r="C129" i="11"/>
  <c r="A129" i="11"/>
  <c r="B129" i="11" s="1"/>
  <c r="S128" i="11"/>
  <c r="Q128" i="11"/>
  <c r="P128" i="11"/>
  <c r="O128" i="11"/>
  <c r="N128" i="11"/>
  <c r="M128" i="11"/>
  <c r="L128" i="11"/>
  <c r="K128" i="11"/>
  <c r="J128" i="11"/>
  <c r="I128" i="11"/>
  <c r="H128" i="11"/>
  <c r="G128" i="11"/>
  <c r="F128" i="11"/>
  <c r="E128" i="11"/>
  <c r="D128" i="11"/>
  <c r="C128" i="11"/>
  <c r="A128" i="11"/>
  <c r="B128" i="11" s="1"/>
  <c r="S123" i="11"/>
  <c r="Q123" i="11"/>
  <c r="P123" i="11"/>
  <c r="O123" i="11"/>
  <c r="N123" i="11"/>
  <c r="M123" i="11"/>
  <c r="L123" i="11"/>
  <c r="K123" i="11"/>
  <c r="J123" i="11"/>
  <c r="I123" i="11"/>
  <c r="H123" i="11"/>
  <c r="G123" i="11"/>
  <c r="F123" i="11"/>
  <c r="E123" i="11"/>
  <c r="D123" i="11"/>
  <c r="C123" i="11"/>
  <c r="A123" i="11"/>
  <c r="B123" i="11" s="1"/>
  <c r="S122" i="11"/>
  <c r="Q122" i="11"/>
  <c r="P122" i="11"/>
  <c r="O122" i="11"/>
  <c r="N122" i="11"/>
  <c r="M122" i="11"/>
  <c r="L122" i="11"/>
  <c r="K122" i="11"/>
  <c r="J122" i="11"/>
  <c r="I122" i="11"/>
  <c r="H122" i="11"/>
  <c r="G122" i="11"/>
  <c r="F122" i="11"/>
  <c r="E122" i="11"/>
  <c r="D122" i="11"/>
  <c r="C122" i="11"/>
  <c r="A122" i="11"/>
  <c r="B122" i="11" s="1"/>
  <c r="S117" i="11"/>
  <c r="Q117" i="11"/>
  <c r="P117" i="11"/>
  <c r="O117" i="11"/>
  <c r="N117" i="11"/>
  <c r="M117" i="11"/>
  <c r="L117" i="11"/>
  <c r="K117" i="11"/>
  <c r="J117" i="11"/>
  <c r="I117" i="11"/>
  <c r="H117" i="11"/>
  <c r="G117" i="11"/>
  <c r="F117" i="11"/>
  <c r="E117" i="11"/>
  <c r="D117" i="11"/>
  <c r="C117" i="11"/>
  <c r="A117" i="11"/>
  <c r="B117" i="11" s="1"/>
  <c r="S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C115" i="11"/>
  <c r="A115" i="11"/>
  <c r="B115" i="11" s="1"/>
  <c r="S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C112" i="11"/>
  <c r="A112" i="11"/>
  <c r="B112" i="11" s="1"/>
  <c r="S109" i="11"/>
  <c r="Q109" i="11"/>
  <c r="P109" i="11"/>
  <c r="O109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A109" i="11"/>
  <c r="B109" i="11" s="1"/>
  <c r="S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A106" i="11"/>
  <c r="B106" i="11" s="1"/>
  <c r="S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A103" i="11"/>
  <c r="B103" i="11" s="1"/>
  <c r="S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A100" i="11"/>
  <c r="B100" i="11" s="1"/>
  <c r="S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A97" i="11"/>
  <c r="B97" i="11" s="1"/>
  <c r="S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A94" i="11"/>
  <c r="B94" i="11" s="1"/>
  <c r="S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A93" i="11"/>
  <c r="B93" i="11" s="1"/>
  <c r="S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A88" i="11"/>
  <c r="B88" i="11" s="1"/>
  <c r="S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A85" i="11"/>
  <c r="B85" i="11" s="1"/>
  <c r="S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A82" i="11"/>
  <c r="B82" i="11" s="1"/>
  <c r="S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A79" i="11"/>
  <c r="B79" i="11" s="1"/>
  <c r="S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A37" i="11"/>
  <c r="B37" i="11" s="1"/>
  <c r="S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A36" i="11"/>
  <c r="B36" i="11" s="1"/>
  <c r="S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A35" i="11"/>
  <c r="B35" i="11" s="1"/>
  <c r="S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A34" i="11"/>
  <c r="B34" i="11" s="1"/>
  <c r="S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A33" i="11"/>
  <c r="B33" i="11" s="1"/>
  <c r="S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A32" i="11"/>
  <c r="B32" i="11" s="1"/>
  <c r="S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A31" i="11"/>
  <c r="B31" i="11" s="1"/>
  <c r="S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A30" i="11"/>
  <c r="B30" i="11" s="1"/>
  <c r="S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29" i="11"/>
  <c r="B29" i="11" s="1"/>
  <c r="S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A28" i="11"/>
  <c r="B28" i="11" s="1"/>
  <c r="S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S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26" i="11"/>
  <c r="B26" i="11" s="1"/>
  <c r="S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A25" i="11"/>
  <c r="B25" i="11" s="1"/>
  <c r="S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A24" i="11"/>
  <c r="B24" i="11" s="1"/>
  <c r="S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A23" i="11"/>
  <c r="B23" i="11" s="1"/>
  <c r="S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A22" i="11"/>
  <c r="B22" i="11" s="1"/>
  <c r="S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21" i="11"/>
  <c r="B21" i="11" s="1"/>
  <c r="S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A20" i="11"/>
  <c r="B20" i="11" s="1"/>
  <c r="S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A19" i="11"/>
  <c r="B19" i="11" s="1"/>
  <c r="S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S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S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S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S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S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S603" i="11"/>
  <c r="Q603" i="11"/>
  <c r="P603" i="11"/>
  <c r="O603" i="11"/>
  <c r="N603" i="11"/>
  <c r="M603" i="11"/>
  <c r="L603" i="11"/>
  <c r="K603" i="11"/>
  <c r="J603" i="11"/>
  <c r="I603" i="11"/>
  <c r="H603" i="11"/>
  <c r="G603" i="11"/>
  <c r="F603" i="11"/>
  <c r="E603" i="11"/>
  <c r="D603" i="11"/>
  <c r="C603" i="11"/>
  <c r="A603" i="11"/>
  <c r="B603" i="11" s="1"/>
  <c r="S600" i="11"/>
  <c r="Q600" i="11"/>
  <c r="P600" i="11"/>
  <c r="O600" i="11"/>
  <c r="N600" i="11"/>
  <c r="M600" i="11"/>
  <c r="L600" i="11"/>
  <c r="K600" i="11"/>
  <c r="J600" i="11"/>
  <c r="I600" i="11"/>
  <c r="H600" i="11"/>
  <c r="G600" i="11"/>
  <c r="F600" i="11"/>
  <c r="E600" i="11"/>
  <c r="D600" i="11"/>
  <c r="C600" i="11"/>
  <c r="A600" i="11"/>
  <c r="B600" i="11" s="1"/>
  <c r="S597" i="11"/>
  <c r="Q597" i="11"/>
  <c r="P597" i="11"/>
  <c r="O597" i="11"/>
  <c r="N597" i="11"/>
  <c r="M597" i="11"/>
  <c r="L597" i="11"/>
  <c r="K597" i="11"/>
  <c r="J597" i="11"/>
  <c r="I597" i="11"/>
  <c r="H597" i="11"/>
  <c r="G597" i="11"/>
  <c r="F597" i="11"/>
  <c r="E597" i="11"/>
  <c r="D597" i="11"/>
  <c r="C597" i="11"/>
  <c r="A597" i="11"/>
  <c r="B597" i="11" s="1"/>
  <c r="S594" i="11"/>
  <c r="Q594" i="11"/>
  <c r="P594" i="11"/>
  <c r="O594" i="11"/>
  <c r="N594" i="11"/>
  <c r="M594" i="11"/>
  <c r="L594" i="11"/>
  <c r="K594" i="11"/>
  <c r="J594" i="11"/>
  <c r="I594" i="11"/>
  <c r="H594" i="11"/>
  <c r="G594" i="11"/>
  <c r="F594" i="11"/>
  <c r="E594" i="11"/>
  <c r="D594" i="11"/>
  <c r="C594" i="11"/>
  <c r="A594" i="11"/>
  <c r="B594" i="11" s="1"/>
  <c r="S591" i="11"/>
  <c r="Q591" i="11"/>
  <c r="P591" i="11"/>
  <c r="O591" i="11"/>
  <c r="N591" i="11"/>
  <c r="M591" i="11"/>
  <c r="L591" i="11"/>
  <c r="K591" i="11"/>
  <c r="J591" i="11"/>
  <c r="I591" i="11"/>
  <c r="H591" i="11"/>
  <c r="G591" i="11"/>
  <c r="F591" i="11"/>
  <c r="E591" i="11"/>
  <c r="D591" i="11"/>
  <c r="C591" i="11"/>
  <c r="A591" i="11"/>
  <c r="B591" i="11" s="1"/>
  <c r="S588" i="11"/>
  <c r="Q588" i="11"/>
  <c r="P588" i="11"/>
  <c r="O588" i="11"/>
  <c r="N588" i="11"/>
  <c r="M588" i="11"/>
  <c r="L588" i="11"/>
  <c r="K588" i="11"/>
  <c r="J588" i="11"/>
  <c r="I588" i="11"/>
  <c r="H588" i="11"/>
  <c r="G588" i="11"/>
  <c r="F588" i="11"/>
  <c r="E588" i="11"/>
  <c r="D588" i="11"/>
  <c r="C588" i="11"/>
  <c r="A588" i="11"/>
  <c r="B588" i="11" s="1"/>
  <c r="S584" i="11"/>
  <c r="Q584" i="11"/>
  <c r="P584" i="11"/>
  <c r="O584" i="11"/>
  <c r="N584" i="11"/>
  <c r="M584" i="11"/>
  <c r="L584" i="11"/>
  <c r="K584" i="11"/>
  <c r="J584" i="11"/>
  <c r="I584" i="11"/>
  <c r="H584" i="11"/>
  <c r="G584" i="11"/>
  <c r="F584" i="11"/>
  <c r="E584" i="11"/>
  <c r="D584" i="11"/>
  <c r="C584" i="11"/>
  <c r="A584" i="11"/>
  <c r="B584" i="11" s="1"/>
  <c r="S583" i="11"/>
  <c r="Q583" i="11"/>
  <c r="P583" i="11"/>
  <c r="O583" i="11"/>
  <c r="N583" i="11"/>
  <c r="M583" i="11"/>
  <c r="L583" i="11"/>
  <c r="K583" i="11"/>
  <c r="J583" i="11"/>
  <c r="I583" i="11"/>
  <c r="H583" i="11"/>
  <c r="G583" i="11"/>
  <c r="F583" i="11"/>
  <c r="E583" i="11"/>
  <c r="D583" i="11"/>
  <c r="C583" i="11"/>
  <c r="A583" i="11"/>
  <c r="B583" i="11" s="1"/>
  <c r="S579" i="11"/>
  <c r="Q579" i="11"/>
  <c r="P579" i="11"/>
  <c r="O579" i="11"/>
  <c r="N579" i="11"/>
  <c r="M579" i="11"/>
  <c r="L579" i="11"/>
  <c r="K579" i="11"/>
  <c r="J579" i="11"/>
  <c r="I579" i="11"/>
  <c r="H579" i="11"/>
  <c r="G579" i="11"/>
  <c r="F579" i="11"/>
  <c r="E579" i="11"/>
  <c r="D579" i="11"/>
  <c r="C579" i="11"/>
  <c r="A579" i="11"/>
  <c r="B579" i="11" s="1"/>
  <c r="S576" i="11"/>
  <c r="Q576" i="11"/>
  <c r="P576" i="11"/>
  <c r="O576" i="11"/>
  <c r="N576" i="11"/>
  <c r="M576" i="11"/>
  <c r="L576" i="11"/>
  <c r="K576" i="11"/>
  <c r="J576" i="11"/>
  <c r="I576" i="11"/>
  <c r="H576" i="11"/>
  <c r="G576" i="11"/>
  <c r="F576" i="11"/>
  <c r="E576" i="11"/>
  <c r="D576" i="11"/>
  <c r="C576" i="11"/>
  <c r="A576" i="11"/>
  <c r="B576" i="11" s="1"/>
  <c r="S573" i="11"/>
  <c r="Q573" i="11"/>
  <c r="P573" i="11"/>
  <c r="O573" i="11"/>
  <c r="N573" i="11"/>
  <c r="M573" i="11"/>
  <c r="L573" i="11"/>
  <c r="K573" i="11"/>
  <c r="J573" i="11"/>
  <c r="I573" i="11"/>
  <c r="H573" i="11"/>
  <c r="G573" i="11"/>
  <c r="F573" i="11"/>
  <c r="E573" i="11"/>
  <c r="D573" i="11"/>
  <c r="C573" i="11"/>
  <c r="A573" i="11"/>
  <c r="B573" i="11" s="1"/>
  <c r="S570" i="11"/>
  <c r="Q570" i="11"/>
  <c r="P570" i="11"/>
  <c r="O570" i="11"/>
  <c r="N570" i="11"/>
  <c r="M570" i="11"/>
  <c r="L570" i="11"/>
  <c r="K570" i="11"/>
  <c r="J570" i="11"/>
  <c r="I570" i="11"/>
  <c r="H570" i="11"/>
  <c r="G570" i="11"/>
  <c r="F570" i="11"/>
  <c r="E570" i="11"/>
  <c r="D570" i="11"/>
  <c r="C570" i="11"/>
  <c r="A570" i="11"/>
  <c r="B570" i="11" s="1"/>
  <c r="S567" i="11"/>
  <c r="Q567" i="11"/>
  <c r="P567" i="11"/>
  <c r="O567" i="11"/>
  <c r="N567" i="11"/>
  <c r="M567" i="11"/>
  <c r="L567" i="11"/>
  <c r="K567" i="11"/>
  <c r="J567" i="11"/>
  <c r="I567" i="11"/>
  <c r="H567" i="11"/>
  <c r="G567" i="11"/>
  <c r="F567" i="11"/>
  <c r="E567" i="11"/>
  <c r="D567" i="11"/>
  <c r="C567" i="11"/>
  <c r="A567" i="11"/>
  <c r="B567" i="11" s="1"/>
  <c r="S564" i="11"/>
  <c r="Q564" i="11"/>
  <c r="P564" i="11"/>
  <c r="O564" i="11"/>
  <c r="N564" i="11"/>
  <c r="M564" i="11"/>
  <c r="L564" i="11"/>
  <c r="K564" i="11"/>
  <c r="J564" i="11"/>
  <c r="I564" i="11"/>
  <c r="H564" i="11"/>
  <c r="G564" i="11"/>
  <c r="F564" i="11"/>
  <c r="E564" i="11"/>
  <c r="D564" i="11"/>
  <c r="C564" i="11"/>
  <c r="A564" i="11"/>
  <c r="B564" i="11" s="1"/>
  <c r="S561" i="11"/>
  <c r="Q561" i="11"/>
  <c r="P561" i="11"/>
  <c r="O561" i="11"/>
  <c r="N561" i="11"/>
  <c r="M561" i="11"/>
  <c r="L561" i="11"/>
  <c r="K561" i="11"/>
  <c r="J561" i="11"/>
  <c r="I561" i="11"/>
  <c r="H561" i="11"/>
  <c r="G561" i="11"/>
  <c r="F561" i="11"/>
  <c r="E561" i="11"/>
  <c r="D561" i="11"/>
  <c r="C561" i="11"/>
  <c r="A561" i="11"/>
  <c r="B561" i="11" s="1"/>
  <c r="S558" i="11"/>
  <c r="Q558" i="11"/>
  <c r="P558" i="11"/>
  <c r="O558" i="11"/>
  <c r="N558" i="11"/>
  <c r="M558" i="11"/>
  <c r="L558" i="11"/>
  <c r="K558" i="11"/>
  <c r="J558" i="11"/>
  <c r="I558" i="11"/>
  <c r="H558" i="11"/>
  <c r="G558" i="11"/>
  <c r="F558" i="11"/>
  <c r="E558" i="11"/>
  <c r="D558" i="11"/>
  <c r="C558" i="11"/>
  <c r="A558" i="11"/>
  <c r="B558" i="11" s="1"/>
  <c r="S554" i="11"/>
  <c r="Q554" i="11"/>
  <c r="P554" i="11"/>
  <c r="O554" i="11"/>
  <c r="N554" i="11"/>
  <c r="M554" i="11"/>
  <c r="L554" i="11"/>
  <c r="K554" i="11"/>
  <c r="J554" i="11"/>
  <c r="I554" i="11"/>
  <c r="H554" i="11"/>
  <c r="G554" i="11"/>
  <c r="F554" i="11"/>
  <c r="E554" i="11"/>
  <c r="D554" i="11"/>
  <c r="C554" i="11"/>
  <c r="A554" i="11"/>
  <c r="B554" i="11" s="1"/>
  <c r="S553" i="11"/>
  <c r="Q553" i="11"/>
  <c r="P553" i="11"/>
  <c r="O553" i="11"/>
  <c r="N553" i="11"/>
  <c r="M553" i="11"/>
  <c r="L553" i="11"/>
  <c r="K553" i="11"/>
  <c r="J553" i="11"/>
  <c r="I553" i="11"/>
  <c r="H553" i="11"/>
  <c r="G553" i="11"/>
  <c r="F553" i="11"/>
  <c r="E553" i="11"/>
  <c r="D553" i="11"/>
  <c r="C553" i="11"/>
  <c r="A553" i="11"/>
  <c r="B553" i="11" s="1"/>
  <c r="S549" i="11"/>
  <c r="Q549" i="11"/>
  <c r="P549" i="11"/>
  <c r="O549" i="11"/>
  <c r="N549" i="11"/>
  <c r="M549" i="11"/>
  <c r="L549" i="11"/>
  <c r="K549" i="11"/>
  <c r="J549" i="11"/>
  <c r="I549" i="11"/>
  <c r="H549" i="11"/>
  <c r="G549" i="11"/>
  <c r="F549" i="11"/>
  <c r="E549" i="11"/>
  <c r="D549" i="11"/>
  <c r="C549" i="11"/>
  <c r="A549" i="11"/>
  <c r="B549" i="11" s="1"/>
  <c r="S546" i="11"/>
  <c r="Q546" i="11"/>
  <c r="P546" i="11"/>
  <c r="O546" i="11"/>
  <c r="N546" i="11"/>
  <c r="M546" i="11"/>
  <c r="L546" i="11"/>
  <c r="K546" i="11"/>
  <c r="J546" i="11"/>
  <c r="I546" i="11"/>
  <c r="H546" i="11"/>
  <c r="G546" i="11"/>
  <c r="F546" i="11"/>
  <c r="E546" i="11"/>
  <c r="D546" i="11"/>
  <c r="C546" i="11"/>
  <c r="A546" i="11"/>
  <c r="B546" i="11" s="1"/>
  <c r="S543" i="11"/>
  <c r="Q543" i="11"/>
  <c r="P543" i="11"/>
  <c r="O543" i="11"/>
  <c r="N543" i="11"/>
  <c r="M543" i="11"/>
  <c r="L543" i="11"/>
  <c r="K543" i="11"/>
  <c r="J543" i="11"/>
  <c r="I543" i="11"/>
  <c r="H543" i="11"/>
  <c r="G543" i="11"/>
  <c r="F543" i="11"/>
  <c r="E543" i="11"/>
  <c r="D543" i="11"/>
  <c r="C543" i="11"/>
  <c r="A543" i="11"/>
  <c r="B543" i="11" s="1"/>
  <c r="S540" i="11"/>
  <c r="Q540" i="11"/>
  <c r="P540" i="11"/>
  <c r="O540" i="11"/>
  <c r="N540" i="11"/>
  <c r="M540" i="11"/>
  <c r="L540" i="11"/>
  <c r="K540" i="11"/>
  <c r="J540" i="11"/>
  <c r="I540" i="11"/>
  <c r="H540" i="11"/>
  <c r="G540" i="11"/>
  <c r="F540" i="11"/>
  <c r="E540" i="11"/>
  <c r="D540" i="11"/>
  <c r="C540" i="11"/>
  <c r="A540" i="11"/>
  <c r="B540" i="11" s="1"/>
  <c r="S537" i="11"/>
  <c r="Q537" i="11"/>
  <c r="P537" i="11"/>
  <c r="O537" i="11"/>
  <c r="N537" i="11"/>
  <c r="M537" i="11"/>
  <c r="L537" i="11"/>
  <c r="K537" i="11"/>
  <c r="J537" i="11"/>
  <c r="I537" i="11"/>
  <c r="H537" i="11"/>
  <c r="G537" i="11"/>
  <c r="F537" i="11"/>
  <c r="E537" i="11"/>
  <c r="D537" i="11"/>
  <c r="C537" i="11"/>
  <c r="A537" i="11"/>
  <c r="B537" i="11" s="1"/>
  <c r="S534" i="11"/>
  <c r="Q534" i="11"/>
  <c r="P534" i="11"/>
  <c r="O534" i="11"/>
  <c r="N534" i="11"/>
  <c r="M534" i="11"/>
  <c r="L534" i="11"/>
  <c r="K534" i="11"/>
  <c r="J534" i="11"/>
  <c r="I534" i="11"/>
  <c r="H534" i="11"/>
  <c r="G534" i="11"/>
  <c r="F534" i="11"/>
  <c r="E534" i="11"/>
  <c r="D534" i="11"/>
  <c r="C534" i="11"/>
  <c r="A534" i="11"/>
  <c r="B534" i="11" s="1"/>
  <c r="S531" i="11"/>
  <c r="Q531" i="11"/>
  <c r="P531" i="11"/>
  <c r="O531" i="11"/>
  <c r="N531" i="11"/>
  <c r="M531" i="11"/>
  <c r="L531" i="11"/>
  <c r="K531" i="11"/>
  <c r="J531" i="11"/>
  <c r="I531" i="11"/>
  <c r="H531" i="11"/>
  <c r="G531" i="11"/>
  <c r="F531" i="11"/>
  <c r="E531" i="11"/>
  <c r="D531" i="11"/>
  <c r="C531" i="11"/>
  <c r="A531" i="11"/>
  <c r="B531" i="11" s="1"/>
  <c r="S528" i="11"/>
  <c r="Q528" i="11"/>
  <c r="P528" i="11"/>
  <c r="O528" i="11"/>
  <c r="N528" i="11"/>
  <c r="M528" i="11"/>
  <c r="L528" i="11"/>
  <c r="K528" i="11"/>
  <c r="J528" i="11"/>
  <c r="I528" i="11"/>
  <c r="H528" i="11"/>
  <c r="G528" i="11"/>
  <c r="F528" i="11"/>
  <c r="E528" i="11"/>
  <c r="D528" i="11"/>
  <c r="C528" i="11"/>
  <c r="A528" i="11"/>
  <c r="B528" i="11" s="1"/>
  <c r="S525" i="11"/>
  <c r="Q525" i="11"/>
  <c r="P525" i="11"/>
  <c r="O525" i="11"/>
  <c r="N525" i="11"/>
  <c r="M525" i="11"/>
  <c r="L525" i="11"/>
  <c r="K525" i="11"/>
  <c r="J525" i="11"/>
  <c r="I525" i="11"/>
  <c r="H525" i="11"/>
  <c r="G525" i="11"/>
  <c r="F525" i="11"/>
  <c r="E525" i="11"/>
  <c r="D525" i="11"/>
  <c r="C525" i="11"/>
  <c r="A525" i="11"/>
  <c r="B525" i="11" s="1"/>
  <c r="S521" i="11"/>
  <c r="Q521" i="11"/>
  <c r="P521" i="11"/>
  <c r="O521" i="11"/>
  <c r="N521" i="11"/>
  <c r="M521" i="11"/>
  <c r="L521" i="11"/>
  <c r="K521" i="11"/>
  <c r="J521" i="11"/>
  <c r="I521" i="11"/>
  <c r="H521" i="11"/>
  <c r="G521" i="11"/>
  <c r="F521" i="11"/>
  <c r="E521" i="11"/>
  <c r="D521" i="11"/>
  <c r="C521" i="11"/>
  <c r="A521" i="11"/>
  <c r="B521" i="11" s="1"/>
  <c r="S520" i="11"/>
  <c r="Q520" i="11"/>
  <c r="P520" i="11"/>
  <c r="O520" i="11"/>
  <c r="N520" i="11"/>
  <c r="M520" i="11"/>
  <c r="L520" i="11"/>
  <c r="K520" i="11"/>
  <c r="J520" i="11"/>
  <c r="I520" i="11"/>
  <c r="H520" i="11"/>
  <c r="G520" i="11"/>
  <c r="F520" i="11"/>
  <c r="E520" i="11"/>
  <c r="D520" i="11"/>
  <c r="C520" i="11"/>
  <c r="A520" i="11"/>
  <c r="B520" i="11" s="1"/>
  <c r="S516" i="11"/>
  <c r="Q516" i="11"/>
  <c r="P516" i="11"/>
  <c r="O516" i="11"/>
  <c r="N516" i="11"/>
  <c r="M516" i="11"/>
  <c r="L516" i="11"/>
  <c r="K516" i="11"/>
  <c r="J516" i="11"/>
  <c r="I516" i="11"/>
  <c r="H516" i="11"/>
  <c r="G516" i="11"/>
  <c r="F516" i="11"/>
  <c r="E516" i="11"/>
  <c r="D516" i="11"/>
  <c r="C516" i="11"/>
  <c r="A516" i="11"/>
  <c r="B516" i="11" s="1"/>
  <c r="S513" i="11"/>
  <c r="Q513" i="11"/>
  <c r="P513" i="11"/>
  <c r="O513" i="11"/>
  <c r="N513" i="11"/>
  <c r="M513" i="11"/>
  <c r="L513" i="11"/>
  <c r="K513" i="11"/>
  <c r="J513" i="11"/>
  <c r="I513" i="11"/>
  <c r="H513" i="11"/>
  <c r="G513" i="11"/>
  <c r="F513" i="11"/>
  <c r="E513" i="11"/>
  <c r="D513" i="11"/>
  <c r="C513" i="11"/>
  <c r="A513" i="11"/>
  <c r="B513" i="11" s="1"/>
  <c r="S510" i="11"/>
  <c r="Q510" i="11"/>
  <c r="P510" i="11"/>
  <c r="O510" i="11"/>
  <c r="N510" i="11"/>
  <c r="M510" i="11"/>
  <c r="L510" i="11"/>
  <c r="K510" i="11"/>
  <c r="J510" i="11"/>
  <c r="I510" i="11"/>
  <c r="H510" i="11"/>
  <c r="G510" i="11"/>
  <c r="F510" i="11"/>
  <c r="E510" i="11"/>
  <c r="D510" i="11"/>
  <c r="C510" i="11"/>
  <c r="A510" i="11"/>
  <c r="B510" i="11" s="1"/>
  <c r="S507" i="11"/>
  <c r="Q507" i="11"/>
  <c r="P507" i="11"/>
  <c r="O507" i="11"/>
  <c r="N507" i="11"/>
  <c r="M507" i="11"/>
  <c r="L507" i="11"/>
  <c r="K507" i="11"/>
  <c r="J507" i="11"/>
  <c r="I507" i="11"/>
  <c r="H507" i="11"/>
  <c r="G507" i="11"/>
  <c r="F507" i="11"/>
  <c r="E507" i="11"/>
  <c r="D507" i="11"/>
  <c r="C507" i="11"/>
  <c r="A507" i="11"/>
  <c r="B507" i="11" s="1"/>
  <c r="S504" i="11"/>
  <c r="Q504" i="11"/>
  <c r="P504" i="11"/>
  <c r="O504" i="11"/>
  <c r="N504" i="11"/>
  <c r="M504" i="11"/>
  <c r="L504" i="11"/>
  <c r="K504" i="11"/>
  <c r="J504" i="11"/>
  <c r="I504" i="11"/>
  <c r="H504" i="11"/>
  <c r="G504" i="11"/>
  <c r="F504" i="11"/>
  <c r="E504" i="11"/>
  <c r="D504" i="11"/>
  <c r="C504" i="11"/>
  <c r="A504" i="11"/>
  <c r="B504" i="11" s="1"/>
  <c r="S501" i="11"/>
  <c r="Q501" i="11"/>
  <c r="P501" i="11"/>
  <c r="O501" i="11"/>
  <c r="N501" i="11"/>
  <c r="M501" i="11"/>
  <c r="L501" i="11"/>
  <c r="K501" i="11"/>
  <c r="J501" i="11"/>
  <c r="I501" i="11"/>
  <c r="H501" i="11"/>
  <c r="G501" i="11"/>
  <c r="F501" i="11"/>
  <c r="E501" i="11"/>
  <c r="D501" i="11"/>
  <c r="C501" i="11"/>
  <c r="A501" i="11"/>
  <c r="B501" i="11" s="1"/>
  <c r="S498" i="11"/>
  <c r="Q498" i="11"/>
  <c r="P498" i="11"/>
  <c r="O498" i="11"/>
  <c r="N498" i="11"/>
  <c r="M498" i="11"/>
  <c r="L498" i="11"/>
  <c r="K498" i="11"/>
  <c r="J498" i="11"/>
  <c r="I498" i="11"/>
  <c r="H498" i="11"/>
  <c r="G498" i="11"/>
  <c r="F498" i="11"/>
  <c r="E498" i="11"/>
  <c r="D498" i="11"/>
  <c r="C498" i="11"/>
  <c r="A498" i="11"/>
  <c r="B498" i="11" s="1"/>
  <c r="S495" i="11"/>
  <c r="Q495" i="11"/>
  <c r="P495" i="11"/>
  <c r="O495" i="11"/>
  <c r="N495" i="11"/>
  <c r="M495" i="11"/>
  <c r="L495" i="11"/>
  <c r="K495" i="11"/>
  <c r="J495" i="11"/>
  <c r="I495" i="11"/>
  <c r="H495" i="11"/>
  <c r="G495" i="11"/>
  <c r="F495" i="11"/>
  <c r="E495" i="11"/>
  <c r="D495" i="11"/>
  <c r="C495" i="11"/>
  <c r="A495" i="11"/>
  <c r="B495" i="11" s="1"/>
  <c r="S492" i="11"/>
  <c r="Q492" i="11"/>
  <c r="P492" i="11"/>
  <c r="O492" i="11"/>
  <c r="N492" i="11"/>
  <c r="M492" i="11"/>
  <c r="L492" i="11"/>
  <c r="K492" i="11"/>
  <c r="J492" i="11"/>
  <c r="I492" i="11"/>
  <c r="H492" i="11"/>
  <c r="G492" i="11"/>
  <c r="F492" i="11"/>
  <c r="E492" i="11"/>
  <c r="D492" i="11"/>
  <c r="C492" i="11"/>
  <c r="A492" i="11"/>
  <c r="B492" i="11" s="1"/>
  <c r="S489" i="11"/>
  <c r="Q489" i="11"/>
  <c r="P489" i="11"/>
  <c r="O489" i="11"/>
  <c r="N489" i="11"/>
  <c r="M489" i="11"/>
  <c r="L489" i="11"/>
  <c r="K489" i="11"/>
  <c r="J489" i="11"/>
  <c r="I489" i="11"/>
  <c r="H489" i="11"/>
  <c r="G489" i="11"/>
  <c r="F489" i="11"/>
  <c r="E489" i="11"/>
  <c r="D489" i="11"/>
  <c r="C489" i="11"/>
  <c r="A489" i="11"/>
  <c r="B489" i="11" s="1"/>
  <c r="S486" i="11"/>
  <c r="Q486" i="11"/>
  <c r="P486" i="11"/>
  <c r="O486" i="11"/>
  <c r="N486" i="11"/>
  <c r="M486" i="11"/>
  <c r="L486" i="11"/>
  <c r="K486" i="11"/>
  <c r="J486" i="11"/>
  <c r="I486" i="11"/>
  <c r="H486" i="11"/>
  <c r="G486" i="11"/>
  <c r="F486" i="11"/>
  <c r="E486" i="11"/>
  <c r="D486" i="11"/>
  <c r="C486" i="11"/>
  <c r="A486" i="11"/>
  <c r="B486" i="11" s="1"/>
  <c r="S483" i="11"/>
  <c r="Q483" i="11"/>
  <c r="P483" i="11"/>
  <c r="O483" i="11"/>
  <c r="N483" i="11"/>
  <c r="M483" i="11"/>
  <c r="L483" i="11"/>
  <c r="K483" i="11"/>
  <c r="J483" i="11"/>
  <c r="I483" i="11"/>
  <c r="H483" i="11"/>
  <c r="G483" i="11"/>
  <c r="F483" i="11"/>
  <c r="E483" i="11"/>
  <c r="D483" i="11"/>
  <c r="C483" i="11"/>
  <c r="A483" i="11"/>
  <c r="B483" i="11" s="1"/>
  <c r="S480" i="11"/>
  <c r="Q480" i="11"/>
  <c r="P480" i="11"/>
  <c r="O480" i="11"/>
  <c r="N480" i="11"/>
  <c r="M480" i="11"/>
  <c r="L480" i="11"/>
  <c r="K480" i="11"/>
  <c r="J480" i="11"/>
  <c r="I480" i="11"/>
  <c r="H480" i="11"/>
  <c r="G480" i="11"/>
  <c r="F480" i="11"/>
  <c r="E480" i="11"/>
  <c r="D480" i="11"/>
  <c r="C480" i="11"/>
  <c r="A480" i="11"/>
  <c r="B480" i="11" s="1"/>
  <c r="S477" i="11"/>
  <c r="Q477" i="11"/>
  <c r="P477" i="11"/>
  <c r="O477" i="11"/>
  <c r="N477" i="11"/>
  <c r="M477" i="11"/>
  <c r="L477" i="11"/>
  <c r="K477" i="11"/>
  <c r="J477" i="11"/>
  <c r="I477" i="11"/>
  <c r="H477" i="11"/>
  <c r="G477" i="11"/>
  <c r="F477" i="11"/>
  <c r="E477" i="11"/>
  <c r="D477" i="11"/>
  <c r="C477" i="11"/>
  <c r="A477" i="11"/>
  <c r="B477" i="11" s="1"/>
  <c r="S474" i="11"/>
  <c r="Q474" i="11"/>
  <c r="P474" i="11"/>
  <c r="O474" i="11"/>
  <c r="N474" i="11"/>
  <c r="M474" i="11"/>
  <c r="L474" i="11"/>
  <c r="K474" i="11"/>
  <c r="J474" i="11"/>
  <c r="I474" i="11"/>
  <c r="H474" i="11"/>
  <c r="G474" i="11"/>
  <c r="F474" i="11"/>
  <c r="E474" i="11"/>
  <c r="D474" i="11"/>
  <c r="C474" i="11"/>
  <c r="A474" i="11"/>
  <c r="B474" i="11" s="1"/>
  <c r="S471" i="11"/>
  <c r="Q471" i="11"/>
  <c r="P471" i="11"/>
  <c r="O471" i="11"/>
  <c r="N471" i="11"/>
  <c r="M471" i="11"/>
  <c r="L471" i="11"/>
  <c r="K471" i="11"/>
  <c r="J471" i="11"/>
  <c r="I471" i="11"/>
  <c r="H471" i="11"/>
  <c r="G471" i="11"/>
  <c r="F471" i="11"/>
  <c r="E471" i="11"/>
  <c r="D471" i="11"/>
  <c r="C471" i="11"/>
  <c r="A471" i="11"/>
  <c r="B471" i="11" s="1"/>
  <c r="S468" i="11"/>
  <c r="Q468" i="11"/>
  <c r="P468" i="11"/>
  <c r="O468" i="11"/>
  <c r="N468" i="11"/>
  <c r="M468" i="11"/>
  <c r="L468" i="11"/>
  <c r="K468" i="11"/>
  <c r="J468" i="11"/>
  <c r="I468" i="11"/>
  <c r="H468" i="11"/>
  <c r="G468" i="11"/>
  <c r="F468" i="11"/>
  <c r="E468" i="11"/>
  <c r="D468" i="11"/>
  <c r="C468" i="11"/>
  <c r="A468" i="11"/>
  <c r="B468" i="11" s="1"/>
  <c r="S465" i="11"/>
  <c r="Q465" i="11"/>
  <c r="P465" i="11"/>
  <c r="O465" i="11"/>
  <c r="N465" i="11"/>
  <c r="M465" i="11"/>
  <c r="L465" i="11"/>
  <c r="K465" i="11"/>
  <c r="J465" i="11"/>
  <c r="I465" i="11"/>
  <c r="H465" i="11"/>
  <c r="G465" i="11"/>
  <c r="F465" i="11"/>
  <c r="E465" i="11"/>
  <c r="D465" i="11"/>
  <c r="C465" i="11"/>
  <c r="A465" i="11"/>
  <c r="B465" i="11" s="1"/>
  <c r="S601" i="11"/>
  <c r="Q601" i="11"/>
  <c r="P601" i="11"/>
  <c r="O601" i="11"/>
  <c r="N601" i="11"/>
  <c r="M601" i="11"/>
  <c r="L601" i="11"/>
  <c r="K601" i="11"/>
  <c r="J601" i="11"/>
  <c r="I601" i="11"/>
  <c r="H601" i="11"/>
  <c r="G601" i="11"/>
  <c r="F601" i="11"/>
  <c r="E601" i="11"/>
  <c r="D601" i="11"/>
  <c r="C601" i="11"/>
  <c r="A601" i="11"/>
  <c r="B601" i="11" s="1"/>
  <c r="S460" i="11"/>
  <c r="Q460" i="11"/>
  <c r="P460" i="11"/>
  <c r="O460" i="11"/>
  <c r="N460" i="11"/>
  <c r="M460" i="11"/>
  <c r="L460" i="11"/>
  <c r="K460" i="11"/>
  <c r="J460" i="11"/>
  <c r="I460" i="11"/>
  <c r="H460" i="11"/>
  <c r="G460" i="11"/>
  <c r="F460" i="11"/>
  <c r="E460" i="11"/>
  <c r="D460" i="11"/>
  <c r="C460" i="11"/>
  <c r="A460" i="11"/>
  <c r="B460" i="11" s="1"/>
  <c r="S457" i="11"/>
  <c r="Q457" i="11"/>
  <c r="P457" i="11"/>
  <c r="O457" i="11"/>
  <c r="N457" i="11"/>
  <c r="M457" i="11"/>
  <c r="L457" i="11"/>
  <c r="K457" i="11"/>
  <c r="J457" i="11"/>
  <c r="I457" i="11"/>
  <c r="H457" i="11"/>
  <c r="G457" i="11"/>
  <c r="F457" i="11"/>
  <c r="E457" i="11"/>
  <c r="D457" i="11"/>
  <c r="C457" i="11"/>
  <c r="A457" i="11"/>
  <c r="B457" i="11" s="1"/>
  <c r="S454" i="11"/>
  <c r="Q454" i="11"/>
  <c r="P454" i="11"/>
  <c r="O454" i="11"/>
  <c r="N454" i="11"/>
  <c r="M454" i="11"/>
  <c r="L454" i="11"/>
  <c r="K454" i="11"/>
  <c r="J454" i="11"/>
  <c r="I454" i="11"/>
  <c r="H454" i="11"/>
  <c r="G454" i="11"/>
  <c r="F454" i="11"/>
  <c r="E454" i="11"/>
  <c r="D454" i="11"/>
  <c r="C454" i="11"/>
  <c r="A454" i="11"/>
  <c r="B454" i="11" s="1"/>
  <c r="S451" i="11"/>
  <c r="Q451" i="11"/>
  <c r="P451" i="11"/>
  <c r="O451" i="11"/>
  <c r="N451" i="11"/>
  <c r="M451" i="11"/>
  <c r="L451" i="11"/>
  <c r="K451" i="11"/>
  <c r="J451" i="11"/>
  <c r="I451" i="11"/>
  <c r="H451" i="11"/>
  <c r="G451" i="11"/>
  <c r="F451" i="11"/>
  <c r="E451" i="11"/>
  <c r="D451" i="11"/>
  <c r="C451" i="11"/>
  <c r="A451" i="11"/>
  <c r="B451" i="11" s="1"/>
  <c r="S448" i="11"/>
  <c r="Q448" i="11"/>
  <c r="P448" i="11"/>
  <c r="O448" i="11"/>
  <c r="N448" i="11"/>
  <c r="M448" i="11"/>
  <c r="L448" i="11"/>
  <c r="K448" i="11"/>
  <c r="J448" i="11"/>
  <c r="I448" i="11"/>
  <c r="H448" i="11"/>
  <c r="G448" i="11"/>
  <c r="F448" i="11"/>
  <c r="E448" i="11"/>
  <c r="D448" i="11"/>
  <c r="C448" i="11"/>
  <c r="A448" i="11"/>
  <c r="B448" i="11" s="1"/>
  <c r="S445" i="11"/>
  <c r="Q445" i="11"/>
  <c r="P445" i="11"/>
  <c r="O445" i="11"/>
  <c r="N445" i="11"/>
  <c r="M445" i="11"/>
  <c r="L445" i="11"/>
  <c r="K445" i="11"/>
  <c r="J445" i="11"/>
  <c r="I445" i="11"/>
  <c r="H445" i="11"/>
  <c r="G445" i="11"/>
  <c r="F445" i="11"/>
  <c r="E445" i="11"/>
  <c r="D445" i="11"/>
  <c r="C445" i="11"/>
  <c r="A445" i="11"/>
  <c r="B445" i="11" s="1"/>
  <c r="S441" i="11"/>
  <c r="Q441" i="11"/>
  <c r="P441" i="11"/>
  <c r="O441" i="11"/>
  <c r="N441" i="11"/>
  <c r="M441" i="11"/>
  <c r="L441" i="11"/>
  <c r="K441" i="11"/>
  <c r="J441" i="11"/>
  <c r="I441" i="11"/>
  <c r="H441" i="11"/>
  <c r="G441" i="11"/>
  <c r="F441" i="11"/>
  <c r="E441" i="11"/>
  <c r="D441" i="11"/>
  <c r="C441" i="11"/>
  <c r="A441" i="11"/>
  <c r="B441" i="11" s="1"/>
  <c r="S440" i="11"/>
  <c r="Q440" i="11"/>
  <c r="P440" i="11"/>
  <c r="O440" i="11"/>
  <c r="N440" i="11"/>
  <c r="M440" i="11"/>
  <c r="L440" i="11"/>
  <c r="K440" i="11"/>
  <c r="J440" i="11"/>
  <c r="I440" i="11"/>
  <c r="H440" i="11"/>
  <c r="G440" i="11"/>
  <c r="F440" i="11"/>
  <c r="E440" i="11"/>
  <c r="D440" i="11"/>
  <c r="C440" i="11"/>
  <c r="A440" i="11"/>
  <c r="B440" i="11" s="1"/>
  <c r="S436" i="11"/>
  <c r="Q436" i="11"/>
  <c r="P436" i="11"/>
  <c r="O436" i="11"/>
  <c r="N436" i="11"/>
  <c r="M436" i="11"/>
  <c r="L436" i="11"/>
  <c r="K436" i="11"/>
  <c r="J436" i="11"/>
  <c r="I436" i="11"/>
  <c r="H436" i="11"/>
  <c r="G436" i="11"/>
  <c r="F436" i="11"/>
  <c r="E436" i="11"/>
  <c r="D436" i="11"/>
  <c r="C436" i="11"/>
  <c r="A436" i="11"/>
  <c r="B436" i="11" s="1"/>
  <c r="S433" i="11"/>
  <c r="Q433" i="11"/>
  <c r="P433" i="11"/>
  <c r="O433" i="11"/>
  <c r="N433" i="11"/>
  <c r="M433" i="11"/>
  <c r="L433" i="11"/>
  <c r="K433" i="11"/>
  <c r="J433" i="11"/>
  <c r="I433" i="11"/>
  <c r="H433" i="11"/>
  <c r="G433" i="11"/>
  <c r="F433" i="11"/>
  <c r="E433" i="11"/>
  <c r="D433" i="11"/>
  <c r="C433" i="11"/>
  <c r="A433" i="11"/>
  <c r="B433" i="11" s="1"/>
  <c r="S430" i="11"/>
  <c r="Q430" i="11"/>
  <c r="P430" i="11"/>
  <c r="O430" i="11"/>
  <c r="N430" i="11"/>
  <c r="M430" i="11"/>
  <c r="L430" i="11"/>
  <c r="K430" i="11"/>
  <c r="J430" i="11"/>
  <c r="I430" i="11"/>
  <c r="H430" i="11"/>
  <c r="G430" i="11"/>
  <c r="F430" i="11"/>
  <c r="E430" i="11"/>
  <c r="D430" i="11"/>
  <c r="C430" i="11"/>
  <c r="A430" i="11"/>
  <c r="B430" i="11" s="1"/>
  <c r="S427" i="11"/>
  <c r="Q427" i="11"/>
  <c r="P427" i="11"/>
  <c r="O427" i="11"/>
  <c r="N427" i="11"/>
  <c r="M427" i="11"/>
  <c r="L427" i="11"/>
  <c r="K427" i="11"/>
  <c r="J427" i="11"/>
  <c r="I427" i="11"/>
  <c r="H427" i="11"/>
  <c r="G427" i="11"/>
  <c r="F427" i="11"/>
  <c r="E427" i="11"/>
  <c r="D427" i="11"/>
  <c r="C427" i="11"/>
  <c r="A427" i="11"/>
  <c r="B427" i="11" s="1"/>
  <c r="S424" i="11"/>
  <c r="Q424" i="11"/>
  <c r="P424" i="11"/>
  <c r="O424" i="11"/>
  <c r="N424" i="11"/>
  <c r="M424" i="11"/>
  <c r="L424" i="11"/>
  <c r="K424" i="11"/>
  <c r="J424" i="11"/>
  <c r="I424" i="11"/>
  <c r="H424" i="11"/>
  <c r="G424" i="11"/>
  <c r="F424" i="11"/>
  <c r="E424" i="11"/>
  <c r="D424" i="11"/>
  <c r="C424" i="11"/>
  <c r="A424" i="11"/>
  <c r="B424" i="11" s="1"/>
  <c r="S421" i="11"/>
  <c r="Q421" i="11"/>
  <c r="P421" i="11"/>
  <c r="O421" i="11"/>
  <c r="N421" i="11"/>
  <c r="M421" i="11"/>
  <c r="L421" i="11"/>
  <c r="K421" i="11"/>
  <c r="J421" i="11"/>
  <c r="I421" i="11"/>
  <c r="H421" i="11"/>
  <c r="G421" i="11"/>
  <c r="F421" i="11"/>
  <c r="E421" i="11"/>
  <c r="D421" i="11"/>
  <c r="C421" i="11"/>
  <c r="A421" i="11"/>
  <c r="B421" i="11" s="1"/>
  <c r="S418" i="11"/>
  <c r="Q418" i="11"/>
  <c r="P418" i="11"/>
  <c r="O418" i="11"/>
  <c r="N418" i="11"/>
  <c r="M418" i="11"/>
  <c r="L418" i="11"/>
  <c r="K418" i="11"/>
  <c r="J418" i="11"/>
  <c r="I418" i="11"/>
  <c r="H418" i="11"/>
  <c r="G418" i="11"/>
  <c r="F418" i="11"/>
  <c r="E418" i="11"/>
  <c r="D418" i="11"/>
  <c r="C418" i="11"/>
  <c r="A418" i="11"/>
  <c r="B418" i="11" s="1"/>
  <c r="S415" i="11"/>
  <c r="Q415" i="11"/>
  <c r="P415" i="11"/>
  <c r="O415" i="11"/>
  <c r="N415" i="11"/>
  <c r="M415" i="11"/>
  <c r="L415" i="11"/>
  <c r="K415" i="11"/>
  <c r="J415" i="11"/>
  <c r="I415" i="11"/>
  <c r="H415" i="11"/>
  <c r="G415" i="11"/>
  <c r="F415" i="11"/>
  <c r="E415" i="11"/>
  <c r="D415" i="11"/>
  <c r="C415" i="11"/>
  <c r="A415" i="11"/>
  <c r="B415" i="11" s="1"/>
  <c r="S412" i="11"/>
  <c r="Q412" i="11"/>
  <c r="P412" i="11"/>
  <c r="O412" i="11"/>
  <c r="N412" i="11"/>
  <c r="M412" i="11"/>
  <c r="L412" i="11"/>
  <c r="K412" i="11"/>
  <c r="J412" i="11"/>
  <c r="I412" i="11"/>
  <c r="H412" i="11"/>
  <c r="G412" i="11"/>
  <c r="F412" i="11"/>
  <c r="E412" i="11"/>
  <c r="D412" i="11"/>
  <c r="C412" i="11"/>
  <c r="A412" i="11"/>
  <c r="B412" i="11" s="1"/>
  <c r="S409" i="11"/>
  <c r="Q409" i="11"/>
  <c r="P409" i="11"/>
  <c r="O409" i="11"/>
  <c r="N409" i="11"/>
  <c r="M409" i="11"/>
  <c r="L409" i="11"/>
  <c r="K409" i="11"/>
  <c r="J409" i="11"/>
  <c r="I409" i="11"/>
  <c r="H409" i="11"/>
  <c r="G409" i="11"/>
  <c r="F409" i="11"/>
  <c r="E409" i="11"/>
  <c r="D409" i="11"/>
  <c r="C409" i="11"/>
  <c r="A409" i="11"/>
  <c r="B409" i="11" s="1"/>
  <c r="S406" i="11"/>
  <c r="Q406" i="11"/>
  <c r="P406" i="11"/>
  <c r="O406" i="11"/>
  <c r="N406" i="11"/>
  <c r="M406" i="11"/>
  <c r="L406" i="11"/>
  <c r="K406" i="11"/>
  <c r="J406" i="11"/>
  <c r="I406" i="11"/>
  <c r="H406" i="11"/>
  <c r="G406" i="11"/>
  <c r="F406" i="11"/>
  <c r="E406" i="11"/>
  <c r="D406" i="11"/>
  <c r="C406" i="11"/>
  <c r="A406" i="11"/>
  <c r="B406" i="11" s="1"/>
  <c r="S403" i="11"/>
  <c r="Q403" i="11"/>
  <c r="P403" i="11"/>
  <c r="O403" i="11"/>
  <c r="N403" i="11"/>
  <c r="M403" i="11"/>
  <c r="L403" i="11"/>
  <c r="K403" i="11"/>
  <c r="J403" i="11"/>
  <c r="I403" i="11"/>
  <c r="H403" i="11"/>
  <c r="G403" i="11"/>
  <c r="F403" i="11"/>
  <c r="E403" i="11"/>
  <c r="D403" i="11"/>
  <c r="C403" i="11"/>
  <c r="A403" i="11"/>
  <c r="B403" i="11" s="1"/>
  <c r="S400" i="11"/>
  <c r="Q400" i="11"/>
  <c r="P400" i="11"/>
  <c r="O400" i="11"/>
  <c r="N400" i="11"/>
  <c r="M400" i="11"/>
  <c r="L400" i="11"/>
  <c r="K400" i="11"/>
  <c r="J400" i="11"/>
  <c r="I400" i="11"/>
  <c r="H400" i="11"/>
  <c r="G400" i="11"/>
  <c r="F400" i="11"/>
  <c r="E400" i="11"/>
  <c r="D400" i="11"/>
  <c r="C400" i="11"/>
  <c r="A400" i="11"/>
  <c r="B400" i="11" s="1"/>
  <c r="S397" i="11"/>
  <c r="Q397" i="11"/>
  <c r="P397" i="11"/>
  <c r="O397" i="11"/>
  <c r="N397" i="11"/>
  <c r="M397" i="11"/>
  <c r="L397" i="11"/>
  <c r="K397" i="11"/>
  <c r="J397" i="11"/>
  <c r="I397" i="11"/>
  <c r="H397" i="11"/>
  <c r="G397" i="11"/>
  <c r="F397" i="11"/>
  <c r="E397" i="11"/>
  <c r="D397" i="11"/>
  <c r="C397" i="11"/>
  <c r="A397" i="11"/>
  <c r="B397" i="11" s="1"/>
  <c r="S394" i="11"/>
  <c r="Q394" i="11"/>
  <c r="P394" i="11"/>
  <c r="O394" i="11"/>
  <c r="N394" i="11"/>
  <c r="M394" i="11"/>
  <c r="L394" i="11"/>
  <c r="K394" i="11"/>
  <c r="J394" i="11"/>
  <c r="I394" i="11"/>
  <c r="H394" i="11"/>
  <c r="G394" i="11"/>
  <c r="F394" i="11"/>
  <c r="E394" i="11"/>
  <c r="D394" i="11"/>
  <c r="C394" i="11"/>
  <c r="A394" i="11"/>
  <c r="B394" i="11" s="1"/>
  <c r="S391" i="11"/>
  <c r="Q391" i="11"/>
  <c r="P391" i="11"/>
  <c r="O391" i="11"/>
  <c r="N391" i="11"/>
  <c r="M391" i="11"/>
  <c r="L391" i="11"/>
  <c r="K391" i="11"/>
  <c r="J391" i="11"/>
  <c r="I391" i="11"/>
  <c r="H391" i="11"/>
  <c r="G391" i="11"/>
  <c r="F391" i="11"/>
  <c r="E391" i="11"/>
  <c r="D391" i="11"/>
  <c r="C391" i="11"/>
  <c r="A391" i="11"/>
  <c r="B391" i="11" s="1"/>
  <c r="S387" i="11"/>
  <c r="Q387" i="11"/>
  <c r="P387" i="11"/>
  <c r="O387" i="11"/>
  <c r="N387" i="11"/>
  <c r="M387" i="11"/>
  <c r="L387" i="11"/>
  <c r="K387" i="11"/>
  <c r="J387" i="11"/>
  <c r="I387" i="11"/>
  <c r="H387" i="11"/>
  <c r="G387" i="11"/>
  <c r="F387" i="11"/>
  <c r="E387" i="11"/>
  <c r="D387" i="11"/>
  <c r="C387" i="11"/>
  <c r="A387" i="11"/>
  <c r="B387" i="11" s="1"/>
  <c r="S386" i="11"/>
  <c r="Q386" i="11"/>
  <c r="P386" i="11"/>
  <c r="O386" i="11"/>
  <c r="N386" i="11"/>
  <c r="M386" i="11"/>
  <c r="L386" i="11"/>
  <c r="K386" i="11"/>
  <c r="J386" i="11"/>
  <c r="I386" i="11"/>
  <c r="H386" i="11"/>
  <c r="G386" i="11"/>
  <c r="F386" i="11"/>
  <c r="E386" i="11"/>
  <c r="D386" i="11"/>
  <c r="C386" i="11"/>
  <c r="A386" i="11"/>
  <c r="B386" i="11" s="1"/>
  <c r="S382" i="11"/>
  <c r="Q382" i="11"/>
  <c r="P382" i="11"/>
  <c r="O382" i="11"/>
  <c r="N382" i="11"/>
  <c r="M382" i="11"/>
  <c r="L382" i="11"/>
  <c r="K382" i="11"/>
  <c r="J382" i="11"/>
  <c r="I382" i="11"/>
  <c r="H382" i="11"/>
  <c r="G382" i="11"/>
  <c r="F382" i="11"/>
  <c r="E382" i="11"/>
  <c r="D382" i="11"/>
  <c r="C382" i="11"/>
  <c r="A382" i="11"/>
  <c r="B382" i="11" s="1"/>
  <c r="S379" i="11"/>
  <c r="Q379" i="11"/>
  <c r="P379" i="11"/>
  <c r="O379" i="11"/>
  <c r="N379" i="11"/>
  <c r="M379" i="11"/>
  <c r="L379" i="11"/>
  <c r="K379" i="11"/>
  <c r="J379" i="11"/>
  <c r="I379" i="11"/>
  <c r="H379" i="11"/>
  <c r="G379" i="11"/>
  <c r="F379" i="11"/>
  <c r="E379" i="11"/>
  <c r="D379" i="11"/>
  <c r="C379" i="11"/>
  <c r="A379" i="11"/>
  <c r="B379" i="11" s="1"/>
  <c r="S376" i="11"/>
  <c r="Q376" i="11"/>
  <c r="P376" i="11"/>
  <c r="O376" i="11"/>
  <c r="N376" i="11"/>
  <c r="M376" i="11"/>
  <c r="L376" i="11"/>
  <c r="K376" i="11"/>
  <c r="J376" i="11"/>
  <c r="I376" i="11"/>
  <c r="H376" i="11"/>
  <c r="G376" i="11"/>
  <c r="F376" i="11"/>
  <c r="E376" i="11"/>
  <c r="D376" i="11"/>
  <c r="C376" i="11"/>
  <c r="A376" i="11"/>
  <c r="B376" i="11" s="1"/>
  <c r="S373" i="11"/>
  <c r="Q373" i="11"/>
  <c r="P373" i="11"/>
  <c r="O373" i="11"/>
  <c r="N373" i="11"/>
  <c r="M373" i="11"/>
  <c r="L373" i="11"/>
  <c r="K373" i="11"/>
  <c r="J373" i="11"/>
  <c r="I373" i="11"/>
  <c r="H373" i="11"/>
  <c r="G373" i="11"/>
  <c r="F373" i="11"/>
  <c r="E373" i="11"/>
  <c r="D373" i="11"/>
  <c r="C373" i="11"/>
  <c r="A373" i="11"/>
  <c r="B373" i="11" s="1"/>
  <c r="S369" i="11"/>
  <c r="Q369" i="11"/>
  <c r="P369" i="11"/>
  <c r="O369" i="11"/>
  <c r="N369" i="11"/>
  <c r="M369" i="11"/>
  <c r="L369" i="11"/>
  <c r="K369" i="11"/>
  <c r="J369" i="11"/>
  <c r="I369" i="11"/>
  <c r="H369" i="11"/>
  <c r="G369" i="11"/>
  <c r="F369" i="11"/>
  <c r="E369" i="11"/>
  <c r="D369" i="11"/>
  <c r="C369" i="11"/>
  <c r="A369" i="11"/>
  <c r="B369" i="11" s="1"/>
  <c r="S368" i="11"/>
  <c r="Q368" i="11"/>
  <c r="P368" i="11"/>
  <c r="O368" i="11"/>
  <c r="N368" i="11"/>
  <c r="M368" i="11"/>
  <c r="L368" i="11"/>
  <c r="K368" i="11"/>
  <c r="J368" i="11"/>
  <c r="I368" i="11"/>
  <c r="H368" i="11"/>
  <c r="G368" i="11"/>
  <c r="F368" i="11"/>
  <c r="E368" i="11"/>
  <c r="D368" i="11"/>
  <c r="C368" i="11"/>
  <c r="A368" i="11"/>
  <c r="B368" i="11" s="1"/>
  <c r="S364" i="11"/>
  <c r="Q364" i="11"/>
  <c r="P364" i="11"/>
  <c r="O364" i="11"/>
  <c r="N364" i="11"/>
  <c r="M364" i="11"/>
  <c r="L364" i="11"/>
  <c r="K364" i="11"/>
  <c r="J364" i="11"/>
  <c r="I364" i="11"/>
  <c r="H364" i="11"/>
  <c r="G364" i="11"/>
  <c r="F364" i="11"/>
  <c r="E364" i="11"/>
  <c r="D364" i="11"/>
  <c r="C364" i="11"/>
  <c r="A364" i="11"/>
  <c r="B364" i="11" s="1"/>
  <c r="S361" i="11"/>
  <c r="Q361" i="11"/>
  <c r="P361" i="11"/>
  <c r="O361" i="11"/>
  <c r="N361" i="11"/>
  <c r="M361" i="11"/>
  <c r="L361" i="11"/>
  <c r="K361" i="11"/>
  <c r="J361" i="11"/>
  <c r="I361" i="11"/>
  <c r="H361" i="11"/>
  <c r="G361" i="11"/>
  <c r="F361" i="11"/>
  <c r="E361" i="11"/>
  <c r="D361" i="11"/>
  <c r="C361" i="11"/>
  <c r="A361" i="11"/>
  <c r="B361" i="11" s="1"/>
  <c r="S358" i="11"/>
  <c r="Q358" i="11"/>
  <c r="P358" i="11"/>
  <c r="O358" i="11"/>
  <c r="N358" i="11"/>
  <c r="M358" i="11"/>
  <c r="L358" i="11"/>
  <c r="K358" i="11"/>
  <c r="J358" i="11"/>
  <c r="I358" i="11"/>
  <c r="H358" i="11"/>
  <c r="G358" i="11"/>
  <c r="F358" i="11"/>
  <c r="E358" i="11"/>
  <c r="D358" i="11"/>
  <c r="C358" i="11"/>
  <c r="A358" i="11"/>
  <c r="B358" i="11" s="1"/>
  <c r="S355" i="11"/>
  <c r="Q355" i="11"/>
  <c r="P355" i="11"/>
  <c r="O355" i="11"/>
  <c r="N355" i="11"/>
  <c r="M355" i="11"/>
  <c r="L355" i="11"/>
  <c r="K355" i="11"/>
  <c r="J355" i="11"/>
  <c r="I355" i="11"/>
  <c r="H355" i="11"/>
  <c r="G355" i="11"/>
  <c r="F355" i="11"/>
  <c r="E355" i="11"/>
  <c r="D355" i="11"/>
  <c r="C355" i="11"/>
  <c r="A355" i="11"/>
  <c r="B355" i="11" s="1"/>
  <c r="S352" i="11"/>
  <c r="Q352" i="11"/>
  <c r="P352" i="11"/>
  <c r="O352" i="11"/>
  <c r="N352" i="11"/>
  <c r="M352" i="11"/>
  <c r="L352" i="11"/>
  <c r="K352" i="11"/>
  <c r="J352" i="11"/>
  <c r="I352" i="11"/>
  <c r="H352" i="11"/>
  <c r="G352" i="11"/>
  <c r="F352" i="11"/>
  <c r="E352" i="11"/>
  <c r="D352" i="11"/>
  <c r="C352" i="11"/>
  <c r="A352" i="11"/>
  <c r="B352" i="11" s="1"/>
  <c r="S349" i="11"/>
  <c r="Q349" i="11"/>
  <c r="P349" i="11"/>
  <c r="O349" i="11"/>
  <c r="N349" i="11"/>
  <c r="M349" i="11"/>
  <c r="L349" i="11"/>
  <c r="K349" i="11"/>
  <c r="J349" i="11"/>
  <c r="I349" i="11"/>
  <c r="H349" i="11"/>
  <c r="G349" i="11"/>
  <c r="F349" i="11"/>
  <c r="E349" i="11"/>
  <c r="D349" i="11"/>
  <c r="C349" i="11"/>
  <c r="A349" i="11"/>
  <c r="B349" i="11" s="1"/>
  <c r="S346" i="11"/>
  <c r="Q346" i="11"/>
  <c r="P346" i="11"/>
  <c r="O346" i="11"/>
  <c r="N346" i="11"/>
  <c r="M346" i="11"/>
  <c r="L346" i="11"/>
  <c r="K346" i="11"/>
  <c r="J346" i="11"/>
  <c r="I346" i="11"/>
  <c r="H346" i="11"/>
  <c r="G346" i="11"/>
  <c r="F346" i="11"/>
  <c r="E346" i="11"/>
  <c r="D346" i="11"/>
  <c r="C346" i="11"/>
  <c r="A346" i="11"/>
  <c r="B346" i="11" s="1"/>
  <c r="S343" i="11"/>
  <c r="Q343" i="11"/>
  <c r="P343" i="11"/>
  <c r="O343" i="11"/>
  <c r="N343" i="11"/>
  <c r="M343" i="11"/>
  <c r="L343" i="11"/>
  <c r="K343" i="11"/>
  <c r="J343" i="11"/>
  <c r="I343" i="11"/>
  <c r="H343" i="11"/>
  <c r="G343" i="11"/>
  <c r="F343" i="11"/>
  <c r="E343" i="11"/>
  <c r="D343" i="11"/>
  <c r="C343" i="11"/>
  <c r="A343" i="11"/>
  <c r="B343" i="11" s="1"/>
  <c r="S340" i="11"/>
  <c r="Q340" i="11"/>
  <c r="P340" i="11"/>
  <c r="O340" i="11"/>
  <c r="N340" i="11"/>
  <c r="M340" i="11"/>
  <c r="L340" i="11"/>
  <c r="K340" i="11"/>
  <c r="J340" i="11"/>
  <c r="I340" i="11"/>
  <c r="H340" i="11"/>
  <c r="G340" i="11"/>
  <c r="F340" i="11"/>
  <c r="E340" i="11"/>
  <c r="D340" i="11"/>
  <c r="C340" i="11"/>
  <c r="A340" i="11"/>
  <c r="B340" i="11" s="1"/>
  <c r="S337" i="11"/>
  <c r="Q337" i="11"/>
  <c r="P337" i="11"/>
  <c r="O337" i="11"/>
  <c r="N337" i="11"/>
  <c r="M337" i="11"/>
  <c r="L337" i="11"/>
  <c r="K337" i="11"/>
  <c r="J337" i="11"/>
  <c r="I337" i="11"/>
  <c r="H337" i="11"/>
  <c r="G337" i="11"/>
  <c r="F337" i="11"/>
  <c r="E337" i="11"/>
  <c r="D337" i="11"/>
  <c r="C337" i="11"/>
  <c r="A337" i="11"/>
  <c r="B337" i="11" s="1"/>
  <c r="S334" i="11"/>
  <c r="Q334" i="11"/>
  <c r="P334" i="11"/>
  <c r="O334" i="11"/>
  <c r="N334" i="11"/>
  <c r="M334" i="11"/>
  <c r="L334" i="11"/>
  <c r="K334" i="11"/>
  <c r="J334" i="11"/>
  <c r="I334" i="11"/>
  <c r="H334" i="11"/>
  <c r="G334" i="11"/>
  <c r="F334" i="11"/>
  <c r="E334" i="11"/>
  <c r="D334" i="11"/>
  <c r="C334" i="11"/>
  <c r="A334" i="11"/>
  <c r="B334" i="11" s="1"/>
  <c r="S330" i="11"/>
  <c r="Q330" i="11"/>
  <c r="P330" i="11"/>
  <c r="O330" i="11"/>
  <c r="N330" i="11"/>
  <c r="M330" i="11"/>
  <c r="L330" i="11"/>
  <c r="K330" i="11"/>
  <c r="J330" i="11"/>
  <c r="I330" i="11"/>
  <c r="H330" i="11"/>
  <c r="G330" i="11"/>
  <c r="F330" i="11"/>
  <c r="E330" i="11"/>
  <c r="D330" i="11"/>
  <c r="C330" i="11"/>
  <c r="A330" i="11"/>
  <c r="B330" i="11" s="1"/>
  <c r="S329" i="11"/>
  <c r="Q329" i="11"/>
  <c r="P329" i="11"/>
  <c r="O329" i="11"/>
  <c r="N329" i="11"/>
  <c r="M329" i="11"/>
  <c r="L329" i="11"/>
  <c r="K329" i="11"/>
  <c r="J329" i="11"/>
  <c r="I329" i="11"/>
  <c r="H329" i="11"/>
  <c r="G329" i="11"/>
  <c r="F329" i="11"/>
  <c r="E329" i="11"/>
  <c r="D329" i="11"/>
  <c r="C329" i="11"/>
  <c r="A329" i="11"/>
  <c r="B329" i="11" s="1"/>
  <c r="S325" i="11"/>
  <c r="Q325" i="11"/>
  <c r="P325" i="11"/>
  <c r="O325" i="11"/>
  <c r="N325" i="11"/>
  <c r="M325" i="11"/>
  <c r="L325" i="11"/>
  <c r="K325" i="11"/>
  <c r="J325" i="11"/>
  <c r="I325" i="11"/>
  <c r="H325" i="11"/>
  <c r="G325" i="11"/>
  <c r="F325" i="11"/>
  <c r="E325" i="11"/>
  <c r="D325" i="11"/>
  <c r="C325" i="11"/>
  <c r="A325" i="11"/>
  <c r="B325" i="11" s="1"/>
  <c r="S322" i="11"/>
  <c r="Q322" i="11"/>
  <c r="P322" i="11"/>
  <c r="O322" i="11"/>
  <c r="N322" i="11"/>
  <c r="M322" i="11"/>
  <c r="L322" i="11"/>
  <c r="K322" i="11"/>
  <c r="J322" i="11"/>
  <c r="I322" i="11"/>
  <c r="H322" i="11"/>
  <c r="G322" i="11"/>
  <c r="F322" i="11"/>
  <c r="E322" i="11"/>
  <c r="D322" i="11"/>
  <c r="C322" i="11"/>
  <c r="A322" i="11"/>
  <c r="B322" i="11" s="1"/>
  <c r="S318" i="11"/>
  <c r="Q318" i="11"/>
  <c r="P318" i="11"/>
  <c r="O318" i="11"/>
  <c r="N318" i="11"/>
  <c r="M318" i="11"/>
  <c r="L318" i="11"/>
  <c r="K318" i="11"/>
  <c r="J318" i="11"/>
  <c r="I318" i="11"/>
  <c r="H318" i="11"/>
  <c r="G318" i="11"/>
  <c r="F318" i="11"/>
  <c r="E318" i="11"/>
  <c r="D318" i="11"/>
  <c r="C318" i="11"/>
  <c r="A318" i="11"/>
  <c r="B318" i="11" s="1"/>
  <c r="S317" i="11"/>
  <c r="Q317" i="11"/>
  <c r="P317" i="11"/>
  <c r="O317" i="11"/>
  <c r="N317" i="11"/>
  <c r="M317" i="11"/>
  <c r="L317" i="11"/>
  <c r="K317" i="11"/>
  <c r="J317" i="11"/>
  <c r="I317" i="11"/>
  <c r="H317" i="11"/>
  <c r="G317" i="11"/>
  <c r="F317" i="11"/>
  <c r="E317" i="11"/>
  <c r="D317" i="11"/>
  <c r="C317" i="11"/>
  <c r="A317" i="11"/>
  <c r="B317" i="11" s="1"/>
  <c r="S312" i="11"/>
  <c r="Q312" i="11"/>
  <c r="P312" i="11"/>
  <c r="O312" i="11"/>
  <c r="N312" i="11"/>
  <c r="M312" i="11"/>
  <c r="L312" i="11"/>
  <c r="K312" i="11"/>
  <c r="J312" i="11"/>
  <c r="I312" i="11"/>
  <c r="H312" i="11"/>
  <c r="G312" i="11"/>
  <c r="F312" i="11"/>
  <c r="E312" i="11"/>
  <c r="D312" i="11"/>
  <c r="C312" i="11"/>
  <c r="A312" i="11"/>
  <c r="B312" i="11" s="1"/>
  <c r="S311" i="11"/>
  <c r="Q311" i="11"/>
  <c r="P311" i="11"/>
  <c r="O311" i="11"/>
  <c r="N311" i="11"/>
  <c r="M311" i="11"/>
  <c r="L311" i="11"/>
  <c r="K311" i="11"/>
  <c r="J311" i="11"/>
  <c r="I311" i="11"/>
  <c r="H311" i="11"/>
  <c r="G311" i="11"/>
  <c r="F311" i="11"/>
  <c r="E311" i="11"/>
  <c r="D311" i="11"/>
  <c r="C311" i="11"/>
  <c r="A311" i="11"/>
  <c r="B311" i="11" s="1"/>
  <c r="S304" i="11"/>
  <c r="Q304" i="11"/>
  <c r="P304" i="11"/>
  <c r="O304" i="11"/>
  <c r="N304" i="11"/>
  <c r="M304" i="11"/>
  <c r="L304" i="11"/>
  <c r="K304" i="11"/>
  <c r="J304" i="11"/>
  <c r="I304" i="11"/>
  <c r="H304" i="11"/>
  <c r="G304" i="11"/>
  <c r="F304" i="11"/>
  <c r="E304" i="11"/>
  <c r="D304" i="11"/>
  <c r="C304" i="11"/>
  <c r="A304" i="11"/>
  <c r="B304" i="11" s="1"/>
  <c r="S303" i="11"/>
  <c r="Q303" i="11"/>
  <c r="P303" i="11"/>
  <c r="O303" i="11"/>
  <c r="N303" i="11"/>
  <c r="M303" i="11"/>
  <c r="L303" i="11"/>
  <c r="K303" i="11"/>
  <c r="J303" i="11"/>
  <c r="I303" i="11"/>
  <c r="H303" i="11"/>
  <c r="G303" i="11"/>
  <c r="F303" i="11"/>
  <c r="E303" i="11"/>
  <c r="D303" i="11"/>
  <c r="C303" i="11"/>
  <c r="A303" i="11"/>
  <c r="B303" i="11" s="1"/>
  <c r="S302" i="11"/>
  <c r="Q302" i="11"/>
  <c r="P302" i="11"/>
  <c r="O302" i="11"/>
  <c r="N302" i="11"/>
  <c r="M302" i="11"/>
  <c r="L302" i="11"/>
  <c r="K302" i="11"/>
  <c r="J302" i="11"/>
  <c r="I302" i="11"/>
  <c r="H302" i="11"/>
  <c r="G302" i="11"/>
  <c r="F302" i="11"/>
  <c r="E302" i="11"/>
  <c r="D302" i="11"/>
  <c r="C302" i="11"/>
  <c r="A302" i="11"/>
  <c r="B302" i="11" s="1"/>
  <c r="S301" i="11"/>
  <c r="Q301" i="11"/>
  <c r="P301" i="11"/>
  <c r="O301" i="11"/>
  <c r="N301" i="11"/>
  <c r="M301" i="11"/>
  <c r="L301" i="11"/>
  <c r="K301" i="11"/>
  <c r="J301" i="11"/>
  <c r="I301" i="11"/>
  <c r="H301" i="11"/>
  <c r="G301" i="11"/>
  <c r="F301" i="11"/>
  <c r="E301" i="11"/>
  <c r="D301" i="11"/>
  <c r="C301" i="11"/>
  <c r="A301" i="11"/>
  <c r="B301" i="11" s="1"/>
  <c r="S294" i="11"/>
  <c r="Q294" i="11"/>
  <c r="P294" i="11"/>
  <c r="O294" i="11"/>
  <c r="N294" i="11"/>
  <c r="M294" i="11"/>
  <c r="L294" i="11"/>
  <c r="K294" i="11"/>
  <c r="J294" i="11"/>
  <c r="I294" i="11"/>
  <c r="H294" i="11"/>
  <c r="G294" i="11"/>
  <c r="F294" i="11"/>
  <c r="E294" i="11"/>
  <c r="D294" i="11"/>
  <c r="C294" i="11"/>
  <c r="A294" i="11"/>
  <c r="B294" i="11" s="1"/>
  <c r="S293" i="11"/>
  <c r="Q293" i="11"/>
  <c r="P293" i="11"/>
  <c r="O293" i="11"/>
  <c r="N293" i="11"/>
  <c r="M293" i="11"/>
  <c r="L293" i="11"/>
  <c r="K293" i="11"/>
  <c r="J293" i="11"/>
  <c r="I293" i="11"/>
  <c r="H293" i="11"/>
  <c r="G293" i="11"/>
  <c r="F293" i="11"/>
  <c r="E293" i="11"/>
  <c r="D293" i="11"/>
  <c r="C293" i="11"/>
  <c r="A293" i="11"/>
  <c r="B293" i="11" s="1"/>
  <c r="S289" i="11"/>
  <c r="Q289" i="11"/>
  <c r="P289" i="11"/>
  <c r="O289" i="11"/>
  <c r="N289" i="11"/>
  <c r="M289" i="11"/>
  <c r="L289" i="11"/>
  <c r="K289" i="11"/>
  <c r="J289" i="11"/>
  <c r="I289" i="11"/>
  <c r="H289" i="11"/>
  <c r="G289" i="11"/>
  <c r="F289" i="11"/>
  <c r="E289" i="11"/>
  <c r="D289" i="11"/>
  <c r="C289" i="11"/>
  <c r="A289" i="11"/>
  <c r="B289" i="11" s="1"/>
  <c r="S285" i="11"/>
  <c r="Q285" i="11"/>
  <c r="P285" i="11"/>
  <c r="O285" i="11"/>
  <c r="N285" i="11"/>
  <c r="M285" i="11"/>
  <c r="L285" i="11"/>
  <c r="K285" i="11"/>
  <c r="J285" i="11"/>
  <c r="I285" i="11"/>
  <c r="H285" i="11"/>
  <c r="G285" i="11"/>
  <c r="F285" i="11"/>
  <c r="E285" i="11"/>
  <c r="D285" i="11"/>
  <c r="C285" i="11"/>
  <c r="A285" i="11"/>
  <c r="B285" i="11" s="1"/>
  <c r="S284" i="11"/>
  <c r="Q284" i="11"/>
  <c r="P284" i="11"/>
  <c r="O284" i="11"/>
  <c r="N284" i="11"/>
  <c r="M284" i="11"/>
  <c r="L284" i="11"/>
  <c r="K284" i="11"/>
  <c r="J284" i="11"/>
  <c r="I284" i="11"/>
  <c r="H284" i="11"/>
  <c r="G284" i="11"/>
  <c r="F284" i="11"/>
  <c r="E284" i="11"/>
  <c r="D284" i="11"/>
  <c r="C284" i="11"/>
  <c r="A284" i="11"/>
  <c r="B284" i="11" s="1"/>
  <c r="S280" i="11"/>
  <c r="Q280" i="11"/>
  <c r="P280" i="11"/>
  <c r="O280" i="11"/>
  <c r="N280" i="11"/>
  <c r="M280" i="11"/>
  <c r="L280" i="11"/>
  <c r="K280" i="11"/>
  <c r="J280" i="11"/>
  <c r="I280" i="11"/>
  <c r="H280" i="11"/>
  <c r="G280" i="11"/>
  <c r="F280" i="11"/>
  <c r="E280" i="11"/>
  <c r="D280" i="11"/>
  <c r="C280" i="11"/>
  <c r="A280" i="11"/>
  <c r="B280" i="11" s="1"/>
  <c r="S277" i="11"/>
  <c r="Q277" i="11"/>
  <c r="P277" i="11"/>
  <c r="O277" i="11"/>
  <c r="N277" i="11"/>
  <c r="M277" i="11"/>
  <c r="L277" i="11"/>
  <c r="K277" i="11"/>
  <c r="J277" i="11"/>
  <c r="I277" i="11"/>
  <c r="H277" i="11"/>
  <c r="G277" i="11"/>
  <c r="F277" i="11"/>
  <c r="E277" i="11"/>
  <c r="D277" i="11"/>
  <c r="C277" i="11"/>
  <c r="A277" i="11"/>
  <c r="B277" i="11" s="1"/>
  <c r="S274" i="11"/>
  <c r="Q274" i="11"/>
  <c r="P274" i="11"/>
  <c r="O274" i="11"/>
  <c r="N274" i="11"/>
  <c r="M274" i="11"/>
  <c r="L274" i="11"/>
  <c r="K274" i="11"/>
  <c r="J274" i="11"/>
  <c r="I274" i="11"/>
  <c r="H274" i="11"/>
  <c r="G274" i="11"/>
  <c r="F274" i="11"/>
  <c r="E274" i="11"/>
  <c r="D274" i="11"/>
  <c r="C274" i="11"/>
  <c r="A274" i="11"/>
  <c r="B274" i="11" s="1"/>
  <c r="S271" i="11"/>
  <c r="Q271" i="11"/>
  <c r="P271" i="11"/>
  <c r="O271" i="11"/>
  <c r="N271" i="11"/>
  <c r="M271" i="11"/>
  <c r="L271" i="11"/>
  <c r="K271" i="11"/>
  <c r="J271" i="11"/>
  <c r="I271" i="11"/>
  <c r="H271" i="11"/>
  <c r="G271" i="11"/>
  <c r="F271" i="11"/>
  <c r="E271" i="11"/>
  <c r="D271" i="11"/>
  <c r="C271" i="11"/>
  <c r="A271" i="11"/>
  <c r="B271" i="11" s="1"/>
  <c r="S268" i="11"/>
  <c r="Q268" i="11"/>
  <c r="P268" i="11"/>
  <c r="O268" i="11"/>
  <c r="N268" i="11"/>
  <c r="M268" i="11"/>
  <c r="L268" i="11"/>
  <c r="K268" i="11"/>
  <c r="J268" i="11"/>
  <c r="I268" i="11"/>
  <c r="H268" i="11"/>
  <c r="G268" i="11"/>
  <c r="F268" i="11"/>
  <c r="E268" i="11"/>
  <c r="D268" i="11"/>
  <c r="C268" i="11"/>
  <c r="A268" i="11"/>
  <c r="B268" i="11" s="1"/>
  <c r="S265" i="11"/>
  <c r="Q265" i="11"/>
  <c r="P265" i="11"/>
  <c r="O265" i="11"/>
  <c r="N265" i="11"/>
  <c r="M265" i="11"/>
  <c r="L265" i="11"/>
  <c r="K265" i="11"/>
  <c r="J265" i="11"/>
  <c r="I265" i="11"/>
  <c r="H265" i="11"/>
  <c r="G265" i="11"/>
  <c r="F265" i="11"/>
  <c r="E265" i="11"/>
  <c r="D265" i="11"/>
  <c r="C265" i="11"/>
  <c r="A265" i="11"/>
  <c r="B265" i="11" s="1"/>
  <c r="S261" i="11"/>
  <c r="Q261" i="11"/>
  <c r="P261" i="11"/>
  <c r="O261" i="11"/>
  <c r="N261" i="11"/>
  <c r="M261" i="11"/>
  <c r="L261" i="11"/>
  <c r="K261" i="11"/>
  <c r="J261" i="11"/>
  <c r="I261" i="11"/>
  <c r="H261" i="11"/>
  <c r="G261" i="11"/>
  <c r="F261" i="11"/>
  <c r="E261" i="11"/>
  <c r="D261" i="11"/>
  <c r="C261" i="11"/>
  <c r="A261" i="11"/>
  <c r="B261" i="11" s="1"/>
  <c r="S260" i="11"/>
  <c r="Q260" i="11"/>
  <c r="P260" i="11"/>
  <c r="O260" i="11"/>
  <c r="N260" i="11"/>
  <c r="M260" i="11"/>
  <c r="L260" i="11"/>
  <c r="K260" i="11"/>
  <c r="J260" i="11"/>
  <c r="I260" i="11"/>
  <c r="H260" i="11"/>
  <c r="G260" i="11"/>
  <c r="F260" i="11"/>
  <c r="E260" i="11"/>
  <c r="D260" i="11"/>
  <c r="C260" i="11"/>
  <c r="A260" i="11"/>
  <c r="B260" i="11" s="1"/>
  <c r="S256" i="11"/>
  <c r="Q256" i="11"/>
  <c r="P256" i="11"/>
  <c r="O256" i="11"/>
  <c r="N256" i="11"/>
  <c r="M256" i="11"/>
  <c r="L256" i="11"/>
  <c r="K256" i="11"/>
  <c r="J256" i="11"/>
  <c r="I256" i="11"/>
  <c r="H256" i="11"/>
  <c r="G256" i="11"/>
  <c r="F256" i="11"/>
  <c r="E256" i="11"/>
  <c r="D256" i="11"/>
  <c r="C256" i="11"/>
  <c r="A256" i="11"/>
  <c r="B256" i="11" s="1"/>
  <c r="S252" i="11"/>
  <c r="Q252" i="11"/>
  <c r="P252" i="11"/>
  <c r="O252" i="11"/>
  <c r="N252" i="11"/>
  <c r="M252" i="11"/>
  <c r="L252" i="11"/>
  <c r="K252" i="11"/>
  <c r="J252" i="11"/>
  <c r="I252" i="11"/>
  <c r="H252" i="11"/>
  <c r="G252" i="11"/>
  <c r="F252" i="11"/>
  <c r="E252" i="11"/>
  <c r="D252" i="11"/>
  <c r="C252" i="11"/>
  <c r="A252" i="11"/>
  <c r="B252" i="11" s="1"/>
  <c r="S251" i="11"/>
  <c r="Q251" i="11"/>
  <c r="P251" i="11"/>
  <c r="O251" i="11"/>
  <c r="N251" i="11"/>
  <c r="M251" i="11"/>
  <c r="L251" i="11"/>
  <c r="K251" i="11"/>
  <c r="J251" i="11"/>
  <c r="I251" i="11"/>
  <c r="H251" i="11"/>
  <c r="G251" i="11"/>
  <c r="F251" i="11"/>
  <c r="E251" i="11"/>
  <c r="D251" i="11"/>
  <c r="C251" i="11"/>
  <c r="A251" i="11"/>
  <c r="B251" i="11" s="1"/>
  <c r="S247" i="11"/>
  <c r="Q247" i="11"/>
  <c r="P247" i="11"/>
  <c r="O247" i="11"/>
  <c r="N247" i="11"/>
  <c r="M247" i="11"/>
  <c r="L247" i="11"/>
  <c r="K247" i="11"/>
  <c r="J247" i="11"/>
  <c r="I247" i="11"/>
  <c r="H247" i="11"/>
  <c r="G247" i="11"/>
  <c r="F247" i="11"/>
  <c r="E247" i="11"/>
  <c r="D247" i="11"/>
  <c r="C247" i="11"/>
  <c r="A247" i="11"/>
  <c r="B247" i="11" s="1"/>
  <c r="S244" i="11"/>
  <c r="Q244" i="11"/>
  <c r="P244" i="11"/>
  <c r="O244" i="11"/>
  <c r="N244" i="11"/>
  <c r="M244" i="11"/>
  <c r="L244" i="11"/>
  <c r="K244" i="11"/>
  <c r="J244" i="11"/>
  <c r="I244" i="11"/>
  <c r="H244" i="11"/>
  <c r="G244" i="11"/>
  <c r="F244" i="11"/>
  <c r="E244" i="11"/>
  <c r="D244" i="11"/>
  <c r="C244" i="11"/>
  <c r="A244" i="11"/>
  <c r="B244" i="11" s="1"/>
  <c r="S241" i="11"/>
  <c r="Q241" i="11"/>
  <c r="P241" i="11"/>
  <c r="O241" i="11"/>
  <c r="N241" i="11"/>
  <c r="M241" i="11"/>
  <c r="L241" i="11"/>
  <c r="K241" i="11"/>
  <c r="J241" i="11"/>
  <c r="I241" i="11"/>
  <c r="H241" i="11"/>
  <c r="G241" i="11"/>
  <c r="F241" i="11"/>
  <c r="E241" i="11"/>
  <c r="D241" i="11"/>
  <c r="C241" i="11"/>
  <c r="A241" i="11"/>
  <c r="B241" i="11" s="1"/>
  <c r="S238" i="11"/>
  <c r="Q238" i="11"/>
  <c r="P238" i="11"/>
  <c r="O238" i="11"/>
  <c r="N238" i="11"/>
  <c r="M238" i="11"/>
  <c r="L238" i="11"/>
  <c r="K238" i="11"/>
  <c r="J238" i="11"/>
  <c r="I238" i="11"/>
  <c r="H238" i="11"/>
  <c r="G238" i="11"/>
  <c r="F238" i="11"/>
  <c r="E238" i="11"/>
  <c r="D238" i="11"/>
  <c r="C238" i="11"/>
  <c r="A238" i="11"/>
  <c r="B238" i="11" s="1"/>
  <c r="S235" i="11"/>
  <c r="Q235" i="11"/>
  <c r="P235" i="11"/>
  <c r="O235" i="11"/>
  <c r="N235" i="11"/>
  <c r="M235" i="11"/>
  <c r="L235" i="11"/>
  <c r="K235" i="11"/>
  <c r="J235" i="11"/>
  <c r="I235" i="11"/>
  <c r="H235" i="11"/>
  <c r="G235" i="11"/>
  <c r="F235" i="11"/>
  <c r="E235" i="11"/>
  <c r="D235" i="11"/>
  <c r="C235" i="11"/>
  <c r="A235" i="11"/>
  <c r="B235" i="11" s="1"/>
  <c r="S231" i="11"/>
  <c r="Q231" i="11"/>
  <c r="P231" i="11"/>
  <c r="O231" i="11"/>
  <c r="N231" i="11"/>
  <c r="M231" i="11"/>
  <c r="L231" i="11"/>
  <c r="K231" i="11"/>
  <c r="J231" i="11"/>
  <c r="I231" i="11"/>
  <c r="H231" i="11"/>
  <c r="G231" i="11"/>
  <c r="F231" i="11"/>
  <c r="E231" i="11"/>
  <c r="D231" i="11"/>
  <c r="C231" i="11"/>
  <c r="A231" i="11"/>
  <c r="B231" i="11" s="1"/>
  <c r="S230" i="11"/>
  <c r="Q230" i="11"/>
  <c r="P230" i="11"/>
  <c r="O230" i="11"/>
  <c r="N230" i="11"/>
  <c r="M230" i="11"/>
  <c r="L230" i="11"/>
  <c r="K230" i="11"/>
  <c r="J230" i="11"/>
  <c r="I230" i="11"/>
  <c r="H230" i="11"/>
  <c r="G230" i="11"/>
  <c r="F230" i="11"/>
  <c r="E230" i="11"/>
  <c r="D230" i="11"/>
  <c r="C230" i="11"/>
  <c r="A230" i="11"/>
  <c r="B230" i="11" s="1"/>
  <c r="S226" i="11"/>
  <c r="Q226" i="11"/>
  <c r="P226" i="11"/>
  <c r="O226" i="11"/>
  <c r="N226" i="11"/>
  <c r="M226" i="11"/>
  <c r="L226" i="11"/>
  <c r="K226" i="11"/>
  <c r="J226" i="11"/>
  <c r="I226" i="11"/>
  <c r="H226" i="11"/>
  <c r="G226" i="11"/>
  <c r="F226" i="11"/>
  <c r="E226" i="11"/>
  <c r="D226" i="11"/>
  <c r="C226" i="11"/>
  <c r="A226" i="11"/>
  <c r="B226" i="11" s="1"/>
  <c r="S222" i="11"/>
  <c r="Q222" i="11"/>
  <c r="P222" i="11"/>
  <c r="O222" i="11"/>
  <c r="N222" i="11"/>
  <c r="M222" i="11"/>
  <c r="L222" i="11"/>
  <c r="K222" i="11"/>
  <c r="J222" i="11"/>
  <c r="I222" i="11"/>
  <c r="H222" i="11"/>
  <c r="G222" i="11"/>
  <c r="F222" i="11"/>
  <c r="E222" i="11"/>
  <c r="D222" i="11"/>
  <c r="C222" i="11"/>
  <c r="A222" i="11"/>
  <c r="B222" i="11" s="1"/>
  <c r="S221" i="11"/>
  <c r="Q221" i="11"/>
  <c r="P221" i="11"/>
  <c r="O221" i="11"/>
  <c r="N221" i="11"/>
  <c r="M221" i="11"/>
  <c r="L221" i="11"/>
  <c r="K221" i="11"/>
  <c r="J221" i="11"/>
  <c r="I221" i="11"/>
  <c r="H221" i="11"/>
  <c r="G221" i="11"/>
  <c r="F221" i="11"/>
  <c r="E221" i="11"/>
  <c r="D221" i="11"/>
  <c r="C221" i="11"/>
  <c r="A221" i="11"/>
  <c r="B221" i="11" s="1"/>
  <c r="S217" i="11"/>
  <c r="Q217" i="11"/>
  <c r="P217" i="11"/>
  <c r="O217" i="11"/>
  <c r="N217" i="11"/>
  <c r="M217" i="11"/>
  <c r="L217" i="11"/>
  <c r="K217" i="11"/>
  <c r="J217" i="11"/>
  <c r="I217" i="11"/>
  <c r="H217" i="11"/>
  <c r="G217" i="11"/>
  <c r="F217" i="11"/>
  <c r="E217" i="11"/>
  <c r="D217" i="11"/>
  <c r="C217" i="11"/>
  <c r="A217" i="11"/>
  <c r="B217" i="11" s="1"/>
  <c r="S213" i="11"/>
  <c r="Q213" i="11"/>
  <c r="P213" i="11"/>
  <c r="O213" i="11"/>
  <c r="N213" i="11"/>
  <c r="M213" i="11"/>
  <c r="L213" i="11"/>
  <c r="K213" i="11"/>
  <c r="J213" i="11"/>
  <c r="I213" i="11"/>
  <c r="H213" i="11"/>
  <c r="G213" i="11"/>
  <c r="F213" i="11"/>
  <c r="E213" i="11"/>
  <c r="D213" i="11"/>
  <c r="C213" i="11"/>
  <c r="A213" i="11"/>
  <c r="B213" i="11" s="1"/>
  <c r="S212" i="11"/>
  <c r="Q212" i="11"/>
  <c r="P212" i="11"/>
  <c r="O212" i="11"/>
  <c r="N212" i="11"/>
  <c r="M212" i="11"/>
  <c r="L212" i="11"/>
  <c r="K212" i="11"/>
  <c r="J212" i="11"/>
  <c r="I212" i="11"/>
  <c r="H212" i="11"/>
  <c r="G212" i="11"/>
  <c r="F212" i="11"/>
  <c r="E212" i="11"/>
  <c r="D212" i="11"/>
  <c r="C212" i="11"/>
  <c r="A212" i="11"/>
  <c r="B212" i="11" s="1"/>
  <c r="S208" i="11"/>
  <c r="Q208" i="11"/>
  <c r="P208" i="11"/>
  <c r="O208" i="11"/>
  <c r="N208" i="11"/>
  <c r="M208" i="11"/>
  <c r="L208" i="11"/>
  <c r="K208" i="11"/>
  <c r="J208" i="11"/>
  <c r="I208" i="11"/>
  <c r="H208" i="11"/>
  <c r="G208" i="11"/>
  <c r="F208" i="11"/>
  <c r="E208" i="11"/>
  <c r="D208" i="11"/>
  <c r="C208" i="11"/>
  <c r="A208" i="11"/>
  <c r="B208" i="11" s="1"/>
  <c r="S205" i="11"/>
  <c r="Q205" i="11"/>
  <c r="P205" i="11"/>
  <c r="O205" i="11"/>
  <c r="N205" i="11"/>
  <c r="M205" i="11"/>
  <c r="L205" i="11"/>
  <c r="K205" i="11"/>
  <c r="J205" i="11"/>
  <c r="I205" i="11"/>
  <c r="H205" i="11"/>
  <c r="G205" i="11"/>
  <c r="F205" i="11"/>
  <c r="E205" i="11"/>
  <c r="D205" i="11"/>
  <c r="C205" i="11"/>
  <c r="A205" i="11"/>
  <c r="B205" i="11" s="1"/>
  <c r="S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C199" i="11"/>
  <c r="A199" i="11"/>
  <c r="B199" i="11" s="1"/>
  <c r="S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C198" i="11"/>
  <c r="A198" i="11"/>
  <c r="B198" i="11" s="1"/>
  <c r="S197" i="11"/>
  <c r="Q197" i="11"/>
  <c r="P197" i="11"/>
  <c r="O197" i="11"/>
  <c r="N197" i="11"/>
  <c r="M197" i="11"/>
  <c r="L197" i="11"/>
  <c r="K197" i="11"/>
  <c r="J197" i="11"/>
  <c r="I197" i="11"/>
  <c r="H197" i="11"/>
  <c r="G197" i="11"/>
  <c r="F197" i="11"/>
  <c r="E197" i="11"/>
  <c r="D197" i="11"/>
  <c r="C197" i="11"/>
  <c r="A197" i="11"/>
  <c r="B197" i="11" s="1"/>
  <c r="S196" i="11"/>
  <c r="Q196" i="11"/>
  <c r="P196" i="11"/>
  <c r="O196" i="11"/>
  <c r="N196" i="11"/>
  <c r="M196" i="11"/>
  <c r="L196" i="11"/>
  <c r="K196" i="11"/>
  <c r="J196" i="11"/>
  <c r="I196" i="11"/>
  <c r="H196" i="11"/>
  <c r="G196" i="11"/>
  <c r="F196" i="11"/>
  <c r="E196" i="11"/>
  <c r="D196" i="11"/>
  <c r="C196" i="11"/>
  <c r="A196" i="11"/>
  <c r="B196" i="11" s="1"/>
  <c r="S189" i="11"/>
  <c r="Q189" i="11"/>
  <c r="P189" i="11"/>
  <c r="O189" i="11"/>
  <c r="N189" i="11"/>
  <c r="M189" i="11"/>
  <c r="L189" i="11"/>
  <c r="K189" i="11"/>
  <c r="J189" i="11"/>
  <c r="I189" i="11"/>
  <c r="H189" i="11"/>
  <c r="G189" i="11"/>
  <c r="F189" i="11"/>
  <c r="E189" i="11"/>
  <c r="D189" i="11"/>
  <c r="C189" i="11"/>
  <c r="A189" i="11"/>
  <c r="B189" i="11" s="1"/>
  <c r="S188" i="11"/>
  <c r="Q188" i="11"/>
  <c r="P188" i="11"/>
  <c r="O188" i="11"/>
  <c r="N188" i="11"/>
  <c r="M188" i="11"/>
  <c r="L188" i="11"/>
  <c r="K188" i="11"/>
  <c r="J188" i="11"/>
  <c r="I188" i="11"/>
  <c r="H188" i="11"/>
  <c r="G188" i="11"/>
  <c r="F188" i="11"/>
  <c r="E188" i="11"/>
  <c r="D188" i="11"/>
  <c r="C188" i="11"/>
  <c r="A188" i="11"/>
  <c r="B188" i="11" s="1"/>
  <c r="S183" i="11"/>
  <c r="Q183" i="11"/>
  <c r="P183" i="11"/>
  <c r="O183" i="11"/>
  <c r="N183" i="11"/>
  <c r="M183" i="11"/>
  <c r="L183" i="11"/>
  <c r="K183" i="11"/>
  <c r="J183" i="11"/>
  <c r="I183" i="11"/>
  <c r="H183" i="11"/>
  <c r="G183" i="11"/>
  <c r="F183" i="11"/>
  <c r="E183" i="11"/>
  <c r="D183" i="11"/>
  <c r="C183" i="11"/>
  <c r="A183" i="11"/>
  <c r="B183" i="11" s="1"/>
  <c r="S182" i="11"/>
  <c r="Q182" i="11"/>
  <c r="P182" i="11"/>
  <c r="O182" i="11"/>
  <c r="N182" i="11"/>
  <c r="M182" i="11"/>
  <c r="L182" i="11"/>
  <c r="K182" i="11"/>
  <c r="J182" i="11"/>
  <c r="I182" i="11"/>
  <c r="H182" i="11"/>
  <c r="G182" i="11"/>
  <c r="F182" i="11"/>
  <c r="E182" i="11"/>
  <c r="D182" i="11"/>
  <c r="C182" i="11"/>
  <c r="A182" i="11"/>
  <c r="B182" i="11" s="1"/>
  <c r="S178" i="11"/>
  <c r="Q178" i="11"/>
  <c r="P178" i="11"/>
  <c r="O178" i="11"/>
  <c r="N178" i="11"/>
  <c r="M178" i="11"/>
  <c r="L178" i="11"/>
  <c r="K178" i="11"/>
  <c r="J178" i="11"/>
  <c r="I178" i="11"/>
  <c r="H178" i="11"/>
  <c r="G178" i="11"/>
  <c r="F178" i="11"/>
  <c r="E178" i="11"/>
  <c r="D178" i="11"/>
  <c r="C178" i="11"/>
  <c r="A178" i="11"/>
  <c r="B178" i="11" s="1"/>
  <c r="S175" i="11"/>
  <c r="Q175" i="11"/>
  <c r="P175" i="11"/>
  <c r="O175" i="11"/>
  <c r="N175" i="11"/>
  <c r="M175" i="11"/>
  <c r="L175" i="11"/>
  <c r="K175" i="11"/>
  <c r="J175" i="11"/>
  <c r="I175" i="11"/>
  <c r="H175" i="11"/>
  <c r="G175" i="11"/>
  <c r="F175" i="11"/>
  <c r="E175" i="11"/>
  <c r="D175" i="11"/>
  <c r="C175" i="11"/>
  <c r="A175" i="11"/>
  <c r="B175" i="11" s="1"/>
  <c r="S172" i="11"/>
  <c r="Q172" i="11"/>
  <c r="P172" i="11"/>
  <c r="O172" i="11"/>
  <c r="N172" i="11"/>
  <c r="M172" i="11"/>
  <c r="L172" i="11"/>
  <c r="K172" i="11"/>
  <c r="J172" i="11"/>
  <c r="I172" i="11"/>
  <c r="H172" i="11"/>
  <c r="G172" i="11"/>
  <c r="F172" i="11"/>
  <c r="E172" i="11"/>
  <c r="D172" i="11"/>
  <c r="C172" i="11"/>
  <c r="A172" i="11"/>
  <c r="B172" i="11" s="1"/>
  <c r="S169" i="11"/>
  <c r="Q169" i="11"/>
  <c r="P169" i="11"/>
  <c r="O169" i="11"/>
  <c r="N169" i="11"/>
  <c r="M169" i="11"/>
  <c r="L169" i="11"/>
  <c r="K169" i="11"/>
  <c r="J169" i="11"/>
  <c r="I169" i="11"/>
  <c r="H169" i="11"/>
  <c r="G169" i="11"/>
  <c r="F169" i="11"/>
  <c r="E169" i="11"/>
  <c r="D169" i="11"/>
  <c r="C169" i="11"/>
  <c r="A169" i="11"/>
  <c r="B169" i="11" s="1"/>
  <c r="S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C166" i="11"/>
  <c r="A166" i="11"/>
  <c r="B166" i="11" s="1"/>
  <c r="S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C162" i="11"/>
  <c r="A162" i="11"/>
  <c r="B162" i="11" s="1"/>
  <c r="S161" i="11"/>
  <c r="Q161" i="11"/>
  <c r="P161" i="11"/>
  <c r="O161" i="11"/>
  <c r="N161" i="11"/>
  <c r="M161" i="11"/>
  <c r="L161" i="11"/>
  <c r="K161" i="11"/>
  <c r="J161" i="11"/>
  <c r="I161" i="11"/>
  <c r="H161" i="11"/>
  <c r="G161" i="11"/>
  <c r="F161" i="11"/>
  <c r="E161" i="11"/>
  <c r="D161" i="11"/>
  <c r="C161" i="11"/>
  <c r="A161" i="11"/>
  <c r="B161" i="11" s="1"/>
  <c r="S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E157" i="11"/>
  <c r="D157" i="11"/>
  <c r="C157" i="11"/>
  <c r="A157" i="11"/>
  <c r="B157" i="11" s="1"/>
  <c r="S153" i="11"/>
  <c r="Q153" i="11"/>
  <c r="P153" i="11"/>
  <c r="O153" i="11"/>
  <c r="N153" i="11"/>
  <c r="M153" i="11"/>
  <c r="L153" i="11"/>
  <c r="K153" i="11"/>
  <c r="J153" i="11"/>
  <c r="I153" i="11"/>
  <c r="H153" i="11"/>
  <c r="G153" i="11"/>
  <c r="F153" i="11"/>
  <c r="E153" i="11"/>
  <c r="D153" i="11"/>
  <c r="C153" i="11"/>
  <c r="A153" i="11"/>
  <c r="B153" i="11" s="1"/>
  <c r="S152" i="11"/>
  <c r="Q152" i="11"/>
  <c r="P152" i="11"/>
  <c r="O152" i="11"/>
  <c r="N152" i="11"/>
  <c r="M152" i="11"/>
  <c r="L152" i="11"/>
  <c r="K152" i="11"/>
  <c r="J152" i="11"/>
  <c r="I152" i="11"/>
  <c r="H152" i="11"/>
  <c r="G152" i="11"/>
  <c r="F152" i="11"/>
  <c r="E152" i="11"/>
  <c r="D152" i="11"/>
  <c r="C152" i="11"/>
  <c r="A152" i="11"/>
  <c r="B152" i="11" s="1"/>
  <c r="S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E148" i="11"/>
  <c r="D148" i="11"/>
  <c r="C148" i="11"/>
  <c r="A148" i="11"/>
  <c r="B148" i="11" s="1"/>
  <c r="S145" i="11"/>
  <c r="Q145" i="11"/>
  <c r="P145" i="11"/>
  <c r="O145" i="11"/>
  <c r="N145" i="11"/>
  <c r="M145" i="11"/>
  <c r="L145" i="11"/>
  <c r="K145" i="11"/>
  <c r="J145" i="11"/>
  <c r="I145" i="11"/>
  <c r="H145" i="11"/>
  <c r="G145" i="11"/>
  <c r="F145" i="11"/>
  <c r="E145" i="11"/>
  <c r="D145" i="11"/>
  <c r="C145" i="11"/>
  <c r="A145" i="11"/>
  <c r="B145" i="11" s="1"/>
  <c r="S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E142" i="11"/>
  <c r="D142" i="11"/>
  <c r="C142" i="11"/>
  <c r="A142" i="11"/>
  <c r="B142" i="11" s="1"/>
  <c r="S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A139" i="11"/>
  <c r="B139" i="11" s="1"/>
  <c r="S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A138" i="11"/>
  <c r="B138" i="11" s="1"/>
  <c r="S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A134" i="11"/>
  <c r="B134" i="11" s="1"/>
  <c r="S131" i="11"/>
  <c r="Q131" i="11"/>
  <c r="P131" i="11"/>
  <c r="O131" i="11"/>
  <c r="N131" i="11"/>
  <c r="M131" i="11"/>
  <c r="L131" i="11"/>
  <c r="K131" i="11"/>
  <c r="J131" i="11"/>
  <c r="I131" i="11"/>
  <c r="H131" i="11"/>
  <c r="G131" i="11"/>
  <c r="F131" i="11"/>
  <c r="E131" i="11"/>
  <c r="D131" i="11"/>
  <c r="C131" i="11"/>
  <c r="A131" i="11"/>
  <c r="B131" i="11" s="1"/>
  <c r="S127" i="11"/>
  <c r="Q127" i="11"/>
  <c r="P127" i="11"/>
  <c r="O127" i="11"/>
  <c r="N127" i="11"/>
  <c r="M127" i="11"/>
  <c r="L127" i="11"/>
  <c r="K127" i="11"/>
  <c r="J127" i="11"/>
  <c r="I127" i="11"/>
  <c r="H127" i="11"/>
  <c r="G127" i="11"/>
  <c r="F127" i="11"/>
  <c r="E127" i="11"/>
  <c r="D127" i="11"/>
  <c r="C127" i="11"/>
  <c r="A127" i="11"/>
  <c r="B127" i="11" s="1"/>
  <c r="S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E126" i="11"/>
  <c r="D126" i="11"/>
  <c r="C126" i="11"/>
  <c r="A126" i="11"/>
  <c r="B126" i="11" s="1"/>
  <c r="S121" i="11"/>
  <c r="Q121" i="11"/>
  <c r="P121" i="11"/>
  <c r="O121" i="11"/>
  <c r="N121" i="11"/>
  <c r="M121" i="11"/>
  <c r="L121" i="11"/>
  <c r="K121" i="11"/>
  <c r="J121" i="11"/>
  <c r="I121" i="11"/>
  <c r="H121" i="11"/>
  <c r="G121" i="11"/>
  <c r="F121" i="11"/>
  <c r="E121" i="11"/>
  <c r="D121" i="11"/>
  <c r="C121" i="11"/>
  <c r="A121" i="11"/>
  <c r="B121" i="11" s="1"/>
  <c r="S120" i="11"/>
  <c r="Q120" i="11"/>
  <c r="P120" i="11"/>
  <c r="O120" i="11"/>
  <c r="N120" i="11"/>
  <c r="M120" i="11"/>
  <c r="L120" i="11"/>
  <c r="K120" i="11"/>
  <c r="J120" i="11"/>
  <c r="I120" i="11"/>
  <c r="H120" i="11"/>
  <c r="G120" i="11"/>
  <c r="F120" i="11"/>
  <c r="E120" i="11"/>
  <c r="D120" i="11"/>
  <c r="C120" i="11"/>
  <c r="A120" i="11"/>
  <c r="B120" i="11" s="1"/>
  <c r="S116" i="11"/>
  <c r="Q116" i="11"/>
  <c r="P116" i="11"/>
  <c r="O116" i="11"/>
  <c r="N116" i="11"/>
  <c r="M116" i="11"/>
  <c r="L116" i="11"/>
  <c r="K116" i="11"/>
  <c r="J116" i="11"/>
  <c r="I116" i="11"/>
  <c r="H116" i="11"/>
  <c r="G116" i="11"/>
  <c r="F116" i="11"/>
  <c r="E116" i="11"/>
  <c r="D116" i="11"/>
  <c r="C116" i="11"/>
  <c r="A116" i="11"/>
  <c r="B116" i="11" s="1"/>
  <c r="S114" i="11"/>
  <c r="Q114" i="11"/>
  <c r="P114" i="11"/>
  <c r="O114" i="11"/>
  <c r="N114" i="11"/>
  <c r="M114" i="11"/>
  <c r="L114" i="11"/>
  <c r="K114" i="11"/>
  <c r="J114" i="11"/>
  <c r="I114" i="11"/>
  <c r="H114" i="11"/>
  <c r="G114" i="11"/>
  <c r="F114" i="11"/>
  <c r="E114" i="11"/>
  <c r="D114" i="11"/>
  <c r="C114" i="11"/>
  <c r="A114" i="11"/>
  <c r="B114" i="11" s="1"/>
  <c r="S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E111" i="11"/>
  <c r="D111" i="11"/>
  <c r="C111" i="11"/>
  <c r="A111" i="11"/>
  <c r="B111" i="11" s="1"/>
  <c r="S108" i="11"/>
  <c r="Q108" i="11"/>
  <c r="P108" i="11"/>
  <c r="O108" i="11"/>
  <c r="N108" i="11"/>
  <c r="M108" i="11"/>
  <c r="L108" i="11"/>
  <c r="K108" i="11"/>
  <c r="J108" i="11"/>
  <c r="I108" i="11"/>
  <c r="H108" i="11"/>
  <c r="G108" i="11"/>
  <c r="F108" i="11"/>
  <c r="E108" i="11"/>
  <c r="D108" i="11"/>
  <c r="C108" i="11"/>
  <c r="A108" i="11"/>
  <c r="B108" i="11" s="1"/>
  <c r="S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A105" i="11"/>
  <c r="B105" i="11" s="1"/>
  <c r="S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A102" i="11"/>
  <c r="B102" i="11" s="1"/>
  <c r="S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A99" i="11"/>
  <c r="B99" i="11" s="1"/>
  <c r="S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A96" i="11"/>
  <c r="B96" i="11" s="1"/>
  <c r="S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A92" i="11"/>
  <c r="B92" i="11" s="1"/>
  <c r="S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A91" i="11"/>
  <c r="B91" i="11" s="1"/>
  <c r="S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A87" i="11"/>
  <c r="B87" i="11" s="1"/>
  <c r="S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A84" i="11"/>
  <c r="B84" i="11" s="1"/>
  <c r="S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A81" i="11"/>
  <c r="B81" i="11" s="1"/>
  <c r="S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A78" i="11"/>
  <c r="B78" i="11" s="1"/>
  <c r="S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A76" i="11"/>
  <c r="B76" i="11" s="1"/>
  <c r="S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A75" i="11"/>
  <c r="B75" i="11" s="1"/>
  <c r="S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A74" i="11"/>
  <c r="B74" i="11" s="1"/>
  <c r="S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A73" i="11"/>
  <c r="B73" i="11" s="1"/>
  <c r="S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72" i="11"/>
  <c r="B72" i="11" s="1"/>
  <c r="S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A71" i="11"/>
  <c r="B71" i="11" s="1"/>
  <c r="S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A70" i="11"/>
  <c r="B70" i="11" s="1"/>
  <c r="S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A69" i="11"/>
  <c r="B69" i="11" s="1"/>
  <c r="S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A68" i="11"/>
  <c r="B68" i="11" s="1"/>
  <c r="S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S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S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A65" i="11"/>
  <c r="B65" i="11" s="1"/>
  <c r="S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A64" i="11"/>
  <c r="B64" i="11" s="1"/>
  <c r="S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A63" i="11"/>
  <c r="B63" i="11" s="1"/>
  <c r="S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S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S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S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S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S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S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S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S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S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S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S602" i="11"/>
  <c r="Q602" i="11"/>
  <c r="P602" i="11"/>
  <c r="O602" i="11"/>
  <c r="N602" i="11"/>
  <c r="M602" i="11"/>
  <c r="L602" i="11"/>
  <c r="K602" i="11"/>
  <c r="J602" i="11"/>
  <c r="I602" i="11"/>
  <c r="H602" i="11"/>
  <c r="G602" i="11"/>
  <c r="F602" i="11"/>
  <c r="E602" i="11"/>
  <c r="D602" i="11"/>
  <c r="C602" i="11"/>
  <c r="A602" i="11"/>
  <c r="B602" i="11" s="1"/>
  <c r="S599" i="11"/>
  <c r="Q599" i="11"/>
  <c r="P599" i="11"/>
  <c r="O599" i="11"/>
  <c r="N599" i="11"/>
  <c r="M599" i="11"/>
  <c r="L599" i="11"/>
  <c r="K599" i="11"/>
  <c r="J599" i="11"/>
  <c r="I599" i="11"/>
  <c r="H599" i="11"/>
  <c r="G599" i="11"/>
  <c r="F599" i="11"/>
  <c r="E599" i="11"/>
  <c r="D599" i="11"/>
  <c r="C599" i="11"/>
  <c r="A599" i="11"/>
  <c r="B599" i="11" s="1"/>
  <c r="S596" i="11"/>
  <c r="Q596" i="11"/>
  <c r="P596" i="11"/>
  <c r="O596" i="11"/>
  <c r="N596" i="11"/>
  <c r="M596" i="11"/>
  <c r="L596" i="11"/>
  <c r="K596" i="11"/>
  <c r="J596" i="11"/>
  <c r="I596" i="11"/>
  <c r="H596" i="11"/>
  <c r="G596" i="11"/>
  <c r="F596" i="11"/>
  <c r="E596" i="11"/>
  <c r="D596" i="11"/>
  <c r="C596" i="11"/>
  <c r="A596" i="11"/>
  <c r="B596" i="11" s="1"/>
  <c r="S593" i="11"/>
  <c r="Q593" i="11"/>
  <c r="P593" i="11"/>
  <c r="O593" i="11"/>
  <c r="N593" i="11"/>
  <c r="M593" i="11"/>
  <c r="L593" i="11"/>
  <c r="K593" i="11"/>
  <c r="J593" i="11"/>
  <c r="I593" i="11"/>
  <c r="H593" i="11"/>
  <c r="G593" i="11"/>
  <c r="F593" i="11"/>
  <c r="E593" i="11"/>
  <c r="D593" i="11"/>
  <c r="C593" i="11"/>
  <c r="A593" i="11"/>
  <c r="B593" i="11" s="1"/>
  <c r="S590" i="11"/>
  <c r="Q590" i="11"/>
  <c r="P590" i="11"/>
  <c r="O590" i="11"/>
  <c r="N590" i="11"/>
  <c r="M590" i="11"/>
  <c r="L590" i="11"/>
  <c r="K590" i="11"/>
  <c r="J590" i="11"/>
  <c r="I590" i="11"/>
  <c r="H590" i="11"/>
  <c r="G590" i="11"/>
  <c r="F590" i="11"/>
  <c r="E590" i="11"/>
  <c r="D590" i="11"/>
  <c r="C590" i="11"/>
  <c r="A590" i="11"/>
  <c r="B590" i="11" s="1"/>
  <c r="S587" i="11"/>
  <c r="Q587" i="11"/>
  <c r="P587" i="11"/>
  <c r="O587" i="11"/>
  <c r="N587" i="11"/>
  <c r="M587" i="11"/>
  <c r="L587" i="11"/>
  <c r="K587" i="11"/>
  <c r="J587" i="11"/>
  <c r="I587" i="11"/>
  <c r="H587" i="11"/>
  <c r="G587" i="11"/>
  <c r="F587" i="11"/>
  <c r="E587" i="11"/>
  <c r="D587" i="11"/>
  <c r="C587" i="11"/>
  <c r="A587" i="11"/>
  <c r="B587" i="11" s="1"/>
  <c r="S582" i="11"/>
  <c r="Q582" i="11"/>
  <c r="P582" i="11"/>
  <c r="O582" i="11"/>
  <c r="N582" i="11"/>
  <c r="M582" i="11"/>
  <c r="L582" i="11"/>
  <c r="K582" i="11"/>
  <c r="J582" i="11"/>
  <c r="I582" i="11"/>
  <c r="H582" i="11"/>
  <c r="G582" i="11"/>
  <c r="F582" i="11"/>
  <c r="E582" i="11"/>
  <c r="D582" i="11"/>
  <c r="C582" i="11"/>
  <c r="A582" i="11"/>
  <c r="B582" i="11" s="1"/>
  <c r="S581" i="11"/>
  <c r="Q581" i="11"/>
  <c r="P581" i="11"/>
  <c r="O581" i="11"/>
  <c r="N581" i="11"/>
  <c r="M581" i="11"/>
  <c r="L581" i="11"/>
  <c r="K581" i="11"/>
  <c r="J581" i="11"/>
  <c r="I581" i="11"/>
  <c r="H581" i="11"/>
  <c r="G581" i="11"/>
  <c r="F581" i="11"/>
  <c r="E581" i="11"/>
  <c r="D581" i="11"/>
  <c r="C581" i="11"/>
  <c r="A581" i="11"/>
  <c r="B581" i="11" s="1"/>
  <c r="S578" i="11"/>
  <c r="Q578" i="11"/>
  <c r="P578" i="11"/>
  <c r="O578" i="11"/>
  <c r="N578" i="11"/>
  <c r="M578" i="11"/>
  <c r="L578" i="11"/>
  <c r="K578" i="11"/>
  <c r="J578" i="11"/>
  <c r="I578" i="11"/>
  <c r="H578" i="11"/>
  <c r="G578" i="11"/>
  <c r="F578" i="11"/>
  <c r="E578" i="11"/>
  <c r="D578" i="11"/>
  <c r="C578" i="11"/>
  <c r="A578" i="11"/>
  <c r="B578" i="11" s="1"/>
  <c r="S575" i="11"/>
  <c r="Q575" i="11"/>
  <c r="P575" i="11"/>
  <c r="O575" i="11"/>
  <c r="N575" i="11"/>
  <c r="M575" i="11"/>
  <c r="L575" i="11"/>
  <c r="K575" i="11"/>
  <c r="J575" i="11"/>
  <c r="I575" i="11"/>
  <c r="H575" i="11"/>
  <c r="G575" i="11"/>
  <c r="F575" i="11"/>
  <c r="E575" i="11"/>
  <c r="D575" i="11"/>
  <c r="C575" i="11"/>
  <c r="A575" i="11"/>
  <c r="B575" i="11" s="1"/>
  <c r="S572" i="11"/>
  <c r="Q572" i="11"/>
  <c r="P572" i="11"/>
  <c r="O572" i="11"/>
  <c r="N572" i="11"/>
  <c r="M572" i="11"/>
  <c r="L572" i="11"/>
  <c r="K572" i="11"/>
  <c r="J572" i="11"/>
  <c r="I572" i="11"/>
  <c r="H572" i="11"/>
  <c r="G572" i="11"/>
  <c r="F572" i="11"/>
  <c r="E572" i="11"/>
  <c r="D572" i="11"/>
  <c r="C572" i="11"/>
  <c r="A572" i="11"/>
  <c r="B572" i="11" s="1"/>
  <c r="S569" i="11"/>
  <c r="Q569" i="11"/>
  <c r="P569" i="11"/>
  <c r="O569" i="11"/>
  <c r="N569" i="11"/>
  <c r="M569" i="11"/>
  <c r="L569" i="11"/>
  <c r="K569" i="11"/>
  <c r="J569" i="11"/>
  <c r="I569" i="11"/>
  <c r="H569" i="11"/>
  <c r="G569" i="11"/>
  <c r="F569" i="11"/>
  <c r="E569" i="11"/>
  <c r="D569" i="11"/>
  <c r="C569" i="11"/>
  <c r="A569" i="11"/>
  <c r="B569" i="11" s="1"/>
  <c r="S566" i="11"/>
  <c r="Q566" i="11"/>
  <c r="P566" i="11"/>
  <c r="O566" i="11"/>
  <c r="N566" i="11"/>
  <c r="M566" i="11"/>
  <c r="L566" i="11"/>
  <c r="K566" i="11"/>
  <c r="J566" i="11"/>
  <c r="I566" i="11"/>
  <c r="H566" i="11"/>
  <c r="G566" i="11"/>
  <c r="F566" i="11"/>
  <c r="E566" i="11"/>
  <c r="D566" i="11"/>
  <c r="C566" i="11"/>
  <c r="A566" i="11"/>
  <c r="B566" i="11" s="1"/>
  <c r="S563" i="11"/>
  <c r="Q563" i="11"/>
  <c r="P563" i="11"/>
  <c r="O563" i="11"/>
  <c r="N563" i="11"/>
  <c r="M563" i="11"/>
  <c r="L563" i="11"/>
  <c r="K563" i="11"/>
  <c r="J563" i="11"/>
  <c r="I563" i="11"/>
  <c r="H563" i="11"/>
  <c r="G563" i="11"/>
  <c r="F563" i="11"/>
  <c r="E563" i="11"/>
  <c r="D563" i="11"/>
  <c r="C563" i="11"/>
  <c r="A563" i="11"/>
  <c r="B563" i="11" s="1"/>
  <c r="S560" i="11"/>
  <c r="Q560" i="11"/>
  <c r="P560" i="11"/>
  <c r="O560" i="11"/>
  <c r="N560" i="11"/>
  <c r="M560" i="11"/>
  <c r="L560" i="11"/>
  <c r="K560" i="11"/>
  <c r="J560" i="11"/>
  <c r="I560" i="11"/>
  <c r="H560" i="11"/>
  <c r="G560" i="11"/>
  <c r="F560" i="11"/>
  <c r="E560" i="11"/>
  <c r="D560" i="11"/>
  <c r="C560" i="11"/>
  <c r="A560" i="11"/>
  <c r="B560" i="11" s="1"/>
  <c r="S557" i="11"/>
  <c r="Q557" i="11"/>
  <c r="P557" i="11"/>
  <c r="O557" i="11"/>
  <c r="N557" i="11"/>
  <c r="M557" i="11"/>
  <c r="L557" i="11"/>
  <c r="K557" i="11"/>
  <c r="J557" i="11"/>
  <c r="I557" i="11"/>
  <c r="H557" i="11"/>
  <c r="G557" i="11"/>
  <c r="F557" i="11"/>
  <c r="E557" i="11"/>
  <c r="D557" i="11"/>
  <c r="C557" i="11"/>
  <c r="A557" i="11"/>
  <c r="B557" i="11" s="1"/>
  <c r="S552" i="11"/>
  <c r="Q552" i="11"/>
  <c r="P552" i="11"/>
  <c r="O552" i="11"/>
  <c r="N552" i="11"/>
  <c r="M552" i="11"/>
  <c r="L552" i="11"/>
  <c r="K552" i="11"/>
  <c r="J552" i="11"/>
  <c r="I552" i="11"/>
  <c r="H552" i="11"/>
  <c r="G552" i="11"/>
  <c r="F552" i="11"/>
  <c r="E552" i="11"/>
  <c r="D552" i="11"/>
  <c r="C552" i="11"/>
  <c r="A552" i="11"/>
  <c r="B552" i="11" s="1"/>
  <c r="S551" i="11"/>
  <c r="Q551" i="11"/>
  <c r="P551" i="11"/>
  <c r="O551" i="11"/>
  <c r="N551" i="11"/>
  <c r="M551" i="11"/>
  <c r="L551" i="11"/>
  <c r="K551" i="11"/>
  <c r="J551" i="11"/>
  <c r="I551" i="11"/>
  <c r="H551" i="11"/>
  <c r="G551" i="11"/>
  <c r="F551" i="11"/>
  <c r="E551" i="11"/>
  <c r="D551" i="11"/>
  <c r="C551" i="11"/>
  <c r="A551" i="11"/>
  <c r="B551" i="11" s="1"/>
  <c r="S548" i="11"/>
  <c r="Q548" i="11"/>
  <c r="P548" i="11"/>
  <c r="O548" i="11"/>
  <c r="N548" i="11"/>
  <c r="M548" i="11"/>
  <c r="L548" i="11"/>
  <c r="K548" i="11"/>
  <c r="J548" i="11"/>
  <c r="I548" i="11"/>
  <c r="H548" i="11"/>
  <c r="G548" i="11"/>
  <c r="F548" i="11"/>
  <c r="E548" i="11"/>
  <c r="D548" i="11"/>
  <c r="C548" i="11"/>
  <c r="A548" i="11"/>
  <c r="B548" i="11" s="1"/>
  <c r="S545" i="11"/>
  <c r="Q545" i="11"/>
  <c r="P545" i="11"/>
  <c r="O545" i="11"/>
  <c r="N545" i="11"/>
  <c r="M545" i="11"/>
  <c r="L545" i="11"/>
  <c r="K545" i="11"/>
  <c r="J545" i="11"/>
  <c r="I545" i="11"/>
  <c r="H545" i="11"/>
  <c r="G545" i="11"/>
  <c r="F545" i="11"/>
  <c r="E545" i="11"/>
  <c r="D545" i="11"/>
  <c r="C545" i="11"/>
  <c r="A545" i="11"/>
  <c r="B545" i="11" s="1"/>
  <c r="S542" i="11"/>
  <c r="Q542" i="11"/>
  <c r="P542" i="11"/>
  <c r="O542" i="11"/>
  <c r="N542" i="11"/>
  <c r="M542" i="11"/>
  <c r="L542" i="11"/>
  <c r="K542" i="11"/>
  <c r="J542" i="11"/>
  <c r="I542" i="11"/>
  <c r="H542" i="11"/>
  <c r="G542" i="11"/>
  <c r="F542" i="11"/>
  <c r="E542" i="11"/>
  <c r="D542" i="11"/>
  <c r="C542" i="11"/>
  <c r="A542" i="11"/>
  <c r="B542" i="11" s="1"/>
  <c r="S539" i="11"/>
  <c r="Q539" i="11"/>
  <c r="P539" i="11"/>
  <c r="O539" i="11"/>
  <c r="N539" i="11"/>
  <c r="M539" i="11"/>
  <c r="L539" i="11"/>
  <c r="K539" i="11"/>
  <c r="J539" i="11"/>
  <c r="I539" i="11"/>
  <c r="H539" i="11"/>
  <c r="G539" i="11"/>
  <c r="F539" i="11"/>
  <c r="E539" i="11"/>
  <c r="D539" i="11"/>
  <c r="C539" i="11"/>
  <c r="A539" i="11"/>
  <c r="B539" i="11" s="1"/>
  <c r="S536" i="11"/>
  <c r="Q536" i="11"/>
  <c r="P536" i="11"/>
  <c r="O536" i="11"/>
  <c r="N536" i="11"/>
  <c r="M536" i="11"/>
  <c r="L536" i="11"/>
  <c r="K536" i="11"/>
  <c r="J536" i="11"/>
  <c r="I536" i="11"/>
  <c r="H536" i="11"/>
  <c r="G536" i="11"/>
  <c r="F536" i="11"/>
  <c r="E536" i="11"/>
  <c r="D536" i="11"/>
  <c r="C536" i="11"/>
  <c r="A536" i="11"/>
  <c r="B536" i="11" s="1"/>
  <c r="S533" i="11"/>
  <c r="Q533" i="11"/>
  <c r="P533" i="11"/>
  <c r="O533" i="11"/>
  <c r="N533" i="11"/>
  <c r="M533" i="11"/>
  <c r="L533" i="11"/>
  <c r="K533" i="11"/>
  <c r="J533" i="11"/>
  <c r="I533" i="11"/>
  <c r="H533" i="11"/>
  <c r="G533" i="11"/>
  <c r="F533" i="11"/>
  <c r="E533" i="11"/>
  <c r="D533" i="11"/>
  <c r="C533" i="11"/>
  <c r="A533" i="11"/>
  <c r="B533" i="11" s="1"/>
  <c r="S530" i="11"/>
  <c r="Q530" i="11"/>
  <c r="P530" i="11"/>
  <c r="O530" i="11"/>
  <c r="N530" i="11"/>
  <c r="M530" i="11"/>
  <c r="L530" i="11"/>
  <c r="K530" i="11"/>
  <c r="J530" i="11"/>
  <c r="I530" i="11"/>
  <c r="H530" i="11"/>
  <c r="G530" i="11"/>
  <c r="F530" i="11"/>
  <c r="E530" i="11"/>
  <c r="D530" i="11"/>
  <c r="C530" i="11"/>
  <c r="A530" i="11"/>
  <c r="B530" i="11" s="1"/>
  <c r="S527" i="11"/>
  <c r="Q527" i="11"/>
  <c r="P527" i="11"/>
  <c r="O527" i="11"/>
  <c r="N527" i="11"/>
  <c r="M527" i="11"/>
  <c r="L527" i="11"/>
  <c r="K527" i="11"/>
  <c r="J527" i="11"/>
  <c r="I527" i="11"/>
  <c r="H527" i="11"/>
  <c r="G527" i="11"/>
  <c r="F527" i="11"/>
  <c r="E527" i="11"/>
  <c r="D527" i="11"/>
  <c r="C527" i="11"/>
  <c r="A527" i="11"/>
  <c r="B527" i="11" s="1"/>
  <c r="S524" i="11"/>
  <c r="Q524" i="11"/>
  <c r="P524" i="11"/>
  <c r="O524" i="11"/>
  <c r="N524" i="11"/>
  <c r="M524" i="11"/>
  <c r="L524" i="11"/>
  <c r="K524" i="11"/>
  <c r="J524" i="11"/>
  <c r="I524" i="11"/>
  <c r="H524" i="11"/>
  <c r="G524" i="11"/>
  <c r="F524" i="11"/>
  <c r="E524" i="11"/>
  <c r="D524" i="11"/>
  <c r="C524" i="11"/>
  <c r="A524" i="11"/>
  <c r="B524" i="11" s="1"/>
  <c r="S519" i="11"/>
  <c r="Q519" i="11"/>
  <c r="P519" i="11"/>
  <c r="O519" i="11"/>
  <c r="N519" i="11"/>
  <c r="M519" i="11"/>
  <c r="L519" i="11"/>
  <c r="K519" i="11"/>
  <c r="J519" i="11"/>
  <c r="I519" i="11"/>
  <c r="H519" i="11"/>
  <c r="G519" i="11"/>
  <c r="F519" i="11"/>
  <c r="E519" i="11"/>
  <c r="D519" i="11"/>
  <c r="C519" i="11"/>
  <c r="A519" i="11"/>
  <c r="B519" i="11" s="1"/>
  <c r="S518" i="11"/>
  <c r="Q518" i="11"/>
  <c r="P518" i="11"/>
  <c r="O518" i="11"/>
  <c r="N518" i="11"/>
  <c r="M518" i="11"/>
  <c r="L518" i="11"/>
  <c r="K518" i="11"/>
  <c r="J518" i="11"/>
  <c r="I518" i="11"/>
  <c r="H518" i="11"/>
  <c r="G518" i="11"/>
  <c r="F518" i="11"/>
  <c r="E518" i="11"/>
  <c r="D518" i="11"/>
  <c r="C518" i="11"/>
  <c r="A518" i="11"/>
  <c r="B518" i="11" s="1"/>
  <c r="S515" i="11"/>
  <c r="Q515" i="11"/>
  <c r="P515" i="11"/>
  <c r="O515" i="11"/>
  <c r="N515" i="11"/>
  <c r="M515" i="11"/>
  <c r="L515" i="11"/>
  <c r="K515" i="11"/>
  <c r="J515" i="11"/>
  <c r="I515" i="11"/>
  <c r="H515" i="11"/>
  <c r="G515" i="11"/>
  <c r="F515" i="11"/>
  <c r="E515" i="11"/>
  <c r="D515" i="11"/>
  <c r="C515" i="11"/>
  <c r="A515" i="11"/>
  <c r="B515" i="11" s="1"/>
  <c r="S512" i="11"/>
  <c r="Q512" i="11"/>
  <c r="P512" i="11"/>
  <c r="O512" i="11"/>
  <c r="N512" i="11"/>
  <c r="M512" i="11"/>
  <c r="L512" i="11"/>
  <c r="K512" i="11"/>
  <c r="J512" i="11"/>
  <c r="I512" i="11"/>
  <c r="H512" i="11"/>
  <c r="G512" i="11"/>
  <c r="F512" i="11"/>
  <c r="E512" i="11"/>
  <c r="D512" i="11"/>
  <c r="C512" i="11"/>
  <c r="A512" i="11"/>
  <c r="B512" i="11" s="1"/>
  <c r="S509" i="11"/>
  <c r="Q509" i="11"/>
  <c r="P509" i="11"/>
  <c r="O509" i="11"/>
  <c r="N509" i="11"/>
  <c r="M509" i="11"/>
  <c r="L509" i="11"/>
  <c r="K509" i="11"/>
  <c r="J509" i="11"/>
  <c r="I509" i="11"/>
  <c r="H509" i="11"/>
  <c r="G509" i="11"/>
  <c r="F509" i="11"/>
  <c r="E509" i="11"/>
  <c r="D509" i="11"/>
  <c r="C509" i="11"/>
  <c r="A509" i="11"/>
  <c r="B509" i="11" s="1"/>
  <c r="S506" i="11"/>
  <c r="Q506" i="11"/>
  <c r="P506" i="11"/>
  <c r="O506" i="11"/>
  <c r="N506" i="11"/>
  <c r="M506" i="11"/>
  <c r="L506" i="11"/>
  <c r="K506" i="11"/>
  <c r="J506" i="11"/>
  <c r="I506" i="11"/>
  <c r="H506" i="11"/>
  <c r="G506" i="11"/>
  <c r="F506" i="11"/>
  <c r="E506" i="11"/>
  <c r="D506" i="11"/>
  <c r="C506" i="11"/>
  <c r="A506" i="11"/>
  <c r="B506" i="11" s="1"/>
  <c r="S503" i="11"/>
  <c r="Q503" i="11"/>
  <c r="P503" i="11"/>
  <c r="O503" i="11"/>
  <c r="N503" i="11"/>
  <c r="M503" i="11"/>
  <c r="L503" i="11"/>
  <c r="K503" i="11"/>
  <c r="J503" i="11"/>
  <c r="I503" i="11"/>
  <c r="H503" i="11"/>
  <c r="G503" i="11"/>
  <c r="F503" i="11"/>
  <c r="E503" i="11"/>
  <c r="D503" i="11"/>
  <c r="C503" i="11"/>
  <c r="A503" i="11"/>
  <c r="B503" i="11" s="1"/>
  <c r="S500" i="11"/>
  <c r="Q500" i="11"/>
  <c r="P500" i="11"/>
  <c r="O500" i="11"/>
  <c r="N500" i="11"/>
  <c r="M500" i="11"/>
  <c r="L500" i="11"/>
  <c r="K500" i="11"/>
  <c r="J500" i="11"/>
  <c r="I500" i="11"/>
  <c r="H500" i="11"/>
  <c r="G500" i="11"/>
  <c r="F500" i="11"/>
  <c r="E500" i="11"/>
  <c r="D500" i="11"/>
  <c r="C500" i="11"/>
  <c r="A500" i="11"/>
  <c r="B500" i="11" s="1"/>
  <c r="S497" i="11"/>
  <c r="Q497" i="11"/>
  <c r="P497" i="11"/>
  <c r="O497" i="11"/>
  <c r="N497" i="11"/>
  <c r="M497" i="11"/>
  <c r="L497" i="11"/>
  <c r="K497" i="11"/>
  <c r="J497" i="11"/>
  <c r="I497" i="11"/>
  <c r="H497" i="11"/>
  <c r="G497" i="11"/>
  <c r="F497" i="11"/>
  <c r="E497" i="11"/>
  <c r="D497" i="11"/>
  <c r="C497" i="11"/>
  <c r="A497" i="11"/>
  <c r="B497" i="11" s="1"/>
  <c r="S494" i="11"/>
  <c r="Q494" i="11"/>
  <c r="P494" i="11"/>
  <c r="O494" i="11"/>
  <c r="N494" i="11"/>
  <c r="M494" i="11"/>
  <c r="L494" i="11"/>
  <c r="K494" i="11"/>
  <c r="J494" i="11"/>
  <c r="I494" i="11"/>
  <c r="H494" i="11"/>
  <c r="G494" i="11"/>
  <c r="F494" i="11"/>
  <c r="E494" i="11"/>
  <c r="D494" i="11"/>
  <c r="C494" i="11"/>
  <c r="A494" i="11"/>
  <c r="B494" i="11" s="1"/>
  <c r="S491" i="11"/>
  <c r="Q491" i="11"/>
  <c r="P491" i="11"/>
  <c r="O491" i="11"/>
  <c r="N491" i="11"/>
  <c r="M491" i="11"/>
  <c r="L491" i="11"/>
  <c r="K491" i="11"/>
  <c r="J491" i="11"/>
  <c r="I491" i="11"/>
  <c r="H491" i="11"/>
  <c r="G491" i="11"/>
  <c r="F491" i="11"/>
  <c r="E491" i="11"/>
  <c r="D491" i="11"/>
  <c r="C491" i="11"/>
  <c r="A491" i="11"/>
  <c r="B491" i="11" s="1"/>
  <c r="S488" i="11"/>
  <c r="Q488" i="11"/>
  <c r="P488" i="11"/>
  <c r="O488" i="11"/>
  <c r="N488" i="11"/>
  <c r="M488" i="11"/>
  <c r="L488" i="11"/>
  <c r="K488" i="11"/>
  <c r="J488" i="11"/>
  <c r="I488" i="11"/>
  <c r="H488" i="11"/>
  <c r="G488" i="11"/>
  <c r="F488" i="11"/>
  <c r="E488" i="11"/>
  <c r="D488" i="11"/>
  <c r="C488" i="11"/>
  <c r="A488" i="11"/>
  <c r="B488" i="11" s="1"/>
  <c r="S485" i="11"/>
  <c r="Q485" i="11"/>
  <c r="P485" i="11"/>
  <c r="O485" i="11"/>
  <c r="N485" i="11"/>
  <c r="M485" i="11"/>
  <c r="L485" i="11"/>
  <c r="K485" i="11"/>
  <c r="J485" i="11"/>
  <c r="I485" i="11"/>
  <c r="H485" i="11"/>
  <c r="G485" i="11"/>
  <c r="F485" i="11"/>
  <c r="E485" i="11"/>
  <c r="D485" i="11"/>
  <c r="C485" i="11"/>
  <c r="A485" i="11"/>
  <c r="B485" i="11" s="1"/>
  <c r="S482" i="11"/>
  <c r="Q482" i="11"/>
  <c r="P482" i="11"/>
  <c r="O482" i="11"/>
  <c r="N482" i="11"/>
  <c r="M482" i="11"/>
  <c r="L482" i="11"/>
  <c r="K482" i="11"/>
  <c r="J482" i="11"/>
  <c r="I482" i="11"/>
  <c r="H482" i="11"/>
  <c r="G482" i="11"/>
  <c r="F482" i="11"/>
  <c r="E482" i="11"/>
  <c r="D482" i="11"/>
  <c r="C482" i="11"/>
  <c r="A482" i="11"/>
  <c r="B482" i="11" s="1"/>
  <c r="S479" i="11"/>
  <c r="Q479" i="11"/>
  <c r="P479" i="11"/>
  <c r="O479" i="11"/>
  <c r="N479" i="11"/>
  <c r="M479" i="11"/>
  <c r="L479" i="11"/>
  <c r="K479" i="11"/>
  <c r="J479" i="11"/>
  <c r="I479" i="11"/>
  <c r="H479" i="11"/>
  <c r="G479" i="11"/>
  <c r="F479" i="11"/>
  <c r="E479" i="11"/>
  <c r="D479" i="11"/>
  <c r="C479" i="11"/>
  <c r="A479" i="11"/>
  <c r="B479" i="11" s="1"/>
  <c r="S476" i="11"/>
  <c r="Q476" i="11"/>
  <c r="P476" i="11"/>
  <c r="O476" i="11"/>
  <c r="N476" i="11"/>
  <c r="M476" i="11"/>
  <c r="L476" i="11"/>
  <c r="K476" i="11"/>
  <c r="J476" i="11"/>
  <c r="I476" i="11"/>
  <c r="H476" i="11"/>
  <c r="G476" i="11"/>
  <c r="F476" i="11"/>
  <c r="E476" i="11"/>
  <c r="D476" i="11"/>
  <c r="C476" i="11"/>
  <c r="A476" i="11"/>
  <c r="B476" i="11" s="1"/>
  <c r="S473" i="11"/>
  <c r="Q473" i="11"/>
  <c r="P473" i="11"/>
  <c r="O473" i="11"/>
  <c r="N473" i="11"/>
  <c r="M473" i="11"/>
  <c r="L473" i="11"/>
  <c r="K473" i="11"/>
  <c r="J473" i="11"/>
  <c r="I473" i="11"/>
  <c r="H473" i="11"/>
  <c r="G473" i="11"/>
  <c r="F473" i="11"/>
  <c r="E473" i="11"/>
  <c r="D473" i="11"/>
  <c r="C473" i="11"/>
  <c r="A473" i="11"/>
  <c r="B473" i="11" s="1"/>
  <c r="S470" i="11"/>
  <c r="Q470" i="11"/>
  <c r="P470" i="11"/>
  <c r="O470" i="11"/>
  <c r="N470" i="11"/>
  <c r="M470" i="11"/>
  <c r="L470" i="11"/>
  <c r="K470" i="11"/>
  <c r="J470" i="11"/>
  <c r="I470" i="11"/>
  <c r="H470" i="11"/>
  <c r="G470" i="11"/>
  <c r="F470" i="11"/>
  <c r="E470" i="11"/>
  <c r="D470" i="11"/>
  <c r="C470" i="11"/>
  <c r="A470" i="11"/>
  <c r="B470" i="11" s="1"/>
  <c r="S467" i="11"/>
  <c r="Q467" i="11"/>
  <c r="P467" i="11"/>
  <c r="O467" i="11"/>
  <c r="N467" i="11"/>
  <c r="M467" i="11"/>
  <c r="L467" i="11"/>
  <c r="K467" i="11"/>
  <c r="J467" i="11"/>
  <c r="I467" i="11"/>
  <c r="H467" i="11"/>
  <c r="G467" i="11"/>
  <c r="F467" i="11"/>
  <c r="E467" i="11"/>
  <c r="D467" i="11"/>
  <c r="C467" i="11"/>
  <c r="A467" i="11"/>
  <c r="B467" i="11" s="1"/>
  <c r="S464" i="11"/>
  <c r="Q464" i="11"/>
  <c r="P464" i="11"/>
  <c r="O464" i="11"/>
  <c r="N464" i="11"/>
  <c r="M464" i="11"/>
  <c r="L464" i="11"/>
  <c r="K464" i="11"/>
  <c r="J464" i="11"/>
  <c r="I464" i="11"/>
  <c r="H464" i="11"/>
  <c r="G464" i="11"/>
  <c r="F464" i="11"/>
  <c r="E464" i="11"/>
  <c r="D464" i="11"/>
  <c r="C464" i="11"/>
  <c r="A464" i="11"/>
  <c r="B464" i="11" s="1"/>
  <c r="S462" i="11"/>
  <c r="Q462" i="11"/>
  <c r="P462" i="11"/>
  <c r="O462" i="11"/>
  <c r="N462" i="11"/>
  <c r="M462" i="11"/>
  <c r="L462" i="11"/>
  <c r="K462" i="11"/>
  <c r="J462" i="11"/>
  <c r="I462" i="11"/>
  <c r="H462" i="11"/>
  <c r="G462" i="11"/>
  <c r="F462" i="11"/>
  <c r="E462" i="11"/>
  <c r="D462" i="11"/>
  <c r="C462" i="11"/>
  <c r="A462" i="11"/>
  <c r="B462" i="11" s="1"/>
  <c r="S459" i="11"/>
  <c r="Q459" i="11"/>
  <c r="P459" i="11"/>
  <c r="O459" i="11"/>
  <c r="N459" i="11"/>
  <c r="M459" i="11"/>
  <c r="L459" i="11"/>
  <c r="K459" i="11"/>
  <c r="J459" i="11"/>
  <c r="I459" i="11"/>
  <c r="H459" i="11"/>
  <c r="G459" i="11"/>
  <c r="F459" i="11"/>
  <c r="E459" i="11"/>
  <c r="D459" i="11"/>
  <c r="C459" i="11"/>
  <c r="A459" i="11"/>
  <c r="B459" i="11" s="1"/>
  <c r="S456" i="11"/>
  <c r="Q456" i="11"/>
  <c r="P456" i="11"/>
  <c r="O456" i="11"/>
  <c r="N456" i="11"/>
  <c r="M456" i="11"/>
  <c r="L456" i="11"/>
  <c r="K456" i="11"/>
  <c r="J456" i="11"/>
  <c r="I456" i="11"/>
  <c r="H456" i="11"/>
  <c r="G456" i="11"/>
  <c r="F456" i="11"/>
  <c r="E456" i="11"/>
  <c r="D456" i="11"/>
  <c r="C456" i="11"/>
  <c r="A456" i="11"/>
  <c r="B456" i="11" s="1"/>
  <c r="S453" i="11"/>
  <c r="Q453" i="11"/>
  <c r="P453" i="11"/>
  <c r="O453" i="11"/>
  <c r="N453" i="11"/>
  <c r="M453" i="11"/>
  <c r="L453" i="11"/>
  <c r="K453" i="11"/>
  <c r="J453" i="11"/>
  <c r="I453" i="11"/>
  <c r="H453" i="11"/>
  <c r="G453" i="11"/>
  <c r="F453" i="11"/>
  <c r="E453" i="11"/>
  <c r="D453" i="11"/>
  <c r="C453" i="11"/>
  <c r="A453" i="11"/>
  <c r="B453" i="11" s="1"/>
  <c r="S450" i="11"/>
  <c r="Q450" i="11"/>
  <c r="P450" i="11"/>
  <c r="O450" i="11"/>
  <c r="N450" i="11"/>
  <c r="M450" i="11"/>
  <c r="L450" i="11"/>
  <c r="K450" i="11"/>
  <c r="J450" i="11"/>
  <c r="I450" i="11"/>
  <c r="H450" i="11"/>
  <c r="G450" i="11"/>
  <c r="F450" i="11"/>
  <c r="E450" i="11"/>
  <c r="D450" i="11"/>
  <c r="C450" i="11"/>
  <c r="A450" i="11"/>
  <c r="B450" i="11" s="1"/>
  <c r="S447" i="11"/>
  <c r="Q447" i="11"/>
  <c r="P447" i="11"/>
  <c r="O447" i="11"/>
  <c r="N447" i="11"/>
  <c r="M447" i="11"/>
  <c r="L447" i="11"/>
  <c r="K447" i="11"/>
  <c r="J447" i="11"/>
  <c r="I447" i="11"/>
  <c r="H447" i="11"/>
  <c r="G447" i="11"/>
  <c r="F447" i="11"/>
  <c r="E447" i="11"/>
  <c r="D447" i="11"/>
  <c r="C447" i="11"/>
  <c r="A447" i="11"/>
  <c r="B447" i="11" s="1"/>
  <c r="S444" i="11"/>
  <c r="Q444" i="11"/>
  <c r="P444" i="11"/>
  <c r="O444" i="11"/>
  <c r="N444" i="11"/>
  <c r="M444" i="11"/>
  <c r="L444" i="11"/>
  <c r="K444" i="11"/>
  <c r="J444" i="11"/>
  <c r="I444" i="11"/>
  <c r="H444" i="11"/>
  <c r="G444" i="11"/>
  <c r="F444" i="11"/>
  <c r="E444" i="11"/>
  <c r="D444" i="11"/>
  <c r="C444" i="11"/>
  <c r="A444" i="11"/>
  <c r="B444" i="11" s="1"/>
  <c r="S439" i="11"/>
  <c r="Q439" i="11"/>
  <c r="P439" i="11"/>
  <c r="O439" i="11"/>
  <c r="N439" i="11"/>
  <c r="M439" i="11"/>
  <c r="L439" i="11"/>
  <c r="K439" i="11"/>
  <c r="J439" i="11"/>
  <c r="I439" i="11"/>
  <c r="H439" i="11"/>
  <c r="G439" i="11"/>
  <c r="F439" i="11"/>
  <c r="E439" i="11"/>
  <c r="D439" i="11"/>
  <c r="C439" i="11"/>
  <c r="A439" i="11"/>
  <c r="B439" i="11" s="1"/>
  <c r="S438" i="11"/>
  <c r="Q438" i="11"/>
  <c r="P438" i="11"/>
  <c r="O438" i="11"/>
  <c r="N438" i="11"/>
  <c r="M438" i="11"/>
  <c r="L438" i="11"/>
  <c r="K438" i="11"/>
  <c r="J438" i="11"/>
  <c r="I438" i="11"/>
  <c r="H438" i="11"/>
  <c r="G438" i="11"/>
  <c r="F438" i="11"/>
  <c r="E438" i="11"/>
  <c r="D438" i="11"/>
  <c r="C438" i="11"/>
  <c r="A438" i="11"/>
  <c r="B438" i="11" s="1"/>
  <c r="S435" i="11"/>
  <c r="Q435" i="11"/>
  <c r="P435" i="11"/>
  <c r="O435" i="11"/>
  <c r="N435" i="11"/>
  <c r="M435" i="11"/>
  <c r="L435" i="11"/>
  <c r="K435" i="11"/>
  <c r="J435" i="11"/>
  <c r="I435" i="11"/>
  <c r="H435" i="11"/>
  <c r="G435" i="11"/>
  <c r="F435" i="11"/>
  <c r="E435" i="11"/>
  <c r="D435" i="11"/>
  <c r="C435" i="11"/>
  <c r="A435" i="11"/>
  <c r="B435" i="11" s="1"/>
  <c r="S432" i="11"/>
  <c r="Q432" i="11"/>
  <c r="P432" i="11"/>
  <c r="O432" i="11"/>
  <c r="N432" i="11"/>
  <c r="M432" i="11"/>
  <c r="L432" i="11"/>
  <c r="K432" i="11"/>
  <c r="J432" i="11"/>
  <c r="I432" i="11"/>
  <c r="H432" i="11"/>
  <c r="G432" i="11"/>
  <c r="F432" i="11"/>
  <c r="E432" i="11"/>
  <c r="D432" i="11"/>
  <c r="C432" i="11"/>
  <c r="A432" i="11"/>
  <c r="B432" i="11" s="1"/>
  <c r="S429" i="11"/>
  <c r="Q429" i="11"/>
  <c r="P429" i="11"/>
  <c r="O429" i="11"/>
  <c r="N429" i="11"/>
  <c r="M429" i="11"/>
  <c r="L429" i="11"/>
  <c r="K429" i="11"/>
  <c r="J429" i="11"/>
  <c r="I429" i="11"/>
  <c r="H429" i="11"/>
  <c r="G429" i="11"/>
  <c r="F429" i="11"/>
  <c r="E429" i="11"/>
  <c r="D429" i="11"/>
  <c r="C429" i="11"/>
  <c r="A429" i="11"/>
  <c r="B429" i="11" s="1"/>
  <c r="S426" i="11"/>
  <c r="Q426" i="11"/>
  <c r="P426" i="11"/>
  <c r="O426" i="11"/>
  <c r="N426" i="11"/>
  <c r="M426" i="11"/>
  <c r="L426" i="11"/>
  <c r="K426" i="11"/>
  <c r="J426" i="11"/>
  <c r="I426" i="11"/>
  <c r="H426" i="11"/>
  <c r="G426" i="11"/>
  <c r="F426" i="11"/>
  <c r="E426" i="11"/>
  <c r="D426" i="11"/>
  <c r="C426" i="11"/>
  <c r="A426" i="11"/>
  <c r="B426" i="11" s="1"/>
  <c r="S423" i="11"/>
  <c r="Q423" i="11"/>
  <c r="P423" i="11"/>
  <c r="O423" i="11"/>
  <c r="N423" i="11"/>
  <c r="M423" i="11"/>
  <c r="L423" i="11"/>
  <c r="K423" i="11"/>
  <c r="J423" i="11"/>
  <c r="I423" i="11"/>
  <c r="H423" i="11"/>
  <c r="G423" i="11"/>
  <c r="F423" i="11"/>
  <c r="E423" i="11"/>
  <c r="D423" i="11"/>
  <c r="C423" i="11"/>
  <c r="A423" i="11"/>
  <c r="B423" i="11" s="1"/>
  <c r="S420" i="11"/>
  <c r="Q420" i="11"/>
  <c r="P420" i="11"/>
  <c r="O420" i="11"/>
  <c r="N420" i="11"/>
  <c r="M420" i="11"/>
  <c r="L420" i="11"/>
  <c r="K420" i="11"/>
  <c r="J420" i="11"/>
  <c r="I420" i="11"/>
  <c r="H420" i="11"/>
  <c r="G420" i="11"/>
  <c r="F420" i="11"/>
  <c r="E420" i="11"/>
  <c r="D420" i="11"/>
  <c r="C420" i="11"/>
  <c r="A420" i="11"/>
  <c r="B420" i="11" s="1"/>
  <c r="S417" i="11"/>
  <c r="Q417" i="11"/>
  <c r="P417" i="11"/>
  <c r="O417" i="11"/>
  <c r="N417" i="11"/>
  <c r="M417" i="11"/>
  <c r="L417" i="11"/>
  <c r="K417" i="11"/>
  <c r="J417" i="11"/>
  <c r="I417" i="11"/>
  <c r="H417" i="11"/>
  <c r="G417" i="11"/>
  <c r="F417" i="11"/>
  <c r="E417" i="11"/>
  <c r="D417" i="11"/>
  <c r="C417" i="11"/>
  <c r="A417" i="11"/>
  <c r="B417" i="11" s="1"/>
  <c r="S414" i="11"/>
  <c r="Q414" i="11"/>
  <c r="P414" i="11"/>
  <c r="O414" i="11"/>
  <c r="N414" i="11"/>
  <c r="M414" i="11"/>
  <c r="L414" i="11"/>
  <c r="K414" i="11"/>
  <c r="J414" i="11"/>
  <c r="I414" i="11"/>
  <c r="H414" i="11"/>
  <c r="G414" i="11"/>
  <c r="F414" i="11"/>
  <c r="E414" i="11"/>
  <c r="D414" i="11"/>
  <c r="C414" i="11"/>
  <c r="A414" i="11"/>
  <c r="B414" i="11" s="1"/>
  <c r="S411" i="11"/>
  <c r="Q411" i="11"/>
  <c r="P411" i="11"/>
  <c r="O411" i="11"/>
  <c r="N411" i="11"/>
  <c r="M411" i="11"/>
  <c r="L411" i="11"/>
  <c r="K411" i="11"/>
  <c r="J411" i="11"/>
  <c r="I411" i="11"/>
  <c r="H411" i="11"/>
  <c r="G411" i="11"/>
  <c r="F411" i="11"/>
  <c r="E411" i="11"/>
  <c r="D411" i="11"/>
  <c r="C411" i="11"/>
  <c r="A411" i="11"/>
  <c r="B411" i="11" s="1"/>
  <c r="S408" i="11"/>
  <c r="Q408" i="11"/>
  <c r="P408" i="11"/>
  <c r="O408" i="11"/>
  <c r="N408" i="11"/>
  <c r="M408" i="11"/>
  <c r="L408" i="11"/>
  <c r="K408" i="11"/>
  <c r="J408" i="11"/>
  <c r="I408" i="11"/>
  <c r="H408" i="11"/>
  <c r="G408" i="11"/>
  <c r="F408" i="11"/>
  <c r="E408" i="11"/>
  <c r="D408" i="11"/>
  <c r="C408" i="11"/>
  <c r="A408" i="11"/>
  <c r="B408" i="11" s="1"/>
  <c r="S405" i="11"/>
  <c r="Q405" i="11"/>
  <c r="P405" i="11"/>
  <c r="O405" i="11"/>
  <c r="N405" i="11"/>
  <c r="M405" i="11"/>
  <c r="L405" i="11"/>
  <c r="K405" i="11"/>
  <c r="J405" i="11"/>
  <c r="I405" i="11"/>
  <c r="H405" i="11"/>
  <c r="G405" i="11"/>
  <c r="F405" i="11"/>
  <c r="E405" i="11"/>
  <c r="D405" i="11"/>
  <c r="C405" i="11"/>
  <c r="A405" i="11"/>
  <c r="B405" i="11" s="1"/>
  <c r="S402" i="11"/>
  <c r="Q402" i="11"/>
  <c r="P402" i="11"/>
  <c r="O402" i="11"/>
  <c r="N402" i="11"/>
  <c r="M402" i="11"/>
  <c r="L402" i="11"/>
  <c r="K402" i="11"/>
  <c r="J402" i="11"/>
  <c r="I402" i="11"/>
  <c r="H402" i="11"/>
  <c r="G402" i="11"/>
  <c r="F402" i="11"/>
  <c r="E402" i="11"/>
  <c r="D402" i="11"/>
  <c r="C402" i="11"/>
  <c r="A402" i="11"/>
  <c r="B402" i="11" s="1"/>
  <c r="S399" i="11"/>
  <c r="Q399" i="11"/>
  <c r="P399" i="11"/>
  <c r="O399" i="11"/>
  <c r="N399" i="11"/>
  <c r="M399" i="11"/>
  <c r="L399" i="11"/>
  <c r="K399" i="11"/>
  <c r="J399" i="11"/>
  <c r="I399" i="11"/>
  <c r="H399" i="11"/>
  <c r="G399" i="11"/>
  <c r="F399" i="11"/>
  <c r="E399" i="11"/>
  <c r="D399" i="11"/>
  <c r="C399" i="11"/>
  <c r="A399" i="11"/>
  <c r="B399" i="11" s="1"/>
  <c r="S396" i="11"/>
  <c r="Q396" i="11"/>
  <c r="P396" i="11"/>
  <c r="O396" i="11"/>
  <c r="N396" i="11"/>
  <c r="M396" i="11"/>
  <c r="L396" i="11"/>
  <c r="K396" i="11"/>
  <c r="J396" i="11"/>
  <c r="I396" i="11"/>
  <c r="H396" i="11"/>
  <c r="G396" i="11"/>
  <c r="F396" i="11"/>
  <c r="E396" i="11"/>
  <c r="D396" i="11"/>
  <c r="C396" i="11"/>
  <c r="A396" i="11"/>
  <c r="B396" i="11" s="1"/>
  <c r="S393" i="11"/>
  <c r="Q393" i="11"/>
  <c r="P393" i="11"/>
  <c r="O393" i="11"/>
  <c r="N393" i="11"/>
  <c r="M393" i="11"/>
  <c r="L393" i="11"/>
  <c r="K393" i="11"/>
  <c r="J393" i="11"/>
  <c r="I393" i="11"/>
  <c r="H393" i="11"/>
  <c r="G393" i="11"/>
  <c r="F393" i="11"/>
  <c r="E393" i="11"/>
  <c r="D393" i="11"/>
  <c r="C393" i="11"/>
  <c r="A393" i="11"/>
  <c r="B393" i="11" s="1"/>
  <c r="S390" i="11"/>
  <c r="Q390" i="11"/>
  <c r="P390" i="11"/>
  <c r="O390" i="11"/>
  <c r="N390" i="11"/>
  <c r="M390" i="11"/>
  <c r="L390" i="11"/>
  <c r="K390" i="11"/>
  <c r="J390" i="11"/>
  <c r="I390" i="11"/>
  <c r="H390" i="11"/>
  <c r="G390" i="11"/>
  <c r="F390" i="11"/>
  <c r="E390" i="11"/>
  <c r="D390" i="11"/>
  <c r="C390" i="11"/>
  <c r="A390" i="11"/>
  <c r="B390" i="11" s="1"/>
  <c r="S385" i="11"/>
  <c r="Q385" i="11"/>
  <c r="P385" i="11"/>
  <c r="O385" i="11"/>
  <c r="N385" i="11"/>
  <c r="M385" i="11"/>
  <c r="L385" i="11"/>
  <c r="K385" i="11"/>
  <c r="J385" i="11"/>
  <c r="I385" i="11"/>
  <c r="H385" i="11"/>
  <c r="G385" i="11"/>
  <c r="F385" i="11"/>
  <c r="E385" i="11"/>
  <c r="D385" i="11"/>
  <c r="C385" i="11"/>
  <c r="A385" i="11"/>
  <c r="B385" i="11" s="1"/>
  <c r="S384" i="11"/>
  <c r="Q384" i="11"/>
  <c r="P384" i="11"/>
  <c r="O384" i="11"/>
  <c r="N384" i="11"/>
  <c r="M384" i="11"/>
  <c r="L384" i="11"/>
  <c r="K384" i="11"/>
  <c r="J384" i="11"/>
  <c r="I384" i="11"/>
  <c r="H384" i="11"/>
  <c r="G384" i="11"/>
  <c r="F384" i="11"/>
  <c r="E384" i="11"/>
  <c r="D384" i="11"/>
  <c r="C384" i="11"/>
  <c r="A384" i="11"/>
  <c r="B384" i="11" s="1"/>
  <c r="S381" i="11"/>
  <c r="Q381" i="11"/>
  <c r="P381" i="11"/>
  <c r="O381" i="11"/>
  <c r="N381" i="11"/>
  <c r="M381" i="11"/>
  <c r="L381" i="11"/>
  <c r="K381" i="11"/>
  <c r="J381" i="11"/>
  <c r="I381" i="11"/>
  <c r="H381" i="11"/>
  <c r="G381" i="11"/>
  <c r="F381" i="11"/>
  <c r="E381" i="11"/>
  <c r="D381" i="11"/>
  <c r="C381" i="11"/>
  <c r="A381" i="11"/>
  <c r="B381" i="11" s="1"/>
  <c r="S378" i="11"/>
  <c r="Q378" i="11"/>
  <c r="P378" i="11"/>
  <c r="O378" i="11"/>
  <c r="N378" i="11"/>
  <c r="M378" i="11"/>
  <c r="L378" i="11"/>
  <c r="K378" i="11"/>
  <c r="J378" i="11"/>
  <c r="I378" i="11"/>
  <c r="H378" i="11"/>
  <c r="G378" i="11"/>
  <c r="F378" i="11"/>
  <c r="E378" i="11"/>
  <c r="D378" i="11"/>
  <c r="C378" i="11"/>
  <c r="A378" i="11"/>
  <c r="B378" i="11" s="1"/>
  <c r="S375" i="11"/>
  <c r="Q375" i="11"/>
  <c r="P375" i="11"/>
  <c r="O375" i="11"/>
  <c r="N375" i="11"/>
  <c r="M375" i="11"/>
  <c r="L375" i="11"/>
  <c r="K375" i="11"/>
  <c r="J375" i="11"/>
  <c r="I375" i="11"/>
  <c r="H375" i="11"/>
  <c r="G375" i="11"/>
  <c r="F375" i="11"/>
  <c r="E375" i="11"/>
  <c r="D375" i="11"/>
  <c r="C375" i="11"/>
  <c r="A375" i="11"/>
  <c r="B375" i="11" s="1"/>
  <c r="S372" i="11"/>
  <c r="Q372" i="11"/>
  <c r="P372" i="11"/>
  <c r="O372" i="11"/>
  <c r="N372" i="11"/>
  <c r="M372" i="11"/>
  <c r="L372" i="11"/>
  <c r="K372" i="11"/>
  <c r="J372" i="11"/>
  <c r="I372" i="11"/>
  <c r="H372" i="11"/>
  <c r="G372" i="11"/>
  <c r="F372" i="11"/>
  <c r="E372" i="11"/>
  <c r="D372" i="11"/>
  <c r="C372" i="11"/>
  <c r="A372" i="11"/>
  <c r="B372" i="11" s="1"/>
  <c r="S367" i="11"/>
  <c r="Q367" i="11"/>
  <c r="P367" i="11"/>
  <c r="O367" i="11"/>
  <c r="N367" i="11"/>
  <c r="M367" i="11"/>
  <c r="L367" i="11"/>
  <c r="K367" i="11"/>
  <c r="J367" i="11"/>
  <c r="I367" i="11"/>
  <c r="H367" i="11"/>
  <c r="G367" i="11"/>
  <c r="F367" i="11"/>
  <c r="E367" i="11"/>
  <c r="D367" i="11"/>
  <c r="C367" i="11"/>
  <c r="A367" i="11"/>
  <c r="B367" i="11" s="1"/>
  <c r="S366" i="11"/>
  <c r="Q366" i="11"/>
  <c r="P366" i="11"/>
  <c r="O366" i="11"/>
  <c r="N366" i="11"/>
  <c r="M366" i="11"/>
  <c r="L366" i="11"/>
  <c r="K366" i="11"/>
  <c r="J366" i="11"/>
  <c r="I366" i="11"/>
  <c r="H366" i="11"/>
  <c r="G366" i="11"/>
  <c r="F366" i="11"/>
  <c r="E366" i="11"/>
  <c r="D366" i="11"/>
  <c r="C366" i="11"/>
  <c r="A366" i="11"/>
  <c r="B366" i="11" s="1"/>
  <c r="S363" i="11"/>
  <c r="Q363" i="11"/>
  <c r="P363" i="11"/>
  <c r="O363" i="11"/>
  <c r="N363" i="11"/>
  <c r="M363" i="11"/>
  <c r="L363" i="11"/>
  <c r="K363" i="11"/>
  <c r="J363" i="11"/>
  <c r="I363" i="11"/>
  <c r="H363" i="11"/>
  <c r="G363" i="11"/>
  <c r="F363" i="11"/>
  <c r="E363" i="11"/>
  <c r="D363" i="11"/>
  <c r="C363" i="11"/>
  <c r="A363" i="11"/>
  <c r="B363" i="11" s="1"/>
  <c r="S360" i="11"/>
  <c r="Q360" i="11"/>
  <c r="P360" i="11"/>
  <c r="O360" i="11"/>
  <c r="N360" i="11"/>
  <c r="M360" i="11"/>
  <c r="L360" i="11"/>
  <c r="K360" i="11"/>
  <c r="J360" i="11"/>
  <c r="I360" i="11"/>
  <c r="H360" i="11"/>
  <c r="G360" i="11"/>
  <c r="F360" i="11"/>
  <c r="E360" i="11"/>
  <c r="D360" i="11"/>
  <c r="C360" i="11"/>
  <c r="A360" i="11"/>
  <c r="B360" i="11" s="1"/>
  <c r="S357" i="11"/>
  <c r="Q357" i="11"/>
  <c r="P357" i="11"/>
  <c r="O357" i="11"/>
  <c r="N357" i="11"/>
  <c r="M357" i="11"/>
  <c r="L357" i="11"/>
  <c r="K357" i="11"/>
  <c r="J357" i="11"/>
  <c r="I357" i="11"/>
  <c r="H357" i="11"/>
  <c r="G357" i="11"/>
  <c r="F357" i="11"/>
  <c r="E357" i="11"/>
  <c r="D357" i="11"/>
  <c r="C357" i="11"/>
  <c r="A357" i="11"/>
  <c r="B357" i="11" s="1"/>
  <c r="S354" i="11"/>
  <c r="Q354" i="11"/>
  <c r="P354" i="11"/>
  <c r="O354" i="11"/>
  <c r="N354" i="11"/>
  <c r="M354" i="11"/>
  <c r="L354" i="11"/>
  <c r="K354" i="11"/>
  <c r="J354" i="11"/>
  <c r="I354" i="11"/>
  <c r="H354" i="11"/>
  <c r="G354" i="11"/>
  <c r="F354" i="11"/>
  <c r="E354" i="11"/>
  <c r="D354" i="11"/>
  <c r="C354" i="11"/>
  <c r="A354" i="11"/>
  <c r="B354" i="11" s="1"/>
  <c r="S351" i="11"/>
  <c r="Q351" i="11"/>
  <c r="P351" i="11"/>
  <c r="O351" i="11"/>
  <c r="N351" i="11"/>
  <c r="M351" i="11"/>
  <c r="L351" i="11"/>
  <c r="K351" i="11"/>
  <c r="J351" i="11"/>
  <c r="I351" i="11"/>
  <c r="H351" i="11"/>
  <c r="G351" i="11"/>
  <c r="F351" i="11"/>
  <c r="E351" i="11"/>
  <c r="D351" i="11"/>
  <c r="C351" i="11"/>
  <c r="A351" i="11"/>
  <c r="B351" i="11" s="1"/>
  <c r="S348" i="11"/>
  <c r="Q348" i="11"/>
  <c r="P348" i="11"/>
  <c r="O348" i="11"/>
  <c r="N348" i="11"/>
  <c r="M348" i="11"/>
  <c r="L348" i="11"/>
  <c r="K348" i="11"/>
  <c r="J348" i="11"/>
  <c r="I348" i="11"/>
  <c r="H348" i="11"/>
  <c r="G348" i="11"/>
  <c r="F348" i="11"/>
  <c r="E348" i="11"/>
  <c r="D348" i="11"/>
  <c r="C348" i="11"/>
  <c r="A348" i="11"/>
  <c r="B348" i="11" s="1"/>
  <c r="S345" i="11"/>
  <c r="Q345" i="11"/>
  <c r="P345" i="11"/>
  <c r="O345" i="11"/>
  <c r="N345" i="11"/>
  <c r="M345" i="11"/>
  <c r="L345" i="11"/>
  <c r="K345" i="11"/>
  <c r="J345" i="11"/>
  <c r="I345" i="11"/>
  <c r="H345" i="11"/>
  <c r="G345" i="11"/>
  <c r="F345" i="11"/>
  <c r="E345" i="11"/>
  <c r="D345" i="11"/>
  <c r="C345" i="11"/>
  <c r="A345" i="11"/>
  <c r="B345" i="11" s="1"/>
  <c r="S342" i="11"/>
  <c r="Q342" i="11"/>
  <c r="P342" i="11"/>
  <c r="O342" i="11"/>
  <c r="N342" i="11"/>
  <c r="M342" i="11"/>
  <c r="L342" i="11"/>
  <c r="K342" i="11"/>
  <c r="J342" i="11"/>
  <c r="I342" i="11"/>
  <c r="H342" i="11"/>
  <c r="G342" i="11"/>
  <c r="F342" i="11"/>
  <c r="E342" i="11"/>
  <c r="D342" i="11"/>
  <c r="C342" i="11"/>
  <c r="A342" i="11"/>
  <c r="B342" i="11" s="1"/>
  <c r="S339" i="11"/>
  <c r="Q339" i="11"/>
  <c r="P339" i="11"/>
  <c r="O339" i="11"/>
  <c r="N339" i="11"/>
  <c r="M339" i="11"/>
  <c r="L339" i="11"/>
  <c r="K339" i="11"/>
  <c r="J339" i="11"/>
  <c r="I339" i="11"/>
  <c r="H339" i="11"/>
  <c r="G339" i="11"/>
  <c r="F339" i="11"/>
  <c r="E339" i="11"/>
  <c r="D339" i="11"/>
  <c r="C339" i="11"/>
  <c r="A339" i="11"/>
  <c r="B339" i="11" s="1"/>
  <c r="S336" i="11"/>
  <c r="Q336" i="11"/>
  <c r="P336" i="11"/>
  <c r="O336" i="11"/>
  <c r="N336" i="11"/>
  <c r="M336" i="11"/>
  <c r="L336" i="11"/>
  <c r="K336" i="11"/>
  <c r="J336" i="11"/>
  <c r="I336" i="11"/>
  <c r="H336" i="11"/>
  <c r="G336" i="11"/>
  <c r="F336" i="11"/>
  <c r="E336" i="11"/>
  <c r="D336" i="11"/>
  <c r="C336" i="11"/>
  <c r="A336" i="11"/>
  <c r="B336" i="11" s="1"/>
  <c r="S333" i="11"/>
  <c r="Q333" i="11"/>
  <c r="P333" i="11"/>
  <c r="O333" i="11"/>
  <c r="N333" i="11"/>
  <c r="M333" i="11"/>
  <c r="L333" i="11"/>
  <c r="K333" i="11"/>
  <c r="J333" i="11"/>
  <c r="I333" i="11"/>
  <c r="H333" i="11"/>
  <c r="G333" i="11"/>
  <c r="F333" i="11"/>
  <c r="E333" i="11"/>
  <c r="D333" i="11"/>
  <c r="C333" i="11"/>
  <c r="A333" i="11"/>
  <c r="B333" i="11" s="1"/>
  <c r="S328" i="11"/>
  <c r="Q328" i="11"/>
  <c r="P328" i="11"/>
  <c r="O328" i="11"/>
  <c r="N328" i="11"/>
  <c r="M328" i="11"/>
  <c r="L328" i="11"/>
  <c r="K328" i="11"/>
  <c r="J328" i="11"/>
  <c r="I328" i="11"/>
  <c r="H328" i="11"/>
  <c r="G328" i="11"/>
  <c r="F328" i="11"/>
  <c r="E328" i="11"/>
  <c r="D328" i="11"/>
  <c r="C328" i="11"/>
  <c r="A328" i="11"/>
  <c r="B328" i="11" s="1"/>
  <c r="S327" i="11"/>
  <c r="Q327" i="11"/>
  <c r="P327" i="11"/>
  <c r="O327" i="11"/>
  <c r="N327" i="11"/>
  <c r="M327" i="11"/>
  <c r="L327" i="11"/>
  <c r="K327" i="11"/>
  <c r="J327" i="11"/>
  <c r="I327" i="11"/>
  <c r="H327" i="11"/>
  <c r="G327" i="11"/>
  <c r="F327" i="11"/>
  <c r="E327" i="11"/>
  <c r="D327" i="11"/>
  <c r="C327" i="11"/>
  <c r="A327" i="11"/>
  <c r="B327" i="11" s="1"/>
  <c r="S324" i="11"/>
  <c r="Q324" i="11"/>
  <c r="P324" i="11"/>
  <c r="O324" i="11"/>
  <c r="N324" i="11"/>
  <c r="M324" i="11"/>
  <c r="L324" i="11"/>
  <c r="K324" i="11"/>
  <c r="J324" i="11"/>
  <c r="I324" i="11"/>
  <c r="H324" i="11"/>
  <c r="G324" i="11"/>
  <c r="F324" i="11"/>
  <c r="E324" i="11"/>
  <c r="D324" i="11"/>
  <c r="C324" i="11"/>
  <c r="A324" i="11"/>
  <c r="B324" i="11" s="1"/>
  <c r="S321" i="11"/>
  <c r="Q321" i="11"/>
  <c r="P321" i="11"/>
  <c r="O321" i="11"/>
  <c r="N321" i="11"/>
  <c r="M321" i="11"/>
  <c r="L321" i="11"/>
  <c r="K321" i="11"/>
  <c r="J321" i="11"/>
  <c r="I321" i="11"/>
  <c r="H321" i="11"/>
  <c r="G321" i="11"/>
  <c r="F321" i="11"/>
  <c r="E321" i="11"/>
  <c r="D321" i="11"/>
  <c r="C321" i="11"/>
  <c r="A321" i="11"/>
  <c r="B321" i="11" s="1"/>
  <c r="S316" i="11"/>
  <c r="Q316" i="11"/>
  <c r="P316" i="11"/>
  <c r="O316" i="11"/>
  <c r="N316" i="11"/>
  <c r="M316" i="11"/>
  <c r="L316" i="11"/>
  <c r="K316" i="11"/>
  <c r="J316" i="11"/>
  <c r="I316" i="11"/>
  <c r="H316" i="11"/>
  <c r="G316" i="11"/>
  <c r="F316" i="11"/>
  <c r="E316" i="11"/>
  <c r="D316" i="11"/>
  <c r="C316" i="11"/>
  <c r="A316" i="11"/>
  <c r="B316" i="11" s="1"/>
  <c r="S315" i="11"/>
  <c r="Q315" i="11"/>
  <c r="P315" i="11"/>
  <c r="O315" i="11"/>
  <c r="N315" i="11"/>
  <c r="M315" i="11"/>
  <c r="L315" i="11"/>
  <c r="K315" i="11"/>
  <c r="J315" i="11"/>
  <c r="I315" i="11"/>
  <c r="H315" i="11"/>
  <c r="G315" i="11"/>
  <c r="F315" i="11"/>
  <c r="E315" i="11"/>
  <c r="D315" i="11"/>
  <c r="C315" i="11"/>
  <c r="A315" i="11"/>
  <c r="B315" i="11" s="1"/>
  <c r="S310" i="11"/>
  <c r="Q310" i="11"/>
  <c r="P310" i="11"/>
  <c r="O310" i="11"/>
  <c r="N310" i="11"/>
  <c r="M310" i="11"/>
  <c r="L310" i="11"/>
  <c r="K310" i="11"/>
  <c r="J310" i="11"/>
  <c r="I310" i="11"/>
  <c r="H310" i="11"/>
  <c r="G310" i="11"/>
  <c r="F310" i="11"/>
  <c r="E310" i="11"/>
  <c r="D310" i="11"/>
  <c r="C310" i="11"/>
  <c r="A310" i="11"/>
  <c r="B310" i="11" s="1"/>
  <c r="S309" i="11"/>
  <c r="Q309" i="11"/>
  <c r="P309" i="11"/>
  <c r="O309" i="11"/>
  <c r="N309" i="11"/>
  <c r="M309" i="11"/>
  <c r="L309" i="11"/>
  <c r="K309" i="11"/>
  <c r="J309" i="11"/>
  <c r="I309" i="11"/>
  <c r="H309" i="11"/>
  <c r="G309" i="11"/>
  <c r="F309" i="11"/>
  <c r="E309" i="11"/>
  <c r="D309" i="11"/>
  <c r="C309" i="11"/>
  <c r="A309" i="11"/>
  <c r="B309" i="11" s="1"/>
  <c r="S300" i="11"/>
  <c r="Q300" i="11"/>
  <c r="P300" i="11"/>
  <c r="O300" i="11"/>
  <c r="N300" i="11"/>
  <c r="M300" i="11"/>
  <c r="L300" i="11"/>
  <c r="K300" i="11"/>
  <c r="J300" i="11"/>
  <c r="I300" i="11"/>
  <c r="H300" i="11"/>
  <c r="G300" i="11"/>
  <c r="F300" i="11"/>
  <c r="E300" i="11"/>
  <c r="D300" i="11"/>
  <c r="C300" i="11"/>
  <c r="A300" i="11"/>
  <c r="B300" i="11" s="1"/>
  <c r="S299" i="11"/>
  <c r="Q299" i="11"/>
  <c r="P299" i="11"/>
  <c r="O299" i="11"/>
  <c r="N299" i="11"/>
  <c r="M299" i="11"/>
  <c r="L299" i="11"/>
  <c r="K299" i="11"/>
  <c r="J299" i="11"/>
  <c r="I299" i="11"/>
  <c r="H299" i="11"/>
  <c r="G299" i="11"/>
  <c r="F299" i="11"/>
  <c r="E299" i="11"/>
  <c r="D299" i="11"/>
  <c r="C299" i="11"/>
  <c r="A299" i="11"/>
  <c r="B299" i="11" s="1"/>
  <c r="S298" i="11"/>
  <c r="Q298" i="11"/>
  <c r="P298" i="11"/>
  <c r="O298" i="11"/>
  <c r="N298" i="11"/>
  <c r="M298" i="11"/>
  <c r="L298" i="11"/>
  <c r="K298" i="11"/>
  <c r="J298" i="11"/>
  <c r="I298" i="11"/>
  <c r="H298" i="11"/>
  <c r="G298" i="11"/>
  <c r="F298" i="11"/>
  <c r="E298" i="11"/>
  <c r="D298" i="11"/>
  <c r="C298" i="11"/>
  <c r="A298" i="11"/>
  <c r="B298" i="11" s="1"/>
  <c r="S297" i="11"/>
  <c r="Q297" i="11"/>
  <c r="P297" i="11"/>
  <c r="O297" i="11"/>
  <c r="N297" i="11"/>
  <c r="M297" i="11"/>
  <c r="L297" i="11"/>
  <c r="K297" i="11"/>
  <c r="J297" i="11"/>
  <c r="I297" i="11"/>
  <c r="H297" i="11"/>
  <c r="G297" i="11"/>
  <c r="F297" i="11"/>
  <c r="E297" i="11"/>
  <c r="D297" i="11"/>
  <c r="C297" i="11"/>
  <c r="A297" i="11"/>
  <c r="B297" i="11" s="1"/>
  <c r="S292" i="11"/>
  <c r="Q292" i="11"/>
  <c r="P292" i="11"/>
  <c r="O292" i="11"/>
  <c r="N292" i="11"/>
  <c r="M292" i="11"/>
  <c r="L292" i="11"/>
  <c r="K292" i="11"/>
  <c r="J292" i="11"/>
  <c r="I292" i="11"/>
  <c r="H292" i="11"/>
  <c r="G292" i="11"/>
  <c r="F292" i="11"/>
  <c r="E292" i="11"/>
  <c r="D292" i="11"/>
  <c r="C292" i="11"/>
  <c r="A292" i="11"/>
  <c r="B292" i="11" s="1"/>
  <c r="S291" i="11"/>
  <c r="Q291" i="11"/>
  <c r="P291" i="11"/>
  <c r="O291" i="11"/>
  <c r="N291" i="11"/>
  <c r="M291" i="11"/>
  <c r="L291" i="11"/>
  <c r="K291" i="11"/>
  <c r="J291" i="11"/>
  <c r="I291" i="11"/>
  <c r="H291" i="11"/>
  <c r="G291" i="11"/>
  <c r="F291" i="11"/>
  <c r="E291" i="11"/>
  <c r="D291" i="11"/>
  <c r="C291" i="11"/>
  <c r="A291" i="11"/>
  <c r="B291" i="11" s="1"/>
  <c r="S288" i="11"/>
  <c r="Q288" i="11"/>
  <c r="P288" i="11"/>
  <c r="O288" i="11"/>
  <c r="N288" i="11"/>
  <c r="M288" i="11"/>
  <c r="L288" i="11"/>
  <c r="K288" i="11"/>
  <c r="J288" i="11"/>
  <c r="I288" i="11"/>
  <c r="H288" i="11"/>
  <c r="G288" i="11"/>
  <c r="F288" i="11"/>
  <c r="E288" i="11"/>
  <c r="D288" i="11"/>
  <c r="C288" i="11"/>
  <c r="A288" i="11"/>
  <c r="B288" i="11" s="1"/>
  <c r="S283" i="11"/>
  <c r="Q283" i="11"/>
  <c r="P283" i="11"/>
  <c r="O283" i="11"/>
  <c r="N283" i="11"/>
  <c r="M283" i="11"/>
  <c r="L283" i="11"/>
  <c r="K283" i="11"/>
  <c r="J283" i="11"/>
  <c r="I283" i="11"/>
  <c r="H283" i="11"/>
  <c r="G283" i="11"/>
  <c r="F283" i="11"/>
  <c r="E283" i="11"/>
  <c r="D283" i="11"/>
  <c r="C283" i="11"/>
  <c r="A283" i="11"/>
  <c r="B283" i="11" s="1"/>
  <c r="S282" i="11"/>
  <c r="Q282" i="11"/>
  <c r="P282" i="11"/>
  <c r="O282" i="11"/>
  <c r="N282" i="11"/>
  <c r="M282" i="11"/>
  <c r="L282" i="11"/>
  <c r="K282" i="11"/>
  <c r="J282" i="11"/>
  <c r="I282" i="11"/>
  <c r="H282" i="11"/>
  <c r="G282" i="11"/>
  <c r="F282" i="11"/>
  <c r="E282" i="11"/>
  <c r="D282" i="11"/>
  <c r="C282" i="11"/>
  <c r="A282" i="11"/>
  <c r="B282" i="11" s="1"/>
  <c r="S279" i="11"/>
  <c r="Q279" i="11"/>
  <c r="P279" i="11"/>
  <c r="O279" i="11"/>
  <c r="N279" i="11"/>
  <c r="M279" i="11"/>
  <c r="L279" i="11"/>
  <c r="K279" i="11"/>
  <c r="J279" i="11"/>
  <c r="I279" i="11"/>
  <c r="H279" i="11"/>
  <c r="G279" i="11"/>
  <c r="F279" i="11"/>
  <c r="E279" i="11"/>
  <c r="D279" i="11"/>
  <c r="C279" i="11"/>
  <c r="A279" i="11"/>
  <c r="B279" i="11" s="1"/>
  <c r="S276" i="11"/>
  <c r="Q276" i="11"/>
  <c r="P276" i="11"/>
  <c r="O276" i="11"/>
  <c r="N276" i="11"/>
  <c r="M276" i="11"/>
  <c r="L276" i="11"/>
  <c r="K276" i="11"/>
  <c r="J276" i="11"/>
  <c r="I276" i="11"/>
  <c r="H276" i="11"/>
  <c r="G276" i="11"/>
  <c r="F276" i="11"/>
  <c r="E276" i="11"/>
  <c r="D276" i="11"/>
  <c r="C276" i="11"/>
  <c r="A276" i="11"/>
  <c r="B276" i="11" s="1"/>
  <c r="S273" i="11"/>
  <c r="Q273" i="11"/>
  <c r="P273" i="11"/>
  <c r="O273" i="11"/>
  <c r="N273" i="11"/>
  <c r="M273" i="11"/>
  <c r="L273" i="11"/>
  <c r="K273" i="11"/>
  <c r="J273" i="11"/>
  <c r="I273" i="11"/>
  <c r="H273" i="11"/>
  <c r="G273" i="11"/>
  <c r="F273" i="11"/>
  <c r="E273" i="11"/>
  <c r="D273" i="11"/>
  <c r="C273" i="11"/>
  <c r="A273" i="11"/>
  <c r="B273" i="11" s="1"/>
  <c r="S270" i="11"/>
  <c r="Q270" i="11"/>
  <c r="P270" i="11"/>
  <c r="O270" i="11"/>
  <c r="N270" i="11"/>
  <c r="M270" i="11"/>
  <c r="L270" i="11"/>
  <c r="K270" i="11"/>
  <c r="J270" i="11"/>
  <c r="I270" i="11"/>
  <c r="H270" i="11"/>
  <c r="G270" i="11"/>
  <c r="F270" i="11"/>
  <c r="E270" i="11"/>
  <c r="D270" i="11"/>
  <c r="C270" i="11"/>
  <c r="A270" i="11"/>
  <c r="B270" i="11" s="1"/>
  <c r="S267" i="11"/>
  <c r="Q267" i="11"/>
  <c r="P267" i="11"/>
  <c r="O267" i="11"/>
  <c r="N267" i="11"/>
  <c r="M267" i="11"/>
  <c r="L267" i="11"/>
  <c r="K267" i="11"/>
  <c r="J267" i="11"/>
  <c r="I267" i="11"/>
  <c r="H267" i="11"/>
  <c r="G267" i="11"/>
  <c r="F267" i="11"/>
  <c r="E267" i="11"/>
  <c r="D267" i="11"/>
  <c r="C267" i="11"/>
  <c r="A267" i="11"/>
  <c r="B267" i="11" s="1"/>
  <c r="S264" i="11"/>
  <c r="Q264" i="11"/>
  <c r="P264" i="11"/>
  <c r="O264" i="11"/>
  <c r="N264" i="11"/>
  <c r="M264" i="11"/>
  <c r="L264" i="11"/>
  <c r="K264" i="11"/>
  <c r="J264" i="11"/>
  <c r="I264" i="11"/>
  <c r="H264" i="11"/>
  <c r="G264" i="11"/>
  <c r="F264" i="11"/>
  <c r="E264" i="11"/>
  <c r="D264" i="11"/>
  <c r="C264" i="11"/>
  <c r="A264" i="11"/>
  <c r="B264" i="11" s="1"/>
  <c r="S259" i="11"/>
  <c r="Q259" i="11"/>
  <c r="P259" i="11"/>
  <c r="O259" i="11"/>
  <c r="N259" i="11"/>
  <c r="M259" i="11"/>
  <c r="L259" i="11"/>
  <c r="K259" i="11"/>
  <c r="J259" i="11"/>
  <c r="I259" i="11"/>
  <c r="H259" i="11"/>
  <c r="G259" i="11"/>
  <c r="F259" i="11"/>
  <c r="E259" i="11"/>
  <c r="D259" i="11"/>
  <c r="C259" i="11"/>
  <c r="A259" i="11"/>
  <c r="B259" i="11" s="1"/>
  <c r="S258" i="11"/>
  <c r="Q258" i="11"/>
  <c r="P258" i="11"/>
  <c r="O258" i="11"/>
  <c r="N258" i="11"/>
  <c r="M258" i="11"/>
  <c r="L258" i="11"/>
  <c r="K258" i="11"/>
  <c r="J258" i="11"/>
  <c r="I258" i="11"/>
  <c r="H258" i="11"/>
  <c r="G258" i="11"/>
  <c r="F258" i="11"/>
  <c r="E258" i="11"/>
  <c r="D258" i="11"/>
  <c r="C258" i="11"/>
  <c r="A258" i="11"/>
  <c r="B258" i="11" s="1"/>
  <c r="S255" i="11"/>
  <c r="Q255" i="11"/>
  <c r="P255" i="11"/>
  <c r="O255" i="11"/>
  <c r="N255" i="11"/>
  <c r="M255" i="11"/>
  <c r="L255" i="11"/>
  <c r="K255" i="11"/>
  <c r="J255" i="11"/>
  <c r="I255" i="11"/>
  <c r="H255" i="11"/>
  <c r="G255" i="11"/>
  <c r="F255" i="11"/>
  <c r="E255" i="11"/>
  <c r="D255" i="11"/>
  <c r="C255" i="11"/>
  <c r="A255" i="11"/>
  <c r="B255" i="11" s="1"/>
  <c r="S250" i="11"/>
  <c r="Q250" i="11"/>
  <c r="P250" i="11"/>
  <c r="O250" i="11"/>
  <c r="N250" i="11"/>
  <c r="M250" i="11"/>
  <c r="L250" i="11"/>
  <c r="K250" i="11"/>
  <c r="J250" i="11"/>
  <c r="I250" i="11"/>
  <c r="H250" i="11"/>
  <c r="G250" i="11"/>
  <c r="F250" i="11"/>
  <c r="E250" i="11"/>
  <c r="D250" i="11"/>
  <c r="C250" i="11"/>
  <c r="A250" i="11"/>
  <c r="B250" i="11" s="1"/>
  <c r="S249" i="11"/>
  <c r="Q249" i="11"/>
  <c r="P249" i="11"/>
  <c r="O249" i="11"/>
  <c r="N249" i="11"/>
  <c r="M249" i="11"/>
  <c r="L249" i="11"/>
  <c r="K249" i="11"/>
  <c r="J249" i="11"/>
  <c r="I249" i="11"/>
  <c r="H249" i="11"/>
  <c r="G249" i="11"/>
  <c r="F249" i="11"/>
  <c r="E249" i="11"/>
  <c r="D249" i="11"/>
  <c r="C249" i="11"/>
  <c r="A249" i="11"/>
  <c r="B249" i="11" s="1"/>
  <c r="S246" i="11"/>
  <c r="Q246" i="11"/>
  <c r="P246" i="11"/>
  <c r="O246" i="11"/>
  <c r="N246" i="11"/>
  <c r="M246" i="11"/>
  <c r="L246" i="11"/>
  <c r="K246" i="11"/>
  <c r="J246" i="11"/>
  <c r="I246" i="11"/>
  <c r="H246" i="11"/>
  <c r="G246" i="11"/>
  <c r="F246" i="11"/>
  <c r="E246" i="11"/>
  <c r="D246" i="11"/>
  <c r="C246" i="11"/>
  <c r="A246" i="11"/>
  <c r="B246" i="11" s="1"/>
  <c r="S243" i="11"/>
  <c r="Q243" i="11"/>
  <c r="P243" i="11"/>
  <c r="O243" i="11"/>
  <c r="N243" i="11"/>
  <c r="M243" i="11"/>
  <c r="L243" i="11"/>
  <c r="K243" i="11"/>
  <c r="J243" i="11"/>
  <c r="I243" i="11"/>
  <c r="H243" i="11"/>
  <c r="G243" i="11"/>
  <c r="F243" i="11"/>
  <c r="E243" i="11"/>
  <c r="D243" i="11"/>
  <c r="C243" i="11"/>
  <c r="A243" i="11"/>
  <c r="B243" i="11" s="1"/>
  <c r="S240" i="11"/>
  <c r="Q240" i="11"/>
  <c r="P240" i="11"/>
  <c r="O240" i="11"/>
  <c r="N240" i="11"/>
  <c r="M240" i="11"/>
  <c r="L240" i="11"/>
  <c r="K240" i="11"/>
  <c r="J240" i="11"/>
  <c r="I240" i="11"/>
  <c r="H240" i="11"/>
  <c r="G240" i="11"/>
  <c r="F240" i="11"/>
  <c r="E240" i="11"/>
  <c r="D240" i="11"/>
  <c r="C240" i="11"/>
  <c r="A240" i="11"/>
  <c r="B240" i="11" s="1"/>
  <c r="S237" i="11"/>
  <c r="Q237" i="11"/>
  <c r="P237" i="11"/>
  <c r="O237" i="11"/>
  <c r="N237" i="11"/>
  <c r="M237" i="11"/>
  <c r="L237" i="11"/>
  <c r="K237" i="11"/>
  <c r="J237" i="11"/>
  <c r="I237" i="11"/>
  <c r="H237" i="11"/>
  <c r="G237" i="11"/>
  <c r="F237" i="11"/>
  <c r="E237" i="11"/>
  <c r="D237" i="11"/>
  <c r="C237" i="11"/>
  <c r="A237" i="11"/>
  <c r="B237" i="11" s="1"/>
  <c r="S234" i="11"/>
  <c r="Q234" i="11"/>
  <c r="P234" i="11"/>
  <c r="O234" i="11"/>
  <c r="N234" i="11"/>
  <c r="M234" i="11"/>
  <c r="L234" i="11"/>
  <c r="K234" i="11"/>
  <c r="J234" i="11"/>
  <c r="I234" i="11"/>
  <c r="H234" i="11"/>
  <c r="G234" i="11"/>
  <c r="F234" i="11"/>
  <c r="E234" i="11"/>
  <c r="D234" i="11"/>
  <c r="C234" i="11"/>
  <c r="A234" i="11"/>
  <c r="B234" i="11" s="1"/>
  <c r="S229" i="11"/>
  <c r="Q229" i="11"/>
  <c r="P229" i="11"/>
  <c r="O229" i="11"/>
  <c r="N229" i="11"/>
  <c r="M229" i="11"/>
  <c r="L229" i="11"/>
  <c r="K229" i="11"/>
  <c r="J229" i="11"/>
  <c r="I229" i="11"/>
  <c r="H229" i="11"/>
  <c r="G229" i="11"/>
  <c r="F229" i="11"/>
  <c r="E229" i="11"/>
  <c r="D229" i="11"/>
  <c r="C229" i="11"/>
  <c r="A229" i="11"/>
  <c r="B229" i="11" s="1"/>
  <c r="S228" i="11"/>
  <c r="Q228" i="11"/>
  <c r="P228" i="11"/>
  <c r="O228" i="11"/>
  <c r="N228" i="11"/>
  <c r="M228" i="11"/>
  <c r="L228" i="11"/>
  <c r="K228" i="11"/>
  <c r="J228" i="11"/>
  <c r="I228" i="11"/>
  <c r="H228" i="11"/>
  <c r="G228" i="11"/>
  <c r="F228" i="11"/>
  <c r="E228" i="11"/>
  <c r="D228" i="11"/>
  <c r="C228" i="11"/>
  <c r="A228" i="11"/>
  <c r="B228" i="11" s="1"/>
  <c r="S225" i="11"/>
  <c r="Q225" i="11"/>
  <c r="P225" i="11"/>
  <c r="O225" i="11"/>
  <c r="N225" i="11"/>
  <c r="M225" i="11"/>
  <c r="L225" i="11"/>
  <c r="K225" i="11"/>
  <c r="J225" i="11"/>
  <c r="I225" i="11"/>
  <c r="H225" i="11"/>
  <c r="G225" i="11"/>
  <c r="F225" i="11"/>
  <c r="E225" i="11"/>
  <c r="D225" i="11"/>
  <c r="C225" i="11"/>
  <c r="A225" i="11"/>
  <c r="B225" i="11" s="1"/>
  <c r="S220" i="11"/>
  <c r="Q220" i="11"/>
  <c r="P220" i="11"/>
  <c r="O220" i="11"/>
  <c r="N220" i="11"/>
  <c r="M220" i="11"/>
  <c r="L220" i="11"/>
  <c r="K220" i="11"/>
  <c r="J220" i="11"/>
  <c r="I220" i="11"/>
  <c r="H220" i="11"/>
  <c r="G220" i="11"/>
  <c r="F220" i="11"/>
  <c r="E220" i="11"/>
  <c r="D220" i="11"/>
  <c r="C220" i="11"/>
  <c r="A220" i="11"/>
  <c r="B220" i="11" s="1"/>
  <c r="S219" i="11"/>
  <c r="Q219" i="11"/>
  <c r="P219" i="11"/>
  <c r="O219" i="11"/>
  <c r="N219" i="11"/>
  <c r="M219" i="11"/>
  <c r="L219" i="11"/>
  <c r="K219" i="11"/>
  <c r="J219" i="11"/>
  <c r="I219" i="11"/>
  <c r="H219" i="11"/>
  <c r="G219" i="11"/>
  <c r="F219" i="11"/>
  <c r="E219" i="11"/>
  <c r="D219" i="11"/>
  <c r="C219" i="11"/>
  <c r="A219" i="11"/>
  <c r="B219" i="11" s="1"/>
  <c r="S216" i="11"/>
  <c r="Q216" i="11"/>
  <c r="P216" i="11"/>
  <c r="O216" i="11"/>
  <c r="N216" i="11"/>
  <c r="M216" i="11"/>
  <c r="L216" i="11"/>
  <c r="K216" i="11"/>
  <c r="J216" i="11"/>
  <c r="I216" i="11"/>
  <c r="H216" i="11"/>
  <c r="G216" i="11"/>
  <c r="F216" i="11"/>
  <c r="E216" i="11"/>
  <c r="D216" i="11"/>
  <c r="C216" i="11"/>
  <c r="A216" i="11"/>
  <c r="B216" i="11" s="1"/>
  <c r="S211" i="11"/>
  <c r="Q211" i="11"/>
  <c r="P211" i="11"/>
  <c r="O211" i="11"/>
  <c r="N211" i="11"/>
  <c r="M211" i="11"/>
  <c r="L211" i="11"/>
  <c r="K211" i="11"/>
  <c r="J211" i="11"/>
  <c r="I211" i="11"/>
  <c r="H211" i="11"/>
  <c r="G211" i="11"/>
  <c r="F211" i="11"/>
  <c r="E211" i="11"/>
  <c r="D211" i="11"/>
  <c r="C211" i="11"/>
  <c r="A211" i="11"/>
  <c r="B211" i="11" s="1"/>
  <c r="S210" i="11"/>
  <c r="Q210" i="11"/>
  <c r="P210" i="11"/>
  <c r="O210" i="11"/>
  <c r="N210" i="11"/>
  <c r="M210" i="11"/>
  <c r="L210" i="11"/>
  <c r="K210" i="11"/>
  <c r="J210" i="11"/>
  <c r="I210" i="11"/>
  <c r="H210" i="11"/>
  <c r="G210" i="11"/>
  <c r="F210" i="11"/>
  <c r="E210" i="11"/>
  <c r="D210" i="11"/>
  <c r="C210" i="11"/>
  <c r="A210" i="11"/>
  <c r="B210" i="11" s="1"/>
  <c r="S207" i="11"/>
  <c r="Q207" i="11"/>
  <c r="P207" i="11"/>
  <c r="O207" i="11"/>
  <c r="N207" i="11"/>
  <c r="M207" i="11"/>
  <c r="L207" i="11"/>
  <c r="K207" i="11"/>
  <c r="J207" i="11"/>
  <c r="I207" i="11"/>
  <c r="H207" i="11"/>
  <c r="G207" i="11"/>
  <c r="F207" i="11"/>
  <c r="E207" i="11"/>
  <c r="D207" i="11"/>
  <c r="C207" i="11"/>
  <c r="A207" i="11"/>
  <c r="B207" i="11" s="1"/>
  <c r="S204" i="11"/>
  <c r="Q204" i="11"/>
  <c r="P204" i="11"/>
  <c r="O204" i="11"/>
  <c r="N204" i="11"/>
  <c r="M204" i="11"/>
  <c r="L204" i="11"/>
  <c r="K204" i="11"/>
  <c r="J204" i="11"/>
  <c r="I204" i="11"/>
  <c r="H204" i="11"/>
  <c r="G204" i="11"/>
  <c r="F204" i="11"/>
  <c r="E204" i="11"/>
  <c r="D204" i="11"/>
  <c r="C204" i="11"/>
  <c r="A204" i="11"/>
  <c r="B204" i="11" s="1"/>
  <c r="S195" i="11"/>
  <c r="Q195" i="11"/>
  <c r="P195" i="11"/>
  <c r="O195" i="11"/>
  <c r="N195" i="11"/>
  <c r="M195" i="11"/>
  <c r="L195" i="11"/>
  <c r="K195" i="11"/>
  <c r="J195" i="11"/>
  <c r="I195" i="11"/>
  <c r="H195" i="11"/>
  <c r="G195" i="11"/>
  <c r="F195" i="11"/>
  <c r="E195" i="11"/>
  <c r="D195" i="11"/>
  <c r="C195" i="11"/>
  <c r="A195" i="11"/>
  <c r="B195" i="11" s="1"/>
  <c r="S194" i="11"/>
  <c r="Q194" i="11"/>
  <c r="P194" i="11"/>
  <c r="O194" i="11"/>
  <c r="N194" i="11"/>
  <c r="M194" i="11"/>
  <c r="L194" i="11"/>
  <c r="K194" i="11"/>
  <c r="J194" i="11"/>
  <c r="I194" i="11"/>
  <c r="H194" i="11"/>
  <c r="G194" i="11"/>
  <c r="F194" i="11"/>
  <c r="E194" i="11"/>
  <c r="D194" i="11"/>
  <c r="C194" i="11"/>
  <c r="A194" i="11"/>
  <c r="B194" i="11" s="1"/>
  <c r="S193" i="11"/>
  <c r="Q193" i="11"/>
  <c r="P193" i="11"/>
  <c r="O193" i="11"/>
  <c r="N193" i="11"/>
  <c r="M193" i="11"/>
  <c r="L193" i="11"/>
  <c r="K193" i="11"/>
  <c r="J193" i="11"/>
  <c r="I193" i="11"/>
  <c r="H193" i="11"/>
  <c r="G193" i="11"/>
  <c r="F193" i="11"/>
  <c r="E193" i="11"/>
  <c r="D193" i="11"/>
  <c r="C193" i="11"/>
  <c r="A193" i="11"/>
  <c r="B193" i="11" s="1"/>
  <c r="S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C192" i="11"/>
  <c r="A192" i="11"/>
  <c r="B192" i="11" s="1"/>
  <c r="S187" i="11"/>
  <c r="Q187" i="11"/>
  <c r="P187" i="11"/>
  <c r="O187" i="11"/>
  <c r="N187" i="11"/>
  <c r="M187" i="11"/>
  <c r="L187" i="11"/>
  <c r="K187" i="11"/>
  <c r="J187" i="11"/>
  <c r="I187" i="11"/>
  <c r="H187" i="11"/>
  <c r="G187" i="11"/>
  <c r="F187" i="11"/>
  <c r="E187" i="11"/>
  <c r="D187" i="11"/>
  <c r="C187" i="11"/>
  <c r="A187" i="11"/>
  <c r="B187" i="11" s="1"/>
  <c r="S186" i="11"/>
  <c r="Q186" i="11"/>
  <c r="P186" i="11"/>
  <c r="O186" i="11"/>
  <c r="N186" i="11"/>
  <c r="M186" i="11"/>
  <c r="L186" i="11"/>
  <c r="K186" i="11"/>
  <c r="J186" i="11"/>
  <c r="I186" i="11"/>
  <c r="H186" i="11"/>
  <c r="G186" i="11"/>
  <c r="F186" i="11"/>
  <c r="E186" i="11"/>
  <c r="D186" i="11"/>
  <c r="C186" i="11"/>
  <c r="A186" i="11"/>
  <c r="B186" i="11" s="1"/>
  <c r="S181" i="11"/>
  <c r="Q181" i="11"/>
  <c r="P181" i="11"/>
  <c r="O181" i="11"/>
  <c r="N181" i="11"/>
  <c r="M181" i="11"/>
  <c r="L181" i="11"/>
  <c r="K181" i="11"/>
  <c r="J181" i="11"/>
  <c r="I181" i="11"/>
  <c r="H181" i="11"/>
  <c r="G181" i="11"/>
  <c r="F181" i="11"/>
  <c r="E181" i="11"/>
  <c r="D181" i="11"/>
  <c r="C181" i="11"/>
  <c r="A181" i="11"/>
  <c r="B181" i="11" s="1"/>
  <c r="S180" i="11"/>
  <c r="Q180" i="11"/>
  <c r="P180" i="11"/>
  <c r="O180" i="11"/>
  <c r="N180" i="11"/>
  <c r="M180" i="11"/>
  <c r="L180" i="11"/>
  <c r="K180" i="11"/>
  <c r="J180" i="11"/>
  <c r="I180" i="11"/>
  <c r="H180" i="11"/>
  <c r="G180" i="11"/>
  <c r="F180" i="11"/>
  <c r="E180" i="11"/>
  <c r="D180" i="11"/>
  <c r="C180" i="11"/>
  <c r="A180" i="11"/>
  <c r="B180" i="11" s="1"/>
  <c r="S177" i="11"/>
  <c r="Q177" i="11"/>
  <c r="P177" i="11"/>
  <c r="O177" i="11"/>
  <c r="N177" i="11"/>
  <c r="M177" i="11"/>
  <c r="L177" i="11"/>
  <c r="K177" i="11"/>
  <c r="J177" i="11"/>
  <c r="I177" i="11"/>
  <c r="H177" i="11"/>
  <c r="G177" i="11"/>
  <c r="F177" i="11"/>
  <c r="E177" i="11"/>
  <c r="D177" i="11"/>
  <c r="C177" i="11"/>
  <c r="A177" i="11"/>
  <c r="B177" i="11" s="1"/>
  <c r="S174" i="11"/>
  <c r="Q174" i="11"/>
  <c r="P174" i="11"/>
  <c r="O174" i="11"/>
  <c r="N174" i="11"/>
  <c r="M174" i="11"/>
  <c r="L174" i="11"/>
  <c r="K174" i="11"/>
  <c r="J174" i="11"/>
  <c r="I174" i="11"/>
  <c r="H174" i="11"/>
  <c r="G174" i="11"/>
  <c r="F174" i="11"/>
  <c r="E174" i="11"/>
  <c r="D174" i="11"/>
  <c r="C174" i="11"/>
  <c r="A174" i="11"/>
  <c r="B174" i="11" s="1"/>
  <c r="S171" i="11"/>
  <c r="Q171" i="11"/>
  <c r="P171" i="11"/>
  <c r="O171" i="11"/>
  <c r="N171" i="11"/>
  <c r="M171" i="11"/>
  <c r="L171" i="11"/>
  <c r="K171" i="11"/>
  <c r="J171" i="11"/>
  <c r="I171" i="11"/>
  <c r="H171" i="11"/>
  <c r="G171" i="11"/>
  <c r="F171" i="11"/>
  <c r="E171" i="11"/>
  <c r="D171" i="11"/>
  <c r="C171" i="11"/>
  <c r="A171" i="11"/>
  <c r="B171" i="11" s="1"/>
  <c r="S168" i="11"/>
  <c r="Q168" i="11"/>
  <c r="P168" i="11"/>
  <c r="O168" i="11"/>
  <c r="N168" i="11"/>
  <c r="M168" i="11"/>
  <c r="L168" i="11"/>
  <c r="K168" i="11"/>
  <c r="J168" i="11"/>
  <c r="I168" i="11"/>
  <c r="H168" i="11"/>
  <c r="G168" i="11"/>
  <c r="F168" i="11"/>
  <c r="E168" i="11"/>
  <c r="D168" i="11"/>
  <c r="C168" i="11"/>
  <c r="A168" i="11"/>
  <c r="B168" i="11" s="1"/>
  <c r="S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E165" i="11"/>
  <c r="D165" i="11"/>
  <c r="C165" i="11"/>
  <c r="A165" i="11"/>
  <c r="B165" i="11" s="1"/>
  <c r="S160" i="11"/>
  <c r="Q160" i="11"/>
  <c r="P160" i="11"/>
  <c r="O160" i="11"/>
  <c r="N160" i="11"/>
  <c r="M160" i="11"/>
  <c r="L160" i="11"/>
  <c r="K160" i="11"/>
  <c r="J160" i="11"/>
  <c r="I160" i="11"/>
  <c r="H160" i="11"/>
  <c r="G160" i="11"/>
  <c r="F160" i="11"/>
  <c r="E160" i="11"/>
  <c r="D160" i="11"/>
  <c r="C160" i="11"/>
  <c r="A160" i="11"/>
  <c r="B160" i="11" s="1"/>
  <c r="S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E159" i="11"/>
  <c r="D159" i="11"/>
  <c r="C159" i="11"/>
  <c r="A159" i="11"/>
  <c r="B159" i="11" s="1"/>
  <c r="S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E156" i="11"/>
  <c r="D156" i="11"/>
  <c r="C156" i="11"/>
  <c r="A156" i="11"/>
  <c r="B156" i="11" s="1"/>
  <c r="S151" i="11"/>
  <c r="Q151" i="11"/>
  <c r="P151" i="11"/>
  <c r="O151" i="11"/>
  <c r="N151" i="11"/>
  <c r="M151" i="11"/>
  <c r="L151" i="11"/>
  <c r="K151" i="11"/>
  <c r="J151" i="11"/>
  <c r="I151" i="11"/>
  <c r="H151" i="11"/>
  <c r="G151" i="11"/>
  <c r="F151" i="11"/>
  <c r="E151" i="11"/>
  <c r="D151" i="11"/>
  <c r="C151" i="11"/>
  <c r="A151" i="11"/>
  <c r="B151" i="11" s="1"/>
  <c r="S150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E150" i="11"/>
  <c r="D150" i="11"/>
  <c r="C150" i="11"/>
  <c r="A150" i="11"/>
  <c r="B150" i="11" s="1"/>
  <c r="S147" i="11"/>
  <c r="Q147" i="11"/>
  <c r="P147" i="11"/>
  <c r="O147" i="11"/>
  <c r="N147" i="11"/>
  <c r="M147" i="11"/>
  <c r="L147" i="11"/>
  <c r="K147" i="11"/>
  <c r="J147" i="11"/>
  <c r="I147" i="11"/>
  <c r="H147" i="11"/>
  <c r="G147" i="11"/>
  <c r="F147" i="11"/>
  <c r="E147" i="11"/>
  <c r="D147" i="11"/>
  <c r="C147" i="11"/>
  <c r="A147" i="11"/>
  <c r="B147" i="11" s="1"/>
  <c r="S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A144" i="11"/>
  <c r="B144" i="11" s="1"/>
  <c r="S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A137" i="11"/>
  <c r="B137" i="11" s="1"/>
  <c r="S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A136" i="11"/>
  <c r="B136" i="11" s="1"/>
  <c r="S133" i="11"/>
  <c r="Q133" i="11"/>
  <c r="P133" i="11"/>
  <c r="O133" i="11"/>
  <c r="N133" i="11"/>
  <c r="M133" i="11"/>
  <c r="L133" i="11"/>
  <c r="K133" i="11"/>
  <c r="J133" i="11"/>
  <c r="I133" i="11"/>
  <c r="H133" i="11"/>
  <c r="G133" i="11"/>
  <c r="F133" i="11"/>
  <c r="E133" i="11"/>
  <c r="D133" i="11"/>
  <c r="C133" i="11"/>
  <c r="A133" i="11"/>
  <c r="B133" i="11" s="1"/>
  <c r="S130" i="11"/>
  <c r="Q130" i="11"/>
  <c r="P130" i="11"/>
  <c r="O130" i="11"/>
  <c r="N130" i="11"/>
  <c r="M130" i="11"/>
  <c r="L130" i="11"/>
  <c r="K130" i="11"/>
  <c r="J130" i="11"/>
  <c r="I130" i="11"/>
  <c r="H130" i="11"/>
  <c r="G130" i="11"/>
  <c r="F130" i="11"/>
  <c r="E130" i="11"/>
  <c r="D130" i="11"/>
  <c r="C130" i="11"/>
  <c r="A130" i="11"/>
  <c r="B130" i="11" s="1"/>
  <c r="S125" i="11"/>
  <c r="Q125" i="11"/>
  <c r="P125" i="11"/>
  <c r="O125" i="11"/>
  <c r="N125" i="11"/>
  <c r="M125" i="11"/>
  <c r="L125" i="11"/>
  <c r="K125" i="11"/>
  <c r="J125" i="11"/>
  <c r="I125" i="11"/>
  <c r="H125" i="11"/>
  <c r="G125" i="11"/>
  <c r="F125" i="11"/>
  <c r="E125" i="11"/>
  <c r="D125" i="11"/>
  <c r="C125" i="11"/>
  <c r="A125" i="11"/>
  <c r="B125" i="11" s="1"/>
  <c r="S124" i="11"/>
  <c r="Q124" i="11"/>
  <c r="P124" i="11"/>
  <c r="O124" i="11"/>
  <c r="N124" i="11"/>
  <c r="M124" i="11"/>
  <c r="L124" i="11"/>
  <c r="K124" i="11"/>
  <c r="J124" i="11"/>
  <c r="I124" i="11"/>
  <c r="H124" i="11"/>
  <c r="G124" i="11"/>
  <c r="F124" i="11"/>
  <c r="E124" i="11"/>
  <c r="D124" i="11"/>
  <c r="C124" i="11"/>
  <c r="A124" i="11"/>
  <c r="B124" i="11" s="1"/>
  <c r="S119" i="11"/>
  <c r="Q119" i="11"/>
  <c r="P119" i="11"/>
  <c r="O119" i="11"/>
  <c r="N119" i="11"/>
  <c r="M119" i="11"/>
  <c r="L119" i="11"/>
  <c r="K119" i="11"/>
  <c r="J119" i="11"/>
  <c r="I119" i="11"/>
  <c r="H119" i="11"/>
  <c r="G119" i="11"/>
  <c r="F119" i="11"/>
  <c r="E119" i="11"/>
  <c r="D119" i="11"/>
  <c r="C119" i="11"/>
  <c r="A119" i="11"/>
  <c r="B119" i="11" s="1"/>
  <c r="S118" i="11"/>
  <c r="Q118" i="11"/>
  <c r="P118" i="11"/>
  <c r="O118" i="11"/>
  <c r="N118" i="11"/>
  <c r="M118" i="11"/>
  <c r="L118" i="11"/>
  <c r="K118" i="11"/>
  <c r="J118" i="11"/>
  <c r="I118" i="11"/>
  <c r="H118" i="11"/>
  <c r="G118" i="11"/>
  <c r="F118" i="11"/>
  <c r="E118" i="11"/>
  <c r="D118" i="11"/>
  <c r="C118" i="11"/>
  <c r="A118" i="11"/>
  <c r="B118" i="11" s="1"/>
  <c r="S113" i="11"/>
  <c r="Q113" i="11"/>
  <c r="P113" i="11"/>
  <c r="O113" i="11"/>
  <c r="N113" i="11"/>
  <c r="M113" i="11"/>
  <c r="L113" i="11"/>
  <c r="K113" i="11"/>
  <c r="J113" i="11"/>
  <c r="I113" i="11"/>
  <c r="H113" i="11"/>
  <c r="G113" i="11"/>
  <c r="F113" i="11"/>
  <c r="E113" i="11"/>
  <c r="D113" i="11"/>
  <c r="C113" i="11"/>
  <c r="A113" i="11"/>
  <c r="B113" i="11" s="1"/>
  <c r="S110" i="11"/>
  <c r="Q110" i="11"/>
  <c r="P110" i="11"/>
  <c r="O110" i="11"/>
  <c r="N110" i="11"/>
  <c r="M110" i="11"/>
  <c r="L110" i="11"/>
  <c r="K110" i="11"/>
  <c r="J110" i="11"/>
  <c r="I110" i="11"/>
  <c r="H110" i="11"/>
  <c r="G110" i="11"/>
  <c r="F110" i="11"/>
  <c r="E110" i="11"/>
  <c r="D110" i="11"/>
  <c r="C110" i="11"/>
  <c r="A110" i="11"/>
  <c r="B110" i="11" s="1"/>
  <c r="S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E107" i="11"/>
  <c r="D107" i="11"/>
  <c r="C107" i="11"/>
  <c r="A107" i="11"/>
  <c r="B107" i="11" s="1"/>
  <c r="S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A104" i="11"/>
  <c r="B104" i="11" s="1"/>
  <c r="S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A101" i="11"/>
  <c r="B101" i="11" s="1"/>
  <c r="S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A98" i="11"/>
  <c r="B98" i="11" s="1"/>
  <c r="S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A95" i="11"/>
  <c r="B95" i="11" s="1"/>
  <c r="S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A90" i="11"/>
  <c r="B90" i="11" s="1"/>
  <c r="S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A89" i="11"/>
  <c r="B89" i="11" s="1"/>
  <c r="S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A86" i="11"/>
  <c r="B86" i="11" s="1"/>
  <c r="S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A83" i="11"/>
  <c r="B83" i="11" s="1"/>
  <c r="S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A80" i="11"/>
  <c r="B80" i="11" s="1"/>
  <c r="S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A77" i="11"/>
  <c r="B77" i="11" s="1"/>
  <c r="A404" i="10"/>
  <c r="B404" i="10"/>
  <c r="C404" i="10"/>
  <c r="D404" i="10"/>
  <c r="E404" i="10"/>
  <c r="F404" i="10"/>
  <c r="G404" i="10"/>
  <c r="H404" i="10"/>
  <c r="I404" i="10"/>
  <c r="J404" i="10"/>
  <c r="K404" i="10"/>
  <c r="L404" i="10"/>
  <c r="M404" i="10"/>
  <c r="N404" i="10"/>
  <c r="O404" i="10"/>
  <c r="P404" i="10"/>
  <c r="R404" i="10"/>
  <c r="A405" i="10"/>
  <c r="B405" i="10"/>
  <c r="C405" i="10"/>
  <c r="D405" i="10"/>
  <c r="E405" i="10"/>
  <c r="F405" i="10"/>
  <c r="G405" i="10"/>
  <c r="H405" i="10"/>
  <c r="I405" i="10"/>
  <c r="J405" i="10"/>
  <c r="K405" i="10"/>
  <c r="L405" i="10"/>
  <c r="M405" i="10"/>
  <c r="N405" i="10"/>
  <c r="O405" i="10"/>
  <c r="P405" i="10"/>
  <c r="R405" i="10"/>
  <c r="A406" i="10"/>
  <c r="B406" i="10"/>
  <c r="C406" i="10"/>
  <c r="D406" i="10"/>
  <c r="E406" i="10"/>
  <c r="F406" i="10"/>
  <c r="G406" i="10"/>
  <c r="H406" i="10"/>
  <c r="I406" i="10"/>
  <c r="J406" i="10"/>
  <c r="K406" i="10"/>
  <c r="L406" i="10"/>
  <c r="M406" i="10"/>
  <c r="N406" i="10"/>
  <c r="O406" i="10"/>
  <c r="P406" i="10"/>
  <c r="R406" i="10"/>
  <c r="A407" i="10"/>
  <c r="B407" i="10"/>
  <c r="C407" i="10"/>
  <c r="D407" i="10"/>
  <c r="E407" i="10"/>
  <c r="F407" i="10"/>
  <c r="G407" i="10"/>
  <c r="H407" i="10"/>
  <c r="I407" i="10"/>
  <c r="J407" i="10"/>
  <c r="K407" i="10"/>
  <c r="L407" i="10"/>
  <c r="M407" i="10"/>
  <c r="N407" i="10"/>
  <c r="O407" i="10"/>
  <c r="P407" i="10"/>
  <c r="R407" i="10"/>
  <c r="A408" i="10"/>
  <c r="B408" i="10"/>
  <c r="C408" i="10"/>
  <c r="D408" i="10"/>
  <c r="E408" i="10"/>
  <c r="F408" i="10"/>
  <c r="G408" i="10"/>
  <c r="H408" i="10"/>
  <c r="I408" i="10"/>
  <c r="J408" i="10"/>
  <c r="K408" i="10"/>
  <c r="L408" i="10"/>
  <c r="M408" i="10"/>
  <c r="N408" i="10"/>
  <c r="O408" i="10"/>
  <c r="P408" i="10"/>
  <c r="R408" i="10"/>
  <c r="A409" i="10"/>
  <c r="B409" i="10"/>
  <c r="C409" i="10"/>
  <c r="D409" i="10"/>
  <c r="E409" i="10"/>
  <c r="F409" i="10"/>
  <c r="G409" i="10"/>
  <c r="H409" i="10"/>
  <c r="I409" i="10"/>
  <c r="J409" i="10"/>
  <c r="K409" i="10"/>
  <c r="L409" i="10"/>
  <c r="M409" i="10"/>
  <c r="N409" i="10"/>
  <c r="O409" i="10"/>
  <c r="P409" i="10"/>
  <c r="R409" i="10"/>
  <c r="A410" i="10"/>
  <c r="B410" i="10"/>
  <c r="C410" i="10"/>
  <c r="D410" i="10"/>
  <c r="E410" i="10"/>
  <c r="F410" i="10"/>
  <c r="G410" i="10"/>
  <c r="H410" i="10"/>
  <c r="I410" i="10"/>
  <c r="J410" i="10"/>
  <c r="K410" i="10"/>
  <c r="L410" i="10"/>
  <c r="M410" i="10"/>
  <c r="N410" i="10"/>
  <c r="O410" i="10"/>
  <c r="P410" i="10"/>
  <c r="R410" i="10"/>
  <c r="A411" i="10"/>
  <c r="B411" i="10"/>
  <c r="C411" i="10"/>
  <c r="D411" i="10"/>
  <c r="E411" i="10"/>
  <c r="F411" i="10"/>
  <c r="G411" i="10"/>
  <c r="H411" i="10"/>
  <c r="I411" i="10"/>
  <c r="J411" i="10"/>
  <c r="K411" i="10"/>
  <c r="L411" i="10"/>
  <c r="M411" i="10"/>
  <c r="N411" i="10"/>
  <c r="O411" i="10"/>
  <c r="P411" i="10"/>
  <c r="R411" i="10"/>
  <c r="A412" i="10"/>
  <c r="B412" i="10"/>
  <c r="C412" i="10"/>
  <c r="D412" i="10"/>
  <c r="E412" i="10"/>
  <c r="F412" i="10"/>
  <c r="G412" i="10"/>
  <c r="H412" i="10"/>
  <c r="I412" i="10"/>
  <c r="J412" i="10"/>
  <c r="K412" i="10"/>
  <c r="L412" i="10"/>
  <c r="M412" i="10"/>
  <c r="N412" i="10"/>
  <c r="O412" i="10"/>
  <c r="P412" i="10"/>
  <c r="R412" i="10"/>
  <c r="A413" i="10"/>
  <c r="B413" i="10"/>
  <c r="C413" i="10"/>
  <c r="D413" i="10"/>
  <c r="E413" i="10"/>
  <c r="F413" i="10"/>
  <c r="G413" i="10"/>
  <c r="H413" i="10"/>
  <c r="I413" i="10"/>
  <c r="J413" i="10"/>
  <c r="K413" i="10"/>
  <c r="L413" i="10"/>
  <c r="M413" i="10"/>
  <c r="N413" i="10"/>
  <c r="O413" i="10"/>
  <c r="P413" i="10"/>
  <c r="R413" i="10"/>
  <c r="A414" i="10"/>
  <c r="B414" i="10"/>
  <c r="C414" i="10"/>
  <c r="D414" i="10"/>
  <c r="E414" i="10"/>
  <c r="F414" i="10"/>
  <c r="G414" i="10"/>
  <c r="H414" i="10"/>
  <c r="I414" i="10"/>
  <c r="J414" i="10"/>
  <c r="K414" i="10"/>
  <c r="L414" i="10"/>
  <c r="M414" i="10"/>
  <c r="N414" i="10"/>
  <c r="O414" i="10"/>
  <c r="P414" i="10"/>
  <c r="R414" i="10"/>
  <c r="A415" i="10"/>
  <c r="B415" i="10"/>
  <c r="C415" i="10"/>
  <c r="D415" i="10"/>
  <c r="E415" i="10"/>
  <c r="F415" i="10"/>
  <c r="G415" i="10"/>
  <c r="H415" i="10"/>
  <c r="I415" i="10"/>
  <c r="J415" i="10"/>
  <c r="K415" i="10"/>
  <c r="L415" i="10"/>
  <c r="M415" i="10"/>
  <c r="N415" i="10"/>
  <c r="O415" i="10"/>
  <c r="P415" i="10"/>
  <c r="R415" i="10"/>
  <c r="A416" i="10"/>
  <c r="B416" i="10"/>
  <c r="C416" i="10"/>
  <c r="D416" i="10"/>
  <c r="E416" i="10"/>
  <c r="F416" i="10"/>
  <c r="G416" i="10"/>
  <c r="H416" i="10"/>
  <c r="I416" i="10"/>
  <c r="J416" i="10"/>
  <c r="K416" i="10"/>
  <c r="L416" i="10"/>
  <c r="M416" i="10"/>
  <c r="N416" i="10"/>
  <c r="O416" i="10"/>
  <c r="P416" i="10"/>
  <c r="R416" i="10"/>
  <c r="A417" i="10"/>
  <c r="B417" i="10"/>
  <c r="C417" i="10"/>
  <c r="D417" i="10"/>
  <c r="E417" i="10"/>
  <c r="F417" i="10"/>
  <c r="G417" i="10"/>
  <c r="H417" i="10"/>
  <c r="I417" i="10"/>
  <c r="J417" i="10"/>
  <c r="K417" i="10"/>
  <c r="L417" i="10"/>
  <c r="M417" i="10"/>
  <c r="N417" i="10"/>
  <c r="O417" i="10"/>
  <c r="P417" i="10"/>
  <c r="R417" i="10"/>
  <c r="A418" i="10"/>
  <c r="B418" i="10"/>
  <c r="C418" i="10"/>
  <c r="D418" i="10"/>
  <c r="E418" i="10"/>
  <c r="F418" i="10"/>
  <c r="G418" i="10"/>
  <c r="H418" i="10"/>
  <c r="I418" i="10"/>
  <c r="J418" i="10"/>
  <c r="K418" i="10"/>
  <c r="L418" i="10"/>
  <c r="M418" i="10"/>
  <c r="N418" i="10"/>
  <c r="O418" i="10"/>
  <c r="P418" i="10"/>
  <c r="R418" i="10"/>
  <c r="A419" i="10"/>
  <c r="B419" i="10"/>
  <c r="C419" i="10"/>
  <c r="D419" i="10"/>
  <c r="E419" i="10"/>
  <c r="F419" i="10"/>
  <c r="G419" i="10"/>
  <c r="H419" i="10"/>
  <c r="I419" i="10"/>
  <c r="J419" i="10"/>
  <c r="K419" i="10"/>
  <c r="L419" i="10"/>
  <c r="M419" i="10"/>
  <c r="N419" i="10"/>
  <c r="O419" i="10"/>
  <c r="P419" i="10"/>
  <c r="R419" i="10"/>
  <c r="A420" i="10"/>
  <c r="B420" i="10"/>
  <c r="C420" i="10"/>
  <c r="D420" i="10"/>
  <c r="E420" i="10"/>
  <c r="F420" i="10"/>
  <c r="G420" i="10"/>
  <c r="H420" i="10"/>
  <c r="I420" i="10"/>
  <c r="J420" i="10"/>
  <c r="K420" i="10"/>
  <c r="L420" i="10"/>
  <c r="M420" i="10"/>
  <c r="N420" i="10"/>
  <c r="O420" i="10"/>
  <c r="P420" i="10"/>
  <c r="R420" i="10"/>
  <c r="A421" i="10"/>
  <c r="B421" i="10"/>
  <c r="C421" i="10"/>
  <c r="D421" i="10"/>
  <c r="E421" i="10"/>
  <c r="F421" i="10"/>
  <c r="G421" i="10"/>
  <c r="H421" i="10"/>
  <c r="I421" i="10"/>
  <c r="J421" i="10"/>
  <c r="K421" i="10"/>
  <c r="L421" i="10"/>
  <c r="M421" i="10"/>
  <c r="N421" i="10"/>
  <c r="O421" i="10"/>
  <c r="P421" i="10"/>
  <c r="R421" i="10"/>
  <c r="A422" i="10"/>
  <c r="B422" i="10"/>
  <c r="C422" i="10"/>
  <c r="D422" i="10"/>
  <c r="E422" i="10"/>
  <c r="F422" i="10"/>
  <c r="G422" i="10"/>
  <c r="H422" i="10"/>
  <c r="I422" i="10"/>
  <c r="J422" i="10"/>
  <c r="K422" i="10"/>
  <c r="L422" i="10"/>
  <c r="M422" i="10"/>
  <c r="N422" i="10"/>
  <c r="O422" i="10"/>
  <c r="P422" i="10"/>
  <c r="R422" i="10"/>
  <c r="A423" i="10"/>
  <c r="B423" i="10"/>
  <c r="C423" i="10"/>
  <c r="D423" i="10"/>
  <c r="E423" i="10"/>
  <c r="F423" i="10"/>
  <c r="G423" i="10"/>
  <c r="H423" i="10"/>
  <c r="I423" i="10"/>
  <c r="J423" i="10"/>
  <c r="K423" i="10"/>
  <c r="L423" i="10"/>
  <c r="M423" i="10"/>
  <c r="N423" i="10"/>
  <c r="O423" i="10"/>
  <c r="P423" i="10"/>
  <c r="R423" i="10"/>
  <c r="A424" i="10"/>
  <c r="B424" i="10"/>
  <c r="C424" i="10"/>
  <c r="D424" i="10"/>
  <c r="E424" i="10"/>
  <c r="F424" i="10"/>
  <c r="G424" i="10"/>
  <c r="H424" i="10"/>
  <c r="I424" i="10"/>
  <c r="J424" i="10"/>
  <c r="K424" i="10"/>
  <c r="L424" i="10"/>
  <c r="M424" i="10"/>
  <c r="N424" i="10"/>
  <c r="O424" i="10"/>
  <c r="P424" i="10"/>
  <c r="R424" i="10"/>
  <c r="A425" i="10"/>
  <c r="B425" i="10"/>
  <c r="C425" i="10"/>
  <c r="D425" i="10"/>
  <c r="E425" i="10"/>
  <c r="F425" i="10"/>
  <c r="G425" i="10"/>
  <c r="H425" i="10"/>
  <c r="I425" i="10"/>
  <c r="J425" i="10"/>
  <c r="K425" i="10"/>
  <c r="L425" i="10"/>
  <c r="M425" i="10"/>
  <c r="N425" i="10"/>
  <c r="O425" i="10"/>
  <c r="P425" i="10"/>
  <c r="R425" i="10"/>
  <c r="A426" i="10"/>
  <c r="B426" i="10"/>
  <c r="C426" i="10"/>
  <c r="D426" i="10"/>
  <c r="E426" i="10"/>
  <c r="F426" i="10"/>
  <c r="G426" i="10"/>
  <c r="H426" i="10"/>
  <c r="I426" i="10"/>
  <c r="J426" i="10"/>
  <c r="K426" i="10"/>
  <c r="L426" i="10"/>
  <c r="M426" i="10"/>
  <c r="N426" i="10"/>
  <c r="O426" i="10"/>
  <c r="P426" i="10"/>
  <c r="R426" i="10"/>
  <c r="A427" i="10"/>
  <c r="B427" i="10"/>
  <c r="C427" i="10"/>
  <c r="D427" i="10"/>
  <c r="E427" i="10"/>
  <c r="F427" i="10"/>
  <c r="G427" i="10"/>
  <c r="H427" i="10"/>
  <c r="I427" i="10"/>
  <c r="J427" i="10"/>
  <c r="K427" i="10"/>
  <c r="L427" i="10"/>
  <c r="M427" i="10"/>
  <c r="N427" i="10"/>
  <c r="O427" i="10"/>
  <c r="P427" i="10"/>
  <c r="R427" i="10"/>
  <c r="A428" i="10"/>
  <c r="B428" i="10"/>
  <c r="C428" i="10"/>
  <c r="D428" i="10"/>
  <c r="E428" i="10"/>
  <c r="F428" i="10"/>
  <c r="G428" i="10"/>
  <c r="H428" i="10"/>
  <c r="I428" i="10"/>
  <c r="J428" i="10"/>
  <c r="K428" i="10"/>
  <c r="L428" i="10"/>
  <c r="M428" i="10"/>
  <c r="N428" i="10"/>
  <c r="O428" i="10"/>
  <c r="P428" i="10"/>
  <c r="R428" i="10"/>
  <c r="A429" i="10"/>
  <c r="B429" i="10"/>
  <c r="C429" i="10"/>
  <c r="D429" i="10"/>
  <c r="E429" i="10"/>
  <c r="F429" i="10"/>
  <c r="G429" i="10"/>
  <c r="H429" i="10"/>
  <c r="I429" i="10"/>
  <c r="J429" i="10"/>
  <c r="K429" i="10"/>
  <c r="L429" i="10"/>
  <c r="M429" i="10"/>
  <c r="N429" i="10"/>
  <c r="O429" i="10"/>
  <c r="P429" i="10"/>
  <c r="R429" i="10"/>
  <c r="A430" i="10"/>
  <c r="B430" i="10"/>
  <c r="C430" i="10"/>
  <c r="D430" i="10"/>
  <c r="E430" i="10"/>
  <c r="F430" i="10"/>
  <c r="G430" i="10"/>
  <c r="H430" i="10"/>
  <c r="I430" i="10"/>
  <c r="J430" i="10"/>
  <c r="K430" i="10"/>
  <c r="L430" i="10"/>
  <c r="M430" i="10"/>
  <c r="N430" i="10"/>
  <c r="O430" i="10"/>
  <c r="P430" i="10"/>
  <c r="R430" i="10"/>
  <c r="A431" i="10"/>
  <c r="B431" i="10"/>
  <c r="C431" i="10"/>
  <c r="D431" i="10"/>
  <c r="E431" i="10"/>
  <c r="F431" i="10"/>
  <c r="G431" i="10"/>
  <c r="H431" i="10"/>
  <c r="I431" i="10"/>
  <c r="J431" i="10"/>
  <c r="K431" i="10"/>
  <c r="L431" i="10"/>
  <c r="M431" i="10"/>
  <c r="N431" i="10"/>
  <c r="O431" i="10"/>
  <c r="P431" i="10"/>
  <c r="R431" i="10"/>
  <c r="A432" i="10"/>
  <c r="B432" i="10"/>
  <c r="C432" i="10"/>
  <c r="D432" i="10"/>
  <c r="E432" i="10"/>
  <c r="F432" i="10"/>
  <c r="G432" i="10"/>
  <c r="H432" i="10"/>
  <c r="I432" i="10"/>
  <c r="J432" i="10"/>
  <c r="K432" i="10"/>
  <c r="L432" i="10"/>
  <c r="M432" i="10"/>
  <c r="N432" i="10"/>
  <c r="O432" i="10"/>
  <c r="P432" i="10"/>
  <c r="R432" i="10"/>
  <c r="A433" i="10"/>
  <c r="B433" i="10"/>
  <c r="C433" i="10"/>
  <c r="D433" i="10"/>
  <c r="E433" i="10"/>
  <c r="F433" i="10"/>
  <c r="G433" i="10"/>
  <c r="H433" i="10"/>
  <c r="I433" i="10"/>
  <c r="J433" i="10"/>
  <c r="K433" i="10"/>
  <c r="L433" i="10"/>
  <c r="M433" i="10"/>
  <c r="N433" i="10"/>
  <c r="O433" i="10"/>
  <c r="P433" i="10"/>
  <c r="R433" i="10"/>
  <c r="A434" i="10"/>
  <c r="B434" i="10"/>
  <c r="C434" i="10"/>
  <c r="D434" i="10"/>
  <c r="E434" i="10"/>
  <c r="F434" i="10"/>
  <c r="G434" i="10"/>
  <c r="H434" i="10"/>
  <c r="I434" i="10"/>
  <c r="J434" i="10"/>
  <c r="K434" i="10"/>
  <c r="L434" i="10"/>
  <c r="M434" i="10"/>
  <c r="N434" i="10"/>
  <c r="O434" i="10"/>
  <c r="P434" i="10"/>
  <c r="R434" i="10"/>
  <c r="A435" i="10"/>
  <c r="B435" i="10"/>
  <c r="C435" i="10"/>
  <c r="D435" i="10"/>
  <c r="E435" i="10"/>
  <c r="F435" i="10"/>
  <c r="G435" i="10"/>
  <c r="H435" i="10"/>
  <c r="I435" i="10"/>
  <c r="J435" i="10"/>
  <c r="K435" i="10"/>
  <c r="L435" i="10"/>
  <c r="M435" i="10"/>
  <c r="N435" i="10"/>
  <c r="O435" i="10"/>
  <c r="P435" i="10"/>
  <c r="R435" i="10"/>
  <c r="A436" i="10"/>
  <c r="B436" i="10"/>
  <c r="C436" i="10"/>
  <c r="D436" i="10"/>
  <c r="E436" i="10"/>
  <c r="F436" i="10"/>
  <c r="G436" i="10"/>
  <c r="H436" i="10"/>
  <c r="I436" i="10"/>
  <c r="J436" i="10"/>
  <c r="K436" i="10"/>
  <c r="L436" i="10"/>
  <c r="M436" i="10"/>
  <c r="N436" i="10"/>
  <c r="O436" i="10"/>
  <c r="P436" i="10"/>
  <c r="R436" i="10"/>
  <c r="A437" i="10"/>
  <c r="B437" i="10"/>
  <c r="C437" i="10"/>
  <c r="D437" i="10"/>
  <c r="E437" i="10"/>
  <c r="F437" i="10"/>
  <c r="G437" i="10"/>
  <c r="H437" i="10"/>
  <c r="I437" i="10"/>
  <c r="J437" i="10"/>
  <c r="K437" i="10"/>
  <c r="L437" i="10"/>
  <c r="M437" i="10"/>
  <c r="N437" i="10"/>
  <c r="O437" i="10"/>
  <c r="P437" i="10"/>
  <c r="R437" i="10"/>
  <c r="A438" i="10"/>
  <c r="B438" i="10"/>
  <c r="C438" i="10"/>
  <c r="D438" i="10"/>
  <c r="E438" i="10"/>
  <c r="F438" i="10"/>
  <c r="G438" i="10"/>
  <c r="H438" i="10"/>
  <c r="I438" i="10"/>
  <c r="J438" i="10"/>
  <c r="K438" i="10"/>
  <c r="L438" i="10"/>
  <c r="M438" i="10"/>
  <c r="N438" i="10"/>
  <c r="O438" i="10"/>
  <c r="P438" i="10"/>
  <c r="R438" i="10"/>
  <c r="A439" i="10"/>
  <c r="B439" i="10"/>
  <c r="C439" i="10"/>
  <c r="D439" i="10"/>
  <c r="E439" i="10"/>
  <c r="F439" i="10"/>
  <c r="G439" i="10"/>
  <c r="H439" i="10"/>
  <c r="I439" i="10"/>
  <c r="J439" i="10"/>
  <c r="K439" i="10"/>
  <c r="L439" i="10"/>
  <c r="M439" i="10"/>
  <c r="N439" i="10"/>
  <c r="O439" i="10"/>
  <c r="P439" i="10"/>
  <c r="R439" i="10"/>
  <c r="A440" i="10"/>
  <c r="B440" i="10"/>
  <c r="C440" i="10"/>
  <c r="D440" i="10"/>
  <c r="E440" i="10"/>
  <c r="F440" i="10"/>
  <c r="G440" i="10"/>
  <c r="H440" i="10"/>
  <c r="I440" i="10"/>
  <c r="J440" i="10"/>
  <c r="K440" i="10"/>
  <c r="L440" i="10"/>
  <c r="M440" i="10"/>
  <c r="N440" i="10"/>
  <c r="O440" i="10"/>
  <c r="P440" i="10"/>
  <c r="R440" i="10"/>
  <c r="A441" i="10"/>
  <c r="B441" i="10"/>
  <c r="C441" i="10"/>
  <c r="D441" i="10"/>
  <c r="E441" i="10"/>
  <c r="F441" i="10"/>
  <c r="G441" i="10"/>
  <c r="H441" i="10"/>
  <c r="I441" i="10"/>
  <c r="J441" i="10"/>
  <c r="K441" i="10"/>
  <c r="L441" i="10"/>
  <c r="M441" i="10"/>
  <c r="N441" i="10"/>
  <c r="O441" i="10"/>
  <c r="P441" i="10"/>
  <c r="R441" i="10"/>
  <c r="A442" i="10"/>
  <c r="B442" i="10"/>
  <c r="C442" i="10"/>
  <c r="D442" i="10"/>
  <c r="E442" i="10"/>
  <c r="F442" i="10"/>
  <c r="G442" i="10"/>
  <c r="H442" i="10"/>
  <c r="I442" i="10"/>
  <c r="J442" i="10"/>
  <c r="K442" i="10"/>
  <c r="L442" i="10"/>
  <c r="M442" i="10"/>
  <c r="N442" i="10"/>
  <c r="O442" i="10"/>
  <c r="P442" i="10"/>
  <c r="R442" i="10"/>
  <c r="A443" i="10"/>
  <c r="B443" i="10"/>
  <c r="C443" i="10"/>
  <c r="D443" i="10"/>
  <c r="E443" i="10"/>
  <c r="F443" i="10"/>
  <c r="G443" i="10"/>
  <c r="H443" i="10"/>
  <c r="I443" i="10"/>
  <c r="J443" i="10"/>
  <c r="K443" i="10"/>
  <c r="L443" i="10"/>
  <c r="M443" i="10"/>
  <c r="N443" i="10"/>
  <c r="O443" i="10"/>
  <c r="P443" i="10"/>
  <c r="R443" i="10"/>
  <c r="A444" i="10"/>
  <c r="B444" i="10"/>
  <c r="C444" i="10"/>
  <c r="D444" i="10"/>
  <c r="E444" i="10"/>
  <c r="F444" i="10"/>
  <c r="G444" i="10"/>
  <c r="H444" i="10"/>
  <c r="I444" i="10"/>
  <c r="J444" i="10"/>
  <c r="K444" i="10"/>
  <c r="L444" i="10"/>
  <c r="M444" i="10"/>
  <c r="N444" i="10"/>
  <c r="O444" i="10"/>
  <c r="P444" i="10"/>
  <c r="R444" i="10"/>
  <c r="A445" i="10"/>
  <c r="B445" i="10"/>
  <c r="C445" i="10"/>
  <c r="D445" i="10"/>
  <c r="E445" i="10"/>
  <c r="F445" i="10"/>
  <c r="G445" i="10"/>
  <c r="H445" i="10"/>
  <c r="I445" i="10"/>
  <c r="J445" i="10"/>
  <c r="K445" i="10"/>
  <c r="L445" i="10"/>
  <c r="M445" i="10"/>
  <c r="N445" i="10"/>
  <c r="O445" i="10"/>
  <c r="P445" i="10"/>
  <c r="R445" i="10"/>
  <c r="A446" i="10"/>
  <c r="B446" i="10"/>
  <c r="C446" i="10"/>
  <c r="D446" i="10"/>
  <c r="E446" i="10"/>
  <c r="F446" i="10"/>
  <c r="G446" i="10"/>
  <c r="H446" i="10"/>
  <c r="I446" i="10"/>
  <c r="J446" i="10"/>
  <c r="K446" i="10"/>
  <c r="L446" i="10"/>
  <c r="M446" i="10"/>
  <c r="N446" i="10"/>
  <c r="O446" i="10"/>
  <c r="P446" i="10"/>
  <c r="R446" i="10"/>
  <c r="A447" i="10"/>
  <c r="B447" i="10"/>
  <c r="C447" i="10"/>
  <c r="D447" i="10"/>
  <c r="E447" i="10"/>
  <c r="F447" i="10"/>
  <c r="G447" i="10"/>
  <c r="H447" i="10"/>
  <c r="I447" i="10"/>
  <c r="J447" i="10"/>
  <c r="K447" i="10"/>
  <c r="L447" i="10"/>
  <c r="M447" i="10"/>
  <c r="N447" i="10"/>
  <c r="O447" i="10"/>
  <c r="P447" i="10"/>
  <c r="R447" i="10"/>
  <c r="A448" i="10"/>
  <c r="B448" i="10"/>
  <c r="C448" i="10"/>
  <c r="D448" i="10"/>
  <c r="E448" i="10"/>
  <c r="F448" i="10"/>
  <c r="G448" i="10"/>
  <c r="H448" i="10"/>
  <c r="I448" i="10"/>
  <c r="J448" i="10"/>
  <c r="K448" i="10"/>
  <c r="L448" i="10"/>
  <c r="M448" i="10"/>
  <c r="N448" i="10"/>
  <c r="O448" i="10"/>
  <c r="P448" i="10"/>
  <c r="R448" i="10"/>
  <c r="A449" i="10"/>
  <c r="B449" i="10"/>
  <c r="C449" i="10"/>
  <c r="D449" i="10"/>
  <c r="E449" i="10"/>
  <c r="F449" i="10"/>
  <c r="G449" i="10"/>
  <c r="H449" i="10"/>
  <c r="I449" i="10"/>
  <c r="J449" i="10"/>
  <c r="K449" i="10"/>
  <c r="L449" i="10"/>
  <c r="M449" i="10"/>
  <c r="N449" i="10"/>
  <c r="O449" i="10"/>
  <c r="P449" i="10"/>
  <c r="R449" i="10"/>
  <c r="A450" i="10"/>
  <c r="B450" i="10"/>
  <c r="C450" i="10"/>
  <c r="D450" i="10"/>
  <c r="E450" i="10"/>
  <c r="F450" i="10"/>
  <c r="G450" i="10"/>
  <c r="H450" i="10"/>
  <c r="I450" i="10"/>
  <c r="J450" i="10"/>
  <c r="K450" i="10"/>
  <c r="L450" i="10"/>
  <c r="M450" i="10"/>
  <c r="N450" i="10"/>
  <c r="O450" i="10"/>
  <c r="P450" i="10"/>
  <c r="R450" i="10"/>
  <c r="A451" i="10"/>
  <c r="B451" i="10"/>
  <c r="C451" i="10"/>
  <c r="D451" i="10"/>
  <c r="E451" i="10"/>
  <c r="F451" i="10"/>
  <c r="G451" i="10"/>
  <c r="H451" i="10"/>
  <c r="I451" i="10"/>
  <c r="J451" i="10"/>
  <c r="K451" i="10"/>
  <c r="L451" i="10"/>
  <c r="M451" i="10"/>
  <c r="N451" i="10"/>
  <c r="O451" i="10"/>
  <c r="P451" i="10"/>
  <c r="R451" i="10"/>
  <c r="A452" i="10"/>
  <c r="B452" i="10"/>
  <c r="C452" i="10"/>
  <c r="D452" i="10"/>
  <c r="E452" i="10"/>
  <c r="F452" i="10"/>
  <c r="G452" i="10"/>
  <c r="H452" i="10"/>
  <c r="I452" i="10"/>
  <c r="J452" i="10"/>
  <c r="K452" i="10"/>
  <c r="L452" i="10"/>
  <c r="M452" i="10"/>
  <c r="N452" i="10"/>
  <c r="O452" i="10"/>
  <c r="P452" i="10"/>
  <c r="R452" i="10"/>
  <c r="A453" i="10"/>
  <c r="B453" i="10"/>
  <c r="C453" i="10"/>
  <c r="D453" i="10"/>
  <c r="E453" i="10"/>
  <c r="F453" i="10"/>
  <c r="G453" i="10"/>
  <c r="H453" i="10"/>
  <c r="I453" i="10"/>
  <c r="J453" i="10"/>
  <c r="K453" i="10"/>
  <c r="L453" i="10"/>
  <c r="M453" i="10"/>
  <c r="N453" i="10"/>
  <c r="O453" i="10"/>
  <c r="P453" i="10"/>
  <c r="R453" i="10"/>
  <c r="A454" i="10"/>
  <c r="B454" i="10"/>
  <c r="C454" i="10"/>
  <c r="D454" i="10"/>
  <c r="E454" i="10"/>
  <c r="F454" i="10"/>
  <c r="G454" i="10"/>
  <c r="H454" i="10"/>
  <c r="I454" i="10"/>
  <c r="J454" i="10"/>
  <c r="K454" i="10"/>
  <c r="L454" i="10"/>
  <c r="M454" i="10"/>
  <c r="N454" i="10"/>
  <c r="O454" i="10"/>
  <c r="P454" i="10"/>
  <c r="R454" i="10"/>
  <c r="A455" i="10"/>
  <c r="B455" i="10"/>
  <c r="C455" i="10"/>
  <c r="D455" i="10"/>
  <c r="E455" i="10"/>
  <c r="F455" i="10"/>
  <c r="G455" i="10"/>
  <c r="H455" i="10"/>
  <c r="I455" i="10"/>
  <c r="J455" i="10"/>
  <c r="K455" i="10"/>
  <c r="L455" i="10"/>
  <c r="M455" i="10"/>
  <c r="N455" i="10"/>
  <c r="O455" i="10"/>
  <c r="P455" i="10"/>
  <c r="R455" i="10"/>
  <c r="A456" i="10"/>
  <c r="B456" i="10"/>
  <c r="C456" i="10"/>
  <c r="D456" i="10"/>
  <c r="E456" i="10"/>
  <c r="F456" i="10"/>
  <c r="G456" i="10"/>
  <c r="H456" i="10"/>
  <c r="I456" i="10"/>
  <c r="J456" i="10"/>
  <c r="K456" i="10"/>
  <c r="L456" i="10"/>
  <c r="M456" i="10"/>
  <c r="N456" i="10"/>
  <c r="O456" i="10"/>
  <c r="P456" i="10"/>
  <c r="R456" i="10"/>
  <c r="A457" i="10"/>
  <c r="B457" i="10"/>
  <c r="C457" i="10"/>
  <c r="D457" i="10"/>
  <c r="E457" i="10"/>
  <c r="F457" i="10"/>
  <c r="G457" i="10"/>
  <c r="H457" i="10"/>
  <c r="I457" i="10"/>
  <c r="J457" i="10"/>
  <c r="K457" i="10"/>
  <c r="L457" i="10"/>
  <c r="M457" i="10"/>
  <c r="N457" i="10"/>
  <c r="O457" i="10"/>
  <c r="P457" i="10"/>
  <c r="R457" i="10"/>
  <c r="A458" i="10"/>
  <c r="B458" i="10"/>
  <c r="C458" i="10"/>
  <c r="D458" i="10"/>
  <c r="E458" i="10"/>
  <c r="F458" i="10"/>
  <c r="G458" i="10"/>
  <c r="H458" i="10"/>
  <c r="I458" i="10"/>
  <c r="J458" i="10"/>
  <c r="K458" i="10"/>
  <c r="L458" i="10"/>
  <c r="M458" i="10"/>
  <c r="N458" i="10"/>
  <c r="O458" i="10"/>
  <c r="P458" i="10"/>
  <c r="R458" i="10"/>
  <c r="A459" i="10"/>
  <c r="B459" i="10"/>
  <c r="C459" i="10"/>
  <c r="D459" i="10"/>
  <c r="E459" i="10"/>
  <c r="F459" i="10"/>
  <c r="G459" i="10"/>
  <c r="H459" i="10"/>
  <c r="I459" i="10"/>
  <c r="J459" i="10"/>
  <c r="K459" i="10"/>
  <c r="L459" i="10"/>
  <c r="M459" i="10"/>
  <c r="N459" i="10"/>
  <c r="O459" i="10"/>
  <c r="P459" i="10"/>
  <c r="R459" i="10"/>
  <c r="A460" i="10"/>
  <c r="B460" i="10"/>
  <c r="C460" i="10"/>
  <c r="D460" i="10"/>
  <c r="E460" i="10"/>
  <c r="F460" i="10"/>
  <c r="G460" i="10"/>
  <c r="H460" i="10"/>
  <c r="I460" i="10"/>
  <c r="J460" i="10"/>
  <c r="K460" i="10"/>
  <c r="L460" i="10"/>
  <c r="M460" i="10"/>
  <c r="N460" i="10"/>
  <c r="O460" i="10"/>
  <c r="P460" i="10"/>
  <c r="R460" i="10"/>
  <c r="A461" i="10"/>
  <c r="B461" i="10"/>
  <c r="C461" i="10"/>
  <c r="D461" i="10"/>
  <c r="E461" i="10"/>
  <c r="F461" i="10"/>
  <c r="G461" i="10"/>
  <c r="H461" i="10"/>
  <c r="I461" i="10"/>
  <c r="J461" i="10"/>
  <c r="K461" i="10"/>
  <c r="L461" i="10"/>
  <c r="M461" i="10"/>
  <c r="N461" i="10"/>
  <c r="O461" i="10"/>
  <c r="P461" i="10"/>
  <c r="R461" i="10"/>
  <c r="A462" i="10"/>
  <c r="B462" i="10"/>
  <c r="C462" i="10"/>
  <c r="D462" i="10"/>
  <c r="E462" i="10"/>
  <c r="F462" i="10"/>
  <c r="G462" i="10"/>
  <c r="H462" i="10"/>
  <c r="I462" i="10"/>
  <c r="J462" i="10"/>
  <c r="K462" i="10"/>
  <c r="L462" i="10"/>
  <c r="M462" i="10"/>
  <c r="N462" i="10"/>
  <c r="O462" i="10"/>
  <c r="P462" i="10"/>
  <c r="R462" i="10"/>
  <c r="A463" i="10"/>
  <c r="B463" i="10"/>
  <c r="C463" i="10"/>
  <c r="D463" i="10"/>
  <c r="E463" i="10"/>
  <c r="F463" i="10"/>
  <c r="G463" i="10"/>
  <c r="H463" i="10"/>
  <c r="I463" i="10"/>
  <c r="J463" i="10"/>
  <c r="K463" i="10"/>
  <c r="L463" i="10"/>
  <c r="M463" i="10"/>
  <c r="N463" i="10"/>
  <c r="O463" i="10"/>
  <c r="P463" i="10"/>
  <c r="R463" i="10"/>
  <c r="A464" i="10"/>
  <c r="B464" i="10"/>
  <c r="C464" i="10"/>
  <c r="D464" i="10"/>
  <c r="E464" i="10"/>
  <c r="F464" i="10"/>
  <c r="G464" i="10"/>
  <c r="H464" i="10"/>
  <c r="I464" i="10"/>
  <c r="J464" i="10"/>
  <c r="K464" i="10"/>
  <c r="L464" i="10"/>
  <c r="M464" i="10"/>
  <c r="N464" i="10"/>
  <c r="O464" i="10"/>
  <c r="P464" i="10"/>
  <c r="R464" i="10"/>
  <c r="A465" i="10"/>
  <c r="B465" i="10"/>
  <c r="C465" i="10"/>
  <c r="D465" i="10"/>
  <c r="E465" i="10"/>
  <c r="F465" i="10"/>
  <c r="G465" i="10"/>
  <c r="H465" i="10"/>
  <c r="I465" i="10"/>
  <c r="J465" i="10"/>
  <c r="K465" i="10"/>
  <c r="L465" i="10"/>
  <c r="M465" i="10"/>
  <c r="N465" i="10"/>
  <c r="O465" i="10"/>
  <c r="P465" i="10"/>
  <c r="R465" i="10"/>
  <c r="A466" i="10"/>
  <c r="B466" i="10"/>
  <c r="C466" i="10"/>
  <c r="D466" i="10"/>
  <c r="E466" i="10"/>
  <c r="F466" i="10"/>
  <c r="G466" i="10"/>
  <c r="H466" i="10"/>
  <c r="I466" i="10"/>
  <c r="J466" i="10"/>
  <c r="K466" i="10"/>
  <c r="L466" i="10"/>
  <c r="M466" i="10"/>
  <c r="N466" i="10"/>
  <c r="O466" i="10"/>
  <c r="P466" i="10"/>
  <c r="R466" i="10"/>
  <c r="A467" i="10"/>
  <c r="B467" i="10"/>
  <c r="C467" i="10"/>
  <c r="D467" i="10"/>
  <c r="E467" i="10"/>
  <c r="F467" i="10"/>
  <c r="G467" i="10"/>
  <c r="H467" i="10"/>
  <c r="I467" i="10"/>
  <c r="J467" i="10"/>
  <c r="K467" i="10"/>
  <c r="L467" i="10"/>
  <c r="M467" i="10"/>
  <c r="N467" i="10"/>
  <c r="O467" i="10"/>
  <c r="P467" i="10"/>
  <c r="R467" i="10"/>
  <c r="A468" i="10"/>
  <c r="B468" i="10"/>
  <c r="C468" i="10"/>
  <c r="D468" i="10"/>
  <c r="E468" i="10"/>
  <c r="F468" i="10"/>
  <c r="G468" i="10"/>
  <c r="H468" i="10"/>
  <c r="I468" i="10"/>
  <c r="J468" i="10"/>
  <c r="K468" i="10"/>
  <c r="L468" i="10"/>
  <c r="M468" i="10"/>
  <c r="N468" i="10"/>
  <c r="O468" i="10"/>
  <c r="P468" i="10"/>
  <c r="R468" i="10"/>
  <c r="A469" i="10"/>
  <c r="B469" i="10"/>
  <c r="C469" i="10"/>
  <c r="D469" i="10"/>
  <c r="E469" i="10"/>
  <c r="F469" i="10"/>
  <c r="G469" i="10"/>
  <c r="H469" i="10"/>
  <c r="I469" i="10"/>
  <c r="J469" i="10"/>
  <c r="K469" i="10"/>
  <c r="L469" i="10"/>
  <c r="M469" i="10"/>
  <c r="N469" i="10"/>
  <c r="O469" i="10"/>
  <c r="P469" i="10"/>
  <c r="R469" i="10"/>
  <c r="A470" i="10"/>
  <c r="B470" i="10"/>
  <c r="C470" i="10"/>
  <c r="D470" i="10"/>
  <c r="E470" i="10"/>
  <c r="F470" i="10"/>
  <c r="G470" i="10"/>
  <c r="H470" i="10"/>
  <c r="I470" i="10"/>
  <c r="J470" i="10"/>
  <c r="K470" i="10"/>
  <c r="L470" i="10"/>
  <c r="M470" i="10"/>
  <c r="N470" i="10"/>
  <c r="O470" i="10"/>
  <c r="P470" i="10"/>
  <c r="R470" i="10"/>
  <c r="A471" i="10"/>
  <c r="B471" i="10"/>
  <c r="C471" i="10"/>
  <c r="D471" i="10"/>
  <c r="E471" i="10"/>
  <c r="F471" i="10"/>
  <c r="G471" i="10"/>
  <c r="H471" i="10"/>
  <c r="I471" i="10"/>
  <c r="J471" i="10"/>
  <c r="K471" i="10"/>
  <c r="L471" i="10"/>
  <c r="M471" i="10"/>
  <c r="N471" i="10"/>
  <c r="O471" i="10"/>
  <c r="P471" i="10"/>
  <c r="R471" i="10"/>
  <c r="A472" i="10"/>
  <c r="B472" i="10"/>
  <c r="C472" i="10"/>
  <c r="D472" i="10"/>
  <c r="E472" i="10"/>
  <c r="F472" i="10"/>
  <c r="G472" i="10"/>
  <c r="H472" i="10"/>
  <c r="I472" i="10"/>
  <c r="J472" i="10"/>
  <c r="K472" i="10"/>
  <c r="L472" i="10"/>
  <c r="M472" i="10"/>
  <c r="N472" i="10"/>
  <c r="O472" i="10"/>
  <c r="P472" i="10"/>
  <c r="R472" i="10"/>
  <c r="A473" i="10"/>
  <c r="B473" i="10"/>
  <c r="C473" i="10"/>
  <c r="D473" i="10"/>
  <c r="E473" i="10"/>
  <c r="F473" i="10"/>
  <c r="G473" i="10"/>
  <c r="H473" i="10"/>
  <c r="I473" i="10"/>
  <c r="J473" i="10"/>
  <c r="K473" i="10"/>
  <c r="L473" i="10"/>
  <c r="M473" i="10"/>
  <c r="N473" i="10"/>
  <c r="O473" i="10"/>
  <c r="P473" i="10"/>
  <c r="R473" i="10"/>
  <c r="A474" i="10"/>
  <c r="B474" i="10"/>
  <c r="C474" i="10"/>
  <c r="D474" i="10"/>
  <c r="E474" i="10"/>
  <c r="F474" i="10"/>
  <c r="G474" i="10"/>
  <c r="H474" i="10"/>
  <c r="I474" i="10"/>
  <c r="J474" i="10"/>
  <c r="K474" i="10"/>
  <c r="L474" i="10"/>
  <c r="M474" i="10"/>
  <c r="N474" i="10"/>
  <c r="O474" i="10"/>
  <c r="P474" i="10"/>
  <c r="R474" i="10"/>
  <c r="A475" i="10"/>
  <c r="B475" i="10"/>
  <c r="C475" i="10"/>
  <c r="D475" i="10"/>
  <c r="E475" i="10"/>
  <c r="F475" i="10"/>
  <c r="G475" i="10"/>
  <c r="H475" i="10"/>
  <c r="I475" i="10"/>
  <c r="J475" i="10"/>
  <c r="K475" i="10"/>
  <c r="L475" i="10"/>
  <c r="M475" i="10"/>
  <c r="N475" i="10"/>
  <c r="O475" i="10"/>
  <c r="P475" i="10"/>
  <c r="R475" i="10"/>
  <c r="A476" i="10"/>
  <c r="B476" i="10"/>
  <c r="C476" i="10"/>
  <c r="D476" i="10"/>
  <c r="E476" i="10"/>
  <c r="F476" i="10"/>
  <c r="G476" i="10"/>
  <c r="H476" i="10"/>
  <c r="I476" i="10"/>
  <c r="J476" i="10"/>
  <c r="K476" i="10"/>
  <c r="L476" i="10"/>
  <c r="M476" i="10"/>
  <c r="N476" i="10"/>
  <c r="O476" i="10"/>
  <c r="P476" i="10"/>
  <c r="R476" i="10"/>
  <c r="A477" i="10"/>
  <c r="B477" i="10"/>
  <c r="C477" i="10"/>
  <c r="D477" i="10"/>
  <c r="E477" i="10"/>
  <c r="F477" i="10"/>
  <c r="G477" i="10"/>
  <c r="H477" i="10"/>
  <c r="I477" i="10"/>
  <c r="J477" i="10"/>
  <c r="K477" i="10"/>
  <c r="L477" i="10"/>
  <c r="M477" i="10"/>
  <c r="N477" i="10"/>
  <c r="O477" i="10"/>
  <c r="P477" i="10"/>
  <c r="R477" i="10"/>
  <c r="A478" i="10"/>
  <c r="B478" i="10"/>
  <c r="C478" i="10"/>
  <c r="D478" i="10"/>
  <c r="E478" i="10"/>
  <c r="F478" i="10"/>
  <c r="G478" i="10"/>
  <c r="H478" i="10"/>
  <c r="I478" i="10"/>
  <c r="J478" i="10"/>
  <c r="K478" i="10"/>
  <c r="L478" i="10"/>
  <c r="M478" i="10"/>
  <c r="N478" i="10"/>
  <c r="O478" i="10"/>
  <c r="P478" i="10"/>
  <c r="R478" i="10"/>
  <c r="A479" i="10"/>
  <c r="B479" i="10"/>
  <c r="C479" i="10"/>
  <c r="D479" i="10"/>
  <c r="E479" i="10"/>
  <c r="F479" i="10"/>
  <c r="G479" i="10"/>
  <c r="H479" i="10"/>
  <c r="I479" i="10"/>
  <c r="J479" i="10"/>
  <c r="K479" i="10"/>
  <c r="L479" i="10"/>
  <c r="M479" i="10"/>
  <c r="N479" i="10"/>
  <c r="O479" i="10"/>
  <c r="P479" i="10"/>
  <c r="R479" i="10"/>
  <c r="A480" i="10"/>
  <c r="B480" i="10"/>
  <c r="C480" i="10"/>
  <c r="D480" i="10"/>
  <c r="E480" i="10"/>
  <c r="F480" i="10"/>
  <c r="G480" i="10"/>
  <c r="H480" i="10"/>
  <c r="I480" i="10"/>
  <c r="J480" i="10"/>
  <c r="K480" i="10"/>
  <c r="L480" i="10"/>
  <c r="M480" i="10"/>
  <c r="N480" i="10"/>
  <c r="O480" i="10"/>
  <c r="P480" i="10"/>
  <c r="R480" i="10"/>
  <c r="A481" i="10"/>
  <c r="B481" i="10"/>
  <c r="C481" i="10"/>
  <c r="D481" i="10"/>
  <c r="E481" i="10"/>
  <c r="F481" i="10"/>
  <c r="G481" i="10"/>
  <c r="H481" i="10"/>
  <c r="I481" i="10"/>
  <c r="J481" i="10"/>
  <c r="K481" i="10"/>
  <c r="L481" i="10"/>
  <c r="M481" i="10"/>
  <c r="N481" i="10"/>
  <c r="O481" i="10"/>
  <c r="P481" i="10"/>
  <c r="R481" i="10"/>
  <c r="A482" i="10"/>
  <c r="B482" i="10"/>
  <c r="C482" i="10"/>
  <c r="D482" i="10"/>
  <c r="E482" i="10"/>
  <c r="F482" i="10"/>
  <c r="G482" i="10"/>
  <c r="H482" i="10"/>
  <c r="I482" i="10"/>
  <c r="J482" i="10"/>
  <c r="K482" i="10"/>
  <c r="L482" i="10"/>
  <c r="M482" i="10"/>
  <c r="N482" i="10"/>
  <c r="O482" i="10"/>
  <c r="P482" i="10"/>
  <c r="R482" i="10"/>
  <c r="A483" i="10"/>
  <c r="B483" i="10"/>
  <c r="C483" i="10"/>
  <c r="D483" i="10"/>
  <c r="E483" i="10"/>
  <c r="F483" i="10"/>
  <c r="G483" i="10"/>
  <c r="H483" i="10"/>
  <c r="I483" i="10"/>
  <c r="J483" i="10"/>
  <c r="K483" i="10"/>
  <c r="L483" i="10"/>
  <c r="M483" i="10"/>
  <c r="N483" i="10"/>
  <c r="O483" i="10"/>
  <c r="P483" i="10"/>
  <c r="R483" i="10"/>
  <c r="A484" i="10"/>
  <c r="B484" i="10"/>
  <c r="C484" i="10"/>
  <c r="D484" i="10"/>
  <c r="E484" i="10"/>
  <c r="F484" i="10"/>
  <c r="G484" i="10"/>
  <c r="H484" i="10"/>
  <c r="I484" i="10"/>
  <c r="J484" i="10"/>
  <c r="K484" i="10"/>
  <c r="L484" i="10"/>
  <c r="M484" i="10"/>
  <c r="N484" i="10"/>
  <c r="O484" i="10"/>
  <c r="P484" i="10"/>
  <c r="R484" i="10"/>
  <c r="A485" i="10"/>
  <c r="B485" i="10"/>
  <c r="C485" i="10"/>
  <c r="D485" i="10"/>
  <c r="E485" i="10"/>
  <c r="F485" i="10"/>
  <c r="G485" i="10"/>
  <c r="H485" i="10"/>
  <c r="I485" i="10"/>
  <c r="J485" i="10"/>
  <c r="K485" i="10"/>
  <c r="L485" i="10"/>
  <c r="M485" i="10"/>
  <c r="N485" i="10"/>
  <c r="O485" i="10"/>
  <c r="P485" i="10"/>
  <c r="R485" i="10"/>
  <c r="A486" i="10"/>
  <c r="B486" i="10"/>
  <c r="C486" i="10"/>
  <c r="D486" i="10"/>
  <c r="E486" i="10"/>
  <c r="F486" i="10"/>
  <c r="G486" i="10"/>
  <c r="H486" i="10"/>
  <c r="I486" i="10"/>
  <c r="J486" i="10"/>
  <c r="K486" i="10"/>
  <c r="L486" i="10"/>
  <c r="M486" i="10"/>
  <c r="N486" i="10"/>
  <c r="O486" i="10"/>
  <c r="P486" i="10"/>
  <c r="R486" i="10"/>
  <c r="A487" i="10"/>
  <c r="B487" i="10"/>
  <c r="C487" i="10"/>
  <c r="D487" i="10"/>
  <c r="E487" i="10"/>
  <c r="F487" i="10"/>
  <c r="G487" i="10"/>
  <c r="H487" i="10"/>
  <c r="I487" i="10"/>
  <c r="J487" i="10"/>
  <c r="K487" i="10"/>
  <c r="L487" i="10"/>
  <c r="M487" i="10"/>
  <c r="N487" i="10"/>
  <c r="O487" i="10"/>
  <c r="P487" i="10"/>
  <c r="R487" i="10"/>
  <c r="A488" i="10"/>
  <c r="B488" i="10"/>
  <c r="C488" i="10"/>
  <c r="D488" i="10"/>
  <c r="E488" i="10"/>
  <c r="F488" i="10"/>
  <c r="G488" i="10"/>
  <c r="H488" i="10"/>
  <c r="I488" i="10"/>
  <c r="J488" i="10"/>
  <c r="K488" i="10"/>
  <c r="L488" i="10"/>
  <c r="M488" i="10"/>
  <c r="N488" i="10"/>
  <c r="O488" i="10"/>
  <c r="P488" i="10"/>
  <c r="R488" i="10"/>
  <c r="A489" i="10"/>
  <c r="B489" i="10"/>
  <c r="C489" i="10"/>
  <c r="D489" i="10"/>
  <c r="E489" i="10"/>
  <c r="F489" i="10"/>
  <c r="G489" i="10"/>
  <c r="H489" i="10"/>
  <c r="I489" i="10"/>
  <c r="J489" i="10"/>
  <c r="K489" i="10"/>
  <c r="L489" i="10"/>
  <c r="M489" i="10"/>
  <c r="N489" i="10"/>
  <c r="O489" i="10"/>
  <c r="P489" i="10"/>
  <c r="R489" i="10"/>
  <c r="A490" i="10"/>
  <c r="B490" i="10"/>
  <c r="C490" i="10"/>
  <c r="D490" i="10"/>
  <c r="E490" i="10"/>
  <c r="F490" i="10"/>
  <c r="G490" i="10"/>
  <c r="H490" i="10"/>
  <c r="I490" i="10"/>
  <c r="J490" i="10"/>
  <c r="K490" i="10"/>
  <c r="L490" i="10"/>
  <c r="M490" i="10"/>
  <c r="N490" i="10"/>
  <c r="O490" i="10"/>
  <c r="P490" i="10"/>
  <c r="R490" i="10"/>
  <c r="A491" i="10"/>
  <c r="B491" i="10"/>
  <c r="C491" i="10"/>
  <c r="D491" i="10"/>
  <c r="E491" i="10"/>
  <c r="F491" i="10"/>
  <c r="G491" i="10"/>
  <c r="H491" i="10"/>
  <c r="I491" i="10"/>
  <c r="J491" i="10"/>
  <c r="K491" i="10"/>
  <c r="L491" i="10"/>
  <c r="M491" i="10"/>
  <c r="N491" i="10"/>
  <c r="O491" i="10"/>
  <c r="P491" i="10"/>
  <c r="R491" i="10"/>
  <c r="A492" i="10"/>
  <c r="B492" i="10"/>
  <c r="C492" i="10"/>
  <c r="D492" i="10"/>
  <c r="E492" i="10"/>
  <c r="F492" i="10"/>
  <c r="G492" i="10"/>
  <c r="H492" i="10"/>
  <c r="I492" i="10"/>
  <c r="J492" i="10"/>
  <c r="K492" i="10"/>
  <c r="L492" i="10"/>
  <c r="M492" i="10"/>
  <c r="N492" i="10"/>
  <c r="O492" i="10"/>
  <c r="P492" i="10"/>
  <c r="R492" i="10"/>
  <c r="A493" i="10"/>
  <c r="B493" i="10"/>
  <c r="C493" i="10"/>
  <c r="D493" i="10"/>
  <c r="E493" i="10"/>
  <c r="F493" i="10"/>
  <c r="G493" i="10"/>
  <c r="H493" i="10"/>
  <c r="I493" i="10"/>
  <c r="J493" i="10"/>
  <c r="K493" i="10"/>
  <c r="L493" i="10"/>
  <c r="M493" i="10"/>
  <c r="N493" i="10"/>
  <c r="O493" i="10"/>
  <c r="P493" i="10"/>
  <c r="R493" i="10"/>
  <c r="A494" i="10"/>
  <c r="B494" i="10"/>
  <c r="C494" i="10"/>
  <c r="D494" i="10"/>
  <c r="E494" i="10"/>
  <c r="F494" i="10"/>
  <c r="G494" i="10"/>
  <c r="H494" i="10"/>
  <c r="I494" i="10"/>
  <c r="J494" i="10"/>
  <c r="K494" i="10"/>
  <c r="L494" i="10"/>
  <c r="M494" i="10"/>
  <c r="N494" i="10"/>
  <c r="O494" i="10"/>
  <c r="P494" i="10"/>
  <c r="R494" i="10"/>
  <c r="A495" i="10"/>
  <c r="B495" i="10"/>
  <c r="C495" i="10"/>
  <c r="D495" i="10"/>
  <c r="E495" i="10"/>
  <c r="F495" i="10"/>
  <c r="G495" i="10"/>
  <c r="H495" i="10"/>
  <c r="I495" i="10"/>
  <c r="J495" i="10"/>
  <c r="K495" i="10"/>
  <c r="L495" i="10"/>
  <c r="M495" i="10"/>
  <c r="N495" i="10"/>
  <c r="O495" i="10"/>
  <c r="P495" i="10"/>
  <c r="R495" i="10"/>
  <c r="A496" i="10"/>
  <c r="B496" i="10"/>
  <c r="C496" i="10"/>
  <c r="D496" i="10"/>
  <c r="E496" i="10"/>
  <c r="F496" i="10"/>
  <c r="G496" i="10"/>
  <c r="H496" i="10"/>
  <c r="I496" i="10"/>
  <c r="J496" i="10"/>
  <c r="K496" i="10"/>
  <c r="L496" i="10"/>
  <c r="M496" i="10"/>
  <c r="N496" i="10"/>
  <c r="O496" i="10"/>
  <c r="P496" i="10"/>
  <c r="R496" i="10"/>
  <c r="A497" i="10"/>
  <c r="B497" i="10"/>
  <c r="C497" i="10"/>
  <c r="D497" i="10"/>
  <c r="E497" i="10"/>
  <c r="F497" i="10"/>
  <c r="G497" i="10"/>
  <c r="H497" i="10"/>
  <c r="I497" i="10"/>
  <c r="J497" i="10"/>
  <c r="K497" i="10"/>
  <c r="L497" i="10"/>
  <c r="M497" i="10"/>
  <c r="N497" i="10"/>
  <c r="O497" i="10"/>
  <c r="P497" i="10"/>
  <c r="R497" i="10"/>
  <c r="A498" i="10"/>
  <c r="B498" i="10"/>
  <c r="C498" i="10"/>
  <c r="D498" i="10"/>
  <c r="E498" i="10"/>
  <c r="F498" i="10"/>
  <c r="G498" i="10"/>
  <c r="H498" i="10"/>
  <c r="I498" i="10"/>
  <c r="J498" i="10"/>
  <c r="K498" i="10"/>
  <c r="L498" i="10"/>
  <c r="M498" i="10"/>
  <c r="N498" i="10"/>
  <c r="O498" i="10"/>
  <c r="P498" i="10"/>
  <c r="R498" i="10"/>
  <c r="A499" i="10"/>
  <c r="B499" i="10"/>
  <c r="C499" i="10"/>
  <c r="D499" i="10"/>
  <c r="E499" i="10"/>
  <c r="F499" i="10"/>
  <c r="G499" i="10"/>
  <c r="H499" i="10"/>
  <c r="I499" i="10"/>
  <c r="J499" i="10"/>
  <c r="K499" i="10"/>
  <c r="L499" i="10"/>
  <c r="M499" i="10"/>
  <c r="N499" i="10"/>
  <c r="O499" i="10"/>
  <c r="P499" i="10"/>
  <c r="R499" i="10"/>
  <c r="A500" i="10"/>
  <c r="B500" i="10"/>
  <c r="C500" i="10"/>
  <c r="D500" i="10"/>
  <c r="E500" i="10"/>
  <c r="F500" i="10"/>
  <c r="G500" i="10"/>
  <c r="H500" i="10"/>
  <c r="I500" i="10"/>
  <c r="J500" i="10"/>
  <c r="K500" i="10"/>
  <c r="L500" i="10"/>
  <c r="M500" i="10"/>
  <c r="N500" i="10"/>
  <c r="O500" i="10"/>
  <c r="P500" i="10"/>
  <c r="R500" i="10"/>
  <c r="A501" i="10"/>
  <c r="B501" i="10"/>
  <c r="C501" i="10"/>
  <c r="D501" i="10"/>
  <c r="E501" i="10"/>
  <c r="F501" i="10"/>
  <c r="G501" i="10"/>
  <c r="H501" i="10"/>
  <c r="I501" i="10"/>
  <c r="J501" i="10"/>
  <c r="K501" i="10"/>
  <c r="L501" i="10"/>
  <c r="M501" i="10"/>
  <c r="N501" i="10"/>
  <c r="O501" i="10"/>
  <c r="P501" i="10"/>
  <c r="R501" i="10"/>
  <c r="A502" i="10"/>
  <c r="B502" i="10"/>
  <c r="C502" i="10"/>
  <c r="D502" i="10"/>
  <c r="E502" i="10"/>
  <c r="F502" i="10"/>
  <c r="G502" i="10"/>
  <c r="H502" i="10"/>
  <c r="I502" i="10"/>
  <c r="J502" i="10"/>
  <c r="K502" i="10"/>
  <c r="L502" i="10"/>
  <c r="M502" i="10"/>
  <c r="N502" i="10"/>
  <c r="O502" i="10"/>
  <c r="P502" i="10"/>
  <c r="R502" i="10"/>
  <c r="A503" i="10"/>
  <c r="B503" i="10"/>
  <c r="C503" i="10"/>
  <c r="D503" i="10"/>
  <c r="E503" i="10"/>
  <c r="F503" i="10"/>
  <c r="G503" i="10"/>
  <c r="H503" i="10"/>
  <c r="I503" i="10"/>
  <c r="J503" i="10"/>
  <c r="K503" i="10"/>
  <c r="L503" i="10"/>
  <c r="M503" i="10"/>
  <c r="N503" i="10"/>
  <c r="O503" i="10"/>
  <c r="P503" i="10"/>
  <c r="R503" i="10"/>
  <c r="A504" i="10"/>
  <c r="B504" i="10"/>
  <c r="C504" i="10"/>
  <c r="D504" i="10"/>
  <c r="E504" i="10"/>
  <c r="F504" i="10"/>
  <c r="G504" i="10"/>
  <c r="H504" i="10"/>
  <c r="I504" i="10"/>
  <c r="J504" i="10"/>
  <c r="K504" i="10"/>
  <c r="L504" i="10"/>
  <c r="M504" i="10"/>
  <c r="N504" i="10"/>
  <c r="O504" i="10"/>
  <c r="P504" i="10"/>
  <c r="R504" i="10"/>
  <c r="A505" i="10"/>
  <c r="B505" i="10"/>
  <c r="C505" i="10"/>
  <c r="D505" i="10"/>
  <c r="E505" i="10"/>
  <c r="F505" i="10"/>
  <c r="G505" i="10"/>
  <c r="H505" i="10"/>
  <c r="I505" i="10"/>
  <c r="J505" i="10"/>
  <c r="K505" i="10"/>
  <c r="L505" i="10"/>
  <c r="M505" i="10"/>
  <c r="N505" i="10"/>
  <c r="O505" i="10"/>
  <c r="P505" i="10"/>
  <c r="R505" i="10"/>
  <c r="A506" i="10"/>
  <c r="B506" i="10"/>
  <c r="C506" i="10"/>
  <c r="D506" i="10"/>
  <c r="E506" i="10"/>
  <c r="F506" i="10"/>
  <c r="G506" i="10"/>
  <c r="H506" i="10"/>
  <c r="I506" i="10"/>
  <c r="J506" i="10"/>
  <c r="K506" i="10"/>
  <c r="L506" i="10"/>
  <c r="M506" i="10"/>
  <c r="N506" i="10"/>
  <c r="O506" i="10"/>
  <c r="P506" i="10"/>
  <c r="R506" i="10"/>
  <c r="A507" i="10"/>
  <c r="B507" i="10"/>
  <c r="C507" i="10"/>
  <c r="D507" i="10"/>
  <c r="E507" i="10"/>
  <c r="F507" i="10"/>
  <c r="G507" i="10"/>
  <c r="H507" i="10"/>
  <c r="I507" i="10"/>
  <c r="J507" i="10"/>
  <c r="K507" i="10"/>
  <c r="L507" i="10"/>
  <c r="M507" i="10"/>
  <c r="N507" i="10"/>
  <c r="O507" i="10"/>
  <c r="P507" i="10"/>
  <c r="R507" i="10"/>
  <c r="A508" i="10"/>
  <c r="B508" i="10"/>
  <c r="C508" i="10"/>
  <c r="D508" i="10"/>
  <c r="E508" i="10"/>
  <c r="F508" i="10"/>
  <c r="G508" i="10"/>
  <c r="H508" i="10"/>
  <c r="I508" i="10"/>
  <c r="J508" i="10"/>
  <c r="K508" i="10"/>
  <c r="L508" i="10"/>
  <c r="M508" i="10"/>
  <c r="N508" i="10"/>
  <c r="O508" i="10"/>
  <c r="P508" i="10"/>
  <c r="R508" i="10"/>
  <c r="A509" i="10"/>
  <c r="B509" i="10"/>
  <c r="C509" i="10"/>
  <c r="D509" i="10"/>
  <c r="E509" i="10"/>
  <c r="F509" i="10"/>
  <c r="G509" i="10"/>
  <c r="H509" i="10"/>
  <c r="I509" i="10"/>
  <c r="J509" i="10"/>
  <c r="K509" i="10"/>
  <c r="L509" i="10"/>
  <c r="M509" i="10"/>
  <c r="N509" i="10"/>
  <c r="O509" i="10"/>
  <c r="P509" i="10"/>
  <c r="R509" i="10"/>
  <c r="A510" i="10"/>
  <c r="B510" i="10"/>
  <c r="C510" i="10"/>
  <c r="D510" i="10"/>
  <c r="E510" i="10"/>
  <c r="F510" i="10"/>
  <c r="G510" i="10"/>
  <c r="H510" i="10"/>
  <c r="I510" i="10"/>
  <c r="J510" i="10"/>
  <c r="K510" i="10"/>
  <c r="L510" i="10"/>
  <c r="M510" i="10"/>
  <c r="N510" i="10"/>
  <c r="O510" i="10"/>
  <c r="P510" i="10"/>
  <c r="R510" i="10"/>
  <c r="A511" i="10"/>
  <c r="B511" i="10"/>
  <c r="C511" i="10"/>
  <c r="D511" i="10"/>
  <c r="E511" i="10"/>
  <c r="F511" i="10"/>
  <c r="G511" i="10"/>
  <c r="H511" i="10"/>
  <c r="I511" i="10"/>
  <c r="J511" i="10"/>
  <c r="K511" i="10"/>
  <c r="L511" i="10"/>
  <c r="M511" i="10"/>
  <c r="N511" i="10"/>
  <c r="O511" i="10"/>
  <c r="P511" i="10"/>
  <c r="R511" i="10"/>
  <c r="A512" i="10"/>
  <c r="B512" i="10"/>
  <c r="C512" i="10"/>
  <c r="D512" i="10"/>
  <c r="E512" i="10"/>
  <c r="F512" i="10"/>
  <c r="G512" i="10"/>
  <c r="H512" i="10"/>
  <c r="I512" i="10"/>
  <c r="J512" i="10"/>
  <c r="K512" i="10"/>
  <c r="L512" i="10"/>
  <c r="M512" i="10"/>
  <c r="N512" i="10"/>
  <c r="O512" i="10"/>
  <c r="P512" i="10"/>
  <c r="R512" i="10"/>
  <c r="A513" i="10"/>
  <c r="B513" i="10"/>
  <c r="C513" i="10"/>
  <c r="D513" i="10"/>
  <c r="E513" i="10"/>
  <c r="F513" i="10"/>
  <c r="G513" i="10"/>
  <c r="H513" i="10"/>
  <c r="I513" i="10"/>
  <c r="J513" i="10"/>
  <c r="K513" i="10"/>
  <c r="L513" i="10"/>
  <c r="M513" i="10"/>
  <c r="N513" i="10"/>
  <c r="O513" i="10"/>
  <c r="P513" i="10"/>
  <c r="R513" i="10"/>
  <c r="A514" i="10"/>
  <c r="B514" i="10"/>
  <c r="C514" i="10"/>
  <c r="D514" i="10"/>
  <c r="E514" i="10"/>
  <c r="F514" i="10"/>
  <c r="G514" i="10"/>
  <c r="H514" i="10"/>
  <c r="I514" i="10"/>
  <c r="J514" i="10"/>
  <c r="K514" i="10"/>
  <c r="L514" i="10"/>
  <c r="M514" i="10"/>
  <c r="N514" i="10"/>
  <c r="O514" i="10"/>
  <c r="P514" i="10"/>
  <c r="R514" i="10"/>
  <c r="A515" i="10"/>
  <c r="B515" i="10"/>
  <c r="C515" i="10"/>
  <c r="D515" i="10"/>
  <c r="E515" i="10"/>
  <c r="F515" i="10"/>
  <c r="G515" i="10"/>
  <c r="H515" i="10"/>
  <c r="I515" i="10"/>
  <c r="J515" i="10"/>
  <c r="K515" i="10"/>
  <c r="L515" i="10"/>
  <c r="M515" i="10"/>
  <c r="N515" i="10"/>
  <c r="O515" i="10"/>
  <c r="P515" i="10"/>
  <c r="R515" i="10"/>
  <c r="A516" i="10"/>
  <c r="B516" i="10"/>
  <c r="C516" i="10"/>
  <c r="D516" i="10"/>
  <c r="E516" i="10"/>
  <c r="F516" i="10"/>
  <c r="G516" i="10"/>
  <c r="H516" i="10"/>
  <c r="I516" i="10"/>
  <c r="J516" i="10"/>
  <c r="K516" i="10"/>
  <c r="L516" i="10"/>
  <c r="M516" i="10"/>
  <c r="N516" i="10"/>
  <c r="O516" i="10"/>
  <c r="P516" i="10"/>
  <c r="R516" i="10"/>
  <c r="A517" i="10"/>
  <c r="B517" i="10"/>
  <c r="C517" i="10"/>
  <c r="D517" i="10"/>
  <c r="E517" i="10"/>
  <c r="F517" i="10"/>
  <c r="G517" i="10"/>
  <c r="H517" i="10"/>
  <c r="I517" i="10"/>
  <c r="J517" i="10"/>
  <c r="K517" i="10"/>
  <c r="L517" i="10"/>
  <c r="M517" i="10"/>
  <c r="N517" i="10"/>
  <c r="O517" i="10"/>
  <c r="P517" i="10"/>
  <c r="R517" i="10"/>
  <c r="A518" i="10"/>
  <c r="B518" i="10"/>
  <c r="C518" i="10"/>
  <c r="D518" i="10"/>
  <c r="E518" i="10"/>
  <c r="F518" i="10"/>
  <c r="G518" i="10"/>
  <c r="H518" i="10"/>
  <c r="I518" i="10"/>
  <c r="J518" i="10"/>
  <c r="K518" i="10"/>
  <c r="L518" i="10"/>
  <c r="M518" i="10"/>
  <c r="N518" i="10"/>
  <c r="O518" i="10"/>
  <c r="P518" i="10"/>
  <c r="R518" i="10"/>
  <c r="A519" i="10"/>
  <c r="B519" i="10"/>
  <c r="C519" i="10"/>
  <c r="D519" i="10"/>
  <c r="E519" i="10"/>
  <c r="F519" i="10"/>
  <c r="G519" i="10"/>
  <c r="H519" i="10"/>
  <c r="I519" i="10"/>
  <c r="J519" i="10"/>
  <c r="K519" i="10"/>
  <c r="L519" i="10"/>
  <c r="M519" i="10"/>
  <c r="N519" i="10"/>
  <c r="O519" i="10"/>
  <c r="P519" i="10"/>
  <c r="R519" i="10"/>
  <c r="A520" i="10"/>
  <c r="B520" i="10"/>
  <c r="C520" i="10"/>
  <c r="D520" i="10"/>
  <c r="E520" i="10"/>
  <c r="F520" i="10"/>
  <c r="G520" i="10"/>
  <c r="H520" i="10"/>
  <c r="I520" i="10"/>
  <c r="J520" i="10"/>
  <c r="K520" i="10"/>
  <c r="L520" i="10"/>
  <c r="M520" i="10"/>
  <c r="N520" i="10"/>
  <c r="O520" i="10"/>
  <c r="P520" i="10"/>
  <c r="R520" i="10"/>
  <c r="A521" i="10"/>
  <c r="B521" i="10"/>
  <c r="C521" i="10"/>
  <c r="D521" i="10"/>
  <c r="E521" i="10"/>
  <c r="F521" i="10"/>
  <c r="G521" i="10"/>
  <c r="H521" i="10"/>
  <c r="I521" i="10"/>
  <c r="J521" i="10"/>
  <c r="K521" i="10"/>
  <c r="L521" i="10"/>
  <c r="M521" i="10"/>
  <c r="N521" i="10"/>
  <c r="O521" i="10"/>
  <c r="P521" i="10"/>
  <c r="R521" i="10"/>
  <c r="A522" i="10"/>
  <c r="B522" i="10"/>
  <c r="C522" i="10"/>
  <c r="D522" i="10"/>
  <c r="E522" i="10"/>
  <c r="F522" i="10"/>
  <c r="G522" i="10"/>
  <c r="H522" i="10"/>
  <c r="I522" i="10"/>
  <c r="J522" i="10"/>
  <c r="K522" i="10"/>
  <c r="L522" i="10"/>
  <c r="M522" i="10"/>
  <c r="N522" i="10"/>
  <c r="O522" i="10"/>
  <c r="P522" i="10"/>
  <c r="R522" i="10"/>
  <c r="A523" i="10"/>
  <c r="B523" i="10"/>
  <c r="C523" i="10"/>
  <c r="D523" i="10"/>
  <c r="E523" i="10"/>
  <c r="F523" i="10"/>
  <c r="G523" i="10"/>
  <c r="H523" i="10"/>
  <c r="I523" i="10"/>
  <c r="J523" i="10"/>
  <c r="K523" i="10"/>
  <c r="L523" i="10"/>
  <c r="M523" i="10"/>
  <c r="N523" i="10"/>
  <c r="O523" i="10"/>
  <c r="P523" i="10"/>
  <c r="R523" i="10"/>
  <c r="A524" i="10"/>
  <c r="B524" i="10"/>
  <c r="C524" i="10"/>
  <c r="D524" i="10"/>
  <c r="E524" i="10"/>
  <c r="F524" i="10"/>
  <c r="G524" i="10"/>
  <c r="H524" i="10"/>
  <c r="I524" i="10"/>
  <c r="J524" i="10"/>
  <c r="K524" i="10"/>
  <c r="L524" i="10"/>
  <c r="M524" i="10"/>
  <c r="N524" i="10"/>
  <c r="O524" i="10"/>
  <c r="P524" i="10"/>
  <c r="R524" i="10"/>
  <c r="A525" i="10"/>
  <c r="B525" i="10"/>
  <c r="C525" i="10"/>
  <c r="D525" i="10"/>
  <c r="E525" i="10"/>
  <c r="F525" i="10"/>
  <c r="G525" i="10"/>
  <c r="H525" i="10"/>
  <c r="I525" i="10"/>
  <c r="J525" i="10"/>
  <c r="K525" i="10"/>
  <c r="L525" i="10"/>
  <c r="M525" i="10"/>
  <c r="N525" i="10"/>
  <c r="O525" i="10"/>
  <c r="P525" i="10"/>
  <c r="R525" i="10"/>
  <c r="A526" i="10"/>
  <c r="B526" i="10"/>
  <c r="C526" i="10"/>
  <c r="D526" i="10"/>
  <c r="E526" i="10"/>
  <c r="F526" i="10"/>
  <c r="G526" i="10"/>
  <c r="H526" i="10"/>
  <c r="I526" i="10"/>
  <c r="J526" i="10"/>
  <c r="K526" i="10"/>
  <c r="L526" i="10"/>
  <c r="M526" i="10"/>
  <c r="N526" i="10"/>
  <c r="O526" i="10"/>
  <c r="P526" i="10"/>
  <c r="R526" i="10"/>
  <c r="A527" i="10"/>
  <c r="B527" i="10"/>
  <c r="C527" i="10"/>
  <c r="D527" i="10"/>
  <c r="E527" i="10"/>
  <c r="F527" i="10"/>
  <c r="G527" i="10"/>
  <c r="H527" i="10"/>
  <c r="I527" i="10"/>
  <c r="J527" i="10"/>
  <c r="K527" i="10"/>
  <c r="L527" i="10"/>
  <c r="M527" i="10"/>
  <c r="N527" i="10"/>
  <c r="O527" i="10"/>
  <c r="P527" i="10"/>
  <c r="R527" i="10"/>
  <c r="A528" i="10"/>
  <c r="B528" i="10"/>
  <c r="C528" i="10"/>
  <c r="D528" i="10"/>
  <c r="E528" i="10"/>
  <c r="F528" i="10"/>
  <c r="G528" i="10"/>
  <c r="H528" i="10"/>
  <c r="I528" i="10"/>
  <c r="J528" i="10"/>
  <c r="K528" i="10"/>
  <c r="L528" i="10"/>
  <c r="M528" i="10"/>
  <c r="N528" i="10"/>
  <c r="O528" i="10"/>
  <c r="P528" i="10"/>
  <c r="R528" i="10"/>
  <c r="A529" i="10"/>
  <c r="B529" i="10"/>
  <c r="C529" i="10"/>
  <c r="D529" i="10"/>
  <c r="E529" i="10"/>
  <c r="F529" i="10"/>
  <c r="G529" i="10"/>
  <c r="H529" i="10"/>
  <c r="I529" i="10"/>
  <c r="J529" i="10"/>
  <c r="K529" i="10"/>
  <c r="L529" i="10"/>
  <c r="M529" i="10"/>
  <c r="N529" i="10"/>
  <c r="O529" i="10"/>
  <c r="P529" i="10"/>
  <c r="R529" i="10"/>
  <c r="A530" i="10"/>
  <c r="B530" i="10"/>
  <c r="C530" i="10"/>
  <c r="D530" i="10"/>
  <c r="E530" i="10"/>
  <c r="F530" i="10"/>
  <c r="G530" i="10"/>
  <c r="H530" i="10"/>
  <c r="I530" i="10"/>
  <c r="J530" i="10"/>
  <c r="K530" i="10"/>
  <c r="L530" i="10"/>
  <c r="M530" i="10"/>
  <c r="N530" i="10"/>
  <c r="O530" i="10"/>
  <c r="P530" i="10"/>
  <c r="R530" i="10"/>
  <c r="A531" i="10"/>
  <c r="B531" i="10"/>
  <c r="C531" i="10"/>
  <c r="D531" i="10"/>
  <c r="E531" i="10"/>
  <c r="F531" i="10"/>
  <c r="G531" i="10"/>
  <c r="H531" i="10"/>
  <c r="I531" i="10"/>
  <c r="J531" i="10"/>
  <c r="K531" i="10"/>
  <c r="L531" i="10"/>
  <c r="M531" i="10"/>
  <c r="N531" i="10"/>
  <c r="O531" i="10"/>
  <c r="P531" i="10"/>
  <c r="R531" i="10"/>
  <c r="A532" i="10"/>
  <c r="B532" i="10"/>
  <c r="C532" i="10"/>
  <c r="D532" i="10"/>
  <c r="E532" i="10"/>
  <c r="F532" i="10"/>
  <c r="G532" i="10"/>
  <c r="H532" i="10"/>
  <c r="I532" i="10"/>
  <c r="J532" i="10"/>
  <c r="K532" i="10"/>
  <c r="L532" i="10"/>
  <c r="M532" i="10"/>
  <c r="N532" i="10"/>
  <c r="O532" i="10"/>
  <c r="P532" i="10"/>
  <c r="R532" i="10"/>
  <c r="A533" i="10"/>
  <c r="B533" i="10"/>
  <c r="C533" i="10"/>
  <c r="D533" i="10"/>
  <c r="E533" i="10"/>
  <c r="F533" i="10"/>
  <c r="G533" i="10"/>
  <c r="H533" i="10"/>
  <c r="I533" i="10"/>
  <c r="J533" i="10"/>
  <c r="K533" i="10"/>
  <c r="L533" i="10"/>
  <c r="M533" i="10"/>
  <c r="N533" i="10"/>
  <c r="O533" i="10"/>
  <c r="P533" i="10"/>
  <c r="R533" i="10"/>
  <c r="A534" i="10"/>
  <c r="B534" i="10"/>
  <c r="C534" i="10"/>
  <c r="D534" i="10"/>
  <c r="E534" i="10"/>
  <c r="F534" i="10"/>
  <c r="G534" i="10"/>
  <c r="H534" i="10"/>
  <c r="I534" i="10"/>
  <c r="J534" i="10"/>
  <c r="K534" i="10"/>
  <c r="L534" i="10"/>
  <c r="M534" i="10"/>
  <c r="N534" i="10"/>
  <c r="O534" i="10"/>
  <c r="P534" i="10"/>
  <c r="R534" i="10"/>
  <c r="A535" i="10"/>
  <c r="B535" i="10"/>
  <c r="C535" i="10"/>
  <c r="D535" i="10"/>
  <c r="E535" i="10"/>
  <c r="F535" i="10"/>
  <c r="G535" i="10"/>
  <c r="H535" i="10"/>
  <c r="I535" i="10"/>
  <c r="J535" i="10"/>
  <c r="K535" i="10"/>
  <c r="L535" i="10"/>
  <c r="M535" i="10"/>
  <c r="N535" i="10"/>
  <c r="O535" i="10"/>
  <c r="P535" i="10"/>
  <c r="R535" i="10"/>
  <c r="A536" i="10"/>
  <c r="B536" i="10"/>
  <c r="C536" i="10"/>
  <c r="D536" i="10"/>
  <c r="E536" i="10"/>
  <c r="F536" i="10"/>
  <c r="G536" i="10"/>
  <c r="H536" i="10"/>
  <c r="I536" i="10"/>
  <c r="J536" i="10"/>
  <c r="K536" i="10"/>
  <c r="L536" i="10"/>
  <c r="M536" i="10"/>
  <c r="N536" i="10"/>
  <c r="O536" i="10"/>
  <c r="P536" i="10"/>
  <c r="R536" i="10"/>
  <c r="A537" i="10"/>
  <c r="B537" i="10"/>
  <c r="C537" i="10"/>
  <c r="D537" i="10"/>
  <c r="E537" i="10"/>
  <c r="F537" i="10"/>
  <c r="G537" i="10"/>
  <c r="H537" i="10"/>
  <c r="I537" i="10"/>
  <c r="J537" i="10"/>
  <c r="K537" i="10"/>
  <c r="L537" i="10"/>
  <c r="M537" i="10"/>
  <c r="N537" i="10"/>
  <c r="O537" i="10"/>
  <c r="P537" i="10"/>
  <c r="R537" i="10"/>
  <c r="A538" i="10"/>
  <c r="B538" i="10"/>
  <c r="C538" i="10"/>
  <c r="D538" i="10"/>
  <c r="E538" i="10"/>
  <c r="F538" i="10"/>
  <c r="G538" i="10"/>
  <c r="H538" i="10"/>
  <c r="I538" i="10"/>
  <c r="J538" i="10"/>
  <c r="K538" i="10"/>
  <c r="L538" i="10"/>
  <c r="M538" i="10"/>
  <c r="N538" i="10"/>
  <c r="O538" i="10"/>
  <c r="P538" i="10"/>
  <c r="R538" i="10"/>
  <c r="A539" i="10"/>
  <c r="B539" i="10"/>
  <c r="C539" i="10"/>
  <c r="D539" i="10"/>
  <c r="E539" i="10"/>
  <c r="F539" i="10"/>
  <c r="G539" i="10"/>
  <c r="H539" i="10"/>
  <c r="I539" i="10"/>
  <c r="J539" i="10"/>
  <c r="K539" i="10"/>
  <c r="L539" i="10"/>
  <c r="M539" i="10"/>
  <c r="N539" i="10"/>
  <c r="O539" i="10"/>
  <c r="P539" i="10"/>
  <c r="R539" i="10"/>
  <c r="A540" i="10"/>
  <c r="B540" i="10"/>
  <c r="C540" i="10"/>
  <c r="D540" i="10"/>
  <c r="E540" i="10"/>
  <c r="F540" i="10"/>
  <c r="G540" i="10"/>
  <c r="H540" i="10"/>
  <c r="I540" i="10"/>
  <c r="J540" i="10"/>
  <c r="K540" i="10"/>
  <c r="L540" i="10"/>
  <c r="M540" i="10"/>
  <c r="N540" i="10"/>
  <c r="O540" i="10"/>
  <c r="P540" i="10"/>
  <c r="R540" i="10"/>
  <c r="A541" i="10"/>
  <c r="B541" i="10"/>
  <c r="C541" i="10"/>
  <c r="D541" i="10"/>
  <c r="E541" i="10"/>
  <c r="F541" i="10"/>
  <c r="G541" i="10"/>
  <c r="H541" i="10"/>
  <c r="I541" i="10"/>
  <c r="J541" i="10"/>
  <c r="K541" i="10"/>
  <c r="L541" i="10"/>
  <c r="M541" i="10"/>
  <c r="N541" i="10"/>
  <c r="O541" i="10"/>
  <c r="P541" i="10"/>
  <c r="R541" i="10"/>
  <c r="A542" i="10"/>
  <c r="B542" i="10"/>
  <c r="C542" i="10"/>
  <c r="D542" i="10"/>
  <c r="E542" i="10"/>
  <c r="F542" i="10"/>
  <c r="G542" i="10"/>
  <c r="H542" i="10"/>
  <c r="I542" i="10"/>
  <c r="J542" i="10"/>
  <c r="K542" i="10"/>
  <c r="L542" i="10"/>
  <c r="M542" i="10"/>
  <c r="N542" i="10"/>
  <c r="O542" i="10"/>
  <c r="P542" i="10"/>
  <c r="R542" i="10"/>
  <c r="A543" i="10"/>
  <c r="B543" i="10"/>
  <c r="C543" i="10"/>
  <c r="D543" i="10"/>
  <c r="E543" i="10"/>
  <c r="F543" i="10"/>
  <c r="G543" i="10"/>
  <c r="H543" i="10"/>
  <c r="I543" i="10"/>
  <c r="J543" i="10"/>
  <c r="K543" i="10"/>
  <c r="L543" i="10"/>
  <c r="M543" i="10"/>
  <c r="N543" i="10"/>
  <c r="O543" i="10"/>
  <c r="P543" i="10"/>
  <c r="R543" i="10"/>
  <c r="A544" i="10"/>
  <c r="B544" i="10"/>
  <c r="C544" i="10"/>
  <c r="D544" i="10"/>
  <c r="E544" i="10"/>
  <c r="F544" i="10"/>
  <c r="G544" i="10"/>
  <c r="H544" i="10"/>
  <c r="I544" i="10"/>
  <c r="J544" i="10"/>
  <c r="K544" i="10"/>
  <c r="L544" i="10"/>
  <c r="M544" i="10"/>
  <c r="N544" i="10"/>
  <c r="O544" i="10"/>
  <c r="P544" i="10"/>
  <c r="R544" i="10"/>
  <c r="A545" i="10"/>
  <c r="B545" i="10"/>
  <c r="C545" i="10"/>
  <c r="D545" i="10"/>
  <c r="E545" i="10"/>
  <c r="F545" i="10"/>
  <c r="G545" i="10"/>
  <c r="H545" i="10"/>
  <c r="I545" i="10"/>
  <c r="J545" i="10"/>
  <c r="K545" i="10"/>
  <c r="L545" i="10"/>
  <c r="M545" i="10"/>
  <c r="N545" i="10"/>
  <c r="O545" i="10"/>
  <c r="P545" i="10"/>
  <c r="R545" i="10"/>
  <c r="A546" i="10"/>
  <c r="B546" i="10"/>
  <c r="C546" i="10"/>
  <c r="D546" i="10"/>
  <c r="E546" i="10"/>
  <c r="F546" i="10"/>
  <c r="G546" i="10"/>
  <c r="H546" i="10"/>
  <c r="I546" i="10"/>
  <c r="J546" i="10"/>
  <c r="K546" i="10"/>
  <c r="L546" i="10"/>
  <c r="M546" i="10"/>
  <c r="N546" i="10"/>
  <c r="O546" i="10"/>
  <c r="P546" i="10"/>
  <c r="R546" i="10"/>
  <c r="A547" i="10"/>
  <c r="B547" i="10"/>
  <c r="C547" i="10"/>
  <c r="D547" i="10"/>
  <c r="E547" i="10"/>
  <c r="F547" i="10"/>
  <c r="G547" i="10"/>
  <c r="H547" i="10"/>
  <c r="I547" i="10"/>
  <c r="J547" i="10"/>
  <c r="K547" i="10"/>
  <c r="L547" i="10"/>
  <c r="M547" i="10"/>
  <c r="N547" i="10"/>
  <c r="O547" i="10"/>
  <c r="P547" i="10"/>
  <c r="R547" i="10"/>
  <c r="A548" i="10"/>
  <c r="B548" i="10"/>
  <c r="C548" i="10"/>
  <c r="D548" i="10"/>
  <c r="E548" i="10"/>
  <c r="F548" i="10"/>
  <c r="G548" i="10"/>
  <c r="H548" i="10"/>
  <c r="I548" i="10"/>
  <c r="J548" i="10"/>
  <c r="K548" i="10"/>
  <c r="L548" i="10"/>
  <c r="M548" i="10"/>
  <c r="N548" i="10"/>
  <c r="O548" i="10"/>
  <c r="P548" i="10"/>
  <c r="R548" i="10"/>
  <c r="A549" i="10"/>
  <c r="B549" i="10"/>
  <c r="C549" i="10"/>
  <c r="D549" i="10"/>
  <c r="E549" i="10"/>
  <c r="F549" i="10"/>
  <c r="G549" i="10"/>
  <c r="H549" i="10"/>
  <c r="I549" i="10"/>
  <c r="J549" i="10"/>
  <c r="K549" i="10"/>
  <c r="L549" i="10"/>
  <c r="M549" i="10"/>
  <c r="N549" i="10"/>
  <c r="O549" i="10"/>
  <c r="P549" i="10"/>
  <c r="R549" i="10"/>
  <c r="A550" i="10"/>
  <c r="B550" i="10"/>
  <c r="C550" i="10"/>
  <c r="D550" i="10"/>
  <c r="E550" i="10"/>
  <c r="F550" i="10"/>
  <c r="G550" i="10"/>
  <c r="H550" i="10"/>
  <c r="I550" i="10"/>
  <c r="J550" i="10"/>
  <c r="K550" i="10"/>
  <c r="L550" i="10"/>
  <c r="M550" i="10"/>
  <c r="N550" i="10"/>
  <c r="O550" i="10"/>
  <c r="P550" i="10"/>
  <c r="R550" i="10"/>
  <c r="A551" i="10"/>
  <c r="B551" i="10"/>
  <c r="C551" i="10"/>
  <c r="D551" i="10"/>
  <c r="E551" i="10"/>
  <c r="F551" i="10"/>
  <c r="G551" i="10"/>
  <c r="H551" i="10"/>
  <c r="I551" i="10"/>
  <c r="J551" i="10"/>
  <c r="K551" i="10"/>
  <c r="L551" i="10"/>
  <c r="M551" i="10"/>
  <c r="N551" i="10"/>
  <c r="O551" i="10"/>
  <c r="P551" i="10"/>
  <c r="R551" i="10"/>
  <c r="A552" i="10"/>
  <c r="B552" i="10"/>
  <c r="C552" i="10"/>
  <c r="D552" i="10"/>
  <c r="E552" i="10"/>
  <c r="F552" i="10"/>
  <c r="G552" i="10"/>
  <c r="H552" i="10"/>
  <c r="I552" i="10"/>
  <c r="J552" i="10"/>
  <c r="K552" i="10"/>
  <c r="L552" i="10"/>
  <c r="M552" i="10"/>
  <c r="N552" i="10"/>
  <c r="O552" i="10"/>
  <c r="P552" i="10"/>
  <c r="R552" i="10"/>
  <c r="A553" i="10"/>
  <c r="B553" i="10"/>
  <c r="C553" i="10"/>
  <c r="D553" i="10"/>
  <c r="E553" i="10"/>
  <c r="F553" i="10"/>
  <c r="G553" i="10"/>
  <c r="H553" i="10"/>
  <c r="I553" i="10"/>
  <c r="J553" i="10"/>
  <c r="K553" i="10"/>
  <c r="L553" i="10"/>
  <c r="M553" i="10"/>
  <c r="N553" i="10"/>
  <c r="O553" i="10"/>
  <c r="P553" i="10"/>
  <c r="R553" i="10"/>
  <c r="A554" i="10"/>
  <c r="B554" i="10"/>
  <c r="C554" i="10"/>
  <c r="D554" i="10"/>
  <c r="E554" i="10"/>
  <c r="F554" i="10"/>
  <c r="G554" i="10"/>
  <c r="H554" i="10"/>
  <c r="I554" i="10"/>
  <c r="J554" i="10"/>
  <c r="K554" i="10"/>
  <c r="L554" i="10"/>
  <c r="M554" i="10"/>
  <c r="N554" i="10"/>
  <c r="O554" i="10"/>
  <c r="P554" i="10"/>
  <c r="R554" i="10"/>
  <c r="A555" i="10"/>
  <c r="B555" i="10"/>
  <c r="C555" i="10"/>
  <c r="D555" i="10"/>
  <c r="E555" i="10"/>
  <c r="F555" i="10"/>
  <c r="G555" i="10"/>
  <c r="H555" i="10"/>
  <c r="I555" i="10"/>
  <c r="J555" i="10"/>
  <c r="K555" i="10"/>
  <c r="L555" i="10"/>
  <c r="M555" i="10"/>
  <c r="N555" i="10"/>
  <c r="O555" i="10"/>
  <c r="P555" i="10"/>
  <c r="R555" i="10"/>
  <c r="A556" i="10"/>
  <c r="B556" i="10"/>
  <c r="C556" i="10"/>
  <c r="D556" i="10"/>
  <c r="E556" i="10"/>
  <c r="F556" i="10"/>
  <c r="G556" i="10"/>
  <c r="H556" i="10"/>
  <c r="I556" i="10"/>
  <c r="J556" i="10"/>
  <c r="K556" i="10"/>
  <c r="L556" i="10"/>
  <c r="M556" i="10"/>
  <c r="N556" i="10"/>
  <c r="O556" i="10"/>
  <c r="P556" i="10"/>
  <c r="R556" i="10"/>
  <c r="A557" i="10"/>
  <c r="B557" i="10"/>
  <c r="C557" i="10"/>
  <c r="D557" i="10"/>
  <c r="E557" i="10"/>
  <c r="F557" i="10"/>
  <c r="G557" i="10"/>
  <c r="H557" i="10"/>
  <c r="I557" i="10"/>
  <c r="J557" i="10"/>
  <c r="K557" i="10"/>
  <c r="L557" i="10"/>
  <c r="M557" i="10"/>
  <c r="N557" i="10"/>
  <c r="O557" i="10"/>
  <c r="P557" i="10"/>
  <c r="R557" i="10"/>
  <c r="A558" i="10"/>
  <c r="B558" i="10"/>
  <c r="C558" i="10"/>
  <c r="D558" i="10"/>
  <c r="E558" i="10"/>
  <c r="F558" i="10"/>
  <c r="G558" i="10"/>
  <c r="H558" i="10"/>
  <c r="I558" i="10"/>
  <c r="J558" i="10"/>
  <c r="K558" i="10"/>
  <c r="L558" i="10"/>
  <c r="M558" i="10"/>
  <c r="N558" i="10"/>
  <c r="O558" i="10"/>
  <c r="P558" i="10"/>
  <c r="R558" i="10"/>
  <c r="A559" i="10"/>
  <c r="B559" i="10"/>
  <c r="C559" i="10"/>
  <c r="D559" i="10"/>
  <c r="E559" i="10"/>
  <c r="F559" i="10"/>
  <c r="G559" i="10"/>
  <c r="H559" i="10"/>
  <c r="I559" i="10"/>
  <c r="J559" i="10"/>
  <c r="K559" i="10"/>
  <c r="L559" i="10"/>
  <c r="M559" i="10"/>
  <c r="N559" i="10"/>
  <c r="O559" i="10"/>
  <c r="P559" i="10"/>
  <c r="R559" i="10"/>
  <c r="A560" i="10"/>
  <c r="B560" i="10"/>
  <c r="C560" i="10"/>
  <c r="D560" i="10"/>
  <c r="E560" i="10"/>
  <c r="F560" i="10"/>
  <c r="G560" i="10"/>
  <c r="H560" i="10"/>
  <c r="I560" i="10"/>
  <c r="J560" i="10"/>
  <c r="K560" i="10"/>
  <c r="L560" i="10"/>
  <c r="M560" i="10"/>
  <c r="N560" i="10"/>
  <c r="O560" i="10"/>
  <c r="P560" i="10"/>
  <c r="R560" i="10"/>
  <c r="A561" i="10"/>
  <c r="B561" i="10"/>
  <c r="C561" i="10"/>
  <c r="D561" i="10"/>
  <c r="E561" i="10"/>
  <c r="F561" i="10"/>
  <c r="G561" i="10"/>
  <c r="H561" i="10"/>
  <c r="I561" i="10"/>
  <c r="J561" i="10"/>
  <c r="K561" i="10"/>
  <c r="L561" i="10"/>
  <c r="M561" i="10"/>
  <c r="N561" i="10"/>
  <c r="O561" i="10"/>
  <c r="P561" i="10"/>
  <c r="R561" i="10"/>
  <c r="A562" i="10"/>
  <c r="B562" i="10"/>
  <c r="C562" i="10"/>
  <c r="D562" i="10"/>
  <c r="E562" i="10"/>
  <c r="F562" i="10"/>
  <c r="G562" i="10"/>
  <c r="H562" i="10"/>
  <c r="I562" i="10"/>
  <c r="J562" i="10"/>
  <c r="K562" i="10"/>
  <c r="L562" i="10"/>
  <c r="M562" i="10"/>
  <c r="N562" i="10"/>
  <c r="O562" i="10"/>
  <c r="P562" i="10"/>
  <c r="R562" i="10"/>
  <c r="A563" i="10"/>
  <c r="B563" i="10"/>
  <c r="C563" i="10"/>
  <c r="D563" i="10"/>
  <c r="E563" i="10"/>
  <c r="F563" i="10"/>
  <c r="G563" i="10"/>
  <c r="H563" i="10"/>
  <c r="I563" i="10"/>
  <c r="J563" i="10"/>
  <c r="K563" i="10"/>
  <c r="L563" i="10"/>
  <c r="M563" i="10"/>
  <c r="N563" i="10"/>
  <c r="O563" i="10"/>
  <c r="P563" i="10"/>
  <c r="R563" i="10"/>
  <c r="A564" i="10"/>
  <c r="B564" i="10"/>
  <c r="C564" i="10"/>
  <c r="D564" i="10"/>
  <c r="E564" i="10"/>
  <c r="F564" i="10"/>
  <c r="G564" i="10"/>
  <c r="H564" i="10"/>
  <c r="I564" i="10"/>
  <c r="J564" i="10"/>
  <c r="K564" i="10"/>
  <c r="L564" i="10"/>
  <c r="M564" i="10"/>
  <c r="N564" i="10"/>
  <c r="O564" i="10"/>
  <c r="P564" i="10"/>
  <c r="R564" i="10"/>
  <c r="A565" i="10"/>
  <c r="B565" i="10"/>
  <c r="C565" i="10"/>
  <c r="D565" i="10"/>
  <c r="E565" i="10"/>
  <c r="F565" i="10"/>
  <c r="G565" i="10"/>
  <c r="H565" i="10"/>
  <c r="I565" i="10"/>
  <c r="J565" i="10"/>
  <c r="K565" i="10"/>
  <c r="L565" i="10"/>
  <c r="M565" i="10"/>
  <c r="N565" i="10"/>
  <c r="O565" i="10"/>
  <c r="P565" i="10"/>
  <c r="R565" i="10"/>
  <c r="A566" i="10"/>
  <c r="B566" i="10"/>
  <c r="C566" i="10"/>
  <c r="D566" i="10"/>
  <c r="E566" i="10"/>
  <c r="F566" i="10"/>
  <c r="G566" i="10"/>
  <c r="H566" i="10"/>
  <c r="I566" i="10"/>
  <c r="J566" i="10"/>
  <c r="K566" i="10"/>
  <c r="L566" i="10"/>
  <c r="M566" i="10"/>
  <c r="N566" i="10"/>
  <c r="O566" i="10"/>
  <c r="P566" i="10"/>
  <c r="R566" i="10"/>
  <c r="A567" i="10"/>
  <c r="B567" i="10"/>
  <c r="C567" i="10"/>
  <c r="D567" i="10"/>
  <c r="E567" i="10"/>
  <c r="F567" i="10"/>
  <c r="G567" i="10"/>
  <c r="H567" i="10"/>
  <c r="I567" i="10"/>
  <c r="J567" i="10"/>
  <c r="K567" i="10"/>
  <c r="L567" i="10"/>
  <c r="M567" i="10"/>
  <c r="N567" i="10"/>
  <c r="O567" i="10"/>
  <c r="P567" i="10"/>
  <c r="R567" i="10"/>
  <c r="A568" i="10"/>
  <c r="B568" i="10"/>
  <c r="C568" i="10"/>
  <c r="D568" i="10"/>
  <c r="E568" i="10"/>
  <c r="F568" i="10"/>
  <c r="G568" i="10"/>
  <c r="H568" i="10"/>
  <c r="I568" i="10"/>
  <c r="J568" i="10"/>
  <c r="K568" i="10"/>
  <c r="L568" i="10"/>
  <c r="M568" i="10"/>
  <c r="N568" i="10"/>
  <c r="O568" i="10"/>
  <c r="P568" i="10"/>
  <c r="R568" i="10"/>
  <c r="A569" i="10"/>
  <c r="B569" i="10"/>
  <c r="C569" i="10"/>
  <c r="D569" i="10"/>
  <c r="E569" i="10"/>
  <c r="F569" i="10"/>
  <c r="G569" i="10"/>
  <c r="H569" i="10"/>
  <c r="I569" i="10"/>
  <c r="J569" i="10"/>
  <c r="K569" i="10"/>
  <c r="L569" i="10"/>
  <c r="M569" i="10"/>
  <c r="N569" i="10"/>
  <c r="O569" i="10"/>
  <c r="P569" i="10"/>
  <c r="R569" i="10"/>
  <c r="A570" i="10"/>
  <c r="B570" i="10"/>
  <c r="C570" i="10"/>
  <c r="D570" i="10"/>
  <c r="E570" i="10"/>
  <c r="F570" i="10"/>
  <c r="G570" i="10"/>
  <c r="H570" i="10"/>
  <c r="I570" i="10"/>
  <c r="J570" i="10"/>
  <c r="K570" i="10"/>
  <c r="L570" i="10"/>
  <c r="M570" i="10"/>
  <c r="N570" i="10"/>
  <c r="O570" i="10"/>
  <c r="P570" i="10"/>
  <c r="R570" i="10"/>
  <c r="A571" i="10"/>
  <c r="B571" i="10"/>
  <c r="C571" i="10"/>
  <c r="D571" i="10"/>
  <c r="E571" i="10"/>
  <c r="F571" i="10"/>
  <c r="G571" i="10"/>
  <c r="H571" i="10"/>
  <c r="I571" i="10"/>
  <c r="J571" i="10"/>
  <c r="K571" i="10"/>
  <c r="L571" i="10"/>
  <c r="M571" i="10"/>
  <c r="N571" i="10"/>
  <c r="O571" i="10"/>
  <c r="P571" i="10"/>
  <c r="R571" i="10"/>
  <c r="A572" i="10"/>
  <c r="B572" i="10"/>
  <c r="C572" i="10"/>
  <c r="D572" i="10"/>
  <c r="E572" i="10"/>
  <c r="F572" i="10"/>
  <c r="G572" i="10"/>
  <c r="H572" i="10"/>
  <c r="I572" i="10"/>
  <c r="J572" i="10"/>
  <c r="K572" i="10"/>
  <c r="L572" i="10"/>
  <c r="M572" i="10"/>
  <c r="N572" i="10"/>
  <c r="O572" i="10"/>
  <c r="P572" i="10"/>
  <c r="R572" i="10"/>
  <c r="A573" i="10"/>
  <c r="B573" i="10"/>
  <c r="C573" i="10"/>
  <c r="D573" i="10"/>
  <c r="E573" i="10"/>
  <c r="F573" i="10"/>
  <c r="G573" i="10"/>
  <c r="H573" i="10"/>
  <c r="I573" i="10"/>
  <c r="J573" i="10"/>
  <c r="K573" i="10"/>
  <c r="L573" i="10"/>
  <c r="M573" i="10"/>
  <c r="N573" i="10"/>
  <c r="O573" i="10"/>
  <c r="P573" i="10"/>
  <c r="R573" i="10"/>
  <c r="A574" i="10"/>
  <c r="B574" i="10"/>
  <c r="C574" i="10"/>
  <c r="D574" i="10"/>
  <c r="E574" i="10"/>
  <c r="F574" i="10"/>
  <c r="G574" i="10"/>
  <c r="H574" i="10"/>
  <c r="I574" i="10"/>
  <c r="J574" i="10"/>
  <c r="K574" i="10"/>
  <c r="L574" i="10"/>
  <c r="M574" i="10"/>
  <c r="N574" i="10"/>
  <c r="O574" i="10"/>
  <c r="P574" i="10"/>
  <c r="R574" i="10"/>
  <c r="A575" i="10"/>
  <c r="B575" i="10"/>
  <c r="C575" i="10"/>
  <c r="D575" i="10"/>
  <c r="E575" i="10"/>
  <c r="F575" i="10"/>
  <c r="G575" i="10"/>
  <c r="H575" i="10"/>
  <c r="I575" i="10"/>
  <c r="J575" i="10"/>
  <c r="K575" i="10"/>
  <c r="L575" i="10"/>
  <c r="M575" i="10"/>
  <c r="N575" i="10"/>
  <c r="O575" i="10"/>
  <c r="P575" i="10"/>
  <c r="R575" i="10"/>
  <c r="A576" i="10"/>
  <c r="B576" i="10"/>
  <c r="C576" i="10"/>
  <c r="D576" i="10"/>
  <c r="E576" i="10"/>
  <c r="F576" i="10"/>
  <c r="G576" i="10"/>
  <c r="H576" i="10"/>
  <c r="I576" i="10"/>
  <c r="J576" i="10"/>
  <c r="K576" i="10"/>
  <c r="L576" i="10"/>
  <c r="M576" i="10"/>
  <c r="N576" i="10"/>
  <c r="O576" i="10"/>
  <c r="P576" i="10"/>
  <c r="R576" i="10"/>
  <c r="A577" i="10"/>
  <c r="B577" i="10"/>
  <c r="C577" i="10"/>
  <c r="D577" i="10"/>
  <c r="E577" i="10"/>
  <c r="F577" i="10"/>
  <c r="G577" i="10"/>
  <c r="H577" i="10"/>
  <c r="I577" i="10"/>
  <c r="J577" i="10"/>
  <c r="K577" i="10"/>
  <c r="L577" i="10"/>
  <c r="M577" i="10"/>
  <c r="N577" i="10"/>
  <c r="O577" i="10"/>
  <c r="P577" i="10"/>
  <c r="R577" i="10"/>
  <c r="A578" i="10"/>
  <c r="B578" i="10"/>
  <c r="C578" i="10"/>
  <c r="D578" i="10"/>
  <c r="E578" i="10"/>
  <c r="F578" i="10"/>
  <c r="G578" i="10"/>
  <c r="H578" i="10"/>
  <c r="I578" i="10"/>
  <c r="J578" i="10"/>
  <c r="K578" i="10"/>
  <c r="L578" i="10"/>
  <c r="M578" i="10"/>
  <c r="N578" i="10"/>
  <c r="O578" i="10"/>
  <c r="P578" i="10"/>
  <c r="R578" i="10"/>
  <c r="A579" i="10"/>
  <c r="B579" i="10"/>
  <c r="C579" i="10"/>
  <c r="D579" i="10"/>
  <c r="E579" i="10"/>
  <c r="F579" i="10"/>
  <c r="G579" i="10"/>
  <c r="H579" i="10"/>
  <c r="I579" i="10"/>
  <c r="J579" i="10"/>
  <c r="K579" i="10"/>
  <c r="L579" i="10"/>
  <c r="M579" i="10"/>
  <c r="N579" i="10"/>
  <c r="O579" i="10"/>
  <c r="P579" i="10"/>
  <c r="R579" i="10"/>
  <c r="A580" i="10"/>
  <c r="B580" i="10"/>
  <c r="C580" i="10"/>
  <c r="D580" i="10"/>
  <c r="E580" i="10"/>
  <c r="F580" i="10"/>
  <c r="G580" i="10"/>
  <c r="H580" i="10"/>
  <c r="I580" i="10"/>
  <c r="J580" i="10"/>
  <c r="K580" i="10"/>
  <c r="L580" i="10"/>
  <c r="M580" i="10"/>
  <c r="N580" i="10"/>
  <c r="O580" i="10"/>
  <c r="P580" i="10"/>
  <c r="R580" i="10"/>
  <c r="B581" i="10"/>
  <c r="C581" i="10"/>
  <c r="D581" i="10"/>
  <c r="E581" i="10"/>
  <c r="F581" i="10"/>
  <c r="G581" i="10"/>
  <c r="H581" i="10"/>
  <c r="I581" i="10"/>
  <c r="J581" i="10"/>
  <c r="K581" i="10"/>
  <c r="L581" i="10"/>
  <c r="M581" i="10"/>
  <c r="N581" i="10"/>
  <c r="O581" i="10"/>
  <c r="P581" i="10"/>
  <c r="R581" i="10"/>
  <c r="A582" i="10"/>
  <c r="B582" i="10"/>
  <c r="C582" i="10"/>
  <c r="D582" i="10"/>
  <c r="E582" i="10"/>
  <c r="F582" i="10"/>
  <c r="G582" i="10"/>
  <c r="H582" i="10"/>
  <c r="I582" i="10"/>
  <c r="J582" i="10"/>
  <c r="K582" i="10"/>
  <c r="L582" i="10"/>
  <c r="M582" i="10"/>
  <c r="N582" i="10"/>
  <c r="O582" i="10"/>
  <c r="P582" i="10"/>
  <c r="R582" i="10"/>
  <c r="A583" i="10"/>
  <c r="B583" i="10"/>
  <c r="C583" i="10"/>
  <c r="D583" i="10"/>
  <c r="E583" i="10"/>
  <c r="F583" i="10"/>
  <c r="G583" i="10"/>
  <c r="H583" i="10"/>
  <c r="I583" i="10"/>
  <c r="J583" i="10"/>
  <c r="K583" i="10"/>
  <c r="L583" i="10"/>
  <c r="M583" i="10"/>
  <c r="N583" i="10"/>
  <c r="O583" i="10"/>
  <c r="P583" i="10"/>
  <c r="R583" i="10"/>
  <c r="A584" i="10"/>
  <c r="B584" i="10"/>
  <c r="C584" i="10"/>
  <c r="D584" i="10"/>
  <c r="E584" i="10"/>
  <c r="F584" i="10"/>
  <c r="G584" i="10"/>
  <c r="H584" i="10"/>
  <c r="I584" i="10"/>
  <c r="J584" i="10"/>
  <c r="K584" i="10"/>
  <c r="L584" i="10"/>
  <c r="M584" i="10"/>
  <c r="N584" i="10"/>
  <c r="O584" i="10"/>
  <c r="P584" i="10"/>
  <c r="R584" i="10"/>
  <c r="A585" i="10"/>
  <c r="B585" i="10"/>
  <c r="C585" i="10"/>
  <c r="D585" i="10"/>
  <c r="E585" i="10"/>
  <c r="F585" i="10"/>
  <c r="G585" i="10"/>
  <c r="H585" i="10"/>
  <c r="I585" i="10"/>
  <c r="J585" i="10"/>
  <c r="K585" i="10"/>
  <c r="L585" i="10"/>
  <c r="M585" i="10"/>
  <c r="N585" i="10"/>
  <c r="O585" i="10"/>
  <c r="P585" i="10"/>
  <c r="R585" i="10"/>
  <c r="A586" i="10"/>
  <c r="B586" i="10"/>
  <c r="C586" i="10"/>
  <c r="D586" i="10"/>
  <c r="E586" i="10"/>
  <c r="F586" i="10"/>
  <c r="G586" i="10"/>
  <c r="H586" i="10"/>
  <c r="I586" i="10"/>
  <c r="J586" i="10"/>
  <c r="K586" i="10"/>
  <c r="L586" i="10"/>
  <c r="M586" i="10"/>
  <c r="N586" i="10"/>
  <c r="O586" i="10"/>
  <c r="P586" i="10"/>
  <c r="R586" i="10"/>
  <c r="A587" i="10"/>
  <c r="B587" i="10"/>
  <c r="C587" i="10"/>
  <c r="D587" i="10"/>
  <c r="E587" i="10"/>
  <c r="F587" i="10"/>
  <c r="G587" i="10"/>
  <c r="H587" i="10"/>
  <c r="I587" i="10"/>
  <c r="J587" i="10"/>
  <c r="K587" i="10"/>
  <c r="L587" i="10"/>
  <c r="M587" i="10"/>
  <c r="N587" i="10"/>
  <c r="O587" i="10"/>
  <c r="P587" i="10"/>
  <c r="R587" i="10"/>
  <c r="A588" i="10"/>
  <c r="B588" i="10"/>
  <c r="C588" i="10"/>
  <c r="D588" i="10"/>
  <c r="E588" i="10"/>
  <c r="F588" i="10"/>
  <c r="G588" i="10"/>
  <c r="H588" i="10"/>
  <c r="I588" i="10"/>
  <c r="J588" i="10"/>
  <c r="K588" i="10"/>
  <c r="L588" i="10"/>
  <c r="M588" i="10"/>
  <c r="N588" i="10"/>
  <c r="O588" i="10"/>
  <c r="P588" i="10"/>
  <c r="R588" i="10"/>
  <c r="A589" i="10"/>
  <c r="B589" i="10"/>
  <c r="C589" i="10"/>
  <c r="D589" i="10"/>
  <c r="E589" i="10"/>
  <c r="F589" i="10"/>
  <c r="G589" i="10"/>
  <c r="H589" i="10"/>
  <c r="I589" i="10"/>
  <c r="J589" i="10"/>
  <c r="K589" i="10"/>
  <c r="L589" i="10"/>
  <c r="M589" i="10"/>
  <c r="N589" i="10"/>
  <c r="O589" i="10"/>
  <c r="P589" i="10"/>
  <c r="R589" i="10"/>
  <c r="A590" i="10"/>
  <c r="B590" i="10"/>
  <c r="C590" i="10"/>
  <c r="D590" i="10"/>
  <c r="E590" i="10"/>
  <c r="F590" i="10"/>
  <c r="G590" i="10"/>
  <c r="H590" i="10"/>
  <c r="I590" i="10"/>
  <c r="J590" i="10"/>
  <c r="K590" i="10"/>
  <c r="L590" i="10"/>
  <c r="M590" i="10"/>
  <c r="N590" i="10"/>
  <c r="O590" i="10"/>
  <c r="P590" i="10"/>
  <c r="R590" i="10"/>
  <c r="A591" i="10"/>
  <c r="B591" i="10"/>
  <c r="C591" i="10"/>
  <c r="D591" i="10"/>
  <c r="E591" i="10"/>
  <c r="F591" i="10"/>
  <c r="G591" i="10"/>
  <c r="H591" i="10"/>
  <c r="I591" i="10"/>
  <c r="J591" i="10"/>
  <c r="K591" i="10"/>
  <c r="L591" i="10"/>
  <c r="M591" i="10"/>
  <c r="N591" i="10"/>
  <c r="O591" i="10"/>
  <c r="P591" i="10"/>
  <c r="R591" i="10"/>
  <c r="A592" i="10"/>
  <c r="B592" i="10"/>
  <c r="C592" i="10"/>
  <c r="D592" i="10"/>
  <c r="E592" i="10"/>
  <c r="F592" i="10"/>
  <c r="G592" i="10"/>
  <c r="H592" i="10"/>
  <c r="I592" i="10"/>
  <c r="J592" i="10"/>
  <c r="K592" i="10"/>
  <c r="L592" i="10"/>
  <c r="M592" i="10"/>
  <c r="N592" i="10"/>
  <c r="O592" i="10"/>
  <c r="P592" i="10"/>
  <c r="R592" i="10"/>
  <c r="B593" i="10"/>
  <c r="C593" i="10"/>
  <c r="D593" i="10"/>
  <c r="E593" i="10"/>
  <c r="F593" i="10"/>
  <c r="G593" i="10"/>
  <c r="H593" i="10"/>
  <c r="I593" i="10"/>
  <c r="J593" i="10"/>
  <c r="K593" i="10"/>
  <c r="L593" i="10"/>
  <c r="M593" i="10"/>
  <c r="N593" i="10"/>
  <c r="O593" i="10"/>
  <c r="P593" i="10"/>
  <c r="R593" i="10"/>
  <c r="A594" i="10"/>
  <c r="B594" i="10"/>
  <c r="C594" i="10"/>
  <c r="D594" i="10"/>
  <c r="E594" i="10"/>
  <c r="F594" i="10"/>
  <c r="G594" i="10"/>
  <c r="H594" i="10"/>
  <c r="I594" i="10"/>
  <c r="J594" i="10"/>
  <c r="K594" i="10"/>
  <c r="L594" i="10"/>
  <c r="M594" i="10"/>
  <c r="N594" i="10"/>
  <c r="O594" i="10"/>
  <c r="P594" i="10"/>
  <c r="R594" i="10"/>
  <c r="A595" i="10"/>
  <c r="B595" i="10"/>
  <c r="C595" i="10"/>
  <c r="D595" i="10"/>
  <c r="E595" i="10"/>
  <c r="F595" i="10"/>
  <c r="G595" i="10"/>
  <c r="H595" i="10"/>
  <c r="I595" i="10"/>
  <c r="J595" i="10"/>
  <c r="K595" i="10"/>
  <c r="L595" i="10"/>
  <c r="M595" i="10"/>
  <c r="N595" i="10"/>
  <c r="O595" i="10"/>
  <c r="P595" i="10"/>
  <c r="R595" i="10"/>
  <c r="A596" i="10"/>
  <c r="B596" i="10"/>
  <c r="C596" i="10"/>
  <c r="D596" i="10"/>
  <c r="E596" i="10"/>
  <c r="F596" i="10"/>
  <c r="G596" i="10"/>
  <c r="H596" i="10"/>
  <c r="I596" i="10"/>
  <c r="J596" i="10"/>
  <c r="K596" i="10"/>
  <c r="L596" i="10"/>
  <c r="M596" i="10"/>
  <c r="N596" i="10"/>
  <c r="O596" i="10"/>
  <c r="P596" i="10"/>
  <c r="R596" i="10"/>
  <c r="A597" i="10"/>
  <c r="B597" i="10"/>
  <c r="C597" i="10"/>
  <c r="D597" i="10"/>
  <c r="E597" i="10"/>
  <c r="F597" i="10"/>
  <c r="G597" i="10"/>
  <c r="H597" i="10"/>
  <c r="I597" i="10"/>
  <c r="J597" i="10"/>
  <c r="K597" i="10"/>
  <c r="L597" i="10"/>
  <c r="M597" i="10"/>
  <c r="N597" i="10"/>
  <c r="O597" i="10"/>
  <c r="P597" i="10"/>
  <c r="R597" i="10"/>
  <c r="A598" i="10"/>
  <c r="B598" i="10"/>
  <c r="C598" i="10"/>
  <c r="D598" i="10"/>
  <c r="E598" i="10"/>
  <c r="F598" i="10"/>
  <c r="G598" i="10"/>
  <c r="H598" i="10"/>
  <c r="I598" i="10"/>
  <c r="J598" i="10"/>
  <c r="K598" i="10"/>
  <c r="L598" i="10"/>
  <c r="M598" i="10"/>
  <c r="N598" i="10"/>
  <c r="O598" i="10"/>
  <c r="P598" i="10"/>
  <c r="R598" i="10"/>
  <c r="A599" i="10"/>
  <c r="B599" i="10"/>
  <c r="C599" i="10"/>
  <c r="D599" i="10"/>
  <c r="E599" i="10"/>
  <c r="F599" i="10"/>
  <c r="G599" i="10"/>
  <c r="H599" i="10"/>
  <c r="I599" i="10"/>
  <c r="J599" i="10"/>
  <c r="K599" i="10"/>
  <c r="L599" i="10"/>
  <c r="M599" i="10"/>
  <c r="N599" i="10"/>
  <c r="O599" i="10"/>
  <c r="P599" i="10"/>
  <c r="R599" i="10"/>
  <c r="A600" i="10"/>
  <c r="B600" i="10"/>
  <c r="C600" i="10"/>
  <c r="D600" i="10"/>
  <c r="E600" i="10"/>
  <c r="F600" i="10"/>
  <c r="G600" i="10"/>
  <c r="H600" i="10"/>
  <c r="I600" i="10"/>
  <c r="J600" i="10"/>
  <c r="K600" i="10"/>
  <c r="L600" i="10"/>
  <c r="M600" i="10"/>
  <c r="N600" i="10"/>
  <c r="O600" i="10"/>
  <c r="P600" i="10"/>
  <c r="R600" i="10"/>
  <c r="A601" i="10"/>
  <c r="B601" i="10"/>
  <c r="C601" i="10"/>
  <c r="D601" i="10"/>
  <c r="E601" i="10"/>
  <c r="F601" i="10"/>
  <c r="G601" i="10"/>
  <c r="H601" i="10"/>
  <c r="I601" i="10"/>
  <c r="J601" i="10"/>
  <c r="K601" i="10"/>
  <c r="L601" i="10"/>
  <c r="M601" i="10"/>
  <c r="N601" i="10"/>
  <c r="O601" i="10"/>
  <c r="P601" i="10"/>
  <c r="R601" i="10"/>
  <c r="A602" i="10"/>
  <c r="B602" i="10"/>
  <c r="C602" i="10"/>
  <c r="D602" i="10"/>
  <c r="E602" i="10"/>
  <c r="F602" i="10"/>
  <c r="G602" i="10"/>
  <c r="H602" i="10"/>
  <c r="I602" i="10"/>
  <c r="J602" i="10"/>
  <c r="K602" i="10"/>
  <c r="L602" i="10"/>
  <c r="M602" i="10"/>
  <c r="N602" i="10"/>
  <c r="O602" i="10"/>
  <c r="P602" i="10"/>
  <c r="R602" i="10"/>
  <c r="A603" i="10"/>
  <c r="B603" i="10"/>
  <c r="C603" i="10"/>
  <c r="D603" i="10"/>
  <c r="E603" i="10"/>
  <c r="F603" i="10"/>
  <c r="G603" i="10"/>
  <c r="H603" i="10"/>
  <c r="I603" i="10"/>
  <c r="J603" i="10"/>
  <c r="K603" i="10"/>
  <c r="L603" i="10"/>
  <c r="M603" i="10"/>
  <c r="N603" i="10"/>
  <c r="O603" i="10"/>
  <c r="P603" i="10"/>
  <c r="R603" i="10"/>
  <c r="A202" i="10"/>
  <c r="B202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R202" i="10"/>
  <c r="A203" i="10"/>
  <c r="B203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R203" i="10"/>
  <c r="A204" i="10"/>
  <c r="B204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R204" i="10"/>
  <c r="A205" i="10"/>
  <c r="B205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R205" i="10"/>
  <c r="A206" i="10"/>
  <c r="B206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R206" i="10"/>
  <c r="A207" i="10"/>
  <c r="B207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R207" i="10"/>
  <c r="A208" i="10"/>
  <c r="B208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R208" i="10"/>
  <c r="A209" i="10"/>
  <c r="B209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R209" i="10"/>
  <c r="A210" i="10"/>
  <c r="B210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R210" i="10"/>
  <c r="A211" i="10"/>
  <c r="B211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R211" i="10"/>
  <c r="A212" i="10"/>
  <c r="B212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R212" i="10"/>
  <c r="A213" i="10"/>
  <c r="B213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R213" i="10"/>
  <c r="A214" i="10"/>
  <c r="B214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R214" i="10"/>
  <c r="A215" i="10"/>
  <c r="B215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R215" i="10"/>
  <c r="A216" i="10"/>
  <c r="B216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R216" i="10"/>
  <c r="A217" i="10"/>
  <c r="B217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R217" i="10"/>
  <c r="A218" i="10"/>
  <c r="B218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R218" i="10"/>
  <c r="A219" i="10"/>
  <c r="B219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R219" i="10"/>
  <c r="A220" i="10"/>
  <c r="B220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R220" i="10"/>
  <c r="A221" i="10"/>
  <c r="B221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R221" i="10"/>
  <c r="A222" i="10"/>
  <c r="B222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R222" i="10"/>
  <c r="A223" i="10"/>
  <c r="B223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R223" i="10"/>
  <c r="A224" i="10"/>
  <c r="B224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R224" i="10"/>
  <c r="A225" i="10"/>
  <c r="B225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R225" i="10"/>
  <c r="A226" i="10"/>
  <c r="B226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R226" i="10"/>
  <c r="A227" i="10"/>
  <c r="B227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R227" i="10"/>
  <c r="A228" i="10"/>
  <c r="B228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R228" i="10"/>
  <c r="A229" i="10"/>
  <c r="B229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R229" i="10"/>
  <c r="A230" i="10"/>
  <c r="B230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R230" i="10"/>
  <c r="A231" i="10"/>
  <c r="B231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R231" i="10"/>
  <c r="A232" i="10"/>
  <c r="B232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R232" i="10"/>
  <c r="A233" i="10"/>
  <c r="B233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R233" i="10"/>
  <c r="A234" i="10"/>
  <c r="B234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R234" i="10"/>
  <c r="A235" i="10"/>
  <c r="B235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R235" i="10"/>
  <c r="A236" i="10"/>
  <c r="B236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R236" i="10"/>
  <c r="A237" i="10"/>
  <c r="B237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R237" i="10"/>
  <c r="A238" i="10"/>
  <c r="B238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R238" i="10"/>
  <c r="A239" i="10"/>
  <c r="B239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R239" i="10"/>
  <c r="A240" i="10"/>
  <c r="B240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R240" i="10"/>
  <c r="A241" i="10"/>
  <c r="B241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R241" i="10"/>
  <c r="A242" i="10"/>
  <c r="B242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R242" i="10"/>
  <c r="A243" i="10"/>
  <c r="B243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R243" i="10"/>
  <c r="A244" i="10"/>
  <c r="B244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R244" i="10"/>
  <c r="A245" i="10"/>
  <c r="B245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R245" i="10"/>
  <c r="A246" i="10"/>
  <c r="B246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R246" i="10"/>
  <c r="A247" i="10"/>
  <c r="B247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R247" i="10"/>
  <c r="A248" i="10"/>
  <c r="B248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R248" i="10"/>
  <c r="A249" i="10"/>
  <c r="B249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R249" i="10"/>
  <c r="A250" i="10"/>
  <c r="B250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R250" i="10"/>
  <c r="A251" i="10"/>
  <c r="B251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R251" i="10"/>
  <c r="A252" i="10"/>
  <c r="B252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R252" i="10"/>
  <c r="A253" i="10"/>
  <c r="B253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R253" i="10"/>
  <c r="A254" i="10"/>
  <c r="B254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R254" i="10"/>
  <c r="A255" i="10"/>
  <c r="B255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R255" i="10"/>
  <c r="A256" i="10"/>
  <c r="B256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R256" i="10"/>
  <c r="A257" i="10"/>
  <c r="B257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R257" i="10"/>
  <c r="A258" i="10"/>
  <c r="B258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R258" i="10"/>
  <c r="A259" i="10"/>
  <c r="B259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R259" i="10"/>
  <c r="A260" i="10"/>
  <c r="B260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R260" i="10"/>
  <c r="A261" i="10"/>
  <c r="B261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R261" i="10"/>
  <c r="A262" i="10"/>
  <c r="B262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R262" i="10"/>
  <c r="A263" i="10"/>
  <c r="B263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R263" i="10"/>
  <c r="A264" i="10"/>
  <c r="B264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R264" i="10"/>
  <c r="A265" i="10"/>
  <c r="B265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R265" i="10"/>
  <c r="A266" i="10"/>
  <c r="B266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R266" i="10"/>
  <c r="A267" i="10"/>
  <c r="B267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R267" i="10"/>
  <c r="A268" i="10"/>
  <c r="B268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R268" i="10"/>
  <c r="A269" i="10"/>
  <c r="B269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R269" i="10"/>
  <c r="A270" i="10"/>
  <c r="B270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R270" i="10"/>
  <c r="A271" i="10"/>
  <c r="B271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R271" i="10"/>
  <c r="A272" i="10"/>
  <c r="B272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R272" i="10"/>
  <c r="A273" i="10"/>
  <c r="B273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R273" i="10"/>
  <c r="A274" i="10"/>
  <c r="B274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R274" i="10"/>
  <c r="A275" i="10"/>
  <c r="B275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R275" i="10"/>
  <c r="A276" i="10"/>
  <c r="B276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R276" i="10"/>
  <c r="A277" i="10"/>
  <c r="B277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R277" i="10"/>
  <c r="A278" i="10"/>
  <c r="B278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R278" i="10"/>
  <c r="A279" i="10"/>
  <c r="B279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R279" i="10"/>
  <c r="A280" i="10"/>
  <c r="B280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R280" i="10"/>
  <c r="A281" i="10"/>
  <c r="B281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R281" i="10"/>
  <c r="A282" i="10"/>
  <c r="B282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R282" i="10"/>
  <c r="A283" i="10"/>
  <c r="B283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R283" i="10"/>
  <c r="A284" i="10"/>
  <c r="B284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R284" i="10"/>
  <c r="A285" i="10"/>
  <c r="B285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R285" i="10"/>
  <c r="A286" i="10"/>
  <c r="B286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R286" i="10"/>
  <c r="A287" i="10"/>
  <c r="B287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R287" i="10"/>
  <c r="A288" i="10"/>
  <c r="B288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R288" i="10"/>
  <c r="A289" i="10"/>
  <c r="B289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R289" i="10"/>
  <c r="A290" i="10"/>
  <c r="B290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R290" i="10"/>
  <c r="A291" i="10"/>
  <c r="B291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R291" i="10"/>
  <c r="A292" i="10"/>
  <c r="B292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R292" i="10"/>
  <c r="A293" i="10"/>
  <c r="B293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R293" i="10"/>
  <c r="A294" i="10"/>
  <c r="B294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R294" i="10"/>
  <c r="A295" i="10"/>
  <c r="B295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R295" i="10"/>
  <c r="A296" i="10"/>
  <c r="B296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R296" i="10"/>
  <c r="A297" i="10"/>
  <c r="B297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R297" i="10"/>
  <c r="A298" i="10"/>
  <c r="B298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R298" i="10"/>
  <c r="A299" i="10"/>
  <c r="B299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R299" i="10"/>
  <c r="A300" i="10"/>
  <c r="B300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R300" i="10"/>
  <c r="A301" i="10"/>
  <c r="B301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R301" i="10"/>
  <c r="A302" i="10"/>
  <c r="B302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R302" i="10"/>
  <c r="A303" i="10"/>
  <c r="B303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R303" i="10"/>
  <c r="A304" i="10"/>
  <c r="B304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R304" i="10"/>
  <c r="A305" i="10"/>
  <c r="B305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R305" i="10"/>
  <c r="A306" i="10"/>
  <c r="B306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R306" i="10"/>
  <c r="A307" i="10"/>
  <c r="B307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R307" i="10"/>
  <c r="A308" i="10"/>
  <c r="B308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R308" i="10"/>
  <c r="A309" i="10"/>
  <c r="B309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R309" i="10"/>
  <c r="A310" i="10"/>
  <c r="B310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R310" i="10"/>
  <c r="A311" i="10"/>
  <c r="B311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R311" i="10"/>
  <c r="A312" i="10"/>
  <c r="B312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R312" i="10"/>
  <c r="A313" i="10"/>
  <c r="B313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R313" i="10"/>
  <c r="A314" i="10"/>
  <c r="B314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R314" i="10"/>
  <c r="A315" i="10"/>
  <c r="B315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R315" i="10"/>
  <c r="A316" i="10"/>
  <c r="B316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R316" i="10"/>
  <c r="A317" i="10"/>
  <c r="B317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R317" i="10"/>
  <c r="A318" i="10"/>
  <c r="B318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R318" i="10"/>
  <c r="A319" i="10"/>
  <c r="B319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R319" i="10"/>
  <c r="A320" i="10"/>
  <c r="B320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R320" i="10"/>
  <c r="A321" i="10"/>
  <c r="B321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R321" i="10"/>
  <c r="A322" i="10"/>
  <c r="B322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R322" i="10"/>
  <c r="A323" i="10"/>
  <c r="B323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R323" i="10"/>
  <c r="A324" i="10"/>
  <c r="B324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R324" i="10"/>
  <c r="A325" i="10"/>
  <c r="B325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R325" i="10"/>
  <c r="A326" i="10"/>
  <c r="B326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R326" i="10"/>
  <c r="A327" i="10"/>
  <c r="B327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R327" i="10"/>
  <c r="A328" i="10"/>
  <c r="B328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R328" i="10"/>
  <c r="A329" i="10"/>
  <c r="B329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R329" i="10"/>
  <c r="A330" i="10"/>
  <c r="B330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R330" i="10"/>
  <c r="A331" i="10"/>
  <c r="B331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R331" i="10"/>
  <c r="A332" i="10"/>
  <c r="B332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R332" i="10"/>
  <c r="A333" i="10"/>
  <c r="B333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R333" i="10"/>
  <c r="A334" i="10"/>
  <c r="B334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R334" i="10"/>
  <c r="A335" i="10"/>
  <c r="B335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R335" i="10"/>
  <c r="A336" i="10"/>
  <c r="B336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R336" i="10"/>
  <c r="A337" i="10"/>
  <c r="B337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R337" i="10"/>
  <c r="A338" i="10"/>
  <c r="B338" i="10"/>
  <c r="C338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R338" i="10"/>
  <c r="A339" i="10"/>
  <c r="B339" i="10"/>
  <c r="C339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R339" i="10"/>
  <c r="A340" i="10"/>
  <c r="B340" i="10"/>
  <c r="C340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R340" i="10"/>
  <c r="A341" i="10"/>
  <c r="B341" i="10"/>
  <c r="C341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R341" i="10"/>
  <c r="A342" i="10"/>
  <c r="B342" i="10"/>
  <c r="C342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R342" i="10"/>
  <c r="A343" i="10"/>
  <c r="B343" i="10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R343" i="10"/>
  <c r="A344" i="10"/>
  <c r="B344" i="10"/>
  <c r="C344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R344" i="10"/>
  <c r="A345" i="10"/>
  <c r="B345" i="10"/>
  <c r="C345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R345" i="10"/>
  <c r="A346" i="10"/>
  <c r="B346" i="10"/>
  <c r="C346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R346" i="10"/>
  <c r="A347" i="10"/>
  <c r="B347" i="10"/>
  <c r="C347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R347" i="10"/>
  <c r="A348" i="10"/>
  <c r="B348" i="10"/>
  <c r="C348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R348" i="10"/>
  <c r="A349" i="10"/>
  <c r="B349" i="10"/>
  <c r="C349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R349" i="10"/>
  <c r="A350" i="10"/>
  <c r="B350" i="10"/>
  <c r="C350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R350" i="10"/>
  <c r="A351" i="10"/>
  <c r="B351" i="10"/>
  <c r="C351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R351" i="10"/>
  <c r="A352" i="10"/>
  <c r="B352" i="10"/>
  <c r="C352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R352" i="10"/>
  <c r="A353" i="10"/>
  <c r="B353" i="10"/>
  <c r="C353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R353" i="10"/>
  <c r="A354" i="10"/>
  <c r="B354" i="10"/>
  <c r="C354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R354" i="10"/>
  <c r="A355" i="10"/>
  <c r="B355" i="10"/>
  <c r="C355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R355" i="10"/>
  <c r="A356" i="10"/>
  <c r="B356" i="10"/>
  <c r="C356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R356" i="10"/>
  <c r="A357" i="10"/>
  <c r="B357" i="10"/>
  <c r="C357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R357" i="10"/>
  <c r="A358" i="10"/>
  <c r="B358" i="10"/>
  <c r="C358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R358" i="10"/>
  <c r="A359" i="10"/>
  <c r="B359" i="10"/>
  <c r="C359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R359" i="10"/>
  <c r="A360" i="10"/>
  <c r="B360" i="10"/>
  <c r="C360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R360" i="10"/>
  <c r="A361" i="10"/>
  <c r="B361" i="10"/>
  <c r="C361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R361" i="10"/>
  <c r="A362" i="10"/>
  <c r="B362" i="10"/>
  <c r="C362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R362" i="10"/>
  <c r="A363" i="10"/>
  <c r="B363" i="10"/>
  <c r="C363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R363" i="10"/>
  <c r="A364" i="10"/>
  <c r="B364" i="10"/>
  <c r="C364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R364" i="10"/>
  <c r="A365" i="10"/>
  <c r="B365" i="10"/>
  <c r="C365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R365" i="10"/>
  <c r="A366" i="10"/>
  <c r="B366" i="10"/>
  <c r="C366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R366" i="10"/>
  <c r="A367" i="10"/>
  <c r="B367" i="10"/>
  <c r="C367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R367" i="10"/>
  <c r="A368" i="10"/>
  <c r="B368" i="10"/>
  <c r="C368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R368" i="10"/>
  <c r="A369" i="10"/>
  <c r="B369" i="10"/>
  <c r="C369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R369" i="10"/>
  <c r="A370" i="10"/>
  <c r="B370" i="10"/>
  <c r="C370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R370" i="10"/>
  <c r="A371" i="10"/>
  <c r="B371" i="10"/>
  <c r="C371" i="10"/>
  <c r="D371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R371" i="10"/>
  <c r="A372" i="10"/>
  <c r="B372" i="10"/>
  <c r="C372" i="10"/>
  <c r="D372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R372" i="10"/>
  <c r="A373" i="10"/>
  <c r="B373" i="10"/>
  <c r="C373" i="10"/>
  <c r="D373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R373" i="10"/>
  <c r="A374" i="10"/>
  <c r="B374" i="10"/>
  <c r="C374" i="10"/>
  <c r="D374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R374" i="10"/>
  <c r="A375" i="10"/>
  <c r="B375" i="10"/>
  <c r="C375" i="10"/>
  <c r="D375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R375" i="10"/>
  <c r="A376" i="10"/>
  <c r="B376" i="10"/>
  <c r="C376" i="10"/>
  <c r="D376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R376" i="10"/>
  <c r="A377" i="10"/>
  <c r="B377" i="10"/>
  <c r="C377" i="10"/>
  <c r="D377" i="10"/>
  <c r="E377" i="10"/>
  <c r="F377" i="10"/>
  <c r="G377" i="10"/>
  <c r="H377" i="10"/>
  <c r="I377" i="10"/>
  <c r="J377" i="10"/>
  <c r="K377" i="10"/>
  <c r="L377" i="10"/>
  <c r="M377" i="10"/>
  <c r="N377" i="10"/>
  <c r="O377" i="10"/>
  <c r="P377" i="10"/>
  <c r="R377" i="10"/>
  <c r="A378" i="10"/>
  <c r="B378" i="10"/>
  <c r="C378" i="10"/>
  <c r="D378" i="10"/>
  <c r="E378" i="10"/>
  <c r="F378" i="10"/>
  <c r="G378" i="10"/>
  <c r="H378" i="10"/>
  <c r="I378" i="10"/>
  <c r="J378" i="10"/>
  <c r="K378" i="10"/>
  <c r="L378" i="10"/>
  <c r="M378" i="10"/>
  <c r="N378" i="10"/>
  <c r="O378" i="10"/>
  <c r="P378" i="10"/>
  <c r="R378" i="10"/>
  <c r="A379" i="10"/>
  <c r="B379" i="10"/>
  <c r="C379" i="10"/>
  <c r="D379" i="10"/>
  <c r="E379" i="10"/>
  <c r="F379" i="10"/>
  <c r="G379" i="10"/>
  <c r="H379" i="10"/>
  <c r="I379" i="10"/>
  <c r="J379" i="10"/>
  <c r="K379" i="10"/>
  <c r="L379" i="10"/>
  <c r="M379" i="10"/>
  <c r="N379" i="10"/>
  <c r="O379" i="10"/>
  <c r="P379" i="10"/>
  <c r="R379" i="10"/>
  <c r="A380" i="10"/>
  <c r="B380" i="10"/>
  <c r="C380" i="10"/>
  <c r="D380" i="10"/>
  <c r="E380" i="10"/>
  <c r="F380" i="10"/>
  <c r="G380" i="10"/>
  <c r="H380" i="10"/>
  <c r="I380" i="10"/>
  <c r="J380" i="10"/>
  <c r="K380" i="10"/>
  <c r="L380" i="10"/>
  <c r="M380" i="10"/>
  <c r="N380" i="10"/>
  <c r="O380" i="10"/>
  <c r="P380" i="10"/>
  <c r="R380" i="10"/>
  <c r="B381" i="10"/>
  <c r="C381" i="10"/>
  <c r="D381" i="10"/>
  <c r="E381" i="10"/>
  <c r="F381" i="10"/>
  <c r="G381" i="10"/>
  <c r="H381" i="10"/>
  <c r="I381" i="10"/>
  <c r="J381" i="10"/>
  <c r="K381" i="10"/>
  <c r="L381" i="10"/>
  <c r="M381" i="10"/>
  <c r="N381" i="10"/>
  <c r="O381" i="10"/>
  <c r="P381" i="10"/>
  <c r="R381" i="10"/>
  <c r="A382" i="10"/>
  <c r="B382" i="10"/>
  <c r="C382" i="10"/>
  <c r="D382" i="10"/>
  <c r="E382" i="10"/>
  <c r="F382" i="10"/>
  <c r="G382" i="10"/>
  <c r="H382" i="10"/>
  <c r="I382" i="10"/>
  <c r="J382" i="10"/>
  <c r="K382" i="10"/>
  <c r="L382" i="10"/>
  <c r="M382" i="10"/>
  <c r="N382" i="10"/>
  <c r="O382" i="10"/>
  <c r="P382" i="10"/>
  <c r="R382" i="10"/>
  <c r="A383" i="10"/>
  <c r="B383" i="10"/>
  <c r="C383" i="10"/>
  <c r="D383" i="10"/>
  <c r="E383" i="10"/>
  <c r="F383" i="10"/>
  <c r="G383" i="10"/>
  <c r="H383" i="10"/>
  <c r="I383" i="10"/>
  <c r="J383" i="10"/>
  <c r="K383" i="10"/>
  <c r="L383" i="10"/>
  <c r="M383" i="10"/>
  <c r="N383" i="10"/>
  <c r="O383" i="10"/>
  <c r="P383" i="10"/>
  <c r="R383" i="10"/>
  <c r="A384" i="10"/>
  <c r="B384" i="10"/>
  <c r="C384" i="10"/>
  <c r="D384" i="10"/>
  <c r="E384" i="10"/>
  <c r="F384" i="10"/>
  <c r="G384" i="10"/>
  <c r="H384" i="10"/>
  <c r="I384" i="10"/>
  <c r="J384" i="10"/>
  <c r="K384" i="10"/>
  <c r="L384" i="10"/>
  <c r="M384" i="10"/>
  <c r="N384" i="10"/>
  <c r="O384" i="10"/>
  <c r="P384" i="10"/>
  <c r="R384" i="10"/>
  <c r="A385" i="10"/>
  <c r="B385" i="10"/>
  <c r="C385" i="10"/>
  <c r="D385" i="10"/>
  <c r="E385" i="10"/>
  <c r="F385" i="10"/>
  <c r="G385" i="10"/>
  <c r="H385" i="10"/>
  <c r="I385" i="10"/>
  <c r="J385" i="10"/>
  <c r="K385" i="10"/>
  <c r="L385" i="10"/>
  <c r="M385" i="10"/>
  <c r="N385" i="10"/>
  <c r="O385" i="10"/>
  <c r="P385" i="10"/>
  <c r="R385" i="10"/>
  <c r="A386" i="10"/>
  <c r="B386" i="10"/>
  <c r="C386" i="10"/>
  <c r="D386" i="10"/>
  <c r="E386" i="10"/>
  <c r="F386" i="10"/>
  <c r="G386" i="10"/>
  <c r="H386" i="10"/>
  <c r="I386" i="10"/>
  <c r="J386" i="10"/>
  <c r="K386" i="10"/>
  <c r="L386" i="10"/>
  <c r="M386" i="10"/>
  <c r="N386" i="10"/>
  <c r="O386" i="10"/>
  <c r="P386" i="10"/>
  <c r="R386" i="10"/>
  <c r="A387" i="10"/>
  <c r="B387" i="10"/>
  <c r="C387" i="10"/>
  <c r="D387" i="10"/>
  <c r="E387" i="10"/>
  <c r="F387" i="10"/>
  <c r="G387" i="10"/>
  <c r="H387" i="10"/>
  <c r="I387" i="10"/>
  <c r="J387" i="10"/>
  <c r="K387" i="10"/>
  <c r="L387" i="10"/>
  <c r="M387" i="10"/>
  <c r="N387" i="10"/>
  <c r="O387" i="10"/>
  <c r="P387" i="10"/>
  <c r="R387" i="10"/>
  <c r="A388" i="10"/>
  <c r="B388" i="10"/>
  <c r="C388" i="10"/>
  <c r="D388" i="10"/>
  <c r="E388" i="10"/>
  <c r="F388" i="10"/>
  <c r="G388" i="10"/>
  <c r="H388" i="10"/>
  <c r="I388" i="10"/>
  <c r="J388" i="10"/>
  <c r="K388" i="10"/>
  <c r="L388" i="10"/>
  <c r="M388" i="10"/>
  <c r="N388" i="10"/>
  <c r="O388" i="10"/>
  <c r="P388" i="10"/>
  <c r="R388" i="10"/>
  <c r="A389" i="10"/>
  <c r="B389" i="10"/>
  <c r="C389" i="10"/>
  <c r="D389" i="10"/>
  <c r="E389" i="10"/>
  <c r="F389" i="10"/>
  <c r="G389" i="10"/>
  <c r="H389" i="10"/>
  <c r="I389" i="10"/>
  <c r="J389" i="10"/>
  <c r="K389" i="10"/>
  <c r="L389" i="10"/>
  <c r="M389" i="10"/>
  <c r="N389" i="10"/>
  <c r="O389" i="10"/>
  <c r="P389" i="10"/>
  <c r="R389" i="10"/>
  <c r="A390" i="10"/>
  <c r="B390" i="10"/>
  <c r="C390" i="10"/>
  <c r="D390" i="10"/>
  <c r="E390" i="10"/>
  <c r="F390" i="10"/>
  <c r="G390" i="10"/>
  <c r="H390" i="10"/>
  <c r="I390" i="10"/>
  <c r="J390" i="10"/>
  <c r="K390" i="10"/>
  <c r="L390" i="10"/>
  <c r="M390" i="10"/>
  <c r="N390" i="10"/>
  <c r="O390" i="10"/>
  <c r="P390" i="10"/>
  <c r="R390" i="10"/>
  <c r="A391" i="10"/>
  <c r="B391" i="10"/>
  <c r="C391" i="10"/>
  <c r="D391" i="10"/>
  <c r="E391" i="10"/>
  <c r="F391" i="10"/>
  <c r="G391" i="10"/>
  <c r="H391" i="10"/>
  <c r="I391" i="10"/>
  <c r="J391" i="10"/>
  <c r="K391" i="10"/>
  <c r="L391" i="10"/>
  <c r="M391" i="10"/>
  <c r="N391" i="10"/>
  <c r="O391" i="10"/>
  <c r="P391" i="10"/>
  <c r="R391" i="10"/>
  <c r="A392" i="10"/>
  <c r="B392" i="10"/>
  <c r="C392" i="10"/>
  <c r="D392" i="10"/>
  <c r="E392" i="10"/>
  <c r="F392" i="10"/>
  <c r="G392" i="10"/>
  <c r="H392" i="10"/>
  <c r="I392" i="10"/>
  <c r="J392" i="10"/>
  <c r="K392" i="10"/>
  <c r="L392" i="10"/>
  <c r="M392" i="10"/>
  <c r="N392" i="10"/>
  <c r="O392" i="10"/>
  <c r="P392" i="10"/>
  <c r="R392" i="10"/>
  <c r="B393" i="10"/>
  <c r="C393" i="10"/>
  <c r="D393" i="10"/>
  <c r="E393" i="10"/>
  <c r="F393" i="10"/>
  <c r="G393" i="10"/>
  <c r="H393" i="10"/>
  <c r="I393" i="10"/>
  <c r="J393" i="10"/>
  <c r="K393" i="10"/>
  <c r="L393" i="10"/>
  <c r="M393" i="10"/>
  <c r="N393" i="10"/>
  <c r="O393" i="10"/>
  <c r="P393" i="10"/>
  <c r="R393" i="10"/>
  <c r="A394" i="10"/>
  <c r="B394" i="10"/>
  <c r="C394" i="10"/>
  <c r="D394" i="10"/>
  <c r="E394" i="10"/>
  <c r="F394" i="10"/>
  <c r="G394" i="10"/>
  <c r="H394" i="10"/>
  <c r="I394" i="10"/>
  <c r="J394" i="10"/>
  <c r="K394" i="10"/>
  <c r="L394" i="10"/>
  <c r="M394" i="10"/>
  <c r="N394" i="10"/>
  <c r="O394" i="10"/>
  <c r="P394" i="10"/>
  <c r="R394" i="10"/>
  <c r="A395" i="10"/>
  <c r="B395" i="10"/>
  <c r="C395" i="10"/>
  <c r="D395" i="10"/>
  <c r="E395" i="10"/>
  <c r="F395" i="10"/>
  <c r="G395" i="10"/>
  <c r="H395" i="10"/>
  <c r="I395" i="10"/>
  <c r="J395" i="10"/>
  <c r="K395" i="10"/>
  <c r="L395" i="10"/>
  <c r="M395" i="10"/>
  <c r="N395" i="10"/>
  <c r="O395" i="10"/>
  <c r="P395" i="10"/>
  <c r="R395" i="10"/>
  <c r="A396" i="10"/>
  <c r="B396" i="10"/>
  <c r="C396" i="10"/>
  <c r="D396" i="10"/>
  <c r="E396" i="10"/>
  <c r="F396" i="10"/>
  <c r="G396" i="10"/>
  <c r="H396" i="10"/>
  <c r="I396" i="10"/>
  <c r="J396" i="10"/>
  <c r="K396" i="10"/>
  <c r="L396" i="10"/>
  <c r="M396" i="10"/>
  <c r="N396" i="10"/>
  <c r="O396" i="10"/>
  <c r="P396" i="10"/>
  <c r="R396" i="10"/>
  <c r="A397" i="10"/>
  <c r="B397" i="10"/>
  <c r="C397" i="10"/>
  <c r="D397" i="10"/>
  <c r="E397" i="10"/>
  <c r="F397" i="10"/>
  <c r="G397" i="10"/>
  <c r="H397" i="10"/>
  <c r="I397" i="10"/>
  <c r="J397" i="10"/>
  <c r="K397" i="10"/>
  <c r="L397" i="10"/>
  <c r="M397" i="10"/>
  <c r="N397" i="10"/>
  <c r="O397" i="10"/>
  <c r="P397" i="10"/>
  <c r="R397" i="10"/>
  <c r="A398" i="10"/>
  <c r="B398" i="10"/>
  <c r="C398" i="10"/>
  <c r="D398" i="10"/>
  <c r="E398" i="10"/>
  <c r="F398" i="10"/>
  <c r="G398" i="10"/>
  <c r="H398" i="10"/>
  <c r="I398" i="10"/>
  <c r="J398" i="10"/>
  <c r="K398" i="10"/>
  <c r="L398" i="10"/>
  <c r="M398" i="10"/>
  <c r="N398" i="10"/>
  <c r="O398" i="10"/>
  <c r="P398" i="10"/>
  <c r="R398" i="10"/>
  <c r="A399" i="10"/>
  <c r="B399" i="10"/>
  <c r="C399" i="10"/>
  <c r="D399" i="10"/>
  <c r="E399" i="10"/>
  <c r="F399" i="10"/>
  <c r="G399" i="10"/>
  <c r="H399" i="10"/>
  <c r="I399" i="10"/>
  <c r="J399" i="10"/>
  <c r="K399" i="10"/>
  <c r="L399" i="10"/>
  <c r="M399" i="10"/>
  <c r="N399" i="10"/>
  <c r="O399" i="10"/>
  <c r="P399" i="10"/>
  <c r="R399" i="10"/>
  <c r="A400" i="10"/>
  <c r="B400" i="10"/>
  <c r="C400" i="10"/>
  <c r="D400" i="10"/>
  <c r="E400" i="10"/>
  <c r="F400" i="10"/>
  <c r="G400" i="10"/>
  <c r="H400" i="10"/>
  <c r="I400" i="10"/>
  <c r="J400" i="10"/>
  <c r="K400" i="10"/>
  <c r="L400" i="10"/>
  <c r="M400" i="10"/>
  <c r="N400" i="10"/>
  <c r="O400" i="10"/>
  <c r="P400" i="10"/>
  <c r="R400" i="10"/>
  <c r="A401" i="10"/>
  <c r="B401" i="10"/>
  <c r="C401" i="10"/>
  <c r="D401" i="10"/>
  <c r="E401" i="10"/>
  <c r="F401" i="10"/>
  <c r="G401" i="10"/>
  <c r="H401" i="10"/>
  <c r="I401" i="10"/>
  <c r="J401" i="10"/>
  <c r="K401" i="10"/>
  <c r="L401" i="10"/>
  <c r="M401" i="10"/>
  <c r="N401" i="10"/>
  <c r="O401" i="10"/>
  <c r="P401" i="10"/>
  <c r="R401" i="10"/>
  <c r="A402" i="10"/>
  <c r="B402" i="10"/>
  <c r="C402" i="10"/>
  <c r="D402" i="10"/>
  <c r="E402" i="10"/>
  <c r="F402" i="10"/>
  <c r="G402" i="10"/>
  <c r="H402" i="10"/>
  <c r="I402" i="10"/>
  <c r="J402" i="10"/>
  <c r="K402" i="10"/>
  <c r="L402" i="10"/>
  <c r="M402" i="10"/>
  <c r="N402" i="10"/>
  <c r="O402" i="10"/>
  <c r="P402" i="10"/>
  <c r="R402" i="10"/>
  <c r="A403" i="10"/>
  <c r="B403" i="10"/>
  <c r="C403" i="10"/>
  <c r="D403" i="10"/>
  <c r="E403" i="10"/>
  <c r="F403" i="10"/>
  <c r="G403" i="10"/>
  <c r="H403" i="10"/>
  <c r="I403" i="10"/>
  <c r="J403" i="10"/>
  <c r="K403" i="10"/>
  <c r="L403" i="10"/>
  <c r="M403" i="10"/>
  <c r="N403" i="10"/>
  <c r="O403" i="10"/>
  <c r="P403" i="10"/>
  <c r="R403" i="10"/>
  <c r="A1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R2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R3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R4" i="10"/>
  <c r="A5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R5" i="10"/>
  <c r="A6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R6" i="10"/>
  <c r="A7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R7" i="10"/>
  <c r="A8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R8" i="10"/>
  <c r="A9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R9" i="10"/>
  <c r="A10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R10" i="10"/>
  <c r="A11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R11" i="10"/>
  <c r="A12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R12" i="10"/>
  <c r="A13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R13" i="10"/>
  <c r="A14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R14" i="10"/>
  <c r="A15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R15" i="10"/>
  <c r="A16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R16" i="10"/>
  <c r="A17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R17" i="10"/>
  <c r="A18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R18" i="10"/>
  <c r="A19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R19" i="10"/>
  <c r="A20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R20" i="10"/>
  <c r="A21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R21" i="10"/>
  <c r="A22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R22" i="10"/>
  <c r="A23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R23" i="10"/>
  <c r="A24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R24" i="10"/>
  <c r="A25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R25" i="10"/>
  <c r="A26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R26" i="10"/>
  <c r="A27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R27" i="10"/>
  <c r="A28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R28" i="10"/>
  <c r="A29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R29" i="10"/>
  <c r="A30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R30" i="10"/>
  <c r="A31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R31" i="10"/>
  <c r="A32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R32" i="10"/>
  <c r="A33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R33" i="10"/>
  <c r="A34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R34" i="10"/>
  <c r="A35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R35" i="10"/>
  <c r="A36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R36" i="10"/>
  <c r="A37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R37" i="10"/>
  <c r="A38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R38" i="10"/>
  <c r="A39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R39" i="10"/>
  <c r="A40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R40" i="10"/>
  <c r="A41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R41" i="10"/>
  <c r="A42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R42" i="10"/>
  <c r="A43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R43" i="10"/>
  <c r="A44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R44" i="10"/>
  <c r="A45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R45" i="10"/>
  <c r="A46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R46" i="10"/>
  <c r="A47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R47" i="10"/>
  <c r="A48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R48" i="10"/>
  <c r="A49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R49" i="10"/>
  <c r="A50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R50" i="10"/>
  <c r="A51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R51" i="10"/>
  <c r="A52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R52" i="10"/>
  <c r="A53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R53" i="10"/>
  <c r="A54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R54" i="10"/>
  <c r="A55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R55" i="10"/>
  <c r="A56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R56" i="10"/>
  <c r="A57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R57" i="10"/>
  <c r="A58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R58" i="10"/>
  <c r="A59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R59" i="10"/>
  <c r="A60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R60" i="10"/>
  <c r="A61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R61" i="10"/>
  <c r="A62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R62" i="10"/>
  <c r="A63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R63" i="10"/>
  <c r="A64" i="10"/>
  <c r="B64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R64" i="10"/>
  <c r="A65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R65" i="10"/>
  <c r="A66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R66" i="10"/>
  <c r="A67" i="10"/>
  <c r="B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R67" i="10"/>
  <c r="A68" i="10"/>
  <c r="B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R68" i="10"/>
  <c r="A69" i="10"/>
  <c r="B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R69" i="10"/>
  <c r="A70" i="10"/>
  <c r="B70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R70" i="10"/>
  <c r="A71" i="10"/>
  <c r="B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R71" i="10"/>
  <c r="A72" i="10"/>
  <c r="B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R72" i="10"/>
  <c r="A73" i="10"/>
  <c r="B73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R73" i="10"/>
  <c r="A74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R74" i="10"/>
  <c r="A75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R75" i="10"/>
  <c r="A76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R76" i="10"/>
  <c r="A77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R77" i="10"/>
  <c r="A78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R78" i="10"/>
  <c r="A79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R79" i="10"/>
  <c r="A80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R80" i="10"/>
  <c r="A81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R81" i="10"/>
  <c r="A82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R82" i="10"/>
  <c r="A83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R83" i="10"/>
  <c r="A84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R84" i="10"/>
  <c r="A85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R85" i="10"/>
  <c r="A86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R86" i="10"/>
  <c r="A87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R87" i="10"/>
  <c r="A88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R88" i="10"/>
  <c r="A89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R89" i="10"/>
  <c r="A90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R90" i="10"/>
  <c r="A91" i="10"/>
  <c r="B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R91" i="10"/>
  <c r="A92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R92" i="10"/>
  <c r="A93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R93" i="10"/>
  <c r="A94" i="10"/>
  <c r="B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R94" i="10"/>
  <c r="A95" i="10"/>
  <c r="B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R95" i="10"/>
  <c r="A96" i="10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R96" i="10"/>
  <c r="A97" i="10"/>
  <c r="B97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R97" i="10"/>
  <c r="A98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R98" i="10"/>
  <c r="A99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R99" i="10"/>
  <c r="A100" i="10"/>
  <c r="B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R100" i="10"/>
  <c r="A101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R101" i="10"/>
  <c r="A102" i="10"/>
  <c r="B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R102" i="10"/>
  <c r="A103" i="10"/>
  <c r="B103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R103" i="10"/>
  <c r="A104" i="10"/>
  <c r="B104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R104" i="10"/>
  <c r="A105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R105" i="10"/>
  <c r="A106" i="10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R106" i="10"/>
  <c r="A107" i="10"/>
  <c r="B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R107" i="10"/>
  <c r="A108" i="10"/>
  <c r="B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R108" i="10"/>
  <c r="A109" i="10"/>
  <c r="B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R109" i="10"/>
  <c r="A110" i="10"/>
  <c r="B110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R110" i="10"/>
  <c r="A111" i="10"/>
  <c r="B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R111" i="10"/>
  <c r="A112" i="10"/>
  <c r="B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R112" i="10"/>
  <c r="A113" i="10"/>
  <c r="B113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R113" i="10"/>
  <c r="A114" i="10"/>
  <c r="B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R114" i="10"/>
  <c r="A115" i="10"/>
  <c r="B115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R115" i="10"/>
  <c r="A116" i="10"/>
  <c r="B116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R116" i="10"/>
  <c r="A117" i="10"/>
  <c r="B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R117" i="10"/>
  <c r="A118" i="10"/>
  <c r="B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R118" i="10"/>
  <c r="A119" i="10"/>
  <c r="B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R119" i="10"/>
  <c r="A120" i="10"/>
  <c r="B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R120" i="10"/>
  <c r="A121" i="10"/>
  <c r="B121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R121" i="10"/>
  <c r="A122" i="10"/>
  <c r="B122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R122" i="10"/>
  <c r="A123" i="10"/>
  <c r="B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R123" i="10"/>
  <c r="A124" i="10"/>
  <c r="B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R124" i="10"/>
  <c r="A125" i="10"/>
  <c r="B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R125" i="10"/>
  <c r="A126" i="10"/>
  <c r="B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R126" i="10"/>
  <c r="A127" i="10"/>
  <c r="B127" i="10"/>
  <c r="C127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R127" i="10"/>
  <c r="A128" i="10"/>
  <c r="B128" i="10"/>
  <c r="C128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R128" i="10"/>
  <c r="A129" i="10"/>
  <c r="B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R129" i="10"/>
  <c r="A130" i="10"/>
  <c r="B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R130" i="10"/>
  <c r="A131" i="10"/>
  <c r="B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R131" i="10"/>
  <c r="A132" i="10"/>
  <c r="B132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R132" i="10"/>
  <c r="A133" i="10"/>
  <c r="B133" i="10"/>
  <c r="C133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R133" i="10"/>
  <c r="A134" i="10"/>
  <c r="B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R134" i="10"/>
  <c r="A135" i="10"/>
  <c r="B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R135" i="10"/>
  <c r="A136" i="10"/>
  <c r="B136" i="10"/>
  <c r="C136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R136" i="10"/>
  <c r="A137" i="10"/>
  <c r="B137" i="10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R137" i="10"/>
  <c r="A138" i="10"/>
  <c r="B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R138" i="10"/>
  <c r="A139" i="10"/>
  <c r="B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R139" i="10"/>
  <c r="A140" i="10"/>
  <c r="B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R140" i="10"/>
  <c r="A141" i="10"/>
  <c r="B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R141" i="10"/>
  <c r="A142" i="10"/>
  <c r="B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R142" i="10"/>
  <c r="A143" i="10"/>
  <c r="B143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R143" i="10"/>
  <c r="A144" i="10"/>
  <c r="B144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R144" i="10"/>
  <c r="A145" i="10"/>
  <c r="B145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R145" i="10"/>
  <c r="A146" i="10"/>
  <c r="B146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R146" i="10"/>
  <c r="A147" i="10"/>
  <c r="B147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R147" i="10"/>
  <c r="A148" i="10"/>
  <c r="B148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R148" i="10"/>
  <c r="A149" i="10"/>
  <c r="B149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R149" i="10"/>
  <c r="A150" i="10"/>
  <c r="B150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R150" i="10"/>
  <c r="A151" i="10"/>
  <c r="B151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R151" i="10"/>
  <c r="A152" i="10"/>
  <c r="B152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R152" i="10"/>
  <c r="A153" i="10"/>
  <c r="B153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R153" i="10"/>
  <c r="A154" i="10"/>
  <c r="B154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R154" i="10"/>
  <c r="A155" i="10"/>
  <c r="B155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R155" i="10"/>
  <c r="A156" i="10"/>
  <c r="B156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R156" i="10"/>
  <c r="A157" i="10"/>
  <c r="B157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R157" i="10"/>
  <c r="A158" i="10"/>
  <c r="B158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R158" i="10"/>
  <c r="A159" i="10"/>
  <c r="B159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R159" i="10"/>
  <c r="A160" i="10"/>
  <c r="B160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R160" i="10"/>
  <c r="A161" i="10"/>
  <c r="B161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R161" i="10"/>
  <c r="A162" i="10"/>
  <c r="B162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R162" i="10"/>
  <c r="A163" i="10"/>
  <c r="B163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R163" i="10"/>
  <c r="A164" i="10"/>
  <c r="B164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R164" i="10"/>
  <c r="A165" i="10"/>
  <c r="B165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R165" i="10"/>
  <c r="A166" i="10"/>
  <c r="B166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R166" i="10"/>
  <c r="A167" i="10"/>
  <c r="B167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R167" i="10"/>
  <c r="A168" i="10"/>
  <c r="B168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R168" i="10"/>
  <c r="A169" i="10"/>
  <c r="B169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R169" i="10"/>
  <c r="A170" i="10"/>
  <c r="B170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R170" i="10"/>
  <c r="A171" i="10"/>
  <c r="B171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R171" i="10"/>
  <c r="A172" i="10"/>
  <c r="B172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R172" i="10"/>
  <c r="A173" i="10"/>
  <c r="B173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R173" i="10"/>
  <c r="A174" i="10"/>
  <c r="B174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R174" i="10"/>
  <c r="A175" i="10"/>
  <c r="B175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R175" i="10"/>
  <c r="A176" i="10"/>
  <c r="B176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R176" i="10"/>
  <c r="A177" i="10"/>
  <c r="B177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R177" i="10"/>
  <c r="A178" i="10"/>
  <c r="B178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R178" i="10"/>
  <c r="B179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R179" i="10"/>
  <c r="B180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R180" i="10"/>
  <c r="A181" i="10"/>
  <c r="B181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R181" i="10"/>
  <c r="A182" i="10"/>
  <c r="B182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R182" i="10"/>
  <c r="A183" i="10"/>
  <c r="B183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R183" i="10"/>
  <c r="A184" i="10"/>
  <c r="B184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R184" i="10"/>
  <c r="A185" i="10"/>
  <c r="B185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R185" i="10"/>
  <c r="A186" i="10"/>
  <c r="B186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R186" i="10"/>
  <c r="A187" i="10"/>
  <c r="B187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R187" i="10"/>
  <c r="A188" i="10"/>
  <c r="B188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R188" i="10"/>
  <c r="A189" i="10"/>
  <c r="B189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R189" i="10"/>
  <c r="A190" i="10"/>
  <c r="B190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R190" i="10"/>
  <c r="B191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R191" i="10"/>
  <c r="B192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R192" i="10"/>
  <c r="A193" i="10"/>
  <c r="B193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R193" i="10"/>
  <c r="A194" i="10"/>
  <c r="B194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R194" i="10"/>
  <c r="A195" i="10"/>
  <c r="B195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R195" i="10"/>
  <c r="A196" i="10"/>
  <c r="B196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R196" i="10"/>
  <c r="A197" i="10"/>
  <c r="B197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R197" i="10"/>
  <c r="A198" i="10"/>
  <c r="B198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R198" i="10"/>
  <c r="A199" i="10"/>
  <c r="B199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R199" i="10"/>
  <c r="A200" i="10"/>
  <c r="B200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R200" i="10"/>
  <c r="A201" i="10"/>
  <c r="B201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R201" i="10"/>
  <c r="D3" i="7" a="1"/>
  <c r="D3" i="7" s="1"/>
  <c r="E3" i="7" a="1"/>
  <c r="E3" i="7" s="1"/>
  <c r="F3" i="7"/>
  <c r="G3" i="7"/>
  <c r="D4" i="7" a="1"/>
  <c r="D4" i="7" s="1"/>
  <c r="E4" i="7" a="1"/>
  <c r="E4" i="7" s="1"/>
  <c r="F4" i="7"/>
  <c r="G4" i="7"/>
  <c r="D5" i="7" a="1"/>
  <c r="D5" i="7" s="1"/>
  <c r="E5" i="7" a="1"/>
  <c r="E5" i="7" s="1"/>
  <c r="F5" i="7"/>
  <c r="G5" i="7"/>
  <c r="D6" i="7" a="1"/>
  <c r="D6" i="7" s="1"/>
  <c r="E6" i="7" a="1"/>
  <c r="E6" i="7" s="1"/>
  <c r="F6" i="7"/>
  <c r="G6" i="7"/>
  <c r="D7" i="7" a="1"/>
  <c r="D7" i="7" s="1"/>
  <c r="E7" i="7" a="1"/>
  <c r="E7" i="7" s="1"/>
  <c r="F7" i="7"/>
  <c r="G7" i="7"/>
  <c r="D8" i="7" a="1"/>
  <c r="D8" i="7" s="1"/>
  <c r="E8" i="7" a="1"/>
  <c r="E8" i="7" s="1"/>
  <c r="F8" i="7"/>
  <c r="G8" i="7"/>
  <c r="D9" i="7" a="1"/>
  <c r="D9" i="7" s="1"/>
  <c r="E9" i="7" a="1"/>
  <c r="E9" i="7" s="1"/>
  <c r="F9" i="7"/>
  <c r="G9" i="7"/>
  <c r="D10" i="7" a="1"/>
  <c r="D10" i="7" s="1"/>
  <c r="E10" i="7" a="1"/>
  <c r="E10" i="7" s="1"/>
  <c r="F10" i="7"/>
  <c r="G10" i="7"/>
  <c r="D11" i="7" a="1"/>
  <c r="D11" i="7" s="1"/>
  <c r="E11" i="7" a="1"/>
  <c r="E11" i="7" s="1"/>
  <c r="F11" i="7"/>
  <c r="G11" i="7"/>
  <c r="D12" i="7" a="1"/>
  <c r="D12" i="7" s="1"/>
  <c r="E12" i="7" a="1"/>
  <c r="E12" i="7" s="1"/>
  <c r="F12" i="7"/>
  <c r="G12" i="7"/>
  <c r="D13" i="7" a="1"/>
  <c r="D13" i="7" s="1"/>
  <c r="E13" i="7" a="1"/>
  <c r="E13" i="7" s="1"/>
  <c r="F13" i="7"/>
  <c r="G13" i="7"/>
  <c r="D14" i="7" a="1"/>
  <c r="D14" i="7" s="1"/>
  <c r="E14" i="7" a="1"/>
  <c r="E14" i="7" s="1"/>
  <c r="F14" i="7"/>
  <c r="G14" i="7"/>
  <c r="D15" i="7" a="1"/>
  <c r="D15" i="7" s="1"/>
  <c r="E15" i="7" a="1"/>
  <c r="E15" i="7" s="1"/>
  <c r="F15" i="7"/>
  <c r="G15" i="7"/>
  <c r="D16" i="7" a="1"/>
  <c r="D16" i="7" s="1"/>
  <c r="E16" i="7" a="1"/>
  <c r="E16" i="7" s="1"/>
  <c r="F16" i="7"/>
  <c r="G16" i="7"/>
  <c r="D17" i="7" a="1"/>
  <c r="D17" i="7" s="1"/>
  <c r="E17" i="7" a="1"/>
  <c r="E17" i="7" s="1"/>
  <c r="F17" i="7"/>
  <c r="G17" i="7"/>
  <c r="D18" i="7" a="1"/>
  <c r="D18" i="7" s="1"/>
  <c r="E18" i="7" a="1"/>
  <c r="E18" i="7" s="1"/>
  <c r="F18" i="7"/>
  <c r="G18" i="7"/>
  <c r="D19" i="7" a="1"/>
  <c r="D19" i="7" s="1"/>
  <c r="E19" i="7" a="1"/>
  <c r="E19" i="7" s="1"/>
  <c r="F19" i="7"/>
  <c r="G19" i="7"/>
  <c r="D20" i="7" a="1"/>
  <c r="D20" i="7" s="1"/>
  <c r="E20" i="7" a="1"/>
  <c r="E20" i="7" s="1"/>
  <c r="F20" i="7"/>
  <c r="G20" i="7"/>
  <c r="D21" i="7" a="1"/>
  <c r="D21" i="7" s="1"/>
  <c r="E21" i="7" a="1"/>
  <c r="E21" i="7" s="1"/>
  <c r="F21" i="7"/>
  <c r="G21" i="7"/>
  <c r="D22" i="7" a="1"/>
  <c r="D22" i="7" s="1"/>
  <c r="E22" i="7" a="1"/>
  <c r="E22" i="7" s="1"/>
  <c r="F22" i="7"/>
  <c r="G22" i="7"/>
  <c r="D23" i="7" a="1"/>
  <c r="D23" i="7" s="1"/>
  <c r="E23" i="7" a="1"/>
  <c r="E23" i="7" s="1"/>
  <c r="F23" i="7"/>
  <c r="G23" i="7"/>
  <c r="D24" i="7" a="1"/>
  <c r="D24" i="7" s="1"/>
  <c r="E24" i="7" a="1"/>
  <c r="E24" i="7" s="1"/>
  <c r="F24" i="7"/>
  <c r="G24" i="7"/>
  <c r="D25" i="7" a="1"/>
  <c r="D25" i="7" s="1"/>
  <c r="E25" i="7" a="1"/>
  <c r="E25" i="7" s="1"/>
  <c r="F25" i="7"/>
  <c r="G25" i="7"/>
  <c r="D26" i="7" a="1"/>
  <c r="D26" i="7" s="1"/>
  <c r="E26" i="7" a="1"/>
  <c r="E26" i="7" s="1"/>
  <c r="F26" i="7"/>
  <c r="G26" i="7"/>
  <c r="D27" i="7" a="1"/>
  <c r="D27" i="7" s="1"/>
  <c r="E27" i="7" a="1"/>
  <c r="E27" i="7" s="1"/>
  <c r="F27" i="7"/>
  <c r="G27" i="7"/>
  <c r="D28" i="7" a="1"/>
  <c r="D28" i="7" s="1"/>
  <c r="E28" i="7" a="1"/>
  <c r="E28" i="7" s="1"/>
  <c r="F28" i="7"/>
  <c r="G28" i="7"/>
  <c r="D29" i="7" a="1"/>
  <c r="D29" i="7" s="1"/>
  <c r="E29" i="7" a="1"/>
  <c r="E29" i="7" s="1"/>
  <c r="F29" i="7"/>
  <c r="G29" i="7"/>
  <c r="D30" i="7" a="1"/>
  <c r="D30" i="7" s="1"/>
  <c r="E30" i="7" a="1"/>
  <c r="E30" i="7" s="1"/>
  <c r="F30" i="7"/>
  <c r="G30" i="7"/>
  <c r="D31" i="7" a="1"/>
  <c r="D31" i="7" s="1"/>
  <c r="E31" i="7" a="1"/>
  <c r="E31" i="7" s="1"/>
  <c r="F31" i="7"/>
  <c r="G31" i="7"/>
  <c r="D32" i="7" a="1"/>
  <c r="D32" i="7" s="1"/>
  <c r="E32" i="7" a="1"/>
  <c r="E32" i="7" s="1"/>
  <c r="F32" i="7"/>
  <c r="G32" i="7"/>
  <c r="D33" i="7" a="1"/>
  <c r="D33" i="7" s="1"/>
  <c r="E33" i="7" a="1"/>
  <c r="E33" i="7" s="1"/>
  <c r="F33" i="7"/>
  <c r="G33" i="7"/>
  <c r="Q33" i="7" s="1"/>
  <c r="D34" i="7" a="1"/>
  <c r="D34" i="7" s="1"/>
  <c r="E34" i="7" a="1"/>
  <c r="E34" i="7" s="1"/>
  <c r="F34" i="7"/>
  <c r="G34" i="7"/>
  <c r="D35" i="7" a="1"/>
  <c r="D35" i="7" s="1"/>
  <c r="E35" i="7" a="1"/>
  <c r="E35" i="7" s="1"/>
  <c r="F35" i="7"/>
  <c r="G35" i="7"/>
  <c r="D36" i="7" a="1"/>
  <c r="D36" i="7" s="1"/>
  <c r="E36" i="7" a="1"/>
  <c r="E36" i="7" s="1"/>
  <c r="F36" i="7"/>
  <c r="G36" i="7"/>
  <c r="D37" i="7" a="1"/>
  <c r="D37" i="7" s="1"/>
  <c r="E37" i="7" a="1"/>
  <c r="E37" i="7" s="1"/>
  <c r="F37" i="7"/>
  <c r="G37" i="7"/>
  <c r="D38" i="7" a="1"/>
  <c r="D38" i="7" s="1"/>
  <c r="E38" i="7" a="1"/>
  <c r="E38" i="7" s="1"/>
  <c r="F38" i="7"/>
  <c r="G38" i="7"/>
  <c r="D39" i="7" a="1"/>
  <c r="D39" i="7" s="1"/>
  <c r="E39" i="7" a="1"/>
  <c r="E39" i="7" s="1"/>
  <c r="F39" i="7"/>
  <c r="G39" i="7"/>
  <c r="D40" i="7" a="1"/>
  <c r="D40" i="7" s="1"/>
  <c r="E40" i="7" a="1"/>
  <c r="E40" i="7" s="1"/>
  <c r="F40" i="7"/>
  <c r="G40" i="7"/>
  <c r="D41" i="7" a="1"/>
  <c r="D41" i="7" s="1"/>
  <c r="E41" i="7" a="1"/>
  <c r="E41" i="7" s="1"/>
  <c r="F41" i="7"/>
  <c r="G41" i="7"/>
  <c r="D42" i="7" a="1"/>
  <c r="D42" i="7" s="1"/>
  <c r="E42" i="7" a="1"/>
  <c r="E42" i="7" s="1"/>
  <c r="F42" i="7"/>
  <c r="G42" i="7"/>
  <c r="D43" i="7" a="1"/>
  <c r="D43" i="7" s="1"/>
  <c r="E43" i="7" a="1"/>
  <c r="E43" i="7" s="1"/>
  <c r="F43" i="7"/>
  <c r="G43" i="7"/>
  <c r="D44" i="7" a="1"/>
  <c r="D44" i="7" s="1"/>
  <c r="E44" i="7" a="1"/>
  <c r="E44" i="7" s="1"/>
  <c r="F44" i="7"/>
  <c r="G44" i="7"/>
  <c r="D45" i="7" a="1"/>
  <c r="D45" i="7" s="1"/>
  <c r="E45" i="7" a="1"/>
  <c r="E45" i="7" s="1"/>
  <c r="F45" i="7"/>
  <c r="G45" i="7"/>
  <c r="D46" i="7" a="1"/>
  <c r="D46" i="7" s="1"/>
  <c r="E46" i="7" a="1"/>
  <c r="E46" i="7" s="1"/>
  <c r="F46" i="7"/>
  <c r="G46" i="7"/>
  <c r="D47" i="7" a="1"/>
  <c r="D47" i="7" s="1"/>
  <c r="E47" i="7" a="1"/>
  <c r="E47" i="7" s="1"/>
  <c r="F47" i="7"/>
  <c r="G47" i="7"/>
  <c r="D48" i="7" a="1"/>
  <c r="D48" i="7" s="1"/>
  <c r="E48" i="7" a="1"/>
  <c r="E48" i="7" s="1"/>
  <c r="F48" i="7"/>
  <c r="G48" i="7"/>
  <c r="D49" i="7" a="1"/>
  <c r="D49" i="7" s="1"/>
  <c r="E49" i="7" a="1"/>
  <c r="E49" i="7" s="1"/>
  <c r="F49" i="7"/>
  <c r="G49" i="7"/>
  <c r="D50" i="7" a="1"/>
  <c r="D50" i="7" s="1"/>
  <c r="E50" i="7" a="1"/>
  <c r="E50" i="7" s="1"/>
  <c r="F50" i="7"/>
  <c r="G50" i="7"/>
  <c r="D51" i="7" a="1"/>
  <c r="D51" i="7" s="1"/>
  <c r="E51" i="7" a="1"/>
  <c r="E51" i="7" s="1"/>
  <c r="F51" i="7"/>
  <c r="G51" i="7"/>
  <c r="D52" i="7" a="1"/>
  <c r="D52" i="7" s="1"/>
  <c r="E52" i="7" a="1"/>
  <c r="E52" i="7" s="1"/>
  <c r="F52" i="7"/>
  <c r="G52" i="7"/>
  <c r="D53" i="7" a="1"/>
  <c r="D53" i="7" s="1"/>
  <c r="E53" i="7" a="1"/>
  <c r="E53" i="7" s="1"/>
  <c r="F53" i="7"/>
  <c r="G53" i="7"/>
  <c r="D54" i="7" a="1"/>
  <c r="D54" i="7" s="1"/>
  <c r="E54" i="7" a="1"/>
  <c r="E54" i="7" s="1"/>
  <c r="F54" i="7"/>
  <c r="G54" i="7"/>
  <c r="D55" i="7" a="1"/>
  <c r="D55" i="7" s="1"/>
  <c r="E55" i="7" a="1"/>
  <c r="E55" i="7" s="1"/>
  <c r="F55" i="7"/>
  <c r="G55" i="7"/>
  <c r="D56" i="7" a="1"/>
  <c r="D56" i="7" s="1"/>
  <c r="E56" i="7" a="1"/>
  <c r="E56" i="7" s="1"/>
  <c r="F56" i="7"/>
  <c r="G56" i="7"/>
  <c r="D57" i="7" a="1"/>
  <c r="D57" i="7" s="1"/>
  <c r="E57" i="7" a="1"/>
  <c r="E57" i="7" s="1"/>
  <c r="F57" i="7"/>
  <c r="G57" i="7"/>
  <c r="D58" i="7" a="1"/>
  <c r="D58" i="7" s="1"/>
  <c r="E58" i="7" a="1"/>
  <c r="E58" i="7" s="1"/>
  <c r="F58" i="7"/>
  <c r="G58" i="7"/>
  <c r="D59" i="7" a="1"/>
  <c r="D59" i="7" s="1"/>
  <c r="E59" i="7" a="1"/>
  <c r="E59" i="7" s="1"/>
  <c r="F59" i="7"/>
  <c r="G59" i="7"/>
  <c r="D60" i="7" a="1"/>
  <c r="D60" i="7" s="1"/>
  <c r="E60" i="7" a="1"/>
  <c r="E60" i="7" s="1"/>
  <c r="F60" i="7"/>
  <c r="G60" i="7"/>
  <c r="D61" i="7" a="1"/>
  <c r="D61" i="7" s="1"/>
  <c r="E61" i="7" a="1"/>
  <c r="E61" i="7" s="1"/>
  <c r="F61" i="7"/>
  <c r="G61" i="7"/>
  <c r="D62" i="7" a="1"/>
  <c r="D62" i="7" s="1"/>
  <c r="E62" i="7" a="1"/>
  <c r="E62" i="7" s="1"/>
  <c r="F62" i="7"/>
  <c r="G62" i="7"/>
  <c r="D63" i="7" a="1"/>
  <c r="D63" i="7" s="1"/>
  <c r="E63" i="7" a="1"/>
  <c r="E63" i="7" s="1"/>
  <c r="F63" i="7"/>
  <c r="G63" i="7"/>
  <c r="D64" i="7" a="1"/>
  <c r="D64" i="7" s="1"/>
  <c r="E64" i="7" a="1"/>
  <c r="E64" i="7" s="1"/>
  <c r="F64" i="7"/>
  <c r="G64" i="7"/>
  <c r="D65" i="7" a="1"/>
  <c r="D65" i="7" s="1"/>
  <c r="E65" i="7" a="1"/>
  <c r="E65" i="7" s="1"/>
  <c r="F65" i="7"/>
  <c r="G65" i="7"/>
  <c r="D66" i="7" a="1"/>
  <c r="D66" i="7" s="1"/>
  <c r="E66" i="7" a="1"/>
  <c r="E66" i="7" s="1"/>
  <c r="F66" i="7"/>
  <c r="G66" i="7"/>
  <c r="D67" i="7" a="1"/>
  <c r="D67" i="7" s="1"/>
  <c r="E67" i="7" a="1"/>
  <c r="E67" i="7" s="1"/>
  <c r="F67" i="7"/>
  <c r="G67" i="7"/>
  <c r="D68" i="7" a="1"/>
  <c r="D68" i="7" s="1"/>
  <c r="E68" i="7" a="1"/>
  <c r="E68" i="7" s="1"/>
  <c r="F68" i="7"/>
  <c r="G68" i="7"/>
  <c r="D69" i="7" a="1"/>
  <c r="D69" i="7" s="1"/>
  <c r="E69" i="7" a="1"/>
  <c r="E69" i="7" s="1"/>
  <c r="F69" i="7"/>
  <c r="G69" i="7"/>
  <c r="D70" i="7" a="1"/>
  <c r="D70" i="7" s="1"/>
  <c r="E70" i="7" a="1"/>
  <c r="E70" i="7" s="1"/>
  <c r="F70" i="7"/>
  <c r="G70" i="7"/>
  <c r="D71" i="7" a="1"/>
  <c r="D71" i="7" s="1"/>
  <c r="E71" i="7" a="1"/>
  <c r="E71" i="7" s="1"/>
  <c r="F71" i="7"/>
  <c r="G71" i="7"/>
  <c r="D72" i="7" a="1"/>
  <c r="D72" i="7" s="1"/>
  <c r="E72" i="7" a="1"/>
  <c r="E72" i="7" s="1"/>
  <c r="F72" i="7"/>
  <c r="G72" i="7"/>
  <c r="D73" i="7" a="1"/>
  <c r="D73" i="7" s="1"/>
  <c r="E73" i="7" a="1"/>
  <c r="E73" i="7" s="1"/>
  <c r="F73" i="7"/>
  <c r="G73" i="7"/>
  <c r="D74" i="7" a="1"/>
  <c r="D74" i="7" s="1"/>
  <c r="E74" i="7" a="1"/>
  <c r="E74" i="7" s="1"/>
  <c r="F74" i="7"/>
  <c r="G74" i="7"/>
  <c r="D75" i="7" a="1"/>
  <c r="D75" i="7" s="1"/>
  <c r="E75" i="7" a="1"/>
  <c r="E75" i="7" s="1"/>
  <c r="F75" i="7"/>
  <c r="G75" i="7"/>
  <c r="D76" i="7" a="1"/>
  <c r="D76" i="7" s="1"/>
  <c r="E76" i="7" a="1"/>
  <c r="E76" i="7" s="1"/>
  <c r="F76" i="7"/>
  <c r="G76" i="7"/>
  <c r="D77" i="7" a="1"/>
  <c r="D77" i="7" s="1"/>
  <c r="E77" i="7" a="1"/>
  <c r="E77" i="7" s="1"/>
  <c r="F77" i="7"/>
  <c r="G77" i="7"/>
  <c r="D78" i="7" a="1"/>
  <c r="D78" i="7" s="1"/>
  <c r="E78" i="7" a="1"/>
  <c r="E78" i="7" s="1"/>
  <c r="F78" i="7"/>
  <c r="G78" i="7"/>
  <c r="D79" i="7" a="1"/>
  <c r="D79" i="7" s="1"/>
  <c r="E79" i="7" a="1"/>
  <c r="E79" i="7" s="1"/>
  <c r="F79" i="7"/>
  <c r="G79" i="7"/>
  <c r="D80" i="7" a="1"/>
  <c r="D80" i="7" s="1"/>
  <c r="E80" i="7" a="1"/>
  <c r="E80" i="7" s="1"/>
  <c r="F80" i="7"/>
  <c r="G80" i="7"/>
  <c r="D81" i="7" a="1"/>
  <c r="D81" i="7" s="1"/>
  <c r="E81" i="7" a="1"/>
  <c r="E81" i="7" s="1"/>
  <c r="F81" i="7"/>
  <c r="G81" i="7"/>
  <c r="D82" i="7" a="1"/>
  <c r="D82" i="7" s="1"/>
  <c r="E82" i="7" a="1"/>
  <c r="E82" i="7" s="1"/>
  <c r="F82" i="7"/>
  <c r="G82" i="7"/>
  <c r="D83" i="7" a="1"/>
  <c r="D83" i="7" s="1"/>
  <c r="E83" i="7" a="1"/>
  <c r="E83" i="7" s="1"/>
  <c r="F83" i="7"/>
  <c r="G83" i="7"/>
  <c r="D84" i="7" a="1"/>
  <c r="D84" i="7" s="1"/>
  <c r="E84" i="7" a="1"/>
  <c r="E84" i="7" s="1"/>
  <c r="F84" i="7"/>
  <c r="G84" i="7"/>
  <c r="D85" i="7" a="1"/>
  <c r="D85" i="7" s="1"/>
  <c r="E85" i="7" a="1"/>
  <c r="E85" i="7" s="1"/>
  <c r="F85" i="7"/>
  <c r="G85" i="7"/>
  <c r="D86" i="7" a="1"/>
  <c r="D86" i="7" s="1"/>
  <c r="E86" i="7" a="1"/>
  <c r="E86" i="7" s="1"/>
  <c r="F86" i="7"/>
  <c r="G86" i="7"/>
  <c r="D87" i="7" a="1"/>
  <c r="D87" i="7" s="1"/>
  <c r="E87" i="7" a="1"/>
  <c r="E87" i="7" s="1"/>
  <c r="F87" i="7"/>
  <c r="G87" i="7"/>
  <c r="D88" i="7" a="1"/>
  <c r="D88" i="7" s="1"/>
  <c r="E88" i="7" a="1"/>
  <c r="E88" i="7" s="1"/>
  <c r="F88" i="7"/>
  <c r="G88" i="7"/>
  <c r="D89" i="7" a="1"/>
  <c r="D89" i="7" s="1"/>
  <c r="E89" i="7" a="1"/>
  <c r="E89" i="7" s="1"/>
  <c r="F89" i="7"/>
  <c r="G89" i="7"/>
  <c r="D90" i="7" a="1"/>
  <c r="D90" i="7" s="1"/>
  <c r="E90" i="7" a="1"/>
  <c r="E90" i="7" s="1"/>
  <c r="F90" i="7"/>
  <c r="G90" i="7"/>
  <c r="D91" i="7" a="1"/>
  <c r="D91" i="7" s="1"/>
  <c r="E91" i="7" a="1"/>
  <c r="E91" i="7" s="1"/>
  <c r="F91" i="7"/>
  <c r="G91" i="7"/>
  <c r="D92" i="7" a="1"/>
  <c r="D92" i="7" s="1"/>
  <c r="E92" i="7" a="1"/>
  <c r="E92" i="7" s="1"/>
  <c r="F92" i="7"/>
  <c r="G92" i="7"/>
  <c r="D93" i="7" a="1"/>
  <c r="D93" i="7" s="1"/>
  <c r="E93" i="7" a="1"/>
  <c r="E93" i="7" s="1"/>
  <c r="F93" i="7"/>
  <c r="G93" i="7"/>
  <c r="D94" i="7" a="1"/>
  <c r="D94" i="7" s="1"/>
  <c r="E94" i="7" a="1"/>
  <c r="E94" i="7" s="1"/>
  <c r="F94" i="7"/>
  <c r="G94" i="7"/>
  <c r="D95" i="7" a="1"/>
  <c r="D95" i="7" s="1"/>
  <c r="E95" i="7" a="1"/>
  <c r="E95" i="7" s="1"/>
  <c r="F95" i="7"/>
  <c r="G95" i="7"/>
  <c r="D96" i="7" a="1"/>
  <c r="D96" i="7" s="1"/>
  <c r="E96" i="7" a="1"/>
  <c r="E96" i="7" s="1"/>
  <c r="F96" i="7"/>
  <c r="G96" i="7"/>
  <c r="D97" i="7" a="1"/>
  <c r="D97" i="7" s="1"/>
  <c r="E97" i="7" a="1"/>
  <c r="E97" i="7" s="1"/>
  <c r="F97" i="7"/>
  <c r="G97" i="7"/>
  <c r="D98" i="7" a="1"/>
  <c r="D98" i="7" s="1"/>
  <c r="E98" i="7" a="1"/>
  <c r="E98" i="7" s="1"/>
  <c r="F98" i="7"/>
  <c r="G98" i="7"/>
  <c r="D99" i="7" a="1"/>
  <c r="D99" i="7" s="1"/>
  <c r="E99" i="7" a="1"/>
  <c r="E99" i="7" s="1"/>
  <c r="F99" i="7"/>
  <c r="G99" i="7"/>
  <c r="D100" i="7" a="1"/>
  <c r="D100" i="7" s="1"/>
  <c r="E100" i="7" a="1"/>
  <c r="E100" i="7" s="1"/>
  <c r="F100" i="7"/>
  <c r="G100" i="7"/>
  <c r="D101" i="7" a="1"/>
  <c r="D101" i="7" s="1"/>
  <c r="E101" i="7" a="1"/>
  <c r="E101" i="7" s="1"/>
  <c r="F101" i="7"/>
  <c r="G101" i="7"/>
  <c r="D102" i="7" a="1"/>
  <c r="D102" i="7" s="1"/>
  <c r="E102" i="7" a="1"/>
  <c r="E102" i="7" s="1"/>
  <c r="F102" i="7"/>
  <c r="G102" i="7"/>
  <c r="D103" i="7" a="1"/>
  <c r="D103" i="7" s="1"/>
  <c r="E103" i="7" a="1"/>
  <c r="E103" i="7" s="1"/>
  <c r="F103" i="7"/>
  <c r="G103" i="7"/>
  <c r="D104" i="7" a="1"/>
  <c r="D104" i="7" s="1"/>
  <c r="E104" i="7" a="1"/>
  <c r="E104" i="7" s="1"/>
  <c r="F104" i="7"/>
  <c r="G104" i="7"/>
  <c r="D105" i="7" a="1"/>
  <c r="D105" i="7" s="1"/>
  <c r="E105" i="7" a="1"/>
  <c r="E105" i="7" s="1"/>
  <c r="F105" i="7"/>
  <c r="G105" i="7"/>
  <c r="D106" i="7" a="1"/>
  <c r="D106" i="7" s="1"/>
  <c r="E106" i="7" a="1"/>
  <c r="E106" i="7" s="1"/>
  <c r="F106" i="7"/>
  <c r="G106" i="7"/>
  <c r="D107" i="7" a="1"/>
  <c r="D107" i="7" s="1"/>
  <c r="E107" i="7" a="1"/>
  <c r="E107" i="7" s="1"/>
  <c r="F107" i="7"/>
  <c r="G107" i="7"/>
  <c r="D108" i="7" a="1"/>
  <c r="D108" i="7" s="1"/>
  <c r="E108" i="7" a="1"/>
  <c r="E108" i="7" s="1"/>
  <c r="F108" i="7"/>
  <c r="G108" i="7"/>
  <c r="D109" i="7" a="1"/>
  <c r="D109" i="7" s="1"/>
  <c r="E109" i="7" a="1"/>
  <c r="E109" i="7" s="1"/>
  <c r="F109" i="7"/>
  <c r="G109" i="7"/>
  <c r="D110" i="7" a="1"/>
  <c r="D110" i="7" s="1"/>
  <c r="E110" i="7" a="1"/>
  <c r="E110" i="7" s="1"/>
  <c r="F110" i="7"/>
  <c r="G110" i="7"/>
  <c r="D111" i="7" a="1"/>
  <c r="D111" i="7" s="1"/>
  <c r="E111" i="7" a="1"/>
  <c r="E111" i="7" s="1"/>
  <c r="F111" i="7"/>
  <c r="G111" i="7"/>
  <c r="D112" i="7" a="1"/>
  <c r="D112" i="7" s="1"/>
  <c r="E112" i="7" a="1"/>
  <c r="E112" i="7" s="1"/>
  <c r="F112" i="7"/>
  <c r="G112" i="7"/>
  <c r="D113" i="7" a="1"/>
  <c r="D113" i="7" s="1"/>
  <c r="E113" i="7" a="1"/>
  <c r="E113" i="7" s="1"/>
  <c r="F113" i="7"/>
  <c r="G113" i="7"/>
  <c r="D114" i="7" a="1"/>
  <c r="D114" i="7" s="1"/>
  <c r="E114" i="7" a="1"/>
  <c r="E114" i="7" s="1"/>
  <c r="F114" i="7"/>
  <c r="G114" i="7"/>
  <c r="D115" i="7" a="1"/>
  <c r="D115" i="7" s="1"/>
  <c r="E115" i="7" a="1"/>
  <c r="E115" i="7" s="1"/>
  <c r="F115" i="7"/>
  <c r="G115" i="7"/>
  <c r="D116" i="7" a="1"/>
  <c r="D116" i="7" s="1"/>
  <c r="E116" i="7" a="1"/>
  <c r="E116" i="7" s="1"/>
  <c r="F116" i="7"/>
  <c r="G116" i="7"/>
  <c r="D117" i="7" a="1"/>
  <c r="D117" i="7" s="1"/>
  <c r="E117" i="7" a="1"/>
  <c r="E117" i="7" s="1"/>
  <c r="F117" i="7"/>
  <c r="G117" i="7"/>
  <c r="D118" i="7" a="1"/>
  <c r="D118" i="7" s="1"/>
  <c r="E118" i="7" a="1"/>
  <c r="E118" i="7" s="1"/>
  <c r="F118" i="7"/>
  <c r="G118" i="7"/>
  <c r="D119" i="7" a="1"/>
  <c r="D119" i="7" s="1"/>
  <c r="E119" i="7" a="1"/>
  <c r="E119" i="7" s="1"/>
  <c r="F119" i="7"/>
  <c r="G119" i="7"/>
  <c r="D120" i="7" a="1"/>
  <c r="D120" i="7" s="1"/>
  <c r="E120" i="7" a="1"/>
  <c r="E120" i="7" s="1"/>
  <c r="F120" i="7"/>
  <c r="G120" i="7"/>
  <c r="D121" i="7" a="1"/>
  <c r="D121" i="7" s="1"/>
  <c r="E121" i="7" a="1"/>
  <c r="E121" i="7" s="1"/>
  <c r="F121" i="7"/>
  <c r="G121" i="7"/>
  <c r="D122" i="7" a="1"/>
  <c r="D122" i="7" s="1"/>
  <c r="E122" i="7" a="1"/>
  <c r="E122" i="7" s="1"/>
  <c r="F122" i="7"/>
  <c r="G122" i="7"/>
  <c r="D123" i="7" a="1"/>
  <c r="D123" i="7" s="1"/>
  <c r="E123" i="7" a="1"/>
  <c r="E123" i="7" s="1"/>
  <c r="F123" i="7"/>
  <c r="G123" i="7"/>
  <c r="D124" i="7" a="1"/>
  <c r="D124" i="7" s="1"/>
  <c r="E124" i="7" a="1"/>
  <c r="E124" i="7" s="1"/>
  <c r="F124" i="7"/>
  <c r="G124" i="7"/>
  <c r="D125" i="7" a="1"/>
  <c r="D125" i="7" s="1"/>
  <c r="E125" i="7" a="1"/>
  <c r="E125" i="7" s="1"/>
  <c r="F125" i="7"/>
  <c r="G125" i="7"/>
  <c r="D126" i="7" a="1"/>
  <c r="D126" i="7" s="1"/>
  <c r="E126" i="7" a="1"/>
  <c r="E126" i="7" s="1"/>
  <c r="F126" i="7"/>
  <c r="G126" i="7"/>
  <c r="D127" i="7" a="1"/>
  <c r="D127" i="7" s="1"/>
  <c r="E127" i="7" a="1"/>
  <c r="E127" i="7" s="1"/>
  <c r="F127" i="7"/>
  <c r="G127" i="7"/>
  <c r="D128" i="7" a="1"/>
  <c r="D128" i="7" s="1"/>
  <c r="E128" i="7" a="1"/>
  <c r="E128" i="7" s="1"/>
  <c r="F128" i="7"/>
  <c r="G128" i="7"/>
  <c r="D129" i="7" a="1"/>
  <c r="D129" i="7" s="1"/>
  <c r="E129" i="7" a="1"/>
  <c r="E129" i="7" s="1"/>
  <c r="F129" i="7"/>
  <c r="G129" i="7"/>
  <c r="D130" i="7" a="1"/>
  <c r="D130" i="7" s="1"/>
  <c r="E130" i="7" a="1"/>
  <c r="E130" i="7" s="1"/>
  <c r="F130" i="7"/>
  <c r="G130" i="7"/>
  <c r="D131" i="7" a="1"/>
  <c r="D131" i="7" s="1"/>
  <c r="E131" i="7" a="1"/>
  <c r="E131" i="7" s="1"/>
  <c r="F131" i="7"/>
  <c r="G131" i="7"/>
  <c r="D132" i="7" a="1"/>
  <c r="D132" i="7" s="1"/>
  <c r="E132" i="7" a="1"/>
  <c r="E132" i="7" s="1"/>
  <c r="F132" i="7"/>
  <c r="G132" i="7"/>
  <c r="D133" i="7" a="1"/>
  <c r="D133" i="7" s="1"/>
  <c r="E133" i="7" a="1"/>
  <c r="E133" i="7" s="1"/>
  <c r="F133" i="7"/>
  <c r="G133" i="7"/>
  <c r="D134" i="7" a="1"/>
  <c r="D134" i="7" s="1"/>
  <c r="E134" i="7" a="1"/>
  <c r="E134" i="7" s="1"/>
  <c r="F134" i="7"/>
  <c r="G134" i="7"/>
  <c r="D135" i="7" a="1"/>
  <c r="D135" i="7" s="1"/>
  <c r="E135" i="7" a="1"/>
  <c r="E135" i="7" s="1"/>
  <c r="F135" i="7"/>
  <c r="G135" i="7"/>
  <c r="D136" i="7" a="1"/>
  <c r="D136" i="7" s="1"/>
  <c r="E136" i="7" a="1"/>
  <c r="E136" i="7" s="1"/>
  <c r="F136" i="7"/>
  <c r="G136" i="7"/>
  <c r="D137" i="7" a="1"/>
  <c r="D137" i="7" s="1"/>
  <c r="E137" i="7" a="1"/>
  <c r="E137" i="7" s="1"/>
  <c r="F137" i="7"/>
  <c r="G137" i="7"/>
  <c r="D138" i="7" a="1"/>
  <c r="D138" i="7" s="1"/>
  <c r="E138" i="7" a="1"/>
  <c r="E138" i="7" s="1"/>
  <c r="F138" i="7"/>
  <c r="G138" i="7"/>
  <c r="D139" i="7" a="1"/>
  <c r="D139" i="7" s="1"/>
  <c r="E139" i="7" a="1"/>
  <c r="E139" i="7" s="1"/>
  <c r="F139" i="7"/>
  <c r="G139" i="7"/>
  <c r="D140" i="7" a="1"/>
  <c r="D140" i="7" s="1"/>
  <c r="E140" i="7" a="1"/>
  <c r="E140" i="7" s="1"/>
  <c r="F140" i="7"/>
  <c r="G140" i="7"/>
  <c r="D141" i="7" a="1"/>
  <c r="D141" i="7" s="1"/>
  <c r="E141" i="7" a="1"/>
  <c r="E141" i="7" s="1"/>
  <c r="F141" i="7"/>
  <c r="G141" i="7"/>
  <c r="D142" i="7" a="1"/>
  <c r="D142" i="7" s="1"/>
  <c r="E142" i="7" a="1"/>
  <c r="E142" i="7" s="1"/>
  <c r="F142" i="7"/>
  <c r="G142" i="7"/>
  <c r="D143" i="7" a="1"/>
  <c r="D143" i="7" s="1"/>
  <c r="E143" i="7" a="1"/>
  <c r="E143" i="7" s="1"/>
  <c r="F143" i="7"/>
  <c r="G143" i="7"/>
  <c r="D144" i="7" a="1"/>
  <c r="D144" i="7" s="1"/>
  <c r="E144" i="7" a="1"/>
  <c r="E144" i="7" s="1"/>
  <c r="F144" i="7"/>
  <c r="G144" i="7"/>
  <c r="D145" i="7" a="1"/>
  <c r="D145" i="7" s="1"/>
  <c r="E145" i="7" a="1"/>
  <c r="E145" i="7" s="1"/>
  <c r="F145" i="7"/>
  <c r="G145" i="7"/>
  <c r="D146" i="7" a="1"/>
  <c r="D146" i="7" s="1"/>
  <c r="E146" i="7" a="1"/>
  <c r="E146" i="7" s="1"/>
  <c r="F146" i="7"/>
  <c r="G146" i="7"/>
  <c r="D147" i="7" a="1"/>
  <c r="D147" i="7" s="1"/>
  <c r="E147" i="7" a="1"/>
  <c r="E147" i="7" s="1"/>
  <c r="F147" i="7"/>
  <c r="G147" i="7"/>
  <c r="Q147" i="7" s="1"/>
  <c r="D148" i="7" a="1"/>
  <c r="D148" i="7" s="1"/>
  <c r="E148" i="7" a="1"/>
  <c r="E148" i="7" s="1"/>
  <c r="F148" i="7"/>
  <c r="G148" i="7"/>
  <c r="D149" i="7" a="1"/>
  <c r="D149" i="7" s="1"/>
  <c r="E149" i="7" a="1"/>
  <c r="E149" i="7" s="1"/>
  <c r="F149" i="7"/>
  <c r="G149" i="7"/>
  <c r="Q149" i="7" s="1"/>
  <c r="R517" i="19" s="1"/>
  <c r="D150" i="7" a="1"/>
  <c r="D150" i="7" s="1"/>
  <c r="E150" i="7" a="1"/>
  <c r="E150" i="7" s="1"/>
  <c r="F150" i="7"/>
  <c r="G150" i="7"/>
  <c r="D151" i="7" a="1"/>
  <c r="D151" i="7" s="1"/>
  <c r="E151" i="7" a="1"/>
  <c r="E151" i="7" s="1"/>
  <c r="F151" i="7"/>
  <c r="G151" i="7"/>
  <c r="D152" i="7" a="1"/>
  <c r="D152" i="7" s="1"/>
  <c r="E152" i="7" a="1"/>
  <c r="E152" i="7" s="1"/>
  <c r="F152" i="7"/>
  <c r="G152" i="7"/>
  <c r="D153" i="7" a="1"/>
  <c r="D153" i="7" s="1"/>
  <c r="E153" i="7" a="1"/>
  <c r="E153" i="7" s="1"/>
  <c r="F153" i="7"/>
  <c r="G153" i="7"/>
  <c r="D154" i="7" a="1"/>
  <c r="D154" i="7" s="1"/>
  <c r="E154" i="7" a="1"/>
  <c r="E154" i="7" s="1"/>
  <c r="F154" i="7"/>
  <c r="G154" i="7"/>
  <c r="D155" i="7" a="1"/>
  <c r="D155" i="7" s="1"/>
  <c r="E155" i="7" a="1"/>
  <c r="E155" i="7" s="1"/>
  <c r="F155" i="7"/>
  <c r="G155" i="7"/>
  <c r="Q155" i="7" s="1"/>
  <c r="R535" i="19" s="1"/>
  <c r="D156" i="7" a="1"/>
  <c r="D156" i="7" s="1"/>
  <c r="E156" i="7" a="1"/>
  <c r="E156" i="7" s="1"/>
  <c r="F156" i="7"/>
  <c r="G156" i="7"/>
  <c r="Q156" i="7" s="1"/>
  <c r="D157" i="7" a="1"/>
  <c r="D157" i="7" s="1"/>
  <c r="E157" i="7" a="1"/>
  <c r="E157" i="7" s="1"/>
  <c r="F157" i="7"/>
  <c r="G157" i="7"/>
  <c r="D158" i="7" a="1"/>
  <c r="D158" i="7" s="1"/>
  <c r="E158" i="7" a="1"/>
  <c r="E158" i="7" s="1"/>
  <c r="F158" i="7"/>
  <c r="G158" i="7"/>
  <c r="Q158" i="7" s="1"/>
  <c r="R544" i="19" s="1"/>
  <c r="D159" i="7" a="1"/>
  <c r="D159" i="7" s="1"/>
  <c r="E159" i="7" a="1"/>
  <c r="E159" i="7" s="1"/>
  <c r="F159" i="7"/>
  <c r="G159" i="7"/>
  <c r="Q159" i="7" s="1"/>
  <c r="D160" i="7" a="1"/>
  <c r="D160" i="7" s="1"/>
  <c r="E160" i="7" a="1"/>
  <c r="E160" i="7" s="1"/>
  <c r="F160" i="7"/>
  <c r="G160" i="7"/>
  <c r="D161" i="7" a="1"/>
  <c r="D161" i="7" s="1"/>
  <c r="E161" i="7" a="1"/>
  <c r="E161" i="7" s="1"/>
  <c r="F161" i="7"/>
  <c r="G161" i="7"/>
  <c r="Q161" i="7" s="1"/>
  <c r="D162" i="7" a="1"/>
  <c r="D162" i="7" s="1"/>
  <c r="E162" i="7" a="1"/>
  <c r="E162" i="7" s="1"/>
  <c r="F162" i="7"/>
  <c r="G162" i="7"/>
  <c r="Q162" i="7" s="1"/>
  <c r="D163" i="7" a="1"/>
  <c r="D163" i="7" s="1"/>
  <c r="E163" i="7" a="1"/>
  <c r="E163" i="7" s="1"/>
  <c r="F163" i="7"/>
  <c r="G163" i="7"/>
  <c r="Q163" i="7" s="1"/>
  <c r="D164" i="7" a="1"/>
  <c r="D164" i="7" s="1"/>
  <c r="E164" i="7" a="1"/>
  <c r="E164" i="7"/>
  <c r="F164" i="7"/>
  <c r="G164" i="7"/>
  <c r="D165" i="7" a="1"/>
  <c r="D165" i="7" s="1"/>
  <c r="E165" i="7" a="1"/>
  <c r="E165" i="7" s="1"/>
  <c r="F165" i="7"/>
  <c r="G165" i="7"/>
  <c r="D166" i="7" a="1"/>
  <c r="D166" i="7" s="1"/>
  <c r="E166" i="7" a="1"/>
  <c r="E166" i="7" s="1"/>
  <c r="F166" i="7"/>
  <c r="G166" i="7"/>
  <c r="D167" i="7" a="1"/>
  <c r="D167" i="7" s="1"/>
  <c r="E167" i="7" a="1"/>
  <c r="E167" i="7" s="1"/>
  <c r="F167" i="7"/>
  <c r="G167" i="7"/>
  <c r="D168" i="7" a="1"/>
  <c r="D168" i="7" s="1"/>
  <c r="E168" i="7" a="1"/>
  <c r="E168" i="7" s="1"/>
  <c r="F168" i="7"/>
  <c r="G168" i="7"/>
  <c r="Q168" i="7" s="1"/>
  <c r="D169" i="7" a="1"/>
  <c r="D169" i="7" s="1"/>
  <c r="E169" i="7" a="1"/>
  <c r="E169" i="7" s="1"/>
  <c r="F169" i="7"/>
  <c r="G169" i="7"/>
  <c r="D170" i="7" a="1"/>
  <c r="D170" i="7" s="1"/>
  <c r="E170" i="7" a="1"/>
  <c r="E170" i="7" s="1"/>
  <c r="F170" i="7"/>
  <c r="G170" i="7"/>
  <c r="D171" i="7" a="1"/>
  <c r="D171" i="7" s="1"/>
  <c r="E171" i="7" a="1"/>
  <c r="E171" i="7" s="1"/>
  <c r="F171" i="7"/>
  <c r="G171" i="7"/>
  <c r="Q171" i="7" s="1"/>
  <c r="D172" i="7" a="1"/>
  <c r="D172" i="7" s="1"/>
  <c r="E172" i="7" a="1"/>
  <c r="E172" i="7" s="1"/>
  <c r="F172" i="7"/>
  <c r="G172" i="7"/>
  <c r="D173" i="7" a="1"/>
  <c r="D173" i="7" s="1"/>
  <c r="E173" i="7" a="1"/>
  <c r="E173" i="7" s="1"/>
  <c r="F173" i="7"/>
  <c r="G173" i="7"/>
  <c r="Q173" i="7" s="1"/>
  <c r="R589" i="19" s="1"/>
  <c r="D174" i="7" a="1"/>
  <c r="D174" i="7" s="1"/>
  <c r="E174" i="7" a="1"/>
  <c r="E174" i="7" s="1"/>
  <c r="F174" i="7"/>
  <c r="G174" i="7"/>
  <c r="Q174" i="7" s="1"/>
  <c r="D175" i="7" a="1"/>
  <c r="D175" i="7" s="1"/>
  <c r="E175" i="7" a="1"/>
  <c r="E175" i="7" s="1"/>
  <c r="F175" i="7"/>
  <c r="G175" i="7"/>
  <c r="D176" i="7" a="1"/>
  <c r="D176" i="7" s="1"/>
  <c r="E176" i="7" a="1"/>
  <c r="E176" i="7" s="1"/>
  <c r="F176" i="7"/>
  <c r="G176" i="7"/>
  <c r="Q176" i="7" s="1"/>
  <c r="R598" i="19" s="1"/>
  <c r="D177" i="7" a="1"/>
  <c r="D177" i="7" s="1"/>
  <c r="E177" i="7" a="1"/>
  <c r="E177" i="7" s="1"/>
  <c r="F177" i="7"/>
  <c r="G177" i="7"/>
  <c r="D178" i="7" a="1"/>
  <c r="D178" i="7" s="1"/>
  <c r="E178" i="7" a="1"/>
  <c r="E178" i="7" s="1"/>
  <c r="F178" i="7"/>
  <c r="G178" i="7"/>
  <c r="D179" i="7" a="1"/>
  <c r="D179" i="7" s="1"/>
  <c r="E179" i="7" a="1"/>
  <c r="E179" i="7" s="1"/>
  <c r="F179" i="7"/>
  <c r="G179" i="7"/>
  <c r="Q179" i="7" s="1"/>
  <c r="R40" i="19" s="1"/>
  <c r="D180" i="7" a="1"/>
  <c r="D180" i="7" s="1"/>
  <c r="E180" i="7" a="1"/>
  <c r="E180" i="7" s="1"/>
  <c r="F180" i="7"/>
  <c r="G180" i="7"/>
  <c r="D181" i="7" a="1"/>
  <c r="D181" i="7" s="1"/>
  <c r="E181" i="7" a="1"/>
  <c r="E181" i="7" s="1"/>
  <c r="F181" i="7"/>
  <c r="G181" i="7"/>
  <c r="D182" i="7" a="1"/>
  <c r="D182" i="7" s="1"/>
  <c r="E182" i="7" a="1"/>
  <c r="E182" i="7" s="1"/>
  <c r="F182" i="7"/>
  <c r="G182" i="7"/>
  <c r="Q182" i="7" s="1"/>
  <c r="R43" i="19" s="1"/>
  <c r="D183" i="7" a="1"/>
  <c r="D183" i="7" s="1"/>
  <c r="E183" i="7" a="1"/>
  <c r="E183" i="7" s="1"/>
  <c r="F183" i="7"/>
  <c r="G183" i="7"/>
  <c r="Q183" i="7" s="1"/>
  <c r="D184" i="7" a="1"/>
  <c r="D184" i="7" s="1"/>
  <c r="E184" i="7" a="1"/>
  <c r="E184" i="7" s="1"/>
  <c r="F184" i="7"/>
  <c r="G184" i="7"/>
  <c r="D185" i="7" a="1"/>
  <c r="D185" i="7" s="1"/>
  <c r="E185" i="7" a="1"/>
  <c r="E185" i="7" s="1"/>
  <c r="F185" i="7"/>
  <c r="G185" i="7"/>
  <c r="Q185" i="7" s="1"/>
  <c r="R46" i="19" s="1"/>
  <c r="D186" i="7" a="1"/>
  <c r="D186" i="7" s="1"/>
  <c r="E186" i="7" a="1"/>
  <c r="E186" i="7" s="1"/>
  <c r="F186" i="7"/>
  <c r="G186" i="7"/>
  <c r="Q186" i="7" s="1"/>
  <c r="D187" i="7" a="1"/>
  <c r="D187" i="7" s="1"/>
  <c r="E187" i="7" a="1"/>
  <c r="E187" i="7" s="1"/>
  <c r="F187" i="7"/>
  <c r="G187" i="7"/>
  <c r="D188" i="7" a="1"/>
  <c r="D188" i="7" s="1"/>
  <c r="E188" i="7" a="1"/>
  <c r="E188" i="7" s="1"/>
  <c r="F188" i="7"/>
  <c r="G188" i="7"/>
  <c r="Q188" i="7" s="1"/>
  <c r="R49" i="19" s="1"/>
  <c r="D189" i="7" a="1"/>
  <c r="D189" i="7" s="1"/>
  <c r="E189" i="7" a="1"/>
  <c r="E189" i="7" s="1"/>
  <c r="F189" i="7"/>
  <c r="G189" i="7"/>
  <c r="D190" i="7" a="1"/>
  <c r="D190" i="7" s="1"/>
  <c r="E190" i="7" a="1"/>
  <c r="E190" i="7" s="1"/>
  <c r="F190" i="7"/>
  <c r="G190" i="7"/>
  <c r="D191" i="7" a="1"/>
  <c r="D191" i="7" s="1"/>
  <c r="E191" i="7" a="1"/>
  <c r="E191" i="7" s="1"/>
  <c r="F191" i="7"/>
  <c r="G191" i="7"/>
  <c r="Q191" i="7" s="1"/>
  <c r="R52" i="19" s="1"/>
  <c r="D192" i="7" a="1"/>
  <c r="D192" i="7" s="1"/>
  <c r="E192" i="7" a="1"/>
  <c r="E192" i="7" s="1"/>
  <c r="F192" i="7"/>
  <c r="G192" i="7"/>
  <c r="D193" i="7" a="1"/>
  <c r="D193" i="7" s="1"/>
  <c r="E193" i="7" a="1"/>
  <c r="E193" i="7" s="1"/>
  <c r="F193" i="7"/>
  <c r="G193" i="7"/>
  <c r="D194" i="7" a="1"/>
  <c r="D194" i="7" s="1"/>
  <c r="E194" i="7" a="1"/>
  <c r="E194" i="7" s="1"/>
  <c r="F194" i="7"/>
  <c r="G194" i="7"/>
  <c r="Q194" i="7" s="1"/>
  <c r="R55" i="19" s="1"/>
  <c r="D195" i="7" a="1"/>
  <c r="D195" i="7" s="1"/>
  <c r="E195" i="7" a="1"/>
  <c r="E195" i="7" s="1"/>
  <c r="F195" i="7"/>
  <c r="G195" i="7"/>
  <c r="Q195" i="7" s="1"/>
  <c r="D196" i="7" a="1"/>
  <c r="D196" i="7" s="1"/>
  <c r="E196" i="7" a="1"/>
  <c r="E196" i="7" s="1"/>
  <c r="F196" i="7"/>
  <c r="G196" i="7"/>
  <c r="D197" i="7" a="1"/>
  <c r="D197" i="7" s="1"/>
  <c r="E197" i="7" a="1"/>
  <c r="E197" i="7" s="1"/>
  <c r="F197" i="7"/>
  <c r="G197" i="7"/>
  <c r="Q197" i="7" s="1"/>
  <c r="R58" i="19" s="1"/>
  <c r="D198" i="7" a="1"/>
  <c r="D198" i="7" s="1"/>
  <c r="E198" i="7" a="1"/>
  <c r="E198" i="7" s="1"/>
  <c r="F198" i="7"/>
  <c r="G198" i="7"/>
  <c r="Q198" i="7" s="1"/>
  <c r="D199" i="7" a="1"/>
  <c r="D199" i="7" s="1"/>
  <c r="E199" i="7" a="1"/>
  <c r="E199" i="7" s="1"/>
  <c r="F199" i="7"/>
  <c r="G199" i="7"/>
  <c r="D200" i="7" a="1"/>
  <c r="D200" i="7" s="1"/>
  <c r="E200" i="7" a="1"/>
  <c r="E200" i="7" s="1"/>
  <c r="F200" i="7"/>
  <c r="G200" i="7"/>
  <c r="Q200" i="7" s="1"/>
  <c r="R61" i="19" s="1"/>
  <c r="D201" i="7" a="1"/>
  <c r="D201" i="7" s="1"/>
  <c r="E201" i="7" a="1"/>
  <c r="E201" i="7" s="1"/>
  <c r="F201" i="7"/>
  <c r="G201" i="7"/>
  <c r="G2" i="7"/>
  <c r="Q2" i="7" s="1"/>
  <c r="F2" i="7"/>
  <c r="E2" i="7" a="1"/>
  <c r="E2" i="7" s="1"/>
  <c r="D2" i="7" a="1"/>
  <c r="D2" i="7" s="1"/>
  <c r="D3" i="2" a="1"/>
  <c r="D3" i="2" s="1"/>
  <c r="E3" i="2" a="1"/>
  <c r="E3" i="2" s="1"/>
  <c r="F3" i="2"/>
  <c r="G3" i="2"/>
  <c r="D4" i="2" a="1"/>
  <c r="D4" i="2" s="1"/>
  <c r="E4" i="2" a="1"/>
  <c r="E4" i="2" s="1"/>
  <c r="F4" i="2"/>
  <c r="G4" i="2"/>
  <c r="D5" i="2" a="1"/>
  <c r="D5" i="2" s="1"/>
  <c r="E5" i="2" a="1"/>
  <c r="E5" i="2" s="1"/>
  <c r="F5" i="2"/>
  <c r="G5" i="2"/>
  <c r="D6" i="2" a="1"/>
  <c r="D6" i="2" s="1"/>
  <c r="E6" i="2" a="1"/>
  <c r="E6" i="2" s="1"/>
  <c r="F6" i="2"/>
  <c r="G6" i="2"/>
  <c r="D7" i="2" a="1"/>
  <c r="D7" i="2" s="1"/>
  <c r="E7" i="2" a="1"/>
  <c r="E7" i="2" s="1"/>
  <c r="F7" i="2"/>
  <c r="G7" i="2"/>
  <c r="D8" i="2" a="1"/>
  <c r="D8" i="2" s="1"/>
  <c r="E8" i="2" a="1"/>
  <c r="E8" i="2" s="1"/>
  <c r="F8" i="2"/>
  <c r="G8" i="2"/>
  <c r="Q8" i="2" s="1"/>
  <c r="R96" i="19" s="1"/>
  <c r="D9" i="2" a="1"/>
  <c r="D9" i="2" s="1"/>
  <c r="E9" i="2" a="1"/>
  <c r="E9" i="2" s="1"/>
  <c r="F9" i="2"/>
  <c r="G9" i="2"/>
  <c r="D10" i="2" a="1"/>
  <c r="D10" i="2" s="1"/>
  <c r="E10" i="2" a="1"/>
  <c r="E10" i="2" s="1"/>
  <c r="F10" i="2"/>
  <c r="G10" i="2"/>
  <c r="D11" i="2" a="1"/>
  <c r="D11" i="2" s="1"/>
  <c r="E11" i="2" a="1"/>
  <c r="E11" i="2" s="1"/>
  <c r="F11" i="2"/>
  <c r="G11" i="2"/>
  <c r="D12" i="2" a="1"/>
  <c r="D12" i="2" s="1"/>
  <c r="E12" i="2" a="1"/>
  <c r="E12" i="2" s="1"/>
  <c r="F12" i="2"/>
  <c r="G12" i="2"/>
  <c r="D13" i="2" a="1"/>
  <c r="D13" i="2" s="1"/>
  <c r="E13" i="2" a="1"/>
  <c r="E13" i="2" s="1"/>
  <c r="F13" i="2"/>
  <c r="G13" i="2"/>
  <c r="D14" i="2" a="1"/>
  <c r="D14" i="2" s="1"/>
  <c r="E14" i="2" a="1"/>
  <c r="E14" i="2" s="1"/>
  <c r="F14" i="2"/>
  <c r="G14" i="2"/>
  <c r="D15" i="2" a="1"/>
  <c r="D15" i="2" s="1"/>
  <c r="E15" i="2" a="1"/>
  <c r="E15" i="2" s="1"/>
  <c r="F15" i="2"/>
  <c r="G15" i="2"/>
  <c r="D16" i="2" a="1"/>
  <c r="D16" i="2" s="1"/>
  <c r="E16" i="2" a="1"/>
  <c r="E16" i="2" s="1"/>
  <c r="F16" i="2"/>
  <c r="G16" i="2"/>
  <c r="D17" i="2" a="1"/>
  <c r="D17" i="2" s="1"/>
  <c r="E17" i="2" a="1"/>
  <c r="E17" i="2" s="1"/>
  <c r="F17" i="2"/>
  <c r="G17" i="2"/>
  <c r="D18" i="2" a="1"/>
  <c r="D18" i="2" s="1"/>
  <c r="E18" i="2" a="1"/>
  <c r="E18" i="2" s="1"/>
  <c r="F18" i="2"/>
  <c r="G18" i="2"/>
  <c r="D19" i="2" a="1"/>
  <c r="D19" i="2" s="1"/>
  <c r="E19" i="2" a="1"/>
  <c r="E19" i="2" s="1"/>
  <c r="F19" i="2"/>
  <c r="G19" i="2"/>
  <c r="D20" i="2" a="1"/>
  <c r="D20" i="2" s="1"/>
  <c r="E20" i="2" a="1"/>
  <c r="E20" i="2" s="1"/>
  <c r="F20" i="2"/>
  <c r="G20" i="2"/>
  <c r="Q20" i="2" s="1"/>
  <c r="R131" i="19" s="1"/>
  <c r="D21" i="2" a="1"/>
  <c r="D21" i="2" s="1"/>
  <c r="E21" i="2" a="1"/>
  <c r="E21" i="2" s="1"/>
  <c r="F21" i="2"/>
  <c r="G21" i="2"/>
  <c r="D22" i="2" a="1"/>
  <c r="D22" i="2" s="1"/>
  <c r="E22" i="2" a="1"/>
  <c r="E22" i="2" s="1"/>
  <c r="F22" i="2"/>
  <c r="G22" i="2"/>
  <c r="D23" i="2" a="1"/>
  <c r="D23" i="2" s="1"/>
  <c r="E23" i="2" a="1"/>
  <c r="E23" i="2" s="1"/>
  <c r="F23" i="2"/>
  <c r="G23" i="2"/>
  <c r="D24" i="2" a="1"/>
  <c r="D24" i="2" s="1"/>
  <c r="E24" i="2" a="1"/>
  <c r="E24" i="2" s="1"/>
  <c r="F24" i="2"/>
  <c r="G24" i="2"/>
  <c r="D25" i="2" a="1"/>
  <c r="D25" i="2" s="1"/>
  <c r="E25" i="2" a="1"/>
  <c r="E25" i="2" s="1"/>
  <c r="F25" i="2"/>
  <c r="G25" i="2"/>
  <c r="D26" i="2" a="1"/>
  <c r="D26" i="2" s="1"/>
  <c r="E26" i="2" a="1"/>
  <c r="E26" i="2" s="1"/>
  <c r="F26" i="2"/>
  <c r="G26" i="2"/>
  <c r="D27" i="2" a="1"/>
  <c r="D27" i="2" s="1"/>
  <c r="E27" i="2" a="1"/>
  <c r="E27" i="2" s="1"/>
  <c r="F27" i="2"/>
  <c r="G27" i="2"/>
  <c r="D28" i="2" a="1"/>
  <c r="D28" i="2" s="1"/>
  <c r="E28" i="2" a="1"/>
  <c r="E28" i="2" s="1"/>
  <c r="F28" i="2"/>
  <c r="G28" i="2"/>
  <c r="D29" i="2" a="1"/>
  <c r="D29" i="2" s="1"/>
  <c r="E29" i="2" a="1"/>
  <c r="E29" i="2" s="1"/>
  <c r="F29" i="2"/>
  <c r="G29" i="2"/>
  <c r="D30" i="2" a="1"/>
  <c r="D30" i="2" s="1"/>
  <c r="E30" i="2" a="1"/>
  <c r="E30" i="2" s="1"/>
  <c r="F30" i="2"/>
  <c r="G30" i="2"/>
  <c r="D31" i="2" a="1"/>
  <c r="D31" i="2" s="1"/>
  <c r="E31" i="2" a="1"/>
  <c r="E31" i="2" s="1"/>
  <c r="F31" i="2"/>
  <c r="G31" i="2"/>
  <c r="D32" i="2" a="1"/>
  <c r="D32" i="2" s="1"/>
  <c r="E32" i="2" a="1"/>
  <c r="E32" i="2" s="1"/>
  <c r="F32" i="2"/>
  <c r="G32" i="2"/>
  <c r="Q32" i="2" s="1"/>
  <c r="R166" i="19" s="1"/>
  <c r="D33" i="2" a="1"/>
  <c r="D33" i="2" s="1"/>
  <c r="E33" i="2" a="1"/>
  <c r="E33" i="2" s="1"/>
  <c r="F33" i="2"/>
  <c r="G33" i="2"/>
  <c r="D34" i="2" a="1"/>
  <c r="D34" i="2" s="1"/>
  <c r="E34" i="2" a="1"/>
  <c r="E34" i="2" s="1"/>
  <c r="F34" i="2"/>
  <c r="G34" i="2"/>
  <c r="D35" i="2" a="1"/>
  <c r="D35" i="2" s="1"/>
  <c r="E35" i="2" a="1"/>
  <c r="E35" i="2" s="1"/>
  <c r="F35" i="2"/>
  <c r="G35" i="2"/>
  <c r="D36" i="2" a="1"/>
  <c r="D36" i="2" s="1"/>
  <c r="E36" i="2" a="1"/>
  <c r="E36" i="2" s="1"/>
  <c r="F36" i="2"/>
  <c r="G36" i="2"/>
  <c r="D37" i="2" a="1"/>
  <c r="D37" i="2" s="1"/>
  <c r="E37" i="2" a="1"/>
  <c r="E37" i="2" s="1"/>
  <c r="F37" i="2"/>
  <c r="G37" i="2"/>
  <c r="D38" i="2" a="1"/>
  <c r="D38" i="2" s="1"/>
  <c r="E38" i="2" a="1"/>
  <c r="E38" i="2" s="1"/>
  <c r="F38" i="2"/>
  <c r="G38" i="2"/>
  <c r="D39" i="2" a="1"/>
  <c r="D39" i="2" s="1"/>
  <c r="E39" i="2" a="1"/>
  <c r="E39" i="2" s="1"/>
  <c r="F39" i="2"/>
  <c r="G39" i="2"/>
  <c r="D40" i="2" a="1"/>
  <c r="D40" i="2" s="1"/>
  <c r="E40" i="2" a="1"/>
  <c r="E40" i="2" s="1"/>
  <c r="F40" i="2"/>
  <c r="G40" i="2"/>
  <c r="D41" i="2" a="1"/>
  <c r="D41" i="2" s="1"/>
  <c r="E41" i="2" a="1"/>
  <c r="E41" i="2" s="1"/>
  <c r="F41" i="2"/>
  <c r="G41" i="2"/>
  <c r="D42" i="2" a="1"/>
  <c r="D42" i="2" s="1"/>
  <c r="E42" i="2" a="1"/>
  <c r="E42" i="2" s="1"/>
  <c r="F42" i="2"/>
  <c r="G42" i="2"/>
  <c r="D43" i="2" a="1"/>
  <c r="D43" i="2" s="1"/>
  <c r="E43" i="2" a="1"/>
  <c r="E43" i="2" s="1"/>
  <c r="F43" i="2"/>
  <c r="G43" i="2"/>
  <c r="D44" i="2" a="1"/>
  <c r="D44" i="2" s="1"/>
  <c r="E44" i="2" a="1"/>
  <c r="E44" i="2" s="1"/>
  <c r="F44" i="2"/>
  <c r="G44" i="2"/>
  <c r="Q44" i="2" s="1"/>
  <c r="R199" i="19" s="1"/>
  <c r="D45" i="2" a="1"/>
  <c r="D45" i="2" s="1"/>
  <c r="E45" i="2" a="1"/>
  <c r="E45" i="2" s="1"/>
  <c r="F45" i="2"/>
  <c r="G45" i="2"/>
  <c r="D46" i="2" a="1"/>
  <c r="D46" i="2" s="1"/>
  <c r="E46" i="2" a="1"/>
  <c r="E46" i="2" s="1"/>
  <c r="F46" i="2"/>
  <c r="G46" i="2"/>
  <c r="D47" i="2" a="1"/>
  <c r="D47" i="2" s="1"/>
  <c r="E47" i="2" a="1"/>
  <c r="E47" i="2" s="1"/>
  <c r="F47" i="2"/>
  <c r="G47" i="2"/>
  <c r="D48" i="2" a="1"/>
  <c r="D48" i="2" s="1"/>
  <c r="E48" i="2" a="1"/>
  <c r="E48" i="2" s="1"/>
  <c r="F48" i="2"/>
  <c r="G48" i="2"/>
  <c r="D49" i="2" a="1"/>
  <c r="D49" i="2" s="1"/>
  <c r="E49" i="2" a="1"/>
  <c r="E49" i="2" s="1"/>
  <c r="F49" i="2"/>
  <c r="G49" i="2"/>
  <c r="D50" i="2" a="1"/>
  <c r="D50" i="2" s="1"/>
  <c r="E50" i="2" a="1"/>
  <c r="E50" i="2" s="1"/>
  <c r="F50" i="2"/>
  <c r="G50" i="2"/>
  <c r="D51" i="2" a="1"/>
  <c r="D51" i="2" s="1"/>
  <c r="E51" i="2" a="1"/>
  <c r="E51" i="2" s="1"/>
  <c r="F51" i="2"/>
  <c r="G51" i="2"/>
  <c r="D52" i="2" a="1"/>
  <c r="D52" i="2" s="1"/>
  <c r="E52" i="2" a="1"/>
  <c r="E52" i="2" s="1"/>
  <c r="F52" i="2"/>
  <c r="G52" i="2"/>
  <c r="D53" i="2" a="1"/>
  <c r="D53" i="2" s="1"/>
  <c r="E53" i="2" a="1"/>
  <c r="E53" i="2" s="1"/>
  <c r="F53" i="2"/>
  <c r="G53" i="2"/>
  <c r="D54" i="2" a="1"/>
  <c r="D54" i="2" s="1"/>
  <c r="E54" i="2" a="1"/>
  <c r="E54" i="2" s="1"/>
  <c r="F54" i="2"/>
  <c r="G54" i="2"/>
  <c r="D55" i="2" a="1"/>
  <c r="D55" i="2" s="1"/>
  <c r="E55" i="2" a="1"/>
  <c r="E55" i="2" s="1"/>
  <c r="F55" i="2"/>
  <c r="G55" i="2"/>
  <c r="D56" i="2" a="1"/>
  <c r="D56" i="2" s="1"/>
  <c r="E56" i="2" a="1"/>
  <c r="E56" i="2" s="1"/>
  <c r="F56" i="2"/>
  <c r="G56" i="2"/>
  <c r="Q56" i="2" s="1"/>
  <c r="R238" i="19" s="1"/>
  <c r="D57" i="2" a="1"/>
  <c r="D57" i="2" s="1"/>
  <c r="E57" i="2" a="1"/>
  <c r="E57" i="2" s="1"/>
  <c r="F57" i="2"/>
  <c r="G57" i="2"/>
  <c r="D58" i="2" a="1"/>
  <c r="D58" i="2" s="1"/>
  <c r="E58" i="2" a="1"/>
  <c r="E58" i="2" s="1"/>
  <c r="F58" i="2"/>
  <c r="G58" i="2"/>
  <c r="D59" i="2" a="1"/>
  <c r="D59" i="2" s="1"/>
  <c r="E59" i="2" a="1"/>
  <c r="E59" i="2" s="1"/>
  <c r="F59" i="2"/>
  <c r="G59" i="2"/>
  <c r="D60" i="2" a="1"/>
  <c r="D60" i="2" s="1"/>
  <c r="E60" i="2" a="1"/>
  <c r="E60" i="2" s="1"/>
  <c r="F60" i="2"/>
  <c r="G60" i="2"/>
  <c r="D61" i="2" a="1"/>
  <c r="D61" i="2" s="1"/>
  <c r="E61" i="2" a="1"/>
  <c r="E61" i="2" s="1"/>
  <c r="F61" i="2"/>
  <c r="G61" i="2"/>
  <c r="D62" i="2" a="1"/>
  <c r="D62" i="2" s="1"/>
  <c r="E62" i="2" a="1"/>
  <c r="E62" i="2" s="1"/>
  <c r="F62" i="2"/>
  <c r="G62" i="2"/>
  <c r="D63" i="2" a="1"/>
  <c r="D63" i="2" s="1"/>
  <c r="E63" i="2" a="1"/>
  <c r="E63" i="2" s="1"/>
  <c r="F63" i="2"/>
  <c r="G63" i="2"/>
  <c r="D64" i="2" a="1"/>
  <c r="D64" i="2" s="1"/>
  <c r="E64" i="2" a="1"/>
  <c r="E64" i="2" s="1"/>
  <c r="F64" i="2"/>
  <c r="G64" i="2"/>
  <c r="D65" i="2" a="1"/>
  <c r="D65" i="2" s="1"/>
  <c r="E65" i="2" a="1"/>
  <c r="E65" i="2" s="1"/>
  <c r="F65" i="2"/>
  <c r="G65" i="2"/>
  <c r="D66" i="2" a="1"/>
  <c r="D66" i="2" s="1"/>
  <c r="E66" i="2" a="1"/>
  <c r="E66" i="2" s="1"/>
  <c r="F66" i="2"/>
  <c r="G66" i="2"/>
  <c r="D67" i="2" a="1"/>
  <c r="D67" i="2" s="1"/>
  <c r="E67" i="2" a="1"/>
  <c r="E67" i="2" s="1"/>
  <c r="F67" i="2"/>
  <c r="G67" i="2"/>
  <c r="D68" i="2" a="1"/>
  <c r="D68" i="2" s="1"/>
  <c r="E68" i="2" a="1"/>
  <c r="E68" i="2" s="1"/>
  <c r="F68" i="2"/>
  <c r="G68" i="2"/>
  <c r="Q68" i="2" s="1"/>
  <c r="R274" i="19" s="1"/>
  <c r="D69" i="2" a="1"/>
  <c r="D69" i="2" s="1"/>
  <c r="E69" i="2" a="1"/>
  <c r="E69" i="2" s="1"/>
  <c r="F69" i="2"/>
  <c r="G69" i="2"/>
  <c r="D70" i="2" a="1"/>
  <c r="D70" i="2" s="1"/>
  <c r="E70" i="2" a="1"/>
  <c r="E70" i="2" s="1"/>
  <c r="F70" i="2"/>
  <c r="G70" i="2"/>
  <c r="D71" i="2" a="1"/>
  <c r="D71" i="2" s="1"/>
  <c r="E71" i="2" a="1"/>
  <c r="E71" i="2" s="1"/>
  <c r="F71" i="2"/>
  <c r="G71" i="2"/>
  <c r="D72" i="2" a="1"/>
  <c r="D72" i="2" s="1"/>
  <c r="E72" i="2" a="1"/>
  <c r="E72" i="2" s="1"/>
  <c r="F72" i="2"/>
  <c r="G72" i="2"/>
  <c r="D73" i="2" a="1"/>
  <c r="D73" i="2" s="1"/>
  <c r="E73" i="2" a="1"/>
  <c r="E73" i="2" s="1"/>
  <c r="F73" i="2"/>
  <c r="G73" i="2"/>
  <c r="D74" i="2" a="1"/>
  <c r="D74" i="2" s="1"/>
  <c r="E74" i="2" a="1"/>
  <c r="E74" i="2" s="1"/>
  <c r="F74" i="2"/>
  <c r="G74" i="2"/>
  <c r="D75" i="2" a="1"/>
  <c r="D75" i="2" s="1"/>
  <c r="E75" i="2" a="1"/>
  <c r="E75" i="2" s="1"/>
  <c r="F75" i="2"/>
  <c r="G75" i="2"/>
  <c r="D76" i="2" a="1"/>
  <c r="D76" i="2" s="1"/>
  <c r="E76" i="2" a="1"/>
  <c r="E76" i="2" s="1"/>
  <c r="F76" i="2"/>
  <c r="G76" i="2"/>
  <c r="D77" i="2" a="1"/>
  <c r="D77" i="2" s="1"/>
  <c r="E77" i="2" a="1"/>
  <c r="E77" i="2" s="1"/>
  <c r="F77" i="2"/>
  <c r="G77" i="2"/>
  <c r="D78" i="2" a="1"/>
  <c r="D78" i="2" s="1"/>
  <c r="E78" i="2" a="1"/>
  <c r="E78" i="2" s="1"/>
  <c r="F78" i="2"/>
  <c r="G78" i="2"/>
  <c r="D79" i="2" a="1"/>
  <c r="D79" i="2" s="1"/>
  <c r="E79" i="2" a="1"/>
  <c r="E79" i="2" s="1"/>
  <c r="F79" i="2"/>
  <c r="G79" i="2"/>
  <c r="D80" i="2" a="1"/>
  <c r="D80" i="2" s="1"/>
  <c r="E80" i="2" a="1"/>
  <c r="E80" i="2" s="1"/>
  <c r="F80" i="2"/>
  <c r="G80" i="2"/>
  <c r="Q80" i="2" s="1"/>
  <c r="R311" i="19" s="1"/>
  <c r="D81" i="2" a="1"/>
  <c r="D81" i="2" s="1"/>
  <c r="E81" i="2" a="1"/>
  <c r="E81" i="2" s="1"/>
  <c r="F81" i="2"/>
  <c r="G81" i="2"/>
  <c r="D82" i="2" a="1"/>
  <c r="D82" i="2" s="1"/>
  <c r="E82" i="2" a="1"/>
  <c r="E82" i="2" s="1"/>
  <c r="F82" i="2"/>
  <c r="G82" i="2"/>
  <c r="D83" i="2" a="1"/>
  <c r="D83" i="2" s="1"/>
  <c r="E83" i="2" a="1"/>
  <c r="E83" i="2" s="1"/>
  <c r="F83" i="2"/>
  <c r="G83" i="2"/>
  <c r="D84" i="2" a="1"/>
  <c r="D84" i="2" s="1"/>
  <c r="E84" i="2" a="1"/>
  <c r="E84" i="2" s="1"/>
  <c r="F84" i="2"/>
  <c r="G84" i="2"/>
  <c r="D85" i="2" a="1"/>
  <c r="D85" i="2" s="1"/>
  <c r="E85" i="2" a="1"/>
  <c r="E85" i="2" s="1"/>
  <c r="F85" i="2"/>
  <c r="G85" i="2"/>
  <c r="D86" i="2" a="1"/>
  <c r="D86" i="2" s="1"/>
  <c r="E86" i="2" a="1"/>
  <c r="E86" i="2" s="1"/>
  <c r="F86" i="2"/>
  <c r="G86" i="2"/>
  <c r="D87" i="2" a="1"/>
  <c r="D87" i="2" s="1"/>
  <c r="E87" i="2" a="1"/>
  <c r="E87" i="2" s="1"/>
  <c r="F87" i="2"/>
  <c r="G87" i="2"/>
  <c r="D88" i="2" a="1"/>
  <c r="D88" i="2" s="1"/>
  <c r="E88" i="2" a="1"/>
  <c r="E88" i="2" s="1"/>
  <c r="F88" i="2"/>
  <c r="G88" i="2"/>
  <c r="D89" i="2" a="1"/>
  <c r="D89" i="2" s="1"/>
  <c r="E89" i="2" a="1"/>
  <c r="E89" i="2" s="1"/>
  <c r="F89" i="2"/>
  <c r="G89" i="2"/>
  <c r="D90" i="2" a="1"/>
  <c r="D90" i="2" s="1"/>
  <c r="E90" i="2" a="1"/>
  <c r="E90" i="2" s="1"/>
  <c r="F90" i="2"/>
  <c r="G90" i="2"/>
  <c r="D91" i="2" a="1"/>
  <c r="D91" i="2" s="1"/>
  <c r="E91" i="2" a="1"/>
  <c r="E91" i="2" s="1"/>
  <c r="F91" i="2"/>
  <c r="G91" i="2"/>
  <c r="D92" i="2" a="1"/>
  <c r="D92" i="2" s="1"/>
  <c r="E92" i="2" a="1"/>
  <c r="E92" i="2" s="1"/>
  <c r="F92" i="2"/>
  <c r="G92" i="2"/>
  <c r="Q92" i="2" s="1"/>
  <c r="R346" i="19" s="1"/>
  <c r="D93" i="2" a="1"/>
  <c r="D93" i="2" s="1"/>
  <c r="E93" i="2" a="1"/>
  <c r="E93" i="2" s="1"/>
  <c r="F93" i="2"/>
  <c r="G93" i="2"/>
  <c r="D94" i="2" a="1"/>
  <c r="D94" i="2" s="1"/>
  <c r="E94" i="2" a="1"/>
  <c r="E94" i="2" s="1"/>
  <c r="F94" i="2"/>
  <c r="G94" i="2"/>
  <c r="D95" i="2" a="1"/>
  <c r="D95" i="2" s="1"/>
  <c r="E95" i="2" a="1"/>
  <c r="E95" i="2" s="1"/>
  <c r="F95" i="2"/>
  <c r="G95" i="2"/>
  <c r="D96" i="2" a="1"/>
  <c r="D96" i="2" s="1"/>
  <c r="E96" i="2" a="1"/>
  <c r="E96" i="2" s="1"/>
  <c r="F96" i="2"/>
  <c r="G96" i="2"/>
  <c r="D97" i="2" a="1"/>
  <c r="D97" i="2" s="1"/>
  <c r="E97" i="2" a="1"/>
  <c r="E97" i="2" s="1"/>
  <c r="F97" i="2"/>
  <c r="G97" i="2"/>
  <c r="D98" i="2" a="1"/>
  <c r="D98" i="2" s="1"/>
  <c r="E98" i="2" a="1"/>
  <c r="E98" i="2" s="1"/>
  <c r="F98" i="2"/>
  <c r="G98" i="2"/>
  <c r="D99" i="2" a="1"/>
  <c r="D99" i="2" s="1"/>
  <c r="E99" i="2" a="1"/>
  <c r="E99" i="2" s="1"/>
  <c r="F99" i="2"/>
  <c r="G99" i="2"/>
  <c r="D100" i="2" a="1"/>
  <c r="D100" i="2" s="1"/>
  <c r="E100" i="2" a="1"/>
  <c r="E100" i="2" s="1"/>
  <c r="F100" i="2"/>
  <c r="G100" i="2"/>
  <c r="D101" i="2" a="1"/>
  <c r="D101" i="2" s="1"/>
  <c r="E101" i="2" a="1"/>
  <c r="E101" i="2" s="1"/>
  <c r="F101" i="2"/>
  <c r="G101" i="2"/>
  <c r="D102" i="2" a="1"/>
  <c r="D102" i="2" s="1"/>
  <c r="E102" i="2" a="1"/>
  <c r="E102" i="2" s="1"/>
  <c r="F102" i="2"/>
  <c r="G102" i="2"/>
  <c r="D103" i="2" a="1"/>
  <c r="D103" i="2" s="1"/>
  <c r="E103" i="2" a="1"/>
  <c r="E103" i="2" s="1"/>
  <c r="F103" i="2"/>
  <c r="G103" i="2"/>
  <c r="D104" i="2" a="1"/>
  <c r="D104" i="2" s="1"/>
  <c r="E104" i="2" a="1"/>
  <c r="E104" i="2" s="1"/>
  <c r="F104" i="2"/>
  <c r="G104" i="2"/>
  <c r="Q104" i="2" s="1"/>
  <c r="R382" i="19" s="1"/>
  <c r="D105" i="2" a="1"/>
  <c r="D105" i="2" s="1"/>
  <c r="E105" i="2" a="1"/>
  <c r="E105" i="2" s="1"/>
  <c r="F105" i="2"/>
  <c r="G105" i="2"/>
  <c r="D106" i="2" a="1"/>
  <c r="D106" i="2" s="1"/>
  <c r="E106" i="2" a="1"/>
  <c r="E106" i="2" s="1"/>
  <c r="F106" i="2"/>
  <c r="G106" i="2"/>
  <c r="D107" i="2" a="1"/>
  <c r="D107" i="2" s="1"/>
  <c r="E107" i="2" a="1"/>
  <c r="E107" i="2" s="1"/>
  <c r="F107" i="2"/>
  <c r="G107" i="2"/>
  <c r="D108" i="2" a="1"/>
  <c r="D108" i="2" s="1"/>
  <c r="E108" i="2" a="1"/>
  <c r="E108" i="2" s="1"/>
  <c r="F108" i="2"/>
  <c r="G108" i="2"/>
  <c r="D109" i="2" a="1"/>
  <c r="D109" i="2" s="1"/>
  <c r="E109" i="2" a="1"/>
  <c r="E109" i="2" s="1"/>
  <c r="F109" i="2"/>
  <c r="G109" i="2"/>
  <c r="D110" i="2" a="1"/>
  <c r="D110" i="2" s="1"/>
  <c r="E110" i="2" a="1"/>
  <c r="E110" i="2" s="1"/>
  <c r="F110" i="2"/>
  <c r="G110" i="2"/>
  <c r="D111" i="2" a="1"/>
  <c r="D111" i="2" s="1"/>
  <c r="E111" i="2" a="1"/>
  <c r="E111" i="2" s="1"/>
  <c r="F111" i="2"/>
  <c r="G111" i="2"/>
  <c r="D112" i="2" a="1"/>
  <c r="D112" i="2" s="1"/>
  <c r="E112" i="2" a="1"/>
  <c r="E112" i="2" s="1"/>
  <c r="F112" i="2"/>
  <c r="G112" i="2"/>
  <c r="D113" i="2" a="1"/>
  <c r="D113" i="2" s="1"/>
  <c r="E113" i="2" a="1"/>
  <c r="E113" i="2" s="1"/>
  <c r="F113" i="2"/>
  <c r="G113" i="2"/>
  <c r="D114" i="2" a="1"/>
  <c r="D114" i="2" s="1"/>
  <c r="E114" i="2" a="1"/>
  <c r="E114" i="2" s="1"/>
  <c r="F114" i="2"/>
  <c r="G114" i="2"/>
  <c r="D115" i="2" a="1"/>
  <c r="D115" i="2" s="1"/>
  <c r="E115" i="2" a="1"/>
  <c r="E115" i="2" s="1"/>
  <c r="F115" i="2"/>
  <c r="G115" i="2"/>
  <c r="D116" i="2" a="1"/>
  <c r="D116" i="2" s="1"/>
  <c r="E116" i="2" a="1"/>
  <c r="E116" i="2" s="1"/>
  <c r="F116" i="2"/>
  <c r="G116" i="2"/>
  <c r="Q116" i="2" s="1"/>
  <c r="R418" i="19" s="1"/>
  <c r="D117" i="2" a="1"/>
  <c r="D117" i="2" s="1"/>
  <c r="E117" i="2" a="1"/>
  <c r="E117" i="2" s="1"/>
  <c r="F117" i="2"/>
  <c r="G117" i="2"/>
  <c r="D118" i="2" a="1"/>
  <c r="D118" i="2" s="1"/>
  <c r="E118" i="2" a="1"/>
  <c r="E118" i="2" s="1"/>
  <c r="F118" i="2"/>
  <c r="G118" i="2"/>
  <c r="D119" i="2" a="1"/>
  <c r="D119" i="2" s="1"/>
  <c r="E119" i="2" a="1"/>
  <c r="E119" i="2" s="1"/>
  <c r="F119" i="2"/>
  <c r="G119" i="2"/>
  <c r="D120" i="2" a="1"/>
  <c r="D120" i="2" s="1"/>
  <c r="E120" i="2" a="1"/>
  <c r="E120" i="2" s="1"/>
  <c r="F120" i="2"/>
  <c r="G120" i="2"/>
  <c r="D121" i="2" a="1"/>
  <c r="D121" i="2" s="1"/>
  <c r="E121" i="2" a="1"/>
  <c r="E121" i="2" s="1"/>
  <c r="F121" i="2"/>
  <c r="G121" i="2"/>
  <c r="D122" i="2" a="1"/>
  <c r="D122" i="2" s="1"/>
  <c r="E122" i="2" a="1"/>
  <c r="E122" i="2" s="1"/>
  <c r="F122" i="2"/>
  <c r="G122" i="2"/>
  <c r="Q122" i="2" s="1"/>
  <c r="R436" i="19" s="1"/>
  <c r="D123" i="2" a="1"/>
  <c r="D123" i="2" s="1"/>
  <c r="E123" i="2" a="1"/>
  <c r="E123" i="2" s="1"/>
  <c r="F123" i="2"/>
  <c r="G123" i="2"/>
  <c r="D124" i="2" a="1"/>
  <c r="D124" i="2" s="1"/>
  <c r="E124" i="2" a="1"/>
  <c r="E124" i="2" s="1"/>
  <c r="F124" i="2"/>
  <c r="G124" i="2"/>
  <c r="D125" i="2" a="1"/>
  <c r="D125" i="2" s="1"/>
  <c r="E125" i="2" a="1"/>
  <c r="E125" i="2" s="1"/>
  <c r="F125" i="2"/>
  <c r="G125" i="2"/>
  <c r="D126" i="2" a="1"/>
  <c r="D126" i="2" s="1"/>
  <c r="E126" i="2" a="1"/>
  <c r="E126" i="2" s="1"/>
  <c r="F126" i="2"/>
  <c r="G126" i="2"/>
  <c r="D127" i="2" a="1"/>
  <c r="D127" i="2" s="1"/>
  <c r="E127" i="2" a="1"/>
  <c r="E127" i="2" s="1"/>
  <c r="F127" i="2"/>
  <c r="G127" i="2"/>
  <c r="D128" i="2" a="1"/>
  <c r="D128" i="2" s="1"/>
  <c r="E128" i="2" a="1"/>
  <c r="E128" i="2" s="1"/>
  <c r="F128" i="2"/>
  <c r="G128" i="2"/>
  <c r="Q128" i="2" s="1"/>
  <c r="R454" i="19" s="1"/>
  <c r="D129" i="2" a="1"/>
  <c r="D129" i="2" s="1"/>
  <c r="E129" i="2" a="1"/>
  <c r="E129" i="2" s="1"/>
  <c r="F129" i="2"/>
  <c r="G129" i="2"/>
  <c r="D130" i="2" a="1"/>
  <c r="D130" i="2" s="1"/>
  <c r="E130" i="2" a="1"/>
  <c r="E130" i="2" s="1"/>
  <c r="F130" i="2"/>
  <c r="G130" i="2"/>
  <c r="D131" i="2" a="1"/>
  <c r="D131" i="2" s="1"/>
  <c r="E131" i="2" a="1"/>
  <c r="E131" i="2" s="1"/>
  <c r="F131" i="2"/>
  <c r="G131" i="2"/>
  <c r="D132" i="2" a="1"/>
  <c r="D132" i="2" s="1"/>
  <c r="E132" i="2" a="1"/>
  <c r="E132" i="2" s="1"/>
  <c r="F132" i="2"/>
  <c r="G132" i="2"/>
  <c r="D133" i="2" a="1"/>
  <c r="D133" i="2" s="1"/>
  <c r="E133" i="2" a="1"/>
  <c r="E133" i="2" s="1"/>
  <c r="F133" i="2"/>
  <c r="G133" i="2"/>
  <c r="D134" i="2" a="1"/>
  <c r="D134" i="2" s="1"/>
  <c r="E134" i="2" a="1"/>
  <c r="E134" i="2" s="1"/>
  <c r="F134" i="2"/>
  <c r="G134" i="2"/>
  <c r="Q134" i="2" s="1"/>
  <c r="R471" i="19" s="1"/>
  <c r="D135" i="2" a="1"/>
  <c r="D135" i="2" s="1"/>
  <c r="E135" i="2" a="1"/>
  <c r="E135" i="2" s="1"/>
  <c r="F135" i="2"/>
  <c r="G135" i="2"/>
  <c r="D136" i="2" a="1"/>
  <c r="D136" i="2" s="1"/>
  <c r="E136" i="2" a="1"/>
  <c r="E136" i="2" s="1"/>
  <c r="F136" i="2"/>
  <c r="G136" i="2"/>
  <c r="D137" i="2" a="1"/>
  <c r="D137" i="2" s="1"/>
  <c r="E137" i="2" a="1"/>
  <c r="E137" i="2" s="1"/>
  <c r="F137" i="2"/>
  <c r="G137" i="2"/>
  <c r="D138" i="2" a="1"/>
  <c r="D138" i="2" s="1"/>
  <c r="E138" i="2" a="1"/>
  <c r="E138" i="2" s="1"/>
  <c r="F138" i="2"/>
  <c r="G138" i="2"/>
  <c r="D139" i="2" a="1"/>
  <c r="D139" i="2" s="1"/>
  <c r="E139" i="2" a="1"/>
  <c r="E139" i="2" s="1"/>
  <c r="F139" i="2"/>
  <c r="G139" i="2"/>
  <c r="D140" i="2" a="1"/>
  <c r="D140" i="2" s="1"/>
  <c r="E140" i="2" a="1"/>
  <c r="E140" i="2" s="1"/>
  <c r="F140" i="2"/>
  <c r="G140" i="2"/>
  <c r="Q140" i="2" s="1"/>
  <c r="R489" i="19" s="1"/>
  <c r="D141" i="2" a="1"/>
  <c r="D141" i="2" s="1"/>
  <c r="E141" i="2" a="1"/>
  <c r="E141" i="2" s="1"/>
  <c r="F141" i="2"/>
  <c r="G141" i="2"/>
  <c r="D142" i="2" a="1"/>
  <c r="D142" i="2" s="1"/>
  <c r="E142" i="2" a="1"/>
  <c r="E142" i="2" s="1"/>
  <c r="F142" i="2"/>
  <c r="G142" i="2"/>
  <c r="D143" i="2" a="1"/>
  <c r="D143" i="2" s="1"/>
  <c r="E143" i="2" a="1"/>
  <c r="E143" i="2" s="1"/>
  <c r="F143" i="2"/>
  <c r="G143" i="2"/>
  <c r="D144" i="2" a="1"/>
  <c r="D144" i="2" s="1"/>
  <c r="E144" i="2" a="1"/>
  <c r="E144" i="2" s="1"/>
  <c r="F144" i="2"/>
  <c r="G144" i="2"/>
  <c r="D145" i="2" a="1"/>
  <c r="D145" i="2" s="1"/>
  <c r="E145" i="2" a="1"/>
  <c r="E145" i="2" s="1"/>
  <c r="F145" i="2"/>
  <c r="G145" i="2"/>
  <c r="D146" i="2" a="1"/>
  <c r="D146" i="2" s="1"/>
  <c r="E146" i="2" a="1"/>
  <c r="E146" i="2" s="1"/>
  <c r="F146" i="2"/>
  <c r="G146" i="2"/>
  <c r="D147" i="2" a="1"/>
  <c r="D147" i="2" s="1"/>
  <c r="E147" i="2" a="1"/>
  <c r="E147" i="2" s="1"/>
  <c r="F147" i="2"/>
  <c r="G147" i="2"/>
  <c r="D148" i="2" a="1"/>
  <c r="D148" i="2" s="1"/>
  <c r="E148" i="2" a="1"/>
  <c r="E148" i="2" s="1"/>
  <c r="F148" i="2"/>
  <c r="G148" i="2"/>
  <c r="D149" i="2" a="1"/>
  <c r="D149" i="2" s="1"/>
  <c r="E149" i="2" a="1"/>
  <c r="E149" i="2" s="1"/>
  <c r="F149" i="2"/>
  <c r="G149" i="2"/>
  <c r="D150" i="2" a="1"/>
  <c r="D150" i="2" s="1"/>
  <c r="E150" i="2" a="1"/>
  <c r="E150" i="2" s="1"/>
  <c r="F150" i="2"/>
  <c r="G150" i="2"/>
  <c r="D151" i="2" a="1"/>
  <c r="D151" i="2" s="1"/>
  <c r="E151" i="2" a="1"/>
  <c r="E151" i="2" s="1"/>
  <c r="F151" i="2"/>
  <c r="G151" i="2"/>
  <c r="D152" i="2" a="1"/>
  <c r="D152" i="2" s="1"/>
  <c r="E152" i="2" a="1"/>
  <c r="E152" i="2" s="1"/>
  <c r="F152" i="2"/>
  <c r="G152" i="2"/>
  <c r="Q152" i="2" s="1"/>
  <c r="R525" i="19" s="1"/>
  <c r="D153" i="2" a="1"/>
  <c r="D153" i="2" s="1"/>
  <c r="E153" i="2" a="1"/>
  <c r="E153" i="2" s="1"/>
  <c r="F153" i="2"/>
  <c r="G153" i="2"/>
  <c r="D154" i="2" a="1"/>
  <c r="D154" i="2" s="1"/>
  <c r="E154" i="2" a="1"/>
  <c r="E154" i="2" s="1"/>
  <c r="F154" i="2"/>
  <c r="G154" i="2"/>
  <c r="D155" i="2" a="1"/>
  <c r="D155" i="2" s="1"/>
  <c r="E155" i="2" a="1"/>
  <c r="E155" i="2" s="1"/>
  <c r="F155" i="2"/>
  <c r="G155" i="2"/>
  <c r="D156" i="2" a="1"/>
  <c r="D156" i="2" s="1"/>
  <c r="E156" i="2" a="1"/>
  <c r="E156" i="2" s="1"/>
  <c r="F156" i="2"/>
  <c r="G156" i="2"/>
  <c r="D157" i="2" a="1"/>
  <c r="D157" i="2" s="1"/>
  <c r="E157" i="2" a="1"/>
  <c r="E157" i="2" s="1"/>
  <c r="F157" i="2"/>
  <c r="G157" i="2"/>
  <c r="D158" i="2" a="1"/>
  <c r="D158" i="2" s="1"/>
  <c r="E158" i="2" a="1"/>
  <c r="E158" i="2" s="1"/>
  <c r="F158" i="2"/>
  <c r="G158" i="2"/>
  <c r="Q158" i="2" s="1"/>
  <c r="R543" i="19" s="1"/>
  <c r="D159" i="2" a="1"/>
  <c r="D159" i="2" s="1"/>
  <c r="E159" i="2" a="1"/>
  <c r="E159" i="2" s="1"/>
  <c r="F159" i="2"/>
  <c r="G159" i="2"/>
  <c r="D160" i="2" a="1"/>
  <c r="D160" i="2" s="1"/>
  <c r="E160" i="2" a="1"/>
  <c r="E160" i="2" s="1"/>
  <c r="F160" i="2"/>
  <c r="G160" i="2"/>
  <c r="D161" i="2" a="1"/>
  <c r="D161" i="2" s="1"/>
  <c r="E161" i="2" a="1"/>
  <c r="E161" i="2" s="1"/>
  <c r="F161" i="2"/>
  <c r="G161" i="2"/>
  <c r="D162" i="2" a="1"/>
  <c r="D162" i="2" s="1"/>
  <c r="E162" i="2" a="1"/>
  <c r="E162" i="2" s="1"/>
  <c r="F162" i="2"/>
  <c r="G162" i="2"/>
  <c r="D163" i="2" a="1"/>
  <c r="D163" i="2" s="1"/>
  <c r="E163" i="2" a="1"/>
  <c r="E163" i="2" s="1"/>
  <c r="F163" i="2"/>
  <c r="G163" i="2"/>
  <c r="D164" i="2" a="1"/>
  <c r="D164" i="2" s="1"/>
  <c r="E164" i="2" a="1"/>
  <c r="E164" i="2" s="1"/>
  <c r="F164" i="2"/>
  <c r="G164" i="2"/>
  <c r="Q164" i="2" s="1"/>
  <c r="R561" i="19" s="1"/>
  <c r="D165" i="2" a="1"/>
  <c r="D165" i="2" s="1"/>
  <c r="E165" i="2" a="1"/>
  <c r="E165" i="2" s="1"/>
  <c r="F165" i="2"/>
  <c r="G165" i="2"/>
  <c r="D166" i="2" a="1"/>
  <c r="D166" i="2" s="1"/>
  <c r="E166" i="2" a="1"/>
  <c r="E166" i="2" s="1"/>
  <c r="F166" i="2"/>
  <c r="G166" i="2"/>
  <c r="D167" i="2" a="1"/>
  <c r="D167" i="2" s="1"/>
  <c r="E167" i="2" a="1"/>
  <c r="E167" i="2" s="1"/>
  <c r="F167" i="2"/>
  <c r="G167" i="2"/>
  <c r="D168" i="2" a="1"/>
  <c r="D168" i="2" s="1"/>
  <c r="E168" i="2" a="1"/>
  <c r="E168" i="2" s="1"/>
  <c r="F168" i="2"/>
  <c r="G168" i="2"/>
  <c r="D169" i="2" a="1"/>
  <c r="D169" i="2" s="1"/>
  <c r="E169" i="2" a="1"/>
  <c r="E169" i="2" s="1"/>
  <c r="F169" i="2"/>
  <c r="G169" i="2"/>
  <c r="D170" i="2" a="1"/>
  <c r="D170" i="2" s="1"/>
  <c r="E170" i="2" a="1"/>
  <c r="E170" i="2" s="1"/>
  <c r="F170" i="2"/>
  <c r="G170" i="2"/>
  <c r="Q170" i="2" s="1"/>
  <c r="R579" i="19" s="1"/>
  <c r="D171" i="2" a="1"/>
  <c r="D171" i="2" s="1"/>
  <c r="E171" i="2" a="1"/>
  <c r="E171" i="2" s="1"/>
  <c r="F171" i="2"/>
  <c r="G171" i="2"/>
  <c r="D172" i="2" a="1"/>
  <c r="D172" i="2" s="1"/>
  <c r="E172" i="2" a="1"/>
  <c r="E172" i="2" s="1"/>
  <c r="F172" i="2"/>
  <c r="G172" i="2"/>
  <c r="D173" i="2" a="1"/>
  <c r="D173" i="2"/>
  <c r="E173" i="2" a="1"/>
  <c r="E173" i="2" s="1"/>
  <c r="F173" i="2"/>
  <c r="G173" i="2"/>
  <c r="D174" i="2" a="1"/>
  <c r="D174" i="2" s="1"/>
  <c r="E174" i="2" a="1"/>
  <c r="E174" i="2" s="1"/>
  <c r="F174" i="2"/>
  <c r="G174" i="2"/>
  <c r="Q174" i="2" s="1"/>
  <c r="R591" i="19" s="1"/>
  <c r="D175" i="2" a="1"/>
  <c r="D175" i="2" s="1"/>
  <c r="E175" i="2" a="1"/>
  <c r="E175" i="2" s="1"/>
  <c r="F175" i="2"/>
  <c r="G175" i="2"/>
  <c r="Q175" i="2" s="1"/>
  <c r="R594" i="19" s="1"/>
  <c r="D176" i="2" a="1"/>
  <c r="D176" i="2" s="1"/>
  <c r="E176" i="2" a="1"/>
  <c r="E176" i="2" s="1"/>
  <c r="F176" i="2"/>
  <c r="G176" i="2"/>
  <c r="D177" i="2" a="1"/>
  <c r="D177" i="2" s="1"/>
  <c r="E177" i="2" a="1"/>
  <c r="E177" i="2" s="1"/>
  <c r="F177" i="2"/>
  <c r="G177" i="2"/>
  <c r="Q177" i="2" s="1"/>
  <c r="R600" i="19" s="1"/>
  <c r="D178" i="2" a="1"/>
  <c r="D178" i="2" s="1"/>
  <c r="E178" i="2" a="1"/>
  <c r="E178" i="2" s="1"/>
  <c r="F178" i="2"/>
  <c r="G178" i="2"/>
  <c r="Q178" i="2" s="1"/>
  <c r="R603" i="19" s="1"/>
  <c r="D179" i="2" a="1"/>
  <c r="D179" i="2" s="1"/>
  <c r="E179" i="2" a="1"/>
  <c r="E179" i="2" s="1"/>
  <c r="F179" i="2"/>
  <c r="G179" i="2"/>
  <c r="D180" i="2" a="1"/>
  <c r="D180" i="2" s="1"/>
  <c r="E180" i="2" a="1"/>
  <c r="E180" i="2" s="1"/>
  <c r="F180" i="2"/>
  <c r="G180" i="2"/>
  <c r="D181" i="2" a="1"/>
  <c r="D181" i="2" s="1"/>
  <c r="E181" i="2" a="1"/>
  <c r="E181" i="2" s="1"/>
  <c r="F181" i="2"/>
  <c r="G181" i="2"/>
  <c r="D182" i="2" a="1"/>
  <c r="D182" i="2" s="1"/>
  <c r="E182" i="2" a="1"/>
  <c r="E182" i="2" s="1"/>
  <c r="F182" i="2"/>
  <c r="G182" i="2"/>
  <c r="D183" i="2" a="1"/>
  <c r="D183" i="2" s="1"/>
  <c r="E183" i="2" a="1"/>
  <c r="E183" i="2" s="1"/>
  <c r="F183" i="2"/>
  <c r="G183" i="2"/>
  <c r="D184" i="2" a="1"/>
  <c r="D184" i="2" s="1"/>
  <c r="E184" i="2" a="1"/>
  <c r="E184" i="2" s="1"/>
  <c r="F184" i="2"/>
  <c r="G184" i="2"/>
  <c r="D185" i="2" a="1"/>
  <c r="D185" i="2" s="1"/>
  <c r="E185" i="2" a="1"/>
  <c r="E185" i="2" s="1"/>
  <c r="F185" i="2"/>
  <c r="G185" i="2"/>
  <c r="D186" i="2" a="1"/>
  <c r="D186" i="2" s="1"/>
  <c r="E186" i="2" a="1"/>
  <c r="E186" i="2" s="1"/>
  <c r="F186" i="2"/>
  <c r="G186" i="2"/>
  <c r="D187" i="2" a="1"/>
  <c r="D187" i="2" s="1"/>
  <c r="E187" i="2" a="1"/>
  <c r="E187" i="2" s="1"/>
  <c r="F187" i="2"/>
  <c r="G187" i="2"/>
  <c r="Q187" i="2" s="1"/>
  <c r="R21" i="19" s="1"/>
  <c r="D188" i="2" a="1"/>
  <c r="D188" i="2" s="1"/>
  <c r="E188" i="2" a="1"/>
  <c r="E188" i="2" s="1"/>
  <c r="F188" i="2"/>
  <c r="G188" i="2"/>
  <c r="D189" i="2" a="1"/>
  <c r="D189" i="2"/>
  <c r="E189" i="2" a="1"/>
  <c r="E189" i="2" s="1"/>
  <c r="F189" i="2"/>
  <c r="G189" i="2"/>
  <c r="Q189" i="2" s="1"/>
  <c r="R23" i="19" s="1"/>
  <c r="D190" i="2" a="1"/>
  <c r="D190" i="2" s="1"/>
  <c r="E190" i="2" a="1"/>
  <c r="E190" i="2" s="1"/>
  <c r="F190" i="2"/>
  <c r="G190" i="2"/>
  <c r="Q190" i="2" s="1"/>
  <c r="R24" i="19" s="1"/>
  <c r="D191" i="2" a="1"/>
  <c r="D191" i="2" s="1"/>
  <c r="E191" i="2" a="1"/>
  <c r="E191" i="2" s="1"/>
  <c r="F191" i="2"/>
  <c r="G191" i="2"/>
  <c r="D192" i="2" a="1"/>
  <c r="D192" i="2" s="1"/>
  <c r="E192" i="2" a="1"/>
  <c r="E192" i="2" s="1"/>
  <c r="F192" i="2"/>
  <c r="G192" i="2"/>
  <c r="Q192" i="2" s="1"/>
  <c r="R26" i="19" s="1"/>
  <c r="D193" i="2" a="1"/>
  <c r="D193" i="2" s="1"/>
  <c r="E193" i="2" a="1"/>
  <c r="E193" i="2" s="1"/>
  <c r="F193" i="2"/>
  <c r="G193" i="2"/>
  <c r="D194" i="2" a="1"/>
  <c r="D194" i="2" s="1"/>
  <c r="E194" i="2" a="1"/>
  <c r="E194" i="2" s="1"/>
  <c r="F194" i="2"/>
  <c r="G194" i="2"/>
  <c r="Q194" i="2" s="1"/>
  <c r="D195" i="2" a="1"/>
  <c r="D195" i="2" s="1"/>
  <c r="E195" i="2" a="1"/>
  <c r="E195" i="2" s="1"/>
  <c r="F195" i="2"/>
  <c r="G195" i="2"/>
  <c r="D196" i="2" a="1"/>
  <c r="D196" i="2" s="1"/>
  <c r="E196" i="2" a="1"/>
  <c r="E196" i="2"/>
  <c r="F196" i="2"/>
  <c r="G196" i="2"/>
  <c r="Q196" i="2" s="1"/>
  <c r="R30" i="19" s="1"/>
  <c r="D197" i="2" a="1"/>
  <c r="D197" i="2" s="1"/>
  <c r="E197" i="2" a="1"/>
  <c r="E197" i="2" s="1"/>
  <c r="F197" i="2"/>
  <c r="G197" i="2"/>
  <c r="D198" i="2" a="1"/>
  <c r="D198" i="2" s="1"/>
  <c r="E198" i="2" a="1"/>
  <c r="E198" i="2" s="1"/>
  <c r="F198" i="2"/>
  <c r="G198" i="2"/>
  <c r="Q198" i="2" s="1"/>
  <c r="R32" i="19" s="1"/>
  <c r="D199" i="2" a="1"/>
  <c r="D199" i="2" s="1"/>
  <c r="E199" i="2" a="1"/>
  <c r="E199" i="2" s="1"/>
  <c r="F199" i="2"/>
  <c r="G199" i="2"/>
  <c r="Q199" i="2" s="1"/>
  <c r="R33" i="19" s="1"/>
  <c r="D200" i="2" a="1"/>
  <c r="D200" i="2" s="1"/>
  <c r="E200" i="2" a="1"/>
  <c r="E200" i="2" s="1"/>
  <c r="F200" i="2"/>
  <c r="G200" i="2"/>
  <c r="Q200" i="2" s="1"/>
  <c r="R34" i="19" s="1"/>
  <c r="D201" i="2" a="1"/>
  <c r="D201" i="2" s="1"/>
  <c r="E201" i="2" a="1"/>
  <c r="E201" i="2" s="1"/>
  <c r="F201" i="2"/>
  <c r="G201" i="2"/>
  <c r="D202" i="2" a="1"/>
  <c r="D202" i="2" s="1"/>
  <c r="E202" i="2" a="1"/>
  <c r="E202" i="2" s="1"/>
  <c r="F202" i="2"/>
  <c r="G202" i="2"/>
  <c r="Q202" i="2" s="1"/>
  <c r="R36" i="19" s="1"/>
  <c r="D203" i="2" a="1"/>
  <c r="D203" i="2" s="1"/>
  <c r="E203" i="2" a="1"/>
  <c r="E203" i="2" s="1"/>
  <c r="F203" i="2"/>
  <c r="G203" i="2"/>
  <c r="G2" i="2"/>
  <c r="F2" i="2"/>
  <c r="E2" i="2" a="1"/>
  <c r="E2" i="2" s="1"/>
  <c r="D2" i="2" a="1"/>
  <c r="D2" i="2" s="1"/>
  <c r="G3" i="5"/>
  <c r="Q3" i="5" s="1"/>
  <c r="G4" i="5"/>
  <c r="Q4" i="5" s="1"/>
  <c r="R83" i="19" s="1"/>
  <c r="G5" i="5"/>
  <c r="G6" i="5"/>
  <c r="G7" i="5"/>
  <c r="G8" i="5"/>
  <c r="G9" i="5"/>
  <c r="G10" i="5"/>
  <c r="G11" i="5"/>
  <c r="G12" i="5"/>
  <c r="G13" i="5"/>
  <c r="Q13" i="5" s="1"/>
  <c r="R110" i="19" s="1"/>
  <c r="G14" i="5"/>
  <c r="G15" i="5"/>
  <c r="Q15" i="5" s="1"/>
  <c r="G16" i="5"/>
  <c r="Q16" i="5" s="1"/>
  <c r="R119" i="19" s="1"/>
  <c r="G17" i="5"/>
  <c r="G18" i="5"/>
  <c r="G19" i="5"/>
  <c r="G20" i="5"/>
  <c r="G21" i="5"/>
  <c r="G22" i="5"/>
  <c r="G23" i="5"/>
  <c r="G24" i="5"/>
  <c r="G25" i="5"/>
  <c r="Q25" i="5" s="1"/>
  <c r="R150" i="19" s="1"/>
  <c r="G26" i="5"/>
  <c r="G27" i="5"/>
  <c r="Q27" i="5" s="1"/>
  <c r="G28" i="5"/>
  <c r="G29" i="5"/>
  <c r="G30" i="5"/>
  <c r="G31" i="5"/>
  <c r="G32" i="5"/>
  <c r="G33" i="5"/>
  <c r="G34" i="5"/>
  <c r="G35" i="5"/>
  <c r="G36" i="5"/>
  <c r="G37" i="5"/>
  <c r="Q37" i="5" s="1"/>
  <c r="R186" i="19" s="1"/>
  <c r="G38" i="5"/>
  <c r="G39" i="5"/>
  <c r="Q39" i="5" s="1"/>
  <c r="G40" i="5"/>
  <c r="G41" i="5"/>
  <c r="G42" i="5"/>
  <c r="G43" i="5"/>
  <c r="G44" i="5"/>
  <c r="G45" i="5"/>
  <c r="G46" i="5"/>
  <c r="G47" i="5"/>
  <c r="G48" i="5"/>
  <c r="G49" i="5"/>
  <c r="Q49" i="5" s="1"/>
  <c r="R220" i="19" s="1"/>
  <c r="G50" i="5"/>
  <c r="G51" i="5"/>
  <c r="G52" i="5"/>
  <c r="G53" i="5"/>
  <c r="G54" i="5"/>
  <c r="G55" i="5"/>
  <c r="G56" i="5"/>
  <c r="G57" i="5"/>
  <c r="G58" i="5"/>
  <c r="G59" i="5"/>
  <c r="G60" i="5"/>
  <c r="G61" i="5"/>
  <c r="Q61" i="5" s="1"/>
  <c r="R258" i="19" s="1"/>
  <c r="G62" i="5"/>
  <c r="G63" i="5"/>
  <c r="G64" i="5"/>
  <c r="Q64" i="5" s="1"/>
  <c r="R267" i="19" s="1"/>
  <c r="G65" i="5"/>
  <c r="G66" i="5"/>
  <c r="G67" i="5"/>
  <c r="G68" i="5"/>
  <c r="G69" i="5"/>
  <c r="G70" i="5"/>
  <c r="G71" i="5"/>
  <c r="G72" i="5"/>
  <c r="G73" i="5"/>
  <c r="Q73" i="5" s="1"/>
  <c r="R292" i="19" s="1"/>
  <c r="G74" i="5"/>
  <c r="G75" i="5"/>
  <c r="Q75" i="5" s="1"/>
  <c r="G76" i="5"/>
  <c r="Q76" i="5" s="1"/>
  <c r="R299" i="19" s="1"/>
  <c r="G77" i="5"/>
  <c r="G78" i="5"/>
  <c r="G79" i="5"/>
  <c r="G80" i="5"/>
  <c r="G81" i="5"/>
  <c r="G82" i="5"/>
  <c r="G83" i="5"/>
  <c r="G84" i="5"/>
  <c r="G85" i="5"/>
  <c r="G86" i="5"/>
  <c r="G87" i="5"/>
  <c r="G88" i="5"/>
  <c r="Q88" i="5" s="1"/>
  <c r="R339" i="19" s="1"/>
  <c r="G89" i="5"/>
  <c r="G90" i="5"/>
  <c r="G91" i="5"/>
  <c r="G92" i="5"/>
  <c r="G93" i="5"/>
  <c r="G94" i="5"/>
  <c r="G95" i="5"/>
  <c r="G96" i="5"/>
  <c r="G97" i="5"/>
  <c r="G98" i="5"/>
  <c r="G99" i="5"/>
  <c r="G100" i="5"/>
  <c r="Q100" i="5" s="1"/>
  <c r="R375" i="19" s="1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Q133" i="5" s="1"/>
  <c r="R473" i="19" s="1"/>
  <c r="G134" i="5"/>
  <c r="G135" i="5"/>
  <c r="Q135" i="5" s="1"/>
  <c r="G136" i="5"/>
  <c r="Q136" i="5" s="1"/>
  <c r="R482" i="19" s="1"/>
  <c r="G137" i="5"/>
  <c r="G138" i="5"/>
  <c r="G139" i="5"/>
  <c r="G140" i="5"/>
  <c r="G141" i="5"/>
  <c r="G142" i="5"/>
  <c r="G143" i="5"/>
  <c r="G144" i="5"/>
  <c r="G145" i="5"/>
  <c r="Q145" i="5" s="1"/>
  <c r="R509" i="19" s="1"/>
  <c r="G146" i="5"/>
  <c r="G147" i="5"/>
  <c r="Q147" i="5" s="1"/>
  <c r="G148" i="5"/>
  <c r="Q148" i="5" s="1"/>
  <c r="R518" i="19" s="1"/>
  <c r="G149" i="5"/>
  <c r="G150" i="5"/>
  <c r="G151" i="5"/>
  <c r="G152" i="5"/>
  <c r="G153" i="5"/>
  <c r="G154" i="5"/>
  <c r="G155" i="5"/>
  <c r="G156" i="5"/>
  <c r="G157" i="5"/>
  <c r="Q157" i="5" s="1"/>
  <c r="R545" i="19" s="1"/>
  <c r="G158" i="5"/>
  <c r="G159" i="5"/>
  <c r="Q159" i="5" s="1"/>
  <c r="G160" i="5"/>
  <c r="Q160" i="5" s="1"/>
  <c r="R552" i="19" s="1"/>
  <c r="G161" i="5"/>
  <c r="G162" i="5"/>
  <c r="G163" i="5"/>
  <c r="G164" i="5"/>
  <c r="G165" i="5"/>
  <c r="G166" i="5"/>
  <c r="G167" i="5"/>
  <c r="G168" i="5"/>
  <c r="G169" i="5"/>
  <c r="Q169" i="5" s="1"/>
  <c r="R581" i="19" s="1"/>
  <c r="G170" i="5"/>
  <c r="G171" i="5"/>
  <c r="Q171" i="5" s="1"/>
  <c r="G172" i="5"/>
  <c r="G173" i="5"/>
  <c r="G174" i="5"/>
  <c r="G175" i="5"/>
  <c r="G176" i="5"/>
  <c r="G177" i="5"/>
  <c r="G178" i="5"/>
  <c r="G179" i="5"/>
  <c r="G180" i="5"/>
  <c r="G181" i="5"/>
  <c r="Q181" i="5" s="1"/>
  <c r="R6" i="19" s="1"/>
  <c r="G182" i="5"/>
  <c r="G183" i="5"/>
  <c r="Q183" i="5" s="1"/>
  <c r="G184" i="5"/>
  <c r="G185" i="5"/>
  <c r="G186" i="5"/>
  <c r="G187" i="5"/>
  <c r="G188" i="5"/>
  <c r="G189" i="5"/>
  <c r="G190" i="5"/>
  <c r="G191" i="5"/>
  <c r="G192" i="5"/>
  <c r="G193" i="5"/>
  <c r="Q193" i="5" s="1"/>
  <c r="R68" i="19" s="1"/>
  <c r="G194" i="5"/>
  <c r="G195" i="5"/>
  <c r="G196" i="5"/>
  <c r="Q196" i="5" s="1"/>
  <c r="R71" i="19" s="1"/>
  <c r="G197" i="5"/>
  <c r="G198" i="5"/>
  <c r="G199" i="5"/>
  <c r="G200" i="5"/>
  <c r="G201" i="5"/>
  <c r="G2" i="5"/>
  <c r="Q2" i="5" s="1"/>
  <c r="R77" i="19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" i="5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 s="1"/>
  <c r="E201" i="5" a="1"/>
  <c r="E201" i="5" s="1"/>
  <c r="E2" i="5" a="1"/>
  <c r="E2" i="5" s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8" i="7"/>
  <c r="Q151" i="7"/>
  <c r="Q152" i="7"/>
  <c r="Q157" i="7"/>
  <c r="Q160" i="7"/>
  <c r="Q164" i="7"/>
  <c r="Q166" i="7"/>
  <c r="Q167" i="7"/>
  <c r="Q175" i="7"/>
  <c r="Q3" i="2"/>
  <c r="Q4" i="2"/>
  <c r="Q5" i="2"/>
  <c r="R87" i="19" s="1"/>
  <c r="Q6" i="2"/>
  <c r="R91" i="19" s="1"/>
  <c r="Q7" i="2"/>
  <c r="Q9" i="2"/>
  <c r="Q10" i="2"/>
  <c r="Q11" i="2"/>
  <c r="Q12" i="2"/>
  <c r="Q13" i="2"/>
  <c r="R111" i="19" s="1"/>
  <c r="Q14" i="2"/>
  <c r="R114" i="19" s="1"/>
  <c r="Q15" i="2"/>
  <c r="Q16" i="2"/>
  <c r="Q17" i="2"/>
  <c r="Q18" i="2"/>
  <c r="R126" i="19" s="1"/>
  <c r="Q19" i="2"/>
  <c r="R127" i="19" s="1"/>
  <c r="Q21" i="2"/>
  <c r="Q22" i="2"/>
  <c r="Q23" i="2"/>
  <c r="Q24" i="2"/>
  <c r="Q25" i="2"/>
  <c r="Q26" i="2"/>
  <c r="R148" i="19" s="1"/>
  <c r="Q27" i="2"/>
  <c r="R152" i="19" s="1"/>
  <c r="Q28" i="2"/>
  <c r="Q29" i="2"/>
  <c r="Q30" i="2"/>
  <c r="Q31" i="2"/>
  <c r="R162" i="19" s="1"/>
  <c r="Q33" i="2"/>
  <c r="R169" i="19" s="1"/>
  <c r="Q34" i="2"/>
  <c r="Q35" i="2"/>
  <c r="Q36" i="2"/>
  <c r="Q37" i="2"/>
  <c r="Q38" i="2"/>
  <c r="Q39" i="2"/>
  <c r="R188" i="19" s="1"/>
  <c r="Q40" i="2"/>
  <c r="R189" i="19" s="1"/>
  <c r="Q41" i="2"/>
  <c r="Q42" i="2"/>
  <c r="Q43" i="2"/>
  <c r="Q45" i="2"/>
  <c r="R205" i="19" s="1"/>
  <c r="Q46" i="2"/>
  <c r="R208" i="19" s="1"/>
  <c r="Q47" i="2"/>
  <c r="Q48" i="2"/>
  <c r="Q49" i="2"/>
  <c r="Q50" i="2"/>
  <c r="Q51" i="2"/>
  <c r="Q52" i="2"/>
  <c r="R226" i="19" s="1"/>
  <c r="Q53" i="2"/>
  <c r="R230" i="19" s="1"/>
  <c r="Q54" i="2"/>
  <c r="Q55" i="2"/>
  <c r="Q57" i="2"/>
  <c r="Q58" i="2"/>
  <c r="R244" i="19" s="1"/>
  <c r="Q59" i="2"/>
  <c r="R247" i="19" s="1"/>
  <c r="Q60" i="2"/>
  <c r="Q61" i="2"/>
  <c r="Q62" i="2"/>
  <c r="Q63" i="2"/>
  <c r="Q64" i="2"/>
  <c r="Q65" i="2"/>
  <c r="R265" i="19" s="1"/>
  <c r="Q66" i="2"/>
  <c r="R268" i="19" s="1"/>
  <c r="Q67" i="2"/>
  <c r="Q69" i="2"/>
  <c r="Q70" i="2"/>
  <c r="Q71" i="2"/>
  <c r="R284" i="19" s="1"/>
  <c r="Q72" i="2"/>
  <c r="Q73" i="2"/>
  <c r="Q74" i="2"/>
  <c r="Q75" i="2"/>
  <c r="Q76" i="2"/>
  <c r="Q77" i="2"/>
  <c r="Q78" i="2"/>
  <c r="R303" i="19" s="1"/>
  <c r="Q79" i="2"/>
  <c r="R304" i="19" s="1"/>
  <c r="Q81" i="2"/>
  <c r="Q82" i="2"/>
  <c r="Q83" i="2"/>
  <c r="Q84" i="2"/>
  <c r="R322" i="19" s="1"/>
  <c r="Q85" i="2"/>
  <c r="R325" i="19" s="1"/>
  <c r="Q86" i="2"/>
  <c r="Q87" i="2"/>
  <c r="Q88" i="2"/>
  <c r="Q89" i="2"/>
  <c r="Q90" i="2"/>
  <c r="Q91" i="2"/>
  <c r="R343" i="19" s="1"/>
  <c r="Q93" i="2"/>
  <c r="R349" i="19" s="1"/>
  <c r="Q94" i="2"/>
  <c r="Q95" i="2"/>
  <c r="Q96" i="2"/>
  <c r="Q97" i="2"/>
  <c r="R361" i="19" s="1"/>
  <c r="Q98" i="2"/>
  <c r="R364" i="19" s="1"/>
  <c r="Q99" i="2"/>
  <c r="Q100" i="2"/>
  <c r="Q101" i="2"/>
  <c r="Q102" i="2"/>
  <c r="Q103" i="2"/>
  <c r="Q105" i="2"/>
  <c r="R386" i="19" s="1"/>
  <c r="Q106" i="2"/>
  <c r="R387" i="19" s="1"/>
  <c r="Q107" i="2"/>
  <c r="Q108" i="2"/>
  <c r="Q109" i="2"/>
  <c r="Q111" i="2"/>
  <c r="R403" i="19" s="1"/>
  <c r="Q112" i="2"/>
  <c r="Q113" i="2"/>
  <c r="Q114" i="2"/>
  <c r="Q115" i="2"/>
  <c r="Q117" i="2"/>
  <c r="Q118" i="2"/>
  <c r="Q119" i="2"/>
  <c r="R427" i="19" s="1"/>
  <c r="Q120" i="2"/>
  <c r="R430" i="19" s="1"/>
  <c r="Q121" i="2"/>
  <c r="Q123" i="2"/>
  <c r="Q124" i="2"/>
  <c r="Q125" i="2"/>
  <c r="R445" i="19" s="1"/>
  <c r="Q126" i="2"/>
  <c r="Q127" i="2"/>
  <c r="Q129" i="2"/>
  <c r="Q130" i="2"/>
  <c r="Q131" i="2"/>
  <c r="Q132" i="2"/>
  <c r="Q133" i="2"/>
  <c r="R468" i="19" s="1"/>
  <c r="Q135" i="2"/>
  <c r="R474" i="19" s="1"/>
  <c r="Q136" i="2"/>
  <c r="Q137" i="2"/>
  <c r="Q138" i="2"/>
  <c r="Q139" i="2"/>
  <c r="R486" i="19" s="1"/>
  <c r="Q141" i="2"/>
  <c r="Q142" i="2"/>
  <c r="Q143" i="2"/>
  <c r="Q144" i="2"/>
  <c r="Q145" i="2"/>
  <c r="Q147" i="2"/>
  <c r="Q148" i="2"/>
  <c r="R513" i="19" s="1"/>
  <c r="Q149" i="2"/>
  <c r="R516" i="19" s="1"/>
  <c r="Q150" i="2"/>
  <c r="Q151" i="2"/>
  <c r="Q153" i="2"/>
  <c r="Q154" i="2"/>
  <c r="R531" i="19" s="1"/>
  <c r="Q155" i="2"/>
  <c r="Q156" i="2"/>
  <c r="Q157" i="2"/>
  <c r="Q159" i="2"/>
  <c r="Q160" i="2"/>
  <c r="Q161" i="2"/>
  <c r="Q162" i="2"/>
  <c r="R554" i="19" s="1"/>
  <c r="Q163" i="2"/>
  <c r="R558" i="19" s="1"/>
  <c r="Q165" i="2"/>
  <c r="Q166" i="2"/>
  <c r="Q167" i="2"/>
  <c r="Q168" i="2"/>
  <c r="R573" i="19" s="1"/>
  <c r="Q169" i="2"/>
  <c r="R576" i="19" s="1"/>
  <c r="Q171" i="2"/>
  <c r="Q172" i="2"/>
  <c r="Q184" i="2"/>
  <c r="Q188" i="2"/>
  <c r="Q5" i="5"/>
  <c r="Q6" i="5"/>
  <c r="R89" i="19" s="1"/>
  <c r="Q7" i="5"/>
  <c r="R90" i="19" s="1"/>
  <c r="Q8" i="5"/>
  <c r="Q9" i="5"/>
  <c r="Q10" i="5"/>
  <c r="Q11" i="5"/>
  <c r="R104" i="19" s="1"/>
  <c r="Q12" i="5"/>
  <c r="R107" i="19" s="1"/>
  <c r="Q14" i="5"/>
  <c r="Q17" i="5"/>
  <c r="Q18" i="5"/>
  <c r="Q19" i="5"/>
  <c r="Q20" i="5"/>
  <c r="Q21" i="5"/>
  <c r="R136" i="19" s="1"/>
  <c r="Q22" i="5"/>
  <c r="R137" i="19" s="1"/>
  <c r="Q23" i="5"/>
  <c r="Q24" i="5"/>
  <c r="Q26" i="5"/>
  <c r="Q28" i="5"/>
  <c r="R159" i="19" s="1"/>
  <c r="Q29" i="5"/>
  <c r="R160" i="19" s="1"/>
  <c r="Q30" i="5"/>
  <c r="Q31" i="5"/>
  <c r="Q32" i="5"/>
  <c r="Q33" i="5"/>
  <c r="Q34" i="5"/>
  <c r="Q35" i="5"/>
  <c r="R180" i="19" s="1"/>
  <c r="Q36" i="5"/>
  <c r="R181" i="19" s="1"/>
  <c r="Q38" i="5"/>
  <c r="Q41" i="5"/>
  <c r="Q42" i="5"/>
  <c r="Q43" i="5"/>
  <c r="R204" i="19" s="1"/>
  <c r="Q44" i="5"/>
  <c r="R207" i="19" s="1"/>
  <c r="Q45" i="5"/>
  <c r="Q46" i="5"/>
  <c r="Q47" i="5"/>
  <c r="Q48" i="5"/>
  <c r="Q50" i="5"/>
  <c r="Q53" i="5"/>
  <c r="R234" i="19" s="1"/>
  <c r="Q54" i="5"/>
  <c r="R237" i="19" s="1"/>
  <c r="Q55" i="5"/>
  <c r="Q56" i="5"/>
  <c r="Q57" i="5"/>
  <c r="Q58" i="5"/>
  <c r="R249" i="19" s="1"/>
  <c r="Q59" i="5"/>
  <c r="R250" i="19" s="1"/>
  <c r="Q60" i="5"/>
  <c r="Q62" i="5"/>
  <c r="Q65" i="5"/>
  <c r="Q66" i="5"/>
  <c r="Q67" i="5"/>
  <c r="Q68" i="5"/>
  <c r="R279" i="19" s="1"/>
  <c r="Q69" i="5"/>
  <c r="R282" i="19" s="1"/>
  <c r="Q70" i="5"/>
  <c r="Q71" i="5"/>
  <c r="Q72" i="5"/>
  <c r="Q74" i="5"/>
  <c r="R297" i="19" s="1"/>
  <c r="Q77" i="5"/>
  <c r="R300" i="19" s="1"/>
  <c r="Q78" i="5"/>
  <c r="Q79" i="5"/>
  <c r="Q80" i="5"/>
  <c r="Q81" i="5"/>
  <c r="Q82" i="5"/>
  <c r="Q83" i="5"/>
  <c r="R324" i="19" s="1"/>
  <c r="Q84" i="5"/>
  <c r="R327" i="19" s="1"/>
  <c r="Q86" i="5"/>
  <c r="Q89" i="5"/>
  <c r="Q90" i="5"/>
  <c r="Q91" i="5"/>
  <c r="R348" i="19" s="1"/>
  <c r="Q92" i="5"/>
  <c r="R351" i="19" s="1"/>
  <c r="Q93" i="5"/>
  <c r="Q94" i="5"/>
  <c r="Q95" i="5"/>
  <c r="Q96" i="5"/>
  <c r="Q98" i="5"/>
  <c r="Q101" i="5"/>
  <c r="R378" i="19" s="1"/>
  <c r="Q102" i="5"/>
  <c r="R381" i="19" s="1"/>
  <c r="Q103" i="5"/>
  <c r="Q104" i="5"/>
  <c r="Q105" i="5"/>
  <c r="Q106" i="5"/>
  <c r="R393" i="19" s="1"/>
  <c r="Q107" i="5"/>
  <c r="Q108" i="5"/>
  <c r="Q110" i="5"/>
  <c r="Q113" i="5"/>
  <c r="Q114" i="5"/>
  <c r="Q115" i="5"/>
  <c r="Q116" i="5"/>
  <c r="R423" i="19" s="1"/>
  <c r="Q117" i="5"/>
  <c r="R426" i="19" s="1"/>
  <c r="Q118" i="5"/>
  <c r="Q119" i="5"/>
  <c r="Q120" i="5"/>
  <c r="Q122" i="5"/>
  <c r="R439" i="19" s="1"/>
  <c r="Q125" i="5"/>
  <c r="Q126" i="5"/>
  <c r="Q127" i="5"/>
  <c r="Q128" i="5"/>
  <c r="Q129" i="5"/>
  <c r="Q130" i="5"/>
  <c r="Q131" i="5"/>
  <c r="R467" i="19" s="1"/>
  <c r="Q132" i="5"/>
  <c r="R470" i="19" s="1"/>
  <c r="Q134" i="5"/>
  <c r="Q137" i="5"/>
  <c r="Q138" i="5"/>
  <c r="Q139" i="5"/>
  <c r="R491" i="19" s="1"/>
  <c r="Q140" i="5"/>
  <c r="Q141" i="5"/>
  <c r="Q142" i="5"/>
  <c r="Q143" i="5"/>
  <c r="Q144" i="5"/>
  <c r="Q146" i="5"/>
  <c r="Q149" i="5"/>
  <c r="R519" i="19" s="1"/>
  <c r="Q150" i="5"/>
  <c r="R524" i="19" s="1"/>
  <c r="Q151" i="5"/>
  <c r="Q152" i="5"/>
  <c r="Q153" i="5"/>
  <c r="Q154" i="5"/>
  <c r="R536" i="19" s="1"/>
  <c r="Q155" i="5"/>
  <c r="Q156" i="5"/>
  <c r="Q158" i="5"/>
  <c r="Q161" i="5"/>
  <c r="Q162" i="5"/>
  <c r="Q163" i="5"/>
  <c r="Q164" i="5"/>
  <c r="R566" i="19" s="1"/>
  <c r="Q165" i="5"/>
  <c r="R569" i="19" s="1"/>
  <c r="Q166" i="5"/>
  <c r="Q167" i="5"/>
  <c r="Q168" i="5"/>
  <c r="Q170" i="5"/>
  <c r="R582" i="19" s="1"/>
  <c r="Q173" i="5"/>
  <c r="Q174" i="5"/>
  <c r="Q175" i="5"/>
  <c r="Q176" i="5"/>
  <c r="Q177" i="5"/>
  <c r="Q178" i="5"/>
  <c r="Q179" i="5"/>
  <c r="R4" i="19" s="1"/>
  <c r="Q180" i="5"/>
  <c r="R5" i="19" s="1"/>
  <c r="Q182" i="5"/>
  <c r="Q185" i="5"/>
  <c r="Q186" i="5"/>
  <c r="Q187" i="5"/>
  <c r="R12" i="19" s="1"/>
  <c r="Q188" i="5"/>
  <c r="Q189" i="5"/>
  <c r="R64" i="19" s="1"/>
  <c r="Q190" i="5"/>
  <c r="R65" i="19" s="1"/>
  <c r="Q191" i="5"/>
  <c r="R66" i="19" s="1"/>
  <c r="Q192" i="5"/>
  <c r="R67" i="19" s="1"/>
  <c r="Q194" i="5"/>
  <c r="R69" i="19" s="1"/>
  <c r="Q197" i="5"/>
  <c r="R72" i="19" s="1"/>
  <c r="Q198" i="5"/>
  <c r="R73" i="19" s="1"/>
  <c r="Q199" i="5"/>
  <c r="R74" i="19" s="1"/>
  <c r="Q200" i="5"/>
  <c r="R75" i="19" s="1"/>
  <c r="Q201" i="5"/>
  <c r="R76" i="19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" i="5" a="1"/>
  <c r="D2" i="5" s="1"/>
  <c r="W9" i="15" l="1"/>
  <c r="R571" i="18"/>
  <c r="R571" i="19"/>
  <c r="R493" i="18"/>
  <c r="R493" i="19"/>
  <c r="R458" i="18"/>
  <c r="R458" i="19"/>
  <c r="R422" i="18"/>
  <c r="R422" i="19"/>
  <c r="R388" i="18"/>
  <c r="R388" i="19"/>
  <c r="R350" i="18"/>
  <c r="R350" i="19"/>
  <c r="R314" i="18"/>
  <c r="R314" i="19"/>
  <c r="R278" i="18"/>
  <c r="R278" i="19"/>
  <c r="R242" i="18"/>
  <c r="R242" i="19"/>
  <c r="R206" i="18"/>
  <c r="R206" i="19"/>
  <c r="R167" i="18"/>
  <c r="R167" i="19"/>
  <c r="R132" i="18"/>
  <c r="R132" i="19"/>
  <c r="R97" i="18"/>
  <c r="R97" i="19"/>
  <c r="R568" i="18"/>
  <c r="R568" i="19"/>
  <c r="R490" i="18"/>
  <c r="R490" i="19"/>
  <c r="R455" i="18"/>
  <c r="R455" i="19"/>
  <c r="R419" i="18"/>
  <c r="R419" i="19"/>
  <c r="R383" i="18"/>
  <c r="R383" i="19"/>
  <c r="R347" i="18"/>
  <c r="R347" i="19"/>
  <c r="R313" i="18"/>
  <c r="R313" i="19"/>
  <c r="R275" i="18"/>
  <c r="R275" i="19"/>
  <c r="R239" i="18"/>
  <c r="R239" i="19"/>
  <c r="R203" i="18"/>
  <c r="R203" i="19"/>
  <c r="R164" i="18"/>
  <c r="R164" i="19"/>
  <c r="R129" i="18"/>
  <c r="R129" i="19"/>
  <c r="R94" i="18"/>
  <c r="R94" i="19"/>
  <c r="R3" i="18"/>
  <c r="R3" i="19"/>
  <c r="R563" i="18"/>
  <c r="R563" i="19"/>
  <c r="R512" i="18"/>
  <c r="R512" i="19"/>
  <c r="R464" i="18"/>
  <c r="R464" i="19"/>
  <c r="R420" i="18"/>
  <c r="R420" i="19"/>
  <c r="R367" i="18"/>
  <c r="R367" i="19"/>
  <c r="R321" i="18"/>
  <c r="R321" i="19"/>
  <c r="R276" i="18"/>
  <c r="R276" i="19"/>
  <c r="R225" i="18"/>
  <c r="R225" i="19"/>
  <c r="R177" i="18"/>
  <c r="R177" i="19"/>
  <c r="R133" i="18"/>
  <c r="R133" i="19"/>
  <c r="R86" i="18"/>
  <c r="R86" i="19"/>
  <c r="R553" i="18"/>
  <c r="R553" i="19"/>
  <c r="R510" i="18"/>
  <c r="R510" i="19"/>
  <c r="R465" i="18"/>
  <c r="R465" i="19"/>
  <c r="R424" i="18"/>
  <c r="R424" i="19"/>
  <c r="R379" i="18"/>
  <c r="R379" i="19"/>
  <c r="R340" i="18"/>
  <c r="R340" i="19"/>
  <c r="R302" i="18"/>
  <c r="R302" i="19"/>
  <c r="R261" i="18"/>
  <c r="R261" i="19"/>
  <c r="R222" i="18"/>
  <c r="R222" i="19"/>
  <c r="R183" i="18"/>
  <c r="R183" i="19"/>
  <c r="R145" i="18"/>
  <c r="R145" i="19"/>
  <c r="R108" i="18"/>
  <c r="R108" i="19"/>
  <c r="R562" i="18"/>
  <c r="R562" i="19"/>
  <c r="R487" i="18"/>
  <c r="R487" i="19"/>
  <c r="R452" i="18"/>
  <c r="R452" i="19"/>
  <c r="R416" i="18"/>
  <c r="R416" i="19"/>
  <c r="R380" i="18"/>
  <c r="R380" i="19"/>
  <c r="R344" i="18"/>
  <c r="R344" i="19"/>
  <c r="R308" i="18"/>
  <c r="R308" i="19"/>
  <c r="R272" i="18"/>
  <c r="R272" i="19"/>
  <c r="R236" i="18"/>
  <c r="R236" i="19"/>
  <c r="R202" i="18"/>
  <c r="R202" i="19"/>
  <c r="R163" i="18"/>
  <c r="R163" i="19"/>
  <c r="R128" i="18"/>
  <c r="R128" i="19"/>
  <c r="R93" i="18"/>
  <c r="R93" i="19"/>
  <c r="R559" i="18"/>
  <c r="R559" i="19"/>
  <c r="R2" i="18"/>
  <c r="R2" i="19"/>
  <c r="R560" i="18"/>
  <c r="R560" i="19"/>
  <c r="R506" i="18"/>
  <c r="R506" i="19"/>
  <c r="R462" i="18"/>
  <c r="R462" i="19"/>
  <c r="R417" i="18"/>
  <c r="R417" i="19"/>
  <c r="R363" i="18"/>
  <c r="R363" i="19"/>
  <c r="R316" i="18"/>
  <c r="R316" i="19"/>
  <c r="R273" i="18"/>
  <c r="R273" i="19"/>
  <c r="R219" i="18"/>
  <c r="R219" i="19"/>
  <c r="R174" i="18"/>
  <c r="R174" i="19"/>
  <c r="R130" i="18"/>
  <c r="R130" i="19"/>
  <c r="R22" i="18"/>
  <c r="R22" i="19"/>
  <c r="R549" i="18"/>
  <c r="R549" i="19"/>
  <c r="R504" i="18"/>
  <c r="R504" i="19"/>
  <c r="R601" i="18"/>
  <c r="R601" i="19"/>
  <c r="R421" i="18"/>
  <c r="R421" i="19"/>
  <c r="R376" i="18"/>
  <c r="R376" i="19"/>
  <c r="R337" i="18"/>
  <c r="R337" i="19"/>
  <c r="R301" i="18"/>
  <c r="R301" i="19"/>
  <c r="R260" i="18"/>
  <c r="R260" i="19"/>
  <c r="R221" i="18"/>
  <c r="R221" i="19"/>
  <c r="R182" i="18"/>
  <c r="R182" i="19"/>
  <c r="R142" i="18"/>
  <c r="R142" i="19"/>
  <c r="R105" i="18"/>
  <c r="R105" i="19"/>
  <c r="R550" i="18"/>
  <c r="R550" i="19"/>
  <c r="R484" i="18"/>
  <c r="R484" i="19"/>
  <c r="R449" i="18"/>
  <c r="R449" i="19"/>
  <c r="R413" i="18"/>
  <c r="R413" i="19"/>
  <c r="R377" i="18"/>
  <c r="R377" i="19"/>
  <c r="R341" i="18"/>
  <c r="R341" i="19"/>
  <c r="R307" i="18"/>
  <c r="R307" i="19"/>
  <c r="R269" i="18"/>
  <c r="R269" i="19"/>
  <c r="R233" i="18"/>
  <c r="R233" i="19"/>
  <c r="R201" i="18"/>
  <c r="R201" i="19"/>
  <c r="R158" i="18"/>
  <c r="R158" i="19"/>
  <c r="R123" i="18"/>
  <c r="R123" i="19"/>
  <c r="R88" i="18"/>
  <c r="R88" i="19"/>
  <c r="R602" i="18"/>
  <c r="R602" i="19"/>
  <c r="R459" i="18"/>
  <c r="R459" i="19"/>
  <c r="R414" i="18"/>
  <c r="R414" i="19"/>
  <c r="R360" i="18"/>
  <c r="R360" i="19"/>
  <c r="R315" i="18"/>
  <c r="R315" i="19"/>
  <c r="R270" i="18"/>
  <c r="R270" i="19"/>
  <c r="R216" i="18"/>
  <c r="R216" i="19"/>
  <c r="R171" i="18"/>
  <c r="R171" i="19"/>
  <c r="R125" i="18"/>
  <c r="R125" i="19"/>
  <c r="R18" i="18"/>
  <c r="R18" i="19"/>
  <c r="R546" i="18"/>
  <c r="R546" i="19"/>
  <c r="R501" i="18"/>
  <c r="R501" i="19"/>
  <c r="R460" i="18"/>
  <c r="R460" i="19"/>
  <c r="R415" i="18"/>
  <c r="R415" i="19"/>
  <c r="R373" i="18"/>
  <c r="R373" i="19"/>
  <c r="R334" i="18"/>
  <c r="R334" i="19"/>
  <c r="R294" i="18"/>
  <c r="R294" i="19"/>
  <c r="R256" i="18"/>
  <c r="R256" i="19"/>
  <c r="R217" i="18"/>
  <c r="R217" i="19"/>
  <c r="R178" i="18"/>
  <c r="R178" i="19"/>
  <c r="R139" i="18"/>
  <c r="R139" i="19"/>
  <c r="R102" i="18"/>
  <c r="R102" i="19"/>
  <c r="R541" i="18"/>
  <c r="R541" i="19"/>
  <c r="R481" i="18"/>
  <c r="R481" i="19"/>
  <c r="R446" i="18"/>
  <c r="R446" i="19"/>
  <c r="R410" i="18"/>
  <c r="R410" i="19"/>
  <c r="R374" i="18"/>
  <c r="R374" i="19"/>
  <c r="R338" i="18"/>
  <c r="R338" i="19"/>
  <c r="R306" i="18"/>
  <c r="R306" i="19"/>
  <c r="R266" i="18"/>
  <c r="R266" i="19"/>
  <c r="R232" i="18"/>
  <c r="R232" i="19"/>
  <c r="R200" i="18"/>
  <c r="R200" i="19"/>
  <c r="R155" i="18"/>
  <c r="R155" i="19"/>
  <c r="R122" i="18"/>
  <c r="R122" i="19"/>
  <c r="R85" i="18"/>
  <c r="R85" i="19"/>
  <c r="R79" i="18"/>
  <c r="R79" i="19"/>
  <c r="R557" i="18"/>
  <c r="R557" i="19"/>
  <c r="R599" i="18"/>
  <c r="R599" i="19"/>
  <c r="R548" i="18"/>
  <c r="R548" i="19"/>
  <c r="R500" i="18"/>
  <c r="R500" i="19"/>
  <c r="R456" i="18"/>
  <c r="R456" i="19"/>
  <c r="R405" i="18"/>
  <c r="R405" i="19"/>
  <c r="R357" i="18"/>
  <c r="R357" i="19"/>
  <c r="R310" i="18"/>
  <c r="R310" i="19"/>
  <c r="R259" i="18"/>
  <c r="R259" i="19"/>
  <c r="R211" i="18"/>
  <c r="R211" i="19"/>
  <c r="R168" i="18"/>
  <c r="R168" i="19"/>
  <c r="R124" i="18"/>
  <c r="R124" i="19"/>
  <c r="R584" i="18"/>
  <c r="R584" i="19"/>
  <c r="R540" i="18"/>
  <c r="R540" i="19"/>
  <c r="R498" i="18"/>
  <c r="R498" i="19"/>
  <c r="R457" i="18"/>
  <c r="R457" i="19"/>
  <c r="R412" i="18"/>
  <c r="R412" i="19"/>
  <c r="R369" i="18"/>
  <c r="R369" i="19"/>
  <c r="R330" i="18"/>
  <c r="R330" i="19"/>
  <c r="R293" i="18"/>
  <c r="R293" i="19"/>
  <c r="R252" i="18"/>
  <c r="R252" i="19"/>
  <c r="R213" i="18"/>
  <c r="R213" i="19"/>
  <c r="R175" i="18"/>
  <c r="R175" i="19"/>
  <c r="R138" i="18"/>
  <c r="R138" i="19"/>
  <c r="R99" i="18"/>
  <c r="R99" i="19"/>
  <c r="R526" i="18"/>
  <c r="R526" i="19"/>
  <c r="R478" i="18"/>
  <c r="R478" i="19"/>
  <c r="R443" i="18"/>
  <c r="R443" i="19"/>
  <c r="R407" i="18"/>
  <c r="R407" i="19"/>
  <c r="R371" i="18"/>
  <c r="R371" i="19"/>
  <c r="R335" i="18"/>
  <c r="R335" i="19"/>
  <c r="R305" i="18"/>
  <c r="R305" i="19"/>
  <c r="R263" i="18"/>
  <c r="R263" i="19"/>
  <c r="R227" i="18"/>
  <c r="R227" i="19"/>
  <c r="R191" i="18"/>
  <c r="R191" i="19"/>
  <c r="R154" i="18"/>
  <c r="R154" i="19"/>
  <c r="R117" i="18"/>
  <c r="R117" i="19"/>
  <c r="R82" i="18"/>
  <c r="R82" i="19"/>
  <c r="R8" i="18"/>
  <c r="R8" i="19"/>
  <c r="R587" i="18"/>
  <c r="R587" i="19"/>
  <c r="R551" i="18"/>
  <c r="R551" i="19"/>
  <c r="R515" i="18"/>
  <c r="R515" i="19"/>
  <c r="R479" i="18"/>
  <c r="R479" i="19"/>
  <c r="R298" i="18"/>
  <c r="R298" i="19"/>
  <c r="R192" i="18"/>
  <c r="R192" i="19"/>
  <c r="R156" i="18"/>
  <c r="R156" i="19"/>
  <c r="R118" i="18"/>
  <c r="R118" i="19"/>
  <c r="R80" i="18"/>
  <c r="R80" i="19"/>
  <c r="R59" i="18"/>
  <c r="R59" i="19"/>
  <c r="R56" i="18"/>
  <c r="R56" i="19"/>
  <c r="R47" i="18"/>
  <c r="R47" i="19"/>
  <c r="R44" i="18"/>
  <c r="R44" i="19"/>
  <c r="R592" i="18"/>
  <c r="R592" i="19"/>
  <c r="R585" i="18"/>
  <c r="R585" i="19"/>
  <c r="R574" i="18"/>
  <c r="R574" i="19"/>
  <c r="R503" i="18"/>
  <c r="R503" i="19"/>
  <c r="R596" i="18"/>
  <c r="R596" i="19"/>
  <c r="R542" i="18"/>
  <c r="R542" i="19"/>
  <c r="R497" i="18"/>
  <c r="R497" i="19"/>
  <c r="R453" i="18"/>
  <c r="R453" i="19"/>
  <c r="R399" i="18"/>
  <c r="R399" i="19"/>
  <c r="R354" i="18"/>
  <c r="R354" i="19"/>
  <c r="R309" i="18"/>
  <c r="R309" i="19"/>
  <c r="R255" i="18"/>
  <c r="R255" i="19"/>
  <c r="R210" i="18"/>
  <c r="R210" i="19"/>
  <c r="R165" i="18"/>
  <c r="R165" i="19"/>
  <c r="R113" i="18"/>
  <c r="R113" i="19"/>
  <c r="R583" i="18"/>
  <c r="R583" i="19"/>
  <c r="R537" i="18"/>
  <c r="R537" i="19"/>
  <c r="R495" i="18"/>
  <c r="R495" i="19"/>
  <c r="R451" i="18"/>
  <c r="R451" i="19"/>
  <c r="R409" i="18"/>
  <c r="R409" i="19"/>
  <c r="R368" i="18"/>
  <c r="R368" i="19"/>
  <c r="R329" i="18"/>
  <c r="R329" i="19"/>
  <c r="R289" i="18"/>
  <c r="R289" i="19"/>
  <c r="R251" i="18"/>
  <c r="R251" i="19"/>
  <c r="R212" i="18"/>
  <c r="R212" i="19"/>
  <c r="R172" i="18"/>
  <c r="R172" i="19"/>
  <c r="R134" i="18"/>
  <c r="R134" i="19"/>
  <c r="R92" i="18"/>
  <c r="R92" i="19"/>
  <c r="R523" i="18"/>
  <c r="R523" i="19"/>
  <c r="R475" i="18"/>
  <c r="R475" i="19"/>
  <c r="R442" i="18"/>
  <c r="R442" i="19"/>
  <c r="R404" i="18"/>
  <c r="R404" i="19"/>
  <c r="R370" i="18"/>
  <c r="R370" i="19"/>
  <c r="R332" i="18"/>
  <c r="R332" i="19"/>
  <c r="R296" i="18"/>
  <c r="R296" i="19"/>
  <c r="R262" i="18"/>
  <c r="R262" i="19"/>
  <c r="R224" i="18"/>
  <c r="R224" i="19"/>
  <c r="R190" i="18"/>
  <c r="R190" i="19"/>
  <c r="R149" i="18"/>
  <c r="R149" i="19"/>
  <c r="R115" i="18"/>
  <c r="R115" i="19"/>
  <c r="R556" i="18"/>
  <c r="R556" i="19"/>
  <c r="R547" i="18"/>
  <c r="R547" i="19"/>
  <c r="R538" i="18"/>
  <c r="R538" i="19"/>
  <c r="R511" i="18"/>
  <c r="R511" i="19"/>
  <c r="R170" i="18"/>
  <c r="R170" i="19"/>
  <c r="R593" i="18"/>
  <c r="R593" i="19"/>
  <c r="R494" i="18"/>
  <c r="R494" i="19"/>
  <c r="R450" i="18"/>
  <c r="R450" i="19"/>
  <c r="R396" i="18"/>
  <c r="R396" i="19"/>
  <c r="R534" i="18"/>
  <c r="R534" i="19"/>
  <c r="R492" i="18"/>
  <c r="R492" i="19"/>
  <c r="R448" i="18"/>
  <c r="R448" i="19"/>
  <c r="R406" i="18"/>
  <c r="R406" i="19"/>
  <c r="R285" i="18"/>
  <c r="R285" i="19"/>
  <c r="R514" i="18"/>
  <c r="R514" i="19"/>
  <c r="R472" i="18"/>
  <c r="R472" i="19"/>
  <c r="R437" i="18"/>
  <c r="R437" i="19"/>
  <c r="R401" i="18"/>
  <c r="R401" i="19"/>
  <c r="R365" i="18"/>
  <c r="R365" i="19"/>
  <c r="R331" i="18"/>
  <c r="R331" i="19"/>
  <c r="R295" i="18"/>
  <c r="R295" i="19"/>
  <c r="R257" i="18"/>
  <c r="R257" i="19"/>
  <c r="R223" i="18"/>
  <c r="R223" i="19"/>
  <c r="R185" i="18"/>
  <c r="R185" i="19"/>
  <c r="R146" i="18"/>
  <c r="R146" i="19"/>
  <c r="R112" i="18"/>
  <c r="R112" i="19"/>
  <c r="R63" i="18"/>
  <c r="R63" i="19"/>
  <c r="R539" i="18"/>
  <c r="R539" i="19"/>
  <c r="R505" i="18"/>
  <c r="R505" i="19"/>
  <c r="R469" i="18"/>
  <c r="R469" i="19"/>
  <c r="R434" i="18"/>
  <c r="R434" i="19"/>
  <c r="R398" i="18"/>
  <c r="R398" i="19"/>
  <c r="R362" i="18"/>
  <c r="R362" i="19"/>
  <c r="R326" i="18"/>
  <c r="R326" i="19"/>
  <c r="R290" i="18"/>
  <c r="R290" i="19"/>
  <c r="R254" i="18"/>
  <c r="R254" i="19"/>
  <c r="R218" i="18"/>
  <c r="R218" i="19"/>
  <c r="R184" i="18"/>
  <c r="R184" i="19"/>
  <c r="R143" i="18"/>
  <c r="R143" i="19"/>
  <c r="R109" i="18"/>
  <c r="R109" i="19"/>
  <c r="R578" i="18"/>
  <c r="R578" i="19"/>
  <c r="R533" i="18"/>
  <c r="R533" i="19"/>
  <c r="R488" i="18"/>
  <c r="R488" i="19"/>
  <c r="R435" i="18"/>
  <c r="R435" i="19"/>
  <c r="R390" i="18"/>
  <c r="R390" i="19"/>
  <c r="R345" i="18"/>
  <c r="R345" i="19"/>
  <c r="R291" i="18"/>
  <c r="R291" i="19"/>
  <c r="R246" i="18"/>
  <c r="R246" i="19"/>
  <c r="R195" i="18"/>
  <c r="R195" i="19"/>
  <c r="R151" i="18"/>
  <c r="R151" i="19"/>
  <c r="R101" i="18"/>
  <c r="R101" i="19"/>
  <c r="R570" i="18"/>
  <c r="R570" i="19"/>
  <c r="R528" i="18"/>
  <c r="R528" i="19"/>
  <c r="R483" i="18"/>
  <c r="R483" i="19"/>
  <c r="R441" i="18"/>
  <c r="R441" i="19"/>
  <c r="R397" i="18"/>
  <c r="R397" i="19"/>
  <c r="R358" i="18"/>
  <c r="R358" i="19"/>
  <c r="R318" i="18"/>
  <c r="R318" i="19"/>
  <c r="R280" i="18"/>
  <c r="R280" i="19"/>
  <c r="R241" i="18"/>
  <c r="R241" i="19"/>
  <c r="R198" i="18"/>
  <c r="R198" i="19"/>
  <c r="R161" i="18"/>
  <c r="R161" i="19"/>
  <c r="R121" i="18"/>
  <c r="R121" i="19"/>
  <c r="R84" i="18"/>
  <c r="R84" i="19"/>
  <c r="R502" i="18"/>
  <c r="R502" i="19"/>
  <c r="R466" i="18"/>
  <c r="R466" i="19"/>
  <c r="R431" i="18"/>
  <c r="R431" i="19"/>
  <c r="R395" i="18"/>
  <c r="R395" i="19"/>
  <c r="R359" i="18"/>
  <c r="R359" i="19"/>
  <c r="R323" i="18"/>
  <c r="R323" i="19"/>
  <c r="R287" i="18"/>
  <c r="R287" i="19"/>
  <c r="R253" i="18"/>
  <c r="R253" i="19"/>
  <c r="R215" i="18"/>
  <c r="R215" i="19"/>
  <c r="R179" i="18"/>
  <c r="R179" i="19"/>
  <c r="R141" i="18"/>
  <c r="R141" i="19"/>
  <c r="R106" i="18"/>
  <c r="R106" i="19"/>
  <c r="R10" i="18"/>
  <c r="R10" i="19"/>
  <c r="R575" i="18"/>
  <c r="R575" i="19"/>
  <c r="R530" i="18"/>
  <c r="R530" i="19"/>
  <c r="R485" i="18"/>
  <c r="R485" i="19"/>
  <c r="R432" i="18"/>
  <c r="R432" i="19"/>
  <c r="R385" i="18"/>
  <c r="R385" i="19"/>
  <c r="R342" i="18"/>
  <c r="R342" i="19"/>
  <c r="R288" i="18"/>
  <c r="R288" i="19"/>
  <c r="R243" i="18"/>
  <c r="R243" i="19"/>
  <c r="R194" i="18"/>
  <c r="R194" i="19"/>
  <c r="R147" i="18"/>
  <c r="R147" i="19"/>
  <c r="R98" i="18"/>
  <c r="R98" i="19"/>
  <c r="R567" i="18"/>
  <c r="R567" i="19"/>
  <c r="R521" i="18"/>
  <c r="R521" i="19"/>
  <c r="R480" i="18"/>
  <c r="R480" i="19"/>
  <c r="R440" i="18"/>
  <c r="R440" i="19"/>
  <c r="R394" i="18"/>
  <c r="R394" i="19"/>
  <c r="R355" i="18"/>
  <c r="R355" i="19"/>
  <c r="R317" i="18"/>
  <c r="R317" i="19"/>
  <c r="R277" i="18"/>
  <c r="R277" i="19"/>
  <c r="R235" i="18"/>
  <c r="R235" i="19"/>
  <c r="R197" i="18"/>
  <c r="R197" i="19"/>
  <c r="R157" i="18"/>
  <c r="R157" i="19"/>
  <c r="R120" i="18"/>
  <c r="R120" i="19"/>
  <c r="R81" i="18"/>
  <c r="R81" i="19"/>
  <c r="R499" i="18"/>
  <c r="R499" i="19"/>
  <c r="R463" i="18"/>
  <c r="R463" i="19"/>
  <c r="R428" i="18"/>
  <c r="R428" i="19"/>
  <c r="R392" i="18"/>
  <c r="R392" i="19"/>
  <c r="R356" i="18"/>
  <c r="R356" i="19"/>
  <c r="R320" i="18"/>
  <c r="R320" i="19"/>
  <c r="R286" i="18"/>
  <c r="R286" i="19"/>
  <c r="R248" i="18"/>
  <c r="R248" i="19"/>
  <c r="R214" i="18"/>
  <c r="R214" i="19"/>
  <c r="R176" i="18"/>
  <c r="R176" i="19"/>
  <c r="R140" i="18"/>
  <c r="R140" i="19"/>
  <c r="R103" i="18"/>
  <c r="R103" i="19"/>
  <c r="R555" i="18"/>
  <c r="R555" i="19"/>
  <c r="R11" i="18"/>
  <c r="R11" i="19"/>
  <c r="R7" i="18"/>
  <c r="R7" i="19"/>
  <c r="R572" i="18"/>
  <c r="R572" i="19"/>
  <c r="R527" i="18"/>
  <c r="R527" i="19"/>
  <c r="R476" i="18"/>
  <c r="R476" i="19"/>
  <c r="R429" i="18"/>
  <c r="R429" i="19"/>
  <c r="R384" i="18"/>
  <c r="R384" i="19"/>
  <c r="R333" i="18"/>
  <c r="R333" i="19"/>
  <c r="R283" i="18"/>
  <c r="R283" i="19"/>
  <c r="R240" i="18"/>
  <c r="R240" i="19"/>
  <c r="R187" i="18"/>
  <c r="R187" i="19"/>
  <c r="R144" i="18"/>
  <c r="R144" i="19"/>
  <c r="R95" i="18"/>
  <c r="R95" i="19"/>
  <c r="R564" i="18"/>
  <c r="R564" i="19"/>
  <c r="R520" i="18"/>
  <c r="R520" i="19"/>
  <c r="R477" i="18"/>
  <c r="R477" i="19"/>
  <c r="R433" i="18"/>
  <c r="R433" i="19"/>
  <c r="R391" i="18"/>
  <c r="R391" i="19"/>
  <c r="R352" i="18"/>
  <c r="R352" i="19"/>
  <c r="R312" i="18"/>
  <c r="R312" i="19"/>
  <c r="R271" i="18"/>
  <c r="R271" i="19"/>
  <c r="R231" i="18"/>
  <c r="R231" i="19"/>
  <c r="R196" i="18"/>
  <c r="R196" i="19"/>
  <c r="R153" i="18"/>
  <c r="R153" i="19"/>
  <c r="R116" i="18"/>
  <c r="R116" i="19"/>
  <c r="R595" i="18"/>
  <c r="R595" i="19"/>
  <c r="R496" i="18"/>
  <c r="R496" i="19"/>
  <c r="R461" i="18"/>
  <c r="R461" i="19"/>
  <c r="R425" i="18"/>
  <c r="R425" i="19"/>
  <c r="R389" i="18"/>
  <c r="R389" i="19"/>
  <c r="R353" i="18"/>
  <c r="R353" i="19"/>
  <c r="R319" i="18"/>
  <c r="R319" i="19"/>
  <c r="R281" i="18"/>
  <c r="R281" i="19"/>
  <c r="R245" i="18"/>
  <c r="R245" i="19"/>
  <c r="R209" i="18"/>
  <c r="R209" i="19"/>
  <c r="R173" i="18"/>
  <c r="R173" i="19"/>
  <c r="R135" i="18"/>
  <c r="R135" i="19"/>
  <c r="R100" i="18"/>
  <c r="R100" i="19"/>
  <c r="R28" i="18"/>
  <c r="R28" i="19"/>
  <c r="Q3" i="15"/>
  <c r="R12" i="11"/>
  <c r="R12" i="18"/>
  <c r="R393" i="11"/>
  <c r="R393" i="18"/>
  <c r="R573" i="11"/>
  <c r="R573" i="18"/>
  <c r="R244" i="11"/>
  <c r="R244" i="18"/>
  <c r="R72" i="11"/>
  <c r="R72" i="18"/>
  <c r="R4" i="11"/>
  <c r="R4" i="18"/>
  <c r="R566" i="11"/>
  <c r="R566" i="18"/>
  <c r="R519" i="11"/>
  <c r="R519" i="18"/>
  <c r="R467" i="11"/>
  <c r="R467" i="18"/>
  <c r="R423" i="11"/>
  <c r="R423" i="18"/>
  <c r="R378" i="11"/>
  <c r="R378" i="18"/>
  <c r="R324" i="11"/>
  <c r="R324" i="18"/>
  <c r="R279" i="11"/>
  <c r="R279" i="18"/>
  <c r="R234" i="11"/>
  <c r="R234" i="18"/>
  <c r="R180" i="11"/>
  <c r="R180" i="18"/>
  <c r="R136" i="11"/>
  <c r="R136" i="18"/>
  <c r="R89" i="11"/>
  <c r="R89" i="18"/>
  <c r="R554" i="11"/>
  <c r="R554" i="18"/>
  <c r="R513" i="11"/>
  <c r="R513" i="18"/>
  <c r="R468" i="11"/>
  <c r="R468" i="18"/>
  <c r="R427" i="11"/>
  <c r="R427" i="18"/>
  <c r="R386" i="11"/>
  <c r="R386" i="18"/>
  <c r="R343" i="11"/>
  <c r="R343" i="18"/>
  <c r="R303" i="11"/>
  <c r="R303" i="18"/>
  <c r="R265" i="11"/>
  <c r="R265" i="18"/>
  <c r="R226" i="11"/>
  <c r="R226" i="18"/>
  <c r="R188" i="11"/>
  <c r="R188" i="18"/>
  <c r="R148" i="11"/>
  <c r="R148" i="18"/>
  <c r="R111" i="11"/>
  <c r="R111" i="18"/>
  <c r="R579" i="11"/>
  <c r="R579" i="18"/>
  <c r="R561" i="11"/>
  <c r="R561" i="18"/>
  <c r="R543" i="11"/>
  <c r="R543" i="18"/>
  <c r="R525" i="11"/>
  <c r="R525" i="18"/>
  <c r="R489" i="11"/>
  <c r="R489" i="18"/>
  <c r="R471" i="11"/>
  <c r="R471" i="18"/>
  <c r="R454" i="11"/>
  <c r="R454" i="18"/>
  <c r="R436" i="11"/>
  <c r="R436" i="18"/>
  <c r="R418" i="11"/>
  <c r="R418" i="18"/>
  <c r="R382" i="11"/>
  <c r="R382" i="18"/>
  <c r="R346" i="11"/>
  <c r="R346" i="18"/>
  <c r="R311" i="11"/>
  <c r="R311" i="18"/>
  <c r="R274" i="11"/>
  <c r="R274" i="18"/>
  <c r="R238" i="11"/>
  <c r="R238" i="18"/>
  <c r="R199" i="11"/>
  <c r="R199" i="18"/>
  <c r="R166" i="11"/>
  <c r="R166" i="18"/>
  <c r="R131" i="11"/>
  <c r="R131" i="18"/>
  <c r="R96" i="11"/>
  <c r="R96" i="18"/>
  <c r="R69" i="11"/>
  <c r="R69" i="18"/>
  <c r="R36" i="11"/>
  <c r="R36" i="18"/>
  <c r="R33" i="11"/>
  <c r="R33" i="18"/>
  <c r="R30" i="11"/>
  <c r="R30" i="18"/>
  <c r="R67" i="11"/>
  <c r="R67" i="18"/>
  <c r="R24" i="11"/>
  <c r="R24" i="18"/>
  <c r="R71" i="11"/>
  <c r="R71" i="18"/>
  <c r="R552" i="11"/>
  <c r="R552" i="18"/>
  <c r="R518" i="11"/>
  <c r="R518" i="18"/>
  <c r="R482" i="11"/>
  <c r="R482" i="18"/>
  <c r="R375" i="11"/>
  <c r="R375" i="18"/>
  <c r="R339" i="11"/>
  <c r="R339" i="18"/>
  <c r="R299" i="11"/>
  <c r="R299" i="18"/>
  <c r="R267" i="11"/>
  <c r="R267" i="18"/>
  <c r="R119" i="11"/>
  <c r="R119" i="18"/>
  <c r="R83" i="11"/>
  <c r="R83" i="18"/>
  <c r="R21" i="11"/>
  <c r="R21" i="18"/>
  <c r="R603" i="11"/>
  <c r="R603" i="18"/>
  <c r="R594" i="11"/>
  <c r="R594" i="18"/>
  <c r="R32" i="11"/>
  <c r="R32" i="18"/>
  <c r="R65" i="11"/>
  <c r="R65" i="18"/>
  <c r="R64" i="11"/>
  <c r="R64" i="18"/>
  <c r="R351" i="11"/>
  <c r="R351" i="18"/>
  <c r="R300" i="11"/>
  <c r="R300" i="18"/>
  <c r="R250" i="11"/>
  <c r="R250" i="18"/>
  <c r="R207" i="11"/>
  <c r="R207" i="18"/>
  <c r="R160" i="11"/>
  <c r="R160" i="18"/>
  <c r="R107" i="11"/>
  <c r="R107" i="18"/>
  <c r="R576" i="11"/>
  <c r="R576" i="18"/>
  <c r="R364" i="11"/>
  <c r="R364" i="18"/>
  <c r="R325" i="11"/>
  <c r="R325" i="18"/>
  <c r="R247" i="11"/>
  <c r="R247" i="18"/>
  <c r="R208" i="11"/>
  <c r="R208" i="18"/>
  <c r="R169" i="11"/>
  <c r="R169" i="18"/>
  <c r="R127" i="11"/>
  <c r="R127" i="18"/>
  <c r="R91" i="11"/>
  <c r="R91" i="18"/>
  <c r="R68" i="11"/>
  <c r="R68" i="18"/>
  <c r="R6" i="11"/>
  <c r="R6" i="18"/>
  <c r="R581" i="11"/>
  <c r="R581" i="18"/>
  <c r="R545" i="11"/>
  <c r="R545" i="18"/>
  <c r="R509" i="11"/>
  <c r="R509" i="18"/>
  <c r="R473" i="11"/>
  <c r="R473" i="18"/>
  <c r="R292" i="11"/>
  <c r="R292" i="18"/>
  <c r="R258" i="11"/>
  <c r="R258" i="18"/>
  <c r="R220" i="11"/>
  <c r="R220" i="18"/>
  <c r="R186" i="11"/>
  <c r="R186" i="18"/>
  <c r="R150" i="11"/>
  <c r="R150" i="18"/>
  <c r="R110" i="11"/>
  <c r="R110" i="18"/>
  <c r="R26" i="11"/>
  <c r="R26" i="18"/>
  <c r="R23" i="11"/>
  <c r="R23" i="18"/>
  <c r="R297" i="11"/>
  <c r="R297" i="18"/>
  <c r="R486" i="11"/>
  <c r="R486" i="18"/>
  <c r="R361" i="11"/>
  <c r="R361" i="18"/>
  <c r="R205" i="11"/>
  <c r="R205" i="18"/>
  <c r="R162" i="11"/>
  <c r="R162" i="18"/>
  <c r="R87" i="11"/>
  <c r="R87" i="18"/>
  <c r="R600" i="11"/>
  <c r="R600" i="18"/>
  <c r="R591" i="11"/>
  <c r="R591" i="18"/>
  <c r="R439" i="11"/>
  <c r="R439" i="18"/>
  <c r="R204" i="11"/>
  <c r="R204" i="18"/>
  <c r="R531" i="11"/>
  <c r="R531" i="18"/>
  <c r="R126" i="11"/>
  <c r="R126" i="18"/>
  <c r="R76" i="11"/>
  <c r="R76" i="18"/>
  <c r="R61" i="11"/>
  <c r="R61" i="18"/>
  <c r="R58" i="11"/>
  <c r="R58" i="18"/>
  <c r="R55" i="11"/>
  <c r="R55" i="18"/>
  <c r="R52" i="11"/>
  <c r="R52" i="18"/>
  <c r="R49" i="11"/>
  <c r="R49" i="18"/>
  <c r="R46" i="11"/>
  <c r="R46" i="18"/>
  <c r="R43" i="11"/>
  <c r="R43" i="18"/>
  <c r="R40" i="11"/>
  <c r="R40" i="18"/>
  <c r="R598" i="11"/>
  <c r="R598" i="18"/>
  <c r="R589" i="11"/>
  <c r="R589" i="18"/>
  <c r="R66" i="11"/>
  <c r="R66" i="18"/>
  <c r="R536" i="11"/>
  <c r="R536" i="18"/>
  <c r="R159" i="11"/>
  <c r="R159" i="18"/>
  <c r="R322" i="11"/>
  <c r="R322" i="18"/>
  <c r="R75" i="11"/>
  <c r="R75" i="18"/>
  <c r="R77" i="11"/>
  <c r="R77" i="18"/>
  <c r="R34" i="11"/>
  <c r="R34" i="18"/>
  <c r="R544" i="11"/>
  <c r="R544" i="18"/>
  <c r="R535" i="11"/>
  <c r="R535" i="18"/>
  <c r="R517" i="11"/>
  <c r="R517" i="18"/>
  <c r="R491" i="11"/>
  <c r="R491" i="18"/>
  <c r="R249" i="11"/>
  <c r="R249" i="18"/>
  <c r="R403" i="11"/>
  <c r="R403" i="18"/>
  <c r="R582" i="11"/>
  <c r="R582" i="18"/>
  <c r="R348" i="11"/>
  <c r="R348" i="18"/>
  <c r="R104" i="11"/>
  <c r="R104" i="18"/>
  <c r="R445" i="11"/>
  <c r="R445" i="18"/>
  <c r="R284" i="11"/>
  <c r="R284" i="18"/>
  <c r="R74" i="11"/>
  <c r="R74" i="18"/>
  <c r="R73" i="11"/>
  <c r="R73" i="18"/>
  <c r="R5" i="11"/>
  <c r="R5" i="18"/>
  <c r="R569" i="11"/>
  <c r="R569" i="18"/>
  <c r="R524" i="11"/>
  <c r="R524" i="18"/>
  <c r="R470" i="11"/>
  <c r="R470" i="18"/>
  <c r="R426" i="11"/>
  <c r="R426" i="18"/>
  <c r="R381" i="11"/>
  <c r="R381" i="18"/>
  <c r="R327" i="11"/>
  <c r="R327" i="18"/>
  <c r="R282" i="11"/>
  <c r="R282" i="18"/>
  <c r="R237" i="11"/>
  <c r="R237" i="18"/>
  <c r="R181" i="11"/>
  <c r="R181" i="18"/>
  <c r="R137" i="11"/>
  <c r="R137" i="18"/>
  <c r="R90" i="11"/>
  <c r="R90" i="18"/>
  <c r="R558" i="11"/>
  <c r="R558" i="18"/>
  <c r="R516" i="11"/>
  <c r="R516" i="18"/>
  <c r="R474" i="11"/>
  <c r="R474" i="18"/>
  <c r="R430" i="11"/>
  <c r="R430" i="18"/>
  <c r="R387" i="11"/>
  <c r="R387" i="18"/>
  <c r="R349" i="11"/>
  <c r="R349" i="18"/>
  <c r="R304" i="11"/>
  <c r="R304" i="18"/>
  <c r="R268" i="11"/>
  <c r="R268" i="18"/>
  <c r="R230" i="11"/>
  <c r="R230" i="18"/>
  <c r="R189" i="11"/>
  <c r="R189" i="18"/>
  <c r="R152" i="11"/>
  <c r="R152" i="18"/>
  <c r="R114" i="11"/>
  <c r="R114" i="18"/>
  <c r="R2" i="15"/>
  <c r="Q4" i="15"/>
  <c r="R8" i="15"/>
  <c r="Q333" i="10"/>
  <c r="Q181" i="10"/>
  <c r="Q311" i="10"/>
  <c r="Q193" i="10"/>
  <c r="Q368" i="10"/>
  <c r="Q387" i="10"/>
  <c r="Q53" i="10"/>
  <c r="Q91" i="10"/>
  <c r="R4" i="15"/>
  <c r="Q8" i="15"/>
  <c r="R5" i="15"/>
  <c r="Q2" i="15"/>
  <c r="R3" i="15"/>
  <c r="Q6" i="15"/>
  <c r="Q7" i="15"/>
  <c r="Q5" i="15"/>
  <c r="Q74" i="10"/>
  <c r="Q354" i="10"/>
  <c r="Q335" i="10"/>
  <c r="Q278" i="10"/>
  <c r="Q271" i="10"/>
  <c r="Q43" i="10"/>
  <c r="Q116" i="10"/>
  <c r="Q21" i="10"/>
  <c r="Q374" i="10"/>
  <c r="Q256" i="10"/>
  <c r="Q244" i="10"/>
  <c r="Q187" i="10"/>
  <c r="Q101" i="10"/>
  <c r="Q362" i="10"/>
  <c r="Q122" i="10"/>
  <c r="Q6" i="10"/>
  <c r="Q364" i="10"/>
  <c r="Q164" i="10"/>
  <c r="Q157" i="10"/>
  <c r="Q106" i="10"/>
  <c r="Q69" i="10"/>
  <c r="Q37" i="10"/>
  <c r="Q35" i="10"/>
  <c r="Q28" i="10"/>
  <c r="Q292" i="10"/>
  <c r="Q208" i="10"/>
  <c r="Q145" i="10"/>
  <c r="Q73" i="10"/>
  <c r="Q7" i="10"/>
  <c r="Q389" i="10"/>
  <c r="Q375" i="10"/>
  <c r="Q328" i="10"/>
  <c r="Q319" i="10"/>
  <c r="Q280" i="10"/>
  <c r="Q198" i="10"/>
  <c r="Q196" i="10"/>
  <c r="Q170" i="10"/>
  <c r="Q154" i="10"/>
  <c r="Q131" i="10"/>
  <c r="Q25" i="10"/>
  <c r="Q377" i="10"/>
  <c r="Q339" i="10"/>
  <c r="Q305" i="10"/>
  <c r="Q133" i="10"/>
  <c r="Q84" i="10"/>
  <c r="Q348" i="10"/>
  <c r="Q149" i="10"/>
  <c r="Q68" i="10"/>
  <c r="Q61" i="10"/>
  <c r="Q36" i="10"/>
  <c r="Q11" i="10"/>
  <c r="Q370" i="10"/>
  <c r="Q291" i="10"/>
  <c r="Q284" i="10"/>
  <c r="Q268" i="10"/>
  <c r="Q180" i="10"/>
  <c r="Q179" i="10"/>
  <c r="Q54" i="10"/>
  <c r="Q13" i="10"/>
  <c r="Q352" i="10"/>
  <c r="Q334" i="10"/>
  <c r="Q325" i="10"/>
  <c r="Q316" i="10"/>
  <c r="Q22" i="10"/>
  <c r="Q363" i="10"/>
  <c r="Q197" i="10"/>
  <c r="Q169" i="10"/>
  <c r="Q139" i="10"/>
  <c r="Q58" i="10"/>
  <c r="Q49" i="10"/>
  <c r="Q340" i="10"/>
  <c r="Q304" i="10"/>
  <c r="Q297" i="10"/>
  <c r="Q265" i="10"/>
  <c r="Q232" i="10"/>
  <c r="Q83" i="10"/>
  <c r="Q392" i="10"/>
  <c r="Q358" i="10"/>
  <c r="Q349" i="10"/>
  <c r="Q322" i="10"/>
  <c r="Q220" i="10"/>
  <c r="S604" i="11"/>
  <c r="A179" i="10"/>
  <c r="A66" i="11"/>
  <c r="B66" i="11" s="1"/>
  <c r="A192" i="10"/>
  <c r="A393" i="10"/>
  <c r="A15" i="11"/>
  <c r="B15" i="11" s="1"/>
  <c r="A593" i="10"/>
  <c r="A581" i="10"/>
  <c r="R456" i="11"/>
  <c r="Q127" i="10"/>
  <c r="R211" i="11"/>
  <c r="Q46" i="10"/>
  <c r="R540" i="11"/>
  <c r="Q357" i="10"/>
  <c r="R293" i="11"/>
  <c r="Q274" i="10"/>
  <c r="R305" i="11"/>
  <c r="Q478" i="10"/>
  <c r="R450" i="11"/>
  <c r="Q125" i="10"/>
  <c r="R500" i="11"/>
  <c r="Q142" i="10"/>
  <c r="R310" i="11"/>
  <c r="Q79" i="10"/>
  <c r="R124" i="11"/>
  <c r="Q17" i="10"/>
  <c r="R412" i="11"/>
  <c r="Q314" i="10"/>
  <c r="R99" i="11"/>
  <c r="Q209" i="10"/>
  <c r="R11" i="11"/>
  <c r="Q186" i="10"/>
  <c r="R578" i="11"/>
  <c r="Q168" i="10"/>
  <c r="R533" i="11"/>
  <c r="Q153" i="10"/>
  <c r="R488" i="11"/>
  <c r="Q138" i="10"/>
  <c r="R435" i="11"/>
  <c r="Q120" i="10"/>
  <c r="R390" i="11"/>
  <c r="Q105" i="10"/>
  <c r="R345" i="11"/>
  <c r="Q90" i="10"/>
  <c r="R291" i="11"/>
  <c r="Q72" i="10"/>
  <c r="R246" i="11"/>
  <c r="Q57" i="10"/>
  <c r="R195" i="11"/>
  <c r="Q42" i="10"/>
  <c r="R151" i="11"/>
  <c r="Q26" i="10"/>
  <c r="R101" i="11"/>
  <c r="Q10" i="10"/>
  <c r="R570" i="11"/>
  <c r="Q367" i="10"/>
  <c r="R528" i="11"/>
  <c r="Q353" i="10"/>
  <c r="R483" i="11"/>
  <c r="Q338" i="10"/>
  <c r="R441" i="11"/>
  <c r="Q324" i="10"/>
  <c r="R10" i="11"/>
  <c r="Q185" i="10"/>
  <c r="R575" i="11"/>
  <c r="Q167" i="10"/>
  <c r="R530" i="11"/>
  <c r="Q152" i="10"/>
  <c r="R485" i="11"/>
  <c r="Q137" i="10"/>
  <c r="R432" i="11"/>
  <c r="Q119" i="10"/>
  <c r="R385" i="11"/>
  <c r="Q104" i="10"/>
  <c r="R342" i="11"/>
  <c r="Q89" i="10"/>
  <c r="R288" i="11"/>
  <c r="Q71" i="10"/>
  <c r="R243" i="11"/>
  <c r="Q56" i="10"/>
  <c r="R194" i="11"/>
  <c r="Q41" i="10"/>
  <c r="R147" i="11"/>
  <c r="Q24" i="10"/>
  <c r="R98" i="11"/>
  <c r="Q9" i="10"/>
  <c r="R567" i="11"/>
  <c r="Q366" i="10"/>
  <c r="R521" i="11"/>
  <c r="Q351" i="10"/>
  <c r="R480" i="11"/>
  <c r="Q337" i="10"/>
  <c r="R440" i="11"/>
  <c r="Q323" i="10"/>
  <c r="R394" i="11"/>
  <c r="Q308" i="10"/>
  <c r="R355" i="11"/>
  <c r="Q295" i="10"/>
  <c r="R317" i="11"/>
  <c r="Q282" i="10"/>
  <c r="R277" i="11"/>
  <c r="Q269" i="10"/>
  <c r="R235" i="11"/>
  <c r="Q255" i="10"/>
  <c r="R197" i="11"/>
  <c r="Q242" i="10"/>
  <c r="R157" i="11"/>
  <c r="Q229" i="10"/>
  <c r="R120" i="11"/>
  <c r="Q216" i="10"/>
  <c r="R81" i="11"/>
  <c r="Q203" i="10"/>
  <c r="R499" i="11"/>
  <c r="Q545" i="10"/>
  <c r="R463" i="11"/>
  <c r="Q533" i="10"/>
  <c r="R428" i="11"/>
  <c r="Q521" i="10"/>
  <c r="R392" i="11"/>
  <c r="Q509" i="10"/>
  <c r="R320" i="11"/>
  <c r="Q485" i="10"/>
  <c r="R286" i="11"/>
  <c r="Q473" i="10"/>
  <c r="R248" i="11"/>
  <c r="Q461" i="10"/>
  <c r="R7" i="11"/>
  <c r="Q182" i="10"/>
  <c r="R572" i="11"/>
  <c r="Q166" i="10"/>
  <c r="R476" i="11"/>
  <c r="Q134" i="10"/>
  <c r="R384" i="11"/>
  <c r="Q103" i="10"/>
  <c r="R283" i="11"/>
  <c r="Q70" i="10"/>
  <c r="R240" i="11"/>
  <c r="Q55" i="10"/>
  <c r="R144" i="11"/>
  <c r="Q23" i="10"/>
  <c r="R564" i="11"/>
  <c r="Q365" i="10"/>
  <c r="R520" i="11"/>
  <c r="Q350" i="10"/>
  <c r="R433" i="11"/>
  <c r="Q321" i="10"/>
  <c r="R391" i="11"/>
  <c r="Q307" i="10"/>
  <c r="R352" i="11"/>
  <c r="Q294" i="10"/>
  <c r="R312" i="11"/>
  <c r="Q281" i="10"/>
  <c r="R231" i="11"/>
  <c r="Q254" i="10"/>
  <c r="R196" i="11"/>
  <c r="Q241" i="10"/>
  <c r="R153" i="11"/>
  <c r="Q228" i="10"/>
  <c r="R116" i="11"/>
  <c r="Q215" i="10"/>
  <c r="R595" i="11"/>
  <c r="Q577" i="10"/>
  <c r="R496" i="11"/>
  <c r="Q544" i="10"/>
  <c r="R461" i="11"/>
  <c r="Q532" i="10"/>
  <c r="R425" i="11"/>
  <c r="Q520" i="10"/>
  <c r="R389" i="11"/>
  <c r="Q508" i="10"/>
  <c r="R353" i="11"/>
  <c r="Q496" i="10"/>
  <c r="R319" i="11"/>
  <c r="Q484" i="10"/>
  <c r="R281" i="11"/>
  <c r="Q472" i="10"/>
  <c r="R209" i="11"/>
  <c r="Q448" i="10"/>
  <c r="R173" i="11"/>
  <c r="Q436" i="10"/>
  <c r="R135" i="11"/>
  <c r="Q423" i="10"/>
  <c r="R100" i="11"/>
  <c r="Q411" i="10"/>
  <c r="R28" i="11"/>
  <c r="Q394" i="10"/>
  <c r="Q201" i="10"/>
  <c r="Q199" i="10"/>
  <c r="Q191" i="10"/>
  <c r="Q189" i="10"/>
  <c r="R356" i="11"/>
  <c r="Q497" i="10"/>
  <c r="R527" i="11"/>
  <c r="Q151" i="10"/>
  <c r="R429" i="11"/>
  <c r="Q118" i="10"/>
  <c r="R333" i="11"/>
  <c r="Q86" i="10"/>
  <c r="R187" i="11"/>
  <c r="Q38" i="10"/>
  <c r="R95" i="11"/>
  <c r="Q8" i="10"/>
  <c r="R477" i="11"/>
  <c r="Q336" i="10"/>
  <c r="R271" i="11"/>
  <c r="Q267" i="10"/>
  <c r="R245" i="11"/>
  <c r="Q460" i="10"/>
  <c r="R3" i="11"/>
  <c r="Q178" i="10"/>
  <c r="R563" i="11"/>
  <c r="Q163" i="10"/>
  <c r="R512" i="11"/>
  <c r="Q146" i="10"/>
  <c r="R464" i="11"/>
  <c r="Q130" i="10"/>
  <c r="R420" i="11"/>
  <c r="Q115" i="10"/>
  <c r="R367" i="11"/>
  <c r="Q98" i="10"/>
  <c r="R321" i="11"/>
  <c r="Q82" i="10"/>
  <c r="R276" i="11"/>
  <c r="Q67" i="10"/>
  <c r="R225" i="11"/>
  <c r="Q50" i="10"/>
  <c r="R177" i="11"/>
  <c r="Q34" i="10"/>
  <c r="R133" i="11"/>
  <c r="Q20" i="10"/>
  <c r="R86" i="11"/>
  <c r="Q5" i="10"/>
  <c r="R553" i="11"/>
  <c r="Q361" i="10"/>
  <c r="R510" i="11"/>
  <c r="Q347" i="10"/>
  <c r="R465" i="11"/>
  <c r="Q332" i="10"/>
  <c r="R424" i="11"/>
  <c r="Q318" i="10"/>
  <c r="R379" i="11"/>
  <c r="Q303" i="10"/>
  <c r="R340" i="11"/>
  <c r="Q290" i="10"/>
  <c r="R302" i="11"/>
  <c r="Q277" i="10"/>
  <c r="R261" i="11"/>
  <c r="Q264" i="10"/>
  <c r="R222" i="11"/>
  <c r="Q251" i="10"/>
  <c r="R183" i="11"/>
  <c r="Q238" i="10"/>
  <c r="R145" i="11"/>
  <c r="Q225" i="10"/>
  <c r="R108" i="11"/>
  <c r="Q212" i="10"/>
  <c r="R2" i="11"/>
  <c r="Q177" i="10"/>
  <c r="R560" i="11"/>
  <c r="Q162" i="10"/>
  <c r="R462" i="11"/>
  <c r="Q129" i="10"/>
  <c r="R417" i="11"/>
  <c r="Q114" i="10"/>
  <c r="R363" i="11"/>
  <c r="Q96" i="10"/>
  <c r="R316" i="11"/>
  <c r="Q81" i="10"/>
  <c r="R273" i="11"/>
  <c r="Q66" i="10"/>
  <c r="R219" i="11"/>
  <c r="Q48" i="10"/>
  <c r="R174" i="11"/>
  <c r="Q33" i="10"/>
  <c r="R130" i="11"/>
  <c r="Q19" i="10"/>
  <c r="R22" i="11"/>
  <c r="Q388" i="10"/>
  <c r="R549" i="11"/>
  <c r="Q360" i="10"/>
  <c r="R504" i="11"/>
  <c r="Q345" i="10"/>
  <c r="R601" i="11"/>
  <c r="Q331" i="10"/>
  <c r="R421" i="11"/>
  <c r="Q317" i="10"/>
  <c r="R376" i="11"/>
  <c r="Q302" i="10"/>
  <c r="R337" i="11"/>
  <c r="Q289" i="10"/>
  <c r="R301" i="11"/>
  <c r="Q276" i="10"/>
  <c r="R260" i="11"/>
  <c r="Q263" i="10"/>
  <c r="R221" i="11"/>
  <c r="Q250" i="10"/>
  <c r="R182" i="11"/>
  <c r="Q237" i="10"/>
  <c r="R142" i="11"/>
  <c r="Q224" i="10"/>
  <c r="R105" i="11"/>
  <c r="Q211" i="10"/>
  <c r="R506" i="11"/>
  <c r="Q144" i="10"/>
  <c r="R602" i="11"/>
  <c r="Q176" i="10"/>
  <c r="R557" i="11"/>
  <c r="Q161" i="10"/>
  <c r="R503" i="11"/>
  <c r="Q143" i="10"/>
  <c r="R459" i="11"/>
  <c r="Q128" i="10"/>
  <c r="R414" i="11"/>
  <c r="Q113" i="10"/>
  <c r="R360" i="11"/>
  <c r="Q95" i="10"/>
  <c r="R315" i="11"/>
  <c r="Q80" i="10"/>
  <c r="R270" i="11"/>
  <c r="Q65" i="10"/>
  <c r="R216" i="11"/>
  <c r="Q47" i="10"/>
  <c r="R171" i="11"/>
  <c r="Q32" i="10"/>
  <c r="R125" i="11"/>
  <c r="Q18" i="10"/>
  <c r="R18" i="11"/>
  <c r="Q384" i="10"/>
  <c r="R546" i="11"/>
  <c r="Q359" i="10"/>
  <c r="R501" i="11"/>
  <c r="Q344" i="10"/>
  <c r="R460" i="11"/>
  <c r="Q330" i="10"/>
  <c r="R415" i="11"/>
  <c r="Q315" i="10"/>
  <c r="R373" i="11"/>
  <c r="Q301" i="10"/>
  <c r="R334" i="11"/>
  <c r="Q288" i="10"/>
  <c r="R294" i="11"/>
  <c r="Q275" i="10"/>
  <c r="R256" i="11"/>
  <c r="Q262" i="10"/>
  <c r="R217" i="11"/>
  <c r="Q249" i="10"/>
  <c r="R178" i="11"/>
  <c r="Q236" i="10"/>
  <c r="R139" i="11"/>
  <c r="Q223" i="10"/>
  <c r="R102" i="11"/>
  <c r="Q210" i="10"/>
  <c r="R541" i="11"/>
  <c r="Q559" i="10"/>
  <c r="R481" i="11"/>
  <c r="Q539" i="10"/>
  <c r="R446" i="11"/>
  <c r="Q527" i="10"/>
  <c r="R410" i="11"/>
  <c r="Q515" i="10"/>
  <c r="R374" i="11"/>
  <c r="Q503" i="10"/>
  <c r="R338" i="11"/>
  <c r="Q491" i="10"/>
  <c r="R306" i="11"/>
  <c r="Q479" i="10"/>
  <c r="R266" i="11"/>
  <c r="Q467" i="10"/>
  <c r="R232" i="11"/>
  <c r="Q455" i="10"/>
  <c r="R548" i="11"/>
  <c r="Q158" i="10"/>
  <c r="R405" i="11"/>
  <c r="Q110" i="10"/>
  <c r="R259" i="11"/>
  <c r="Q62" i="10"/>
  <c r="R584" i="11"/>
  <c r="Q372" i="10"/>
  <c r="R457" i="11"/>
  <c r="Q329" i="10"/>
  <c r="R330" i="11"/>
  <c r="Q287" i="10"/>
  <c r="R252" i="11"/>
  <c r="Q261" i="10"/>
  <c r="R213" i="11"/>
  <c r="Q248" i="10"/>
  <c r="R138" i="11"/>
  <c r="Q222" i="10"/>
  <c r="R526" i="11"/>
  <c r="Q554" i="10"/>
  <c r="R478" i="11"/>
  <c r="Q538" i="10"/>
  <c r="R443" i="11"/>
  <c r="Q526" i="10"/>
  <c r="R407" i="11"/>
  <c r="Q514" i="10"/>
  <c r="R371" i="11"/>
  <c r="Q502" i="10"/>
  <c r="R335" i="11"/>
  <c r="Q490" i="10"/>
  <c r="R263" i="11"/>
  <c r="Q466" i="10"/>
  <c r="R227" i="11"/>
  <c r="Q454" i="10"/>
  <c r="R154" i="11"/>
  <c r="Q429" i="10"/>
  <c r="R117" i="11"/>
  <c r="Q417" i="10"/>
  <c r="R82" i="11"/>
  <c r="Q405" i="10"/>
  <c r="R8" i="11"/>
  <c r="Q183" i="10"/>
  <c r="R587" i="11"/>
  <c r="Q171" i="10"/>
  <c r="R551" i="11"/>
  <c r="Q159" i="10"/>
  <c r="R515" i="11"/>
  <c r="Q147" i="10"/>
  <c r="R479" i="11"/>
  <c r="Q135" i="10"/>
  <c r="R298" i="11"/>
  <c r="Q75" i="10"/>
  <c r="R192" i="11"/>
  <c r="Q39" i="10"/>
  <c r="R156" i="11"/>
  <c r="Q27" i="10"/>
  <c r="R118" i="11"/>
  <c r="Q15" i="10"/>
  <c r="R80" i="11"/>
  <c r="Q3" i="10"/>
  <c r="R59" i="11"/>
  <c r="Q600" i="10"/>
  <c r="R56" i="11"/>
  <c r="Q597" i="10"/>
  <c r="R47" i="11"/>
  <c r="Q588" i="10"/>
  <c r="R44" i="11"/>
  <c r="Q585" i="10"/>
  <c r="R592" i="11"/>
  <c r="Q576" i="10"/>
  <c r="R585" i="11"/>
  <c r="Q573" i="10"/>
  <c r="R574" i="11"/>
  <c r="Q570" i="10"/>
  <c r="Q200" i="10"/>
  <c r="Q194" i="10"/>
  <c r="Q192" i="10"/>
  <c r="Q190" i="10"/>
  <c r="R596" i="11"/>
  <c r="Q174" i="10"/>
  <c r="R542" i="11"/>
  <c r="Q156" i="10"/>
  <c r="R497" i="11"/>
  <c r="Q141" i="10"/>
  <c r="R453" i="11"/>
  <c r="Q126" i="10"/>
  <c r="R399" i="11"/>
  <c r="Q108" i="10"/>
  <c r="R354" i="11"/>
  <c r="Q93" i="10"/>
  <c r="R309" i="11"/>
  <c r="Q78" i="10"/>
  <c r="R255" i="11"/>
  <c r="Q60" i="10"/>
  <c r="R210" i="11"/>
  <c r="Q45" i="10"/>
  <c r="R165" i="11"/>
  <c r="Q30" i="10"/>
  <c r="R113" i="11"/>
  <c r="Q14" i="10"/>
  <c r="R583" i="11"/>
  <c r="Q371" i="10"/>
  <c r="R537" i="11"/>
  <c r="Q356" i="10"/>
  <c r="R495" i="11"/>
  <c r="Q342" i="10"/>
  <c r="R451" i="11"/>
  <c r="Q327" i="10"/>
  <c r="R409" i="11"/>
  <c r="Q313" i="10"/>
  <c r="R368" i="11"/>
  <c r="Q299" i="10"/>
  <c r="R329" i="11"/>
  <c r="Q286" i="10"/>
  <c r="R289" i="11"/>
  <c r="Q273" i="10"/>
  <c r="R251" i="11"/>
  <c r="Q260" i="10"/>
  <c r="R212" i="11"/>
  <c r="Q247" i="10"/>
  <c r="R172" i="11"/>
  <c r="Q234" i="10"/>
  <c r="R134" i="11"/>
  <c r="Q221" i="10"/>
  <c r="R92" i="11"/>
  <c r="Q207" i="10"/>
  <c r="R523" i="11"/>
  <c r="Q553" i="10"/>
  <c r="R475" i="11"/>
  <c r="Q537" i="10"/>
  <c r="R442" i="11"/>
  <c r="Q525" i="10"/>
  <c r="R404" i="11"/>
  <c r="Q513" i="10"/>
  <c r="R370" i="11"/>
  <c r="Q501" i="10"/>
  <c r="R332" i="11"/>
  <c r="Q489" i="10"/>
  <c r="R296" i="11"/>
  <c r="Q477" i="10"/>
  <c r="R599" i="11"/>
  <c r="Q175" i="10"/>
  <c r="R357" i="11"/>
  <c r="Q94" i="10"/>
  <c r="R168" i="11"/>
  <c r="Q31" i="10"/>
  <c r="R498" i="11"/>
  <c r="Q343" i="10"/>
  <c r="R369" i="11"/>
  <c r="Q300" i="10"/>
  <c r="R175" i="11"/>
  <c r="Q235" i="10"/>
  <c r="R191" i="11"/>
  <c r="Q442" i="10"/>
  <c r="R63" i="11"/>
  <c r="Q188" i="10"/>
  <c r="R593" i="11"/>
  <c r="Q173" i="10"/>
  <c r="R539" i="11"/>
  <c r="Q155" i="10"/>
  <c r="R494" i="11"/>
  <c r="Q140" i="10"/>
  <c r="R396" i="11"/>
  <c r="Q107" i="10"/>
  <c r="R397" i="11"/>
  <c r="Q309" i="10"/>
  <c r="R358" i="11"/>
  <c r="Q296" i="10"/>
  <c r="R318" i="11"/>
  <c r="Q283" i="10"/>
  <c r="R280" i="11"/>
  <c r="Q270" i="10"/>
  <c r="R241" i="11"/>
  <c r="Q257" i="10"/>
  <c r="R198" i="11"/>
  <c r="Q243" i="10"/>
  <c r="R161" i="11"/>
  <c r="Q230" i="10"/>
  <c r="R121" i="11"/>
  <c r="Q217" i="10"/>
  <c r="R84" i="11"/>
  <c r="Q204" i="10"/>
  <c r="R502" i="11"/>
  <c r="Q546" i="10"/>
  <c r="R466" i="11"/>
  <c r="Q534" i="10"/>
  <c r="R431" i="11"/>
  <c r="Q522" i="10"/>
  <c r="R395" i="11"/>
  <c r="Q510" i="10"/>
  <c r="R359" i="11"/>
  <c r="Q498" i="10"/>
  <c r="R323" i="11"/>
  <c r="Q486" i="10"/>
  <c r="R287" i="11"/>
  <c r="Q474" i="10"/>
  <c r="R253" i="11"/>
  <c r="Q462" i="10"/>
  <c r="R215" i="11"/>
  <c r="Q450" i="10"/>
  <c r="R179" i="11"/>
  <c r="Q438" i="10"/>
  <c r="R141" i="11"/>
  <c r="Q425" i="10"/>
  <c r="R106" i="11"/>
  <c r="Q413" i="10"/>
  <c r="Q369" i="10"/>
  <c r="R214" i="11"/>
  <c r="Q449" i="10"/>
  <c r="R176" i="11"/>
  <c r="Q437" i="10"/>
  <c r="R140" i="11"/>
  <c r="Q424" i="10"/>
  <c r="R103" i="11"/>
  <c r="Q412" i="10"/>
  <c r="Q165" i="10"/>
  <c r="Q117" i="10"/>
  <c r="Q77" i="10"/>
  <c r="Q59" i="10"/>
  <c r="Q29" i="10"/>
  <c r="Q402" i="10"/>
  <c r="Q400" i="10"/>
  <c r="Q398" i="10"/>
  <c r="Q396" i="10"/>
  <c r="Q390" i="10"/>
  <c r="R562" i="11"/>
  <c r="Q566" i="10"/>
  <c r="R487" i="11"/>
  <c r="Q541" i="10"/>
  <c r="R452" i="11"/>
  <c r="Q529" i="10"/>
  <c r="R416" i="11"/>
  <c r="Q517" i="10"/>
  <c r="R380" i="11"/>
  <c r="Q505" i="10"/>
  <c r="R344" i="11"/>
  <c r="Q493" i="10"/>
  <c r="R308" i="11"/>
  <c r="Q481" i="10"/>
  <c r="R272" i="11"/>
  <c r="Q469" i="10"/>
  <c r="R236" i="11"/>
  <c r="Q457" i="10"/>
  <c r="R202" i="11"/>
  <c r="Q445" i="10"/>
  <c r="R163" i="11"/>
  <c r="Q432" i="10"/>
  <c r="R128" i="11"/>
  <c r="Q420" i="10"/>
  <c r="R93" i="11"/>
  <c r="Q408" i="10"/>
  <c r="R550" i="11"/>
  <c r="Q562" i="10"/>
  <c r="R484" i="11"/>
  <c r="Q540" i="10"/>
  <c r="R449" i="11"/>
  <c r="Q528" i="10"/>
  <c r="R413" i="11"/>
  <c r="Q516" i="10"/>
  <c r="R377" i="11"/>
  <c r="Q504" i="10"/>
  <c r="R341" i="11"/>
  <c r="Q492" i="10"/>
  <c r="R307" i="11"/>
  <c r="Q480" i="10"/>
  <c r="R269" i="11"/>
  <c r="Q468" i="10"/>
  <c r="R233" i="11"/>
  <c r="Q456" i="10"/>
  <c r="R201" i="11"/>
  <c r="Q444" i="10"/>
  <c r="R158" i="11"/>
  <c r="Q431" i="10"/>
  <c r="R123" i="11"/>
  <c r="Q419" i="10"/>
  <c r="R88" i="11"/>
  <c r="Q407" i="10"/>
  <c r="R200" i="11"/>
  <c r="Q443" i="10"/>
  <c r="R155" i="11"/>
  <c r="Q430" i="10"/>
  <c r="R122" i="11"/>
  <c r="Q418" i="10"/>
  <c r="R85" i="11"/>
  <c r="Q406" i="10"/>
  <c r="Q160" i="10"/>
  <c r="Q150" i="10"/>
  <c r="Q148" i="10"/>
  <c r="Q136" i="10"/>
  <c r="Q132" i="10"/>
  <c r="Q102" i="10"/>
  <c r="Q100" i="10"/>
  <c r="Q92" i="10"/>
  <c r="Q88" i="10"/>
  <c r="Q76" i="10"/>
  <c r="Q64" i="10"/>
  <c r="Q44" i="10"/>
  <c r="Q16" i="10"/>
  <c r="Q12" i="10"/>
  <c r="Q4" i="10"/>
  <c r="Q2" i="10"/>
  <c r="Q399" i="10"/>
  <c r="R262" i="11"/>
  <c r="Q465" i="10"/>
  <c r="R224" i="11"/>
  <c r="Q453" i="10"/>
  <c r="R190" i="11"/>
  <c r="Q441" i="10"/>
  <c r="R149" i="11"/>
  <c r="Q428" i="10"/>
  <c r="R115" i="11"/>
  <c r="Q416" i="10"/>
  <c r="R556" i="11"/>
  <c r="Q564" i="10"/>
  <c r="R534" i="11"/>
  <c r="Q355" i="10"/>
  <c r="R492" i="11"/>
  <c r="Q341" i="10"/>
  <c r="R448" i="11"/>
  <c r="Q326" i="10"/>
  <c r="R406" i="11"/>
  <c r="Q312" i="10"/>
  <c r="R285" i="11"/>
  <c r="Q272" i="10"/>
  <c r="R505" i="11"/>
  <c r="Q547" i="10"/>
  <c r="R469" i="11"/>
  <c r="Q535" i="10"/>
  <c r="R434" i="11"/>
  <c r="Q523" i="10"/>
  <c r="R398" i="11"/>
  <c r="Q511" i="10"/>
  <c r="R362" i="11"/>
  <c r="Q499" i="10"/>
  <c r="R326" i="11"/>
  <c r="Q487" i="10"/>
  <c r="R290" i="11"/>
  <c r="Q475" i="10"/>
  <c r="R254" i="11"/>
  <c r="Q463" i="10"/>
  <c r="R218" i="11"/>
  <c r="Q451" i="10"/>
  <c r="R184" i="11"/>
  <c r="Q439" i="10"/>
  <c r="R143" i="11"/>
  <c r="Q426" i="10"/>
  <c r="R109" i="11"/>
  <c r="Q414" i="10"/>
  <c r="R555" i="11"/>
  <c r="Q563" i="10"/>
  <c r="Q378" i="10"/>
  <c r="Q320" i="10"/>
  <c r="Q306" i="10"/>
  <c r="Q298" i="10"/>
  <c r="Q266" i="10"/>
  <c r="Q258" i="10"/>
  <c r="Q252" i="10"/>
  <c r="Q246" i="10"/>
  <c r="Q240" i="10"/>
  <c r="Q226" i="10"/>
  <c r="Q218" i="10"/>
  <c r="Q214" i="10"/>
  <c r="Q206" i="10"/>
  <c r="Q602" i="10"/>
  <c r="Q596" i="10"/>
  <c r="Q590" i="10"/>
  <c r="Q584" i="10"/>
  <c r="Q578" i="10"/>
  <c r="R571" i="11"/>
  <c r="Q569" i="10"/>
  <c r="R493" i="11"/>
  <c r="Q543" i="10"/>
  <c r="R458" i="11"/>
  <c r="Q531" i="10"/>
  <c r="R422" i="11"/>
  <c r="Q519" i="10"/>
  <c r="R388" i="11"/>
  <c r="Q507" i="10"/>
  <c r="R350" i="11"/>
  <c r="Q495" i="10"/>
  <c r="R314" i="11"/>
  <c r="Q483" i="10"/>
  <c r="R278" i="11"/>
  <c r="Q471" i="10"/>
  <c r="R242" i="11"/>
  <c r="Q459" i="10"/>
  <c r="R206" i="11"/>
  <c r="Q447" i="10"/>
  <c r="R167" i="11"/>
  <c r="Q434" i="10"/>
  <c r="R132" i="11"/>
  <c r="Q422" i="10"/>
  <c r="R97" i="11"/>
  <c r="Q410" i="10"/>
  <c r="R568" i="11"/>
  <c r="Q568" i="10"/>
  <c r="R490" i="11"/>
  <c r="Q542" i="10"/>
  <c r="R455" i="11"/>
  <c r="Q530" i="10"/>
  <c r="R419" i="11"/>
  <c r="Q518" i="10"/>
  <c r="R383" i="11"/>
  <c r="Q506" i="10"/>
  <c r="R347" i="11"/>
  <c r="Q494" i="10"/>
  <c r="R313" i="11"/>
  <c r="Q482" i="10"/>
  <c r="R275" i="11"/>
  <c r="Q470" i="10"/>
  <c r="R239" i="11"/>
  <c r="Q458" i="10"/>
  <c r="R203" i="11"/>
  <c r="Q446" i="10"/>
  <c r="R164" i="11"/>
  <c r="Q433" i="10"/>
  <c r="R129" i="11"/>
  <c r="Q421" i="10"/>
  <c r="R94" i="11"/>
  <c r="Q409" i="10"/>
  <c r="R559" i="11"/>
  <c r="Q565" i="10"/>
  <c r="R79" i="11"/>
  <c r="Q404" i="10"/>
  <c r="Q293" i="10"/>
  <c r="Q285" i="10"/>
  <c r="Q279" i="10"/>
  <c r="Q259" i="10"/>
  <c r="Q253" i="10"/>
  <c r="Q245" i="10"/>
  <c r="Q239" i="10"/>
  <c r="Q233" i="10"/>
  <c r="Q231" i="10"/>
  <c r="Q227" i="10"/>
  <c r="Q219" i="10"/>
  <c r="Q213" i="10"/>
  <c r="Q205" i="10"/>
  <c r="Q599" i="10"/>
  <c r="Q593" i="10"/>
  <c r="Q587" i="10"/>
  <c r="Q581" i="10"/>
  <c r="Q575" i="10"/>
  <c r="R547" i="11"/>
  <c r="Q561" i="10"/>
  <c r="R538" i="11"/>
  <c r="Q558" i="10"/>
  <c r="R511" i="11"/>
  <c r="Q549" i="10"/>
  <c r="R170" i="11"/>
  <c r="Q435" i="10"/>
  <c r="R514" i="11"/>
  <c r="Q550" i="10"/>
  <c r="R472" i="11"/>
  <c r="Q536" i="10"/>
  <c r="R437" i="11"/>
  <c r="Q524" i="10"/>
  <c r="R401" i="11"/>
  <c r="Q512" i="10"/>
  <c r="R365" i="11"/>
  <c r="Q500" i="10"/>
  <c r="R331" i="11"/>
  <c r="Q488" i="10"/>
  <c r="R295" i="11"/>
  <c r="Q476" i="10"/>
  <c r="R257" i="11"/>
  <c r="Q464" i="10"/>
  <c r="R223" i="11"/>
  <c r="Q452" i="10"/>
  <c r="R185" i="11"/>
  <c r="Q440" i="10"/>
  <c r="R146" i="11"/>
  <c r="Q427" i="10"/>
  <c r="R112" i="11"/>
  <c r="Q415" i="10"/>
  <c r="Q560" i="10"/>
  <c r="Q557" i="10"/>
  <c r="Q551" i="10"/>
  <c r="Q169" i="7"/>
  <c r="Q187" i="7"/>
  <c r="Q170" i="7"/>
  <c r="Q180" i="2"/>
  <c r="Q110" i="2"/>
  <c r="Q146" i="2"/>
  <c r="Q112" i="5"/>
  <c r="Q172" i="5"/>
  <c r="Q184" i="5"/>
  <c r="Q40" i="5"/>
  <c r="Q124" i="5"/>
  <c r="Q52" i="5"/>
  <c r="Q63" i="5"/>
  <c r="Q195" i="5"/>
  <c r="Q51" i="5"/>
  <c r="Q87" i="5"/>
  <c r="Q99" i="5"/>
  <c r="Q111" i="5"/>
  <c r="Q123" i="5"/>
  <c r="Q182" i="2"/>
  <c r="Q181" i="2"/>
  <c r="Q176" i="2"/>
  <c r="Q193" i="2"/>
  <c r="Q154" i="7"/>
  <c r="Q178" i="7"/>
  <c r="Q146" i="7"/>
  <c r="Q172" i="7"/>
  <c r="Q199" i="7"/>
  <c r="Q196" i="7"/>
  <c r="Q193" i="7"/>
  <c r="Q190" i="7"/>
  <c r="Q150" i="7"/>
  <c r="Q184" i="7"/>
  <c r="Q181" i="7"/>
  <c r="Q186" i="2"/>
  <c r="Q185" i="2"/>
  <c r="Q197" i="2"/>
  <c r="Q173" i="2"/>
  <c r="Q192" i="7"/>
  <c r="Q180" i="7"/>
  <c r="Q201" i="7"/>
  <c r="Q189" i="7"/>
  <c r="Q177" i="7"/>
  <c r="Q165" i="7"/>
  <c r="Q153" i="7"/>
  <c r="Q203" i="2"/>
  <c r="Q191" i="2"/>
  <c r="Q179" i="2"/>
  <c r="Q201" i="2"/>
  <c r="Q195" i="2"/>
  <c r="Q183" i="2"/>
  <c r="Q121" i="5"/>
  <c r="Q109" i="5"/>
  <c r="Q97" i="5"/>
  <c r="Q85" i="5"/>
  <c r="C6" i="1"/>
  <c r="B13" i="1"/>
  <c r="B12" i="1"/>
  <c r="B8" i="1"/>
  <c r="B5" i="1"/>
  <c r="B4" i="1"/>
  <c r="R507" i="18" l="1"/>
  <c r="R507" i="19"/>
  <c r="R17" i="18"/>
  <c r="R17" i="19"/>
  <c r="R580" i="18"/>
  <c r="R580" i="19"/>
  <c r="R588" i="18"/>
  <c r="R588" i="19"/>
  <c r="R48" i="18"/>
  <c r="R48" i="19"/>
  <c r="R35" i="18"/>
  <c r="R35" i="19"/>
  <c r="R31" i="18"/>
  <c r="R31" i="19"/>
  <c r="R39" i="18"/>
  <c r="R39" i="19"/>
  <c r="R264" i="18"/>
  <c r="R264" i="19"/>
  <c r="R13" i="18"/>
  <c r="R13" i="19"/>
  <c r="R19" i="18"/>
  <c r="R19" i="19"/>
  <c r="R532" i="18"/>
  <c r="R532" i="19"/>
  <c r="R229" i="18"/>
  <c r="R229" i="19"/>
  <c r="R400" i="18"/>
  <c r="R400" i="19"/>
  <c r="R20" i="18"/>
  <c r="R20" i="19"/>
  <c r="R366" i="18"/>
  <c r="R366" i="19"/>
  <c r="R62" i="18"/>
  <c r="R62" i="19"/>
  <c r="R27" i="18"/>
  <c r="R27" i="19"/>
  <c r="R37" i="18"/>
  <c r="R37" i="19"/>
  <c r="R50" i="18"/>
  <c r="R50" i="19"/>
  <c r="R193" i="18"/>
  <c r="R193" i="19"/>
  <c r="R529" i="18"/>
  <c r="R529" i="19"/>
  <c r="R372" i="18"/>
  <c r="R372" i="19"/>
  <c r="R447" i="18"/>
  <c r="R447" i="19"/>
  <c r="R42" i="18"/>
  <c r="R42" i="19"/>
  <c r="R45" i="18"/>
  <c r="R45" i="19"/>
  <c r="R9" i="18"/>
  <c r="R9" i="19"/>
  <c r="R522" i="18"/>
  <c r="R522" i="19"/>
  <c r="R402" i="18"/>
  <c r="R402" i="19"/>
  <c r="R25" i="18"/>
  <c r="R25" i="19"/>
  <c r="R597" i="18"/>
  <c r="R597" i="19"/>
  <c r="R15" i="18"/>
  <c r="R15" i="19"/>
  <c r="R565" i="18"/>
  <c r="R565" i="19"/>
  <c r="R16" i="18"/>
  <c r="R16" i="19"/>
  <c r="R590" i="18"/>
  <c r="R590" i="19"/>
  <c r="R328" i="18"/>
  <c r="R328" i="19"/>
  <c r="R38" i="18"/>
  <c r="R38" i="19"/>
  <c r="R51" i="18"/>
  <c r="R51" i="19"/>
  <c r="R444" i="18"/>
  <c r="R444" i="19"/>
  <c r="R411" i="18"/>
  <c r="R411" i="19"/>
  <c r="R57" i="18"/>
  <c r="R57" i="19"/>
  <c r="R41" i="18"/>
  <c r="R41" i="19"/>
  <c r="R60" i="18"/>
  <c r="R60" i="19"/>
  <c r="R336" i="18"/>
  <c r="R336" i="19"/>
  <c r="R14" i="18"/>
  <c r="R14" i="19"/>
  <c r="R408" i="18"/>
  <c r="R408" i="19"/>
  <c r="R53" i="18"/>
  <c r="R53" i="19"/>
  <c r="R228" i="18"/>
  <c r="R228" i="19"/>
  <c r="R54" i="18"/>
  <c r="R54" i="19"/>
  <c r="R438" i="18"/>
  <c r="R438" i="19"/>
  <c r="R586" i="18"/>
  <c r="R586" i="19"/>
  <c r="R29" i="18"/>
  <c r="R29" i="19"/>
  <c r="R508" i="18"/>
  <c r="R508" i="19"/>
  <c r="R70" i="18"/>
  <c r="R70" i="19"/>
  <c r="R577" i="18"/>
  <c r="R577" i="19"/>
  <c r="R57" i="11"/>
  <c r="Q598" i="10"/>
  <c r="R41" i="11"/>
  <c r="Q582" i="10"/>
  <c r="R14" i="11"/>
  <c r="Q380" i="10"/>
  <c r="R29" i="11"/>
  <c r="Q395" i="10"/>
  <c r="R588" i="11"/>
  <c r="Q373" i="10"/>
  <c r="R508" i="11"/>
  <c r="Q548" i="10"/>
  <c r="R48" i="11"/>
  <c r="Q589" i="10"/>
  <c r="R35" i="11"/>
  <c r="Q401" i="10"/>
  <c r="R31" i="11"/>
  <c r="Q397" i="10"/>
  <c r="R39" i="11"/>
  <c r="Q580" i="10"/>
  <c r="R264" i="11"/>
  <c r="Q63" i="10"/>
  <c r="R577" i="11"/>
  <c r="Q571" i="10"/>
  <c r="R229" i="11"/>
  <c r="Q52" i="10"/>
  <c r="R532" i="11"/>
  <c r="Q556" i="10"/>
  <c r="R20" i="11"/>
  <c r="Q386" i="10"/>
  <c r="R51" i="11"/>
  <c r="Q592" i="10"/>
  <c r="R50" i="11"/>
  <c r="Q591" i="10"/>
  <c r="R13" i="11"/>
  <c r="Q379" i="10"/>
  <c r="R447" i="11"/>
  <c r="Q124" i="10"/>
  <c r="R37" i="11"/>
  <c r="Q403" i="10"/>
  <c r="R42" i="11"/>
  <c r="Q583" i="10"/>
  <c r="R597" i="11"/>
  <c r="Q376" i="10"/>
  <c r="R193" i="11"/>
  <c r="Q40" i="10"/>
  <c r="R408" i="11"/>
  <c r="Q111" i="10"/>
  <c r="R19" i="11"/>
  <c r="Q385" i="10"/>
  <c r="R25" i="11"/>
  <c r="Q391" i="10"/>
  <c r="R15" i="11"/>
  <c r="Q381" i="10"/>
  <c r="R27" i="11"/>
  <c r="Q393" i="10"/>
  <c r="R529" i="11"/>
  <c r="Q555" i="10"/>
  <c r="R45" i="11"/>
  <c r="Q586" i="10"/>
  <c r="R9" i="11"/>
  <c r="Q184" i="10"/>
  <c r="R565" i="11"/>
  <c r="Q567" i="10"/>
  <c r="R522" i="11"/>
  <c r="Q552" i="10"/>
  <c r="R16" i="11"/>
  <c r="Q382" i="10"/>
  <c r="R590" i="11"/>
  <c r="Q172" i="10"/>
  <c r="R411" i="11"/>
  <c r="Q112" i="10"/>
  <c r="R366" i="11"/>
  <c r="Q97" i="10"/>
  <c r="R444" i="11"/>
  <c r="Q123" i="10"/>
  <c r="R54" i="11"/>
  <c r="Q595" i="10"/>
  <c r="R372" i="11"/>
  <c r="Q99" i="10"/>
  <c r="R60" i="11"/>
  <c r="Q601" i="10"/>
  <c r="R38" i="11"/>
  <c r="Q579" i="10"/>
  <c r="R62" i="11"/>
  <c r="Q603" i="10"/>
  <c r="R336" i="11"/>
  <c r="Q87" i="10"/>
  <c r="R17" i="11"/>
  <c r="Q383" i="10"/>
  <c r="R53" i="11"/>
  <c r="Q594" i="10"/>
  <c r="R586" i="11"/>
  <c r="Q574" i="10"/>
  <c r="R228" i="11"/>
  <c r="Q51" i="10"/>
  <c r="R580" i="11"/>
  <c r="Q572" i="10"/>
  <c r="R328" i="11"/>
  <c r="Q85" i="10"/>
  <c r="R507" i="11"/>
  <c r="Q346" i="10"/>
  <c r="R402" i="11"/>
  <c r="Q109" i="10"/>
  <c r="R400" i="11"/>
  <c r="Q310" i="10"/>
  <c r="R438" i="11"/>
  <c r="Q121" i="10"/>
  <c r="R70" i="11"/>
  <c r="Q195" i="10"/>
  <c r="Q2" i="2"/>
  <c r="B6" i="1"/>
  <c r="B10" i="1" s="1"/>
  <c r="C10" i="1" s="1"/>
  <c r="B14" i="1"/>
  <c r="C15" i="1" s="1"/>
  <c r="B22" i="1" s="1"/>
  <c r="R604" i="19" l="1"/>
  <c r="R604" i="18"/>
  <c r="R78" i="18"/>
  <c r="R78" i="19"/>
  <c r="R604" i="11"/>
  <c r="R78" i="11"/>
  <c r="Q202" i="10"/>
  <c r="B29" i="1"/>
  <c r="B30" i="1" s="1"/>
  <c r="B31" i="1" s="1"/>
  <c r="B16" i="1"/>
  <c r="B18" i="1"/>
  <c r="C22" i="1" l="1"/>
  <c r="D22" i="1" s="1"/>
  <c r="E22" i="1" s="1"/>
  <c r="B24" i="1"/>
  <c r="C18" i="1"/>
  <c r="B19" i="1"/>
  <c r="B15" i="1"/>
  <c r="C19" i="1" l="1"/>
  <c r="D19" i="1" s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<sst xmlns="http://schemas.openxmlformats.org/spreadsheetml/2006/main" count="2134" uniqueCount="115">
  <si>
    <t>L</t>
  </si>
  <si>
    <t>H</t>
  </si>
  <si>
    <t>A</t>
  </si>
  <si>
    <t>P</t>
  </si>
  <si>
    <t>F</t>
  </si>
  <si>
    <t>B1</t>
  </si>
  <si>
    <t>B2</t>
  </si>
  <si>
    <t>Ratio</t>
  </si>
  <si>
    <t>Passo</t>
  </si>
  <si>
    <t>C1</t>
  </si>
  <si>
    <t>C2</t>
  </si>
  <si>
    <t>Filettatura</t>
  </si>
  <si>
    <t>Ds10x25</t>
  </si>
  <si>
    <t>J</t>
  </si>
  <si>
    <t>Acciaio inox</t>
  </si>
  <si>
    <t>Tr20x8P4</t>
  </si>
  <si>
    <t>Acciaio C15</t>
  </si>
  <si>
    <t>Tr16x4</t>
  </si>
  <si>
    <t>Tr18x8P4</t>
  </si>
  <si>
    <t>Tr18x4</t>
  </si>
  <si>
    <t>W300</t>
  </si>
  <si>
    <t>Alluminio</t>
  </si>
  <si>
    <t>Su richiesta</t>
  </si>
  <si>
    <t>Ds18x80</t>
  </si>
  <si>
    <t>R</t>
  </si>
  <si>
    <t>Tempo</t>
  </si>
  <si>
    <t>Cicli garantiti</t>
  </si>
  <si>
    <t>Velocità di avanzamento</t>
  </si>
  <si>
    <t>Ds12x5</t>
  </si>
  <si>
    <t>Tr30x6</t>
  </si>
  <si>
    <t>Tr32x6</t>
  </si>
  <si>
    <t>Tr36x6</t>
  </si>
  <si>
    <t>Tr40x7</t>
  </si>
  <si>
    <t>Volts</t>
  </si>
  <si>
    <t>RPM</t>
  </si>
  <si>
    <t>Ds20x20</t>
  </si>
  <si>
    <t>J200</t>
  </si>
  <si>
    <t>Ds18x24</t>
  </si>
  <si>
    <t>Ds20x80</t>
  </si>
  <si>
    <t>Ds20x60</t>
  </si>
  <si>
    <t>Ds20x90</t>
  </si>
  <si>
    <t>Ds18x40</t>
  </si>
  <si>
    <t>Ds16x35</t>
  </si>
  <si>
    <t>Ds18x100</t>
  </si>
  <si>
    <t>Tr20x4</t>
  </si>
  <si>
    <t>Tr28x5</t>
  </si>
  <si>
    <t>Tr26x5</t>
  </si>
  <si>
    <t>Tr24x5</t>
  </si>
  <si>
    <t>Ds14x25</t>
  </si>
  <si>
    <t>Ds14x30</t>
  </si>
  <si>
    <t>Ds12x15</t>
  </si>
  <si>
    <t>Tr14x4</t>
  </si>
  <si>
    <t>Tr16x8P4</t>
  </si>
  <si>
    <t>Ds12x25</t>
  </si>
  <si>
    <t>Tr14x3</t>
  </si>
  <si>
    <t>Ds10x12</t>
  </si>
  <si>
    <t>Ds10x50</t>
  </si>
  <si>
    <t>Tr12x6P3</t>
  </si>
  <si>
    <t>Ds10x3</t>
  </si>
  <si>
    <t>Tr12x3</t>
  </si>
  <si>
    <t>Ds8x15</t>
  </si>
  <si>
    <t>Ds8x10</t>
  </si>
  <si>
    <t>Ds8x24</t>
  </si>
  <si>
    <t>Ds20x50</t>
  </si>
  <si>
    <t>Durata d'esercizio min. Doppie corse</t>
  </si>
  <si>
    <t xml:space="preserve">requ. Coppia </t>
  </si>
  <si>
    <t>Filettatura D1 x P</t>
  </si>
  <si>
    <t>Madrevite Materiale</t>
  </si>
  <si>
    <t xml:space="preserve"> d2</t>
  </si>
  <si>
    <t xml:space="preserve"> b1</t>
  </si>
  <si>
    <t xml:space="preserve"> Prezzo/pz.</t>
  </si>
  <si>
    <t>Vite Materiale</t>
  </si>
  <si>
    <t xml:space="preserve"> Prezzo/m</t>
  </si>
  <si>
    <t>Corsa</t>
  </si>
  <si>
    <t>Tempo di funzionamento</t>
  </si>
  <si>
    <t>Ds14x406</t>
  </si>
  <si>
    <t>Ds127x127</t>
  </si>
  <si>
    <t>Ds635x254</t>
  </si>
  <si>
    <t>Ds635x508</t>
  </si>
  <si>
    <t>Ds635x127</t>
  </si>
  <si>
    <t>Forza assiale dinamica (continua)</t>
  </si>
  <si>
    <t>D1</t>
  </si>
  <si>
    <t>Tipologia</t>
  </si>
  <si>
    <t>Principi</t>
  </si>
  <si>
    <t xml:space="preserve">  d2 </t>
  </si>
  <si>
    <t xml:space="preserve">  Prezzo/pz. </t>
  </si>
  <si>
    <t xml:space="preserve">Requ. Coppia </t>
  </si>
  <si>
    <t>Igus</t>
  </si>
  <si>
    <t>STEPPERONLINE</t>
  </si>
  <si>
    <t>Size</t>
  </si>
  <si>
    <t>Manufacturer</t>
  </si>
  <si>
    <t>Max Current</t>
  </si>
  <si>
    <t>Current</t>
  </si>
  <si>
    <t>Durata d'esercizio min. Giorni</t>
  </si>
  <si>
    <t>Total</t>
  </si>
  <si>
    <t>Cycle\min</t>
  </si>
  <si>
    <t>Pressure</t>
  </si>
  <si>
    <t>Percentuale di utilizzo</t>
  </si>
  <si>
    <t>Vita Utilizzata</t>
  </si>
  <si>
    <t>Torque (Max)</t>
  </si>
  <si>
    <t>Torque (Available)</t>
  </si>
  <si>
    <t>Torque (RPM)</t>
  </si>
  <si>
    <t>DST-JFRM-2525DS10X12</t>
  </si>
  <si>
    <t>DST-LS-10X12-R-ES</t>
  </si>
  <si>
    <t>Madrevite Codice art.</t>
  </si>
  <si>
    <t>Vite Codice art.</t>
  </si>
  <si>
    <t>DST-JFRM-2525DS10X25</t>
  </si>
  <si>
    <t>DST-LS-10X25-R-ES</t>
  </si>
  <si>
    <t>F Reaction</t>
  </si>
  <si>
    <t>F Reaction_Safety</t>
  </si>
  <si>
    <t>Safety Factor</t>
  </si>
  <si>
    <t>Linear speed</t>
  </si>
  <si>
    <t>Pitch</t>
  </si>
  <si>
    <t>Angular speed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</si>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</sst>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164" formatCode="0.00\ &quot;mm&quot;"/>
    <numFmt numFmtId="165" formatCode="0.00\ &quot;m&quot;"/>
    <numFmt numFmtId="166" formatCode="0.00\ &quot;kPa&quot;"/>
    <numFmt numFmtId="167" formatCode="0.00\ &quot;Pa&quot;"/>
    <numFmt numFmtId="168" formatCode="0.00\ &quot;N&quot;"/>
    <numFmt numFmtId="169" formatCode="0.00\ &quot;Kg&quot;"/>
    <numFmt numFmtId="170" formatCode="0.000\ &quot;m&quot;"/>
    <numFmt numFmtId="171" formatCode="0.00\ &quot;mm²&quot;"/>
    <numFmt numFmtId="172" formatCode="0.000\ &quot;m²&quot;"/>
    <numFmt numFmtId="173" formatCode="0\ &quot;rpm&quot;"/>
    <numFmt numFmtId="174" formatCode="0.000\ &quot;m/min&quot;"/>
    <numFmt numFmtId="175" formatCode="0.0\ &quot;mm/min&quot;"/>
    <numFmt numFmtId="176" formatCode="0\ &quot;cicli/min&quot;"/>
    <numFmt numFmtId="177" formatCode="0\ &quot;min&quot;"/>
    <numFmt numFmtId="178" formatCode="0\ &quot;h&quot;"/>
    <numFmt numFmtId="179" formatCode="0\ &quot;gg&quot;"/>
    <numFmt numFmtId="180" formatCode="_([$€-2]\ * #,##0.00_);_([$€-2]\ * \(#,##0.00\);_([$€-2]\ * &quot;-&quot;??_);_(@_)"/>
    <numFmt numFmtId="181" formatCode="0.0"/>
    <numFmt numFmtId="182" formatCode="0.0\ &quot;lbs&quot;"/>
    <numFmt numFmtId="183" formatCode="0.0\ &quot;inch/min&quot;"/>
    <numFmt numFmtId="184" formatCode="0.0\ &quot;inch/s&quot;"/>
    <numFmt numFmtId="185" formatCode="0.00\ &quot;A&quot;"/>
    <numFmt numFmtId="186" formatCode="&quot;NEMA&quot;\ 0"/>
    <numFmt numFmtId="187" formatCode="0\ &quot;mm&quot;"/>
    <numFmt numFmtId="188" formatCode="0\ &quot;N&quot;"/>
    <numFmt numFmtId="189" formatCode="0.000\ &quot;N/m&quot;"/>
    <numFmt numFmtId="190" formatCode="0.0\ &quot;m/min&quot;"/>
    <numFmt numFmtId="191" formatCode="0.00\ &quot;N/m&quot;"/>
    <numFmt numFmtId="192" formatCode="0.0\ &quot;N/m&quot;"/>
    <numFmt numFmtId="193" formatCode="0\ &quot;Day&quot;"/>
    <numFmt numFmtId="194" formatCode="0\ &quot;kPa&quot;"/>
    <numFmt numFmtId="195" formatCode="0.0000\ &quot;mm&quot;"/>
    <numFmt numFmtId="196" formatCode="0.0\ &quot;kPa&quot;"/>
    <numFmt numFmtId="197" formatCode="0.00000000"/>
    <numFmt numFmtId="198" formatCode="0\ &quot;cycle/min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8" fontId="0" fillId="3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4" fontId="0" fillId="4" borderId="0" xfId="0" applyNumberFormat="1" applyFill="1" applyAlignment="1">
      <alignment horizontal="center"/>
    </xf>
    <xf numFmtId="182" fontId="0" fillId="0" borderId="0" xfId="0" applyNumberFormat="1"/>
    <xf numFmtId="183" fontId="0" fillId="0" borderId="0" xfId="0" applyNumberFormat="1"/>
    <xf numFmtId="174" fontId="0" fillId="3" borderId="0" xfId="0" applyNumberFormat="1" applyFill="1" applyAlignment="1">
      <alignment horizontal="center"/>
    </xf>
    <xf numFmtId="184" fontId="0" fillId="0" borderId="0" xfId="0" applyNumberFormat="1"/>
    <xf numFmtId="0" fontId="2" fillId="0" borderId="0" xfId="0" applyFont="1" applyAlignment="1">
      <alignment horizontal="center" textRotation="90" wrapText="1"/>
    </xf>
    <xf numFmtId="180" fontId="2" fillId="0" borderId="0" xfId="0" applyNumberFormat="1" applyFont="1" applyAlignment="1">
      <alignment horizontal="center" textRotation="90" wrapText="1"/>
    </xf>
    <xf numFmtId="187" fontId="2" fillId="0" borderId="0" xfId="0" applyNumberFormat="1" applyFont="1" applyAlignment="1">
      <alignment horizontal="center" textRotation="90" wrapText="1"/>
    </xf>
    <xf numFmtId="187" fontId="0" fillId="0" borderId="0" xfId="0" applyNumberFormat="1" applyAlignment="1">
      <alignment horizontal="center"/>
    </xf>
    <xf numFmtId="188" fontId="2" fillId="0" borderId="0" xfId="0" applyNumberFormat="1" applyFont="1" applyAlignment="1">
      <alignment horizontal="center" textRotation="90" wrapText="1"/>
    </xf>
    <xf numFmtId="188" fontId="0" fillId="0" borderId="0" xfId="0" applyNumberFormat="1" applyAlignment="1">
      <alignment horizontal="center"/>
    </xf>
    <xf numFmtId="189" fontId="2" fillId="0" borderId="0" xfId="0" applyNumberFormat="1" applyFont="1" applyAlignment="1">
      <alignment horizontal="center" textRotation="90" wrapText="1"/>
    </xf>
    <xf numFmtId="18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textRotation="90" wrapText="1"/>
    </xf>
    <xf numFmtId="187" fontId="0" fillId="0" borderId="0" xfId="1" applyNumberFormat="1" applyFont="1" applyAlignment="1">
      <alignment horizontal="center"/>
    </xf>
    <xf numFmtId="18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textRotation="90" wrapText="1"/>
    </xf>
    <xf numFmtId="190" fontId="2" fillId="0" borderId="0" xfId="0" applyNumberFormat="1" applyFont="1" applyAlignment="1">
      <alignment horizontal="center" textRotation="90" wrapText="1"/>
    </xf>
    <xf numFmtId="9" fontId="2" fillId="0" borderId="0" xfId="1" applyFont="1" applyAlignment="1">
      <alignment horizontal="center" textRotation="90" wrapText="1"/>
    </xf>
    <xf numFmtId="190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192" fontId="0" fillId="0" borderId="0" xfId="0" applyNumberFormat="1" applyAlignment="1">
      <alignment horizontal="center"/>
    </xf>
    <xf numFmtId="191" fontId="0" fillId="0" borderId="0" xfId="0" applyNumberFormat="1" applyAlignment="1">
      <alignment horizontal="center"/>
    </xf>
    <xf numFmtId="193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textRotation="90" wrapText="1"/>
    </xf>
    <xf numFmtId="193" fontId="0" fillId="0" borderId="0" xfId="0" applyNumberFormat="1" applyFont="1" applyAlignment="1">
      <alignment horizontal="center" vertical="center" textRotation="90" wrapText="1"/>
    </xf>
    <xf numFmtId="192" fontId="0" fillId="0" borderId="0" xfId="0" applyNumberFormat="1" applyFont="1" applyAlignment="1">
      <alignment horizontal="center" vertical="center" textRotation="90" wrapText="1"/>
    </xf>
    <xf numFmtId="187" fontId="0" fillId="0" borderId="0" xfId="0" applyNumberFormat="1" applyFont="1" applyAlignment="1">
      <alignment horizontal="center" vertical="center" textRotation="90" wrapText="1"/>
    </xf>
    <xf numFmtId="1" fontId="0" fillId="0" borderId="0" xfId="0" applyNumberFormat="1" applyFont="1" applyAlignment="1">
      <alignment horizontal="center" vertical="center" textRotation="90" wrapText="1"/>
    </xf>
    <xf numFmtId="187" fontId="1" fillId="0" borderId="0" xfId="1" applyNumberFormat="1" applyFont="1" applyAlignment="1">
      <alignment horizontal="center" vertical="center" textRotation="90" wrapText="1"/>
    </xf>
    <xf numFmtId="180" fontId="0" fillId="0" borderId="0" xfId="0" applyNumberFormat="1" applyFont="1" applyAlignment="1">
      <alignment horizontal="center" vertical="center" textRotation="90" wrapText="1"/>
    </xf>
    <xf numFmtId="188" fontId="0" fillId="0" borderId="0" xfId="0" applyNumberFormat="1" applyFont="1" applyAlignment="1">
      <alignment horizontal="center" vertical="center" textRotation="90" wrapText="1"/>
    </xf>
    <xf numFmtId="190" fontId="0" fillId="0" borderId="0" xfId="0" applyNumberFormat="1" applyFont="1" applyAlignment="1">
      <alignment horizontal="center" vertical="center" textRotation="90" wrapText="1"/>
    </xf>
    <xf numFmtId="9" fontId="1" fillId="0" borderId="0" xfId="1" applyFont="1" applyAlignment="1">
      <alignment horizontal="center" vertical="center" textRotation="90" wrapText="1"/>
    </xf>
    <xf numFmtId="0" fontId="0" fillId="0" borderId="0" xfId="0" applyFont="1"/>
    <xf numFmtId="0" fontId="0" fillId="0" borderId="0" xfId="0" applyFont="1" applyAlignment="1">
      <alignment horizontal="center" textRotation="90" wrapText="1"/>
    </xf>
    <xf numFmtId="187" fontId="0" fillId="0" borderId="0" xfId="0" applyNumberFormat="1" applyFont="1" applyAlignment="1">
      <alignment horizontal="center" textRotation="90" wrapText="1"/>
    </xf>
    <xf numFmtId="1" fontId="0" fillId="0" borderId="0" xfId="0" applyNumberFormat="1" applyFont="1" applyAlignment="1">
      <alignment horizontal="center" textRotation="90" wrapText="1"/>
    </xf>
    <xf numFmtId="164" fontId="0" fillId="0" borderId="0" xfId="0" applyNumberFormat="1" applyFont="1" applyAlignment="1">
      <alignment horizontal="center" textRotation="90" wrapText="1"/>
    </xf>
    <xf numFmtId="180" fontId="0" fillId="0" borderId="0" xfId="0" applyNumberFormat="1" applyFont="1" applyAlignment="1">
      <alignment horizontal="center" textRotation="90" wrapText="1"/>
    </xf>
    <xf numFmtId="188" fontId="0" fillId="0" borderId="0" xfId="0" applyNumberFormat="1" applyFont="1" applyAlignment="1">
      <alignment horizontal="center" textRotation="90" wrapText="1"/>
    </xf>
    <xf numFmtId="190" fontId="0" fillId="0" borderId="0" xfId="0" applyNumberFormat="1" applyFont="1" applyAlignment="1">
      <alignment horizontal="center" textRotation="90" wrapText="1"/>
    </xf>
    <xf numFmtId="9" fontId="1" fillId="0" borderId="0" xfId="1" applyFont="1" applyAlignment="1">
      <alignment horizontal="center" textRotation="90" wrapText="1"/>
    </xf>
    <xf numFmtId="189" fontId="0" fillId="0" borderId="0" xfId="0" applyNumberFormat="1" applyFont="1" applyAlignment="1">
      <alignment horizontal="center" textRotation="90" wrapText="1"/>
    </xf>
    <xf numFmtId="194" fontId="0" fillId="0" borderId="0" xfId="0" applyNumberFormat="1" applyAlignment="1">
      <alignment horizontal="center"/>
    </xf>
    <xf numFmtId="9" fontId="0" fillId="0" borderId="0" xfId="1" applyFont="1" applyAlignment="1">
      <alignment horizontal="center" vertical="center" textRotation="90" wrapText="1"/>
    </xf>
    <xf numFmtId="9" fontId="0" fillId="0" borderId="0" xfId="0" applyNumberFormat="1" applyAlignment="1">
      <alignment horizontal="center"/>
    </xf>
    <xf numFmtId="195" fontId="0" fillId="0" borderId="0" xfId="0" applyNumberFormat="1" applyAlignment="1">
      <alignment horizontal="center"/>
    </xf>
    <xf numFmtId="196" fontId="0" fillId="0" borderId="0" xfId="0" applyNumberFormat="1" applyAlignment="1">
      <alignment horizontal="center"/>
    </xf>
    <xf numFmtId="197" fontId="0" fillId="0" borderId="0" xfId="0" applyNumberFormat="1"/>
    <xf numFmtId="19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4" formatCode="0\ &quot;kPa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1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.0\ &quot;m/min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\ &quot;N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1" formatCode="0.00\ &quot;N/m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9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6" formatCode="0.0\ &quot;kPa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1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.0\ &quot;m/min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\ &quot;N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1" formatCode="0.00\ &quot;N/m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9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.0\ &quot;m/min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\ &quot;N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2" formatCode="0.0\ &quot;N/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9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.0\ &quot;m/min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\ &quot;N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2" formatCode="0.0\ &quot;N/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.0\ &quot;m/min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\ &quot;N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0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0\ &quot;m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2" formatCode="0.0\ &quot;N/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3" formatCode="0\ &quot;Day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35</xdr:row>
      <xdr:rowOff>0</xdr:rowOff>
    </xdr:from>
    <xdr:to>
      <xdr:col>26</xdr:col>
      <xdr:colOff>247650</xdr:colOff>
      <xdr:row>70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34C446-1684-4F0E-BBD4-981CBD0A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06500"/>
          <a:ext cx="1000125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26</xdr:col>
      <xdr:colOff>247650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A8A94-4FD8-4391-B4E8-0228E846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0"/>
          <a:ext cx="1000125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26304-381B-4961-839B-1B4E30B741E9}" name="Table1" displayName="Table1" ref="A1:S604" totalsRowCount="1" headerRowDxfId="233" dataDxfId="232">
  <autoFilter ref="A1:S603" xr:uid="{024520B1-739D-497B-90F2-3B93D99A36A7}"/>
  <tableColumns count="19">
    <tableColumn id="1" xr3:uid="{D77DE79C-1B5D-463A-9C4F-22D6575E9763}" name="Durata d'esercizio min. Doppie corse" totalsRowLabel="Total" dataDxfId="231" totalsRowDxfId="230"/>
    <tableColumn id="20" xr3:uid="{BD988ACD-BB0C-4D9A-88D0-4ACBC5C2B061}" name="Durata d'esercizio min. Giorni" dataDxfId="229" totalsRowDxfId="228">
      <calculatedColumnFormula>Table1[[#This Row],[Durata d''esercizio min. Doppie corse]]/(Cycle_max*60*24)</calculatedColumnFormula>
    </tableColumn>
    <tableColumn id="2" xr3:uid="{B571B8E9-7609-4977-8687-1E59A68D1F7F}" name="Requ. Coppia " dataDxfId="227" totalsRowDxfId="226"/>
    <tableColumn id="3" xr3:uid="{C0DEC1C5-BFE9-4FA4-BE61-DCD86DAEDAFD}" name="Filettatura D1 x P" dataDxfId="225" totalsRowDxfId="224"/>
    <tableColumn id="4" xr3:uid="{9DB5BE38-49A7-401F-A02E-7ACA9D6C6003}" name="Filettatura" dataDxfId="223" totalsRowDxfId="222"/>
    <tableColumn id="5" xr3:uid="{339CFCD2-09AF-4F1C-A7A2-CC64B3DAD5BE}" name="D1" dataDxfId="221" totalsRowDxfId="220"/>
    <tableColumn id="6" xr3:uid="{F347F9B3-1F25-47BA-AEF7-37FAE01305CB}" name="Principi" dataDxfId="219" totalsRowDxfId="218"/>
    <tableColumn id="7" xr3:uid="{1EC37078-F88E-48ED-933A-8B66AF638015}" name="Passo" dataDxfId="217" totalsRowDxfId="216" dataCellStyle="Percent" totalsRowCellStyle="Percent"/>
    <tableColumn id="8" xr3:uid="{8FC279F1-947D-4C70-AD86-184DEB792DAF}" name="Madrevite Materiale" dataDxfId="215" totalsRowDxfId="214"/>
    <tableColumn id="9" xr3:uid="{42CB6017-DA03-43EC-8E67-FA9F7C9B7FF7}" name="  d2 " dataDxfId="213" totalsRowDxfId="212"/>
    <tableColumn id="10" xr3:uid="{FF1DD106-8DF5-43C2-8E97-00ABE6F7BE49}" name=" b1" dataDxfId="211" totalsRowDxfId="210"/>
    <tableColumn id="11" xr3:uid="{2EE5D563-0F35-41EE-82CE-E726382A8AF4}" name="  Prezzo/pz. " dataDxfId="209" totalsRowDxfId="208"/>
    <tableColumn id="12" xr3:uid="{60D49658-5E93-4041-B8E3-BDFDA6FA1050}" name="Vite Materiale" dataDxfId="207" totalsRowDxfId="206"/>
    <tableColumn id="13" xr3:uid="{FC12D3FB-B899-4DDF-A0C4-2E4164B6B36A}" name=" Prezzo/m" dataDxfId="205" totalsRowDxfId="204"/>
    <tableColumn id="14" xr3:uid="{794F005E-BB35-4CC1-819B-538C2928C6A2}" name="Forza assiale dinamica (continua)" dataDxfId="203" totalsRowDxfId="202"/>
    <tableColumn id="15" xr3:uid="{BDEABA53-8BF6-4814-8262-D6E59B3E66E2}" name="Corsa" dataDxfId="201" totalsRowDxfId="200" dataCellStyle="Percent" totalsRowCellStyle="Percent"/>
    <tableColumn id="16" xr3:uid="{2CBE1329-2123-4E12-AB7E-905379990A29}" name="Velocità di avanzamento" dataDxfId="199" totalsRowDxfId="198"/>
    <tableColumn id="17" xr3:uid="{BF4D82EA-BCFE-4E1D-BDF8-87479E9FA9F1}" name="RPM" totalsRowFunction="count" dataDxfId="197" totalsRowDxfId="196"/>
    <tableColumn id="18" xr3:uid="{FD8F3C53-FBE9-46BB-A581-D5EBB8F0B16A}" name="Tempo di funzionamento" totalsRowFunction="count" dataDxfId="195" totalsRowDxfId="194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6719E-6092-45EB-BC15-0157237D2F53}" name="Table156" displayName="Table156" ref="A1:U604" totalsRowCount="1" headerRowDxfId="193" dataDxfId="192">
  <autoFilter ref="A1:U603" xr:uid="{024520B1-739D-497B-90F2-3B93D99A36A7}">
    <filterColumn colId="2">
      <customFilters>
        <customFilter operator="lessThan" val="0.5"/>
      </customFilters>
    </filterColumn>
    <filterColumn colId="5">
      <filters>
        <filter val="8 mm"/>
        <filter val="10 mm"/>
      </filters>
    </filterColumn>
    <filterColumn colId="17">
      <customFilters>
        <customFilter operator="lessThan" val="400"/>
      </customFilters>
    </filterColumn>
    <filterColumn colId="19">
      <customFilters>
        <customFilter operator="notEqual" val=" "/>
      </customFilters>
    </filterColumn>
  </autoFilter>
  <tableColumns count="21">
    <tableColumn id="1" xr3:uid="{FE2C7059-7C25-4CA0-80BC-9A37BE3F312E}" name="Durata d'esercizio min. Doppie corse" totalsRowLabel="Total" dataDxfId="191" totalsRowDxfId="190"/>
    <tableColumn id="20" xr3:uid="{2A1E6ECD-491E-4E3B-942E-B24881FC56FD}" name="Durata d'esercizio min. Giorni" dataDxfId="189" totalsRowDxfId="188">
      <calculatedColumnFormula>Table156[[#This Row],[Durata d''esercizio min. Doppie corse]]/(Cycle_max*60*24)</calculatedColumnFormula>
    </tableColumn>
    <tableColumn id="2" xr3:uid="{FD6724EB-7DC8-49AC-A603-EEF3913860F0}" name="Requ. Coppia " dataDxfId="187" totalsRowDxfId="186"/>
    <tableColumn id="3" xr3:uid="{49546E79-1E4D-4D7D-94D4-DD41A16DEDA5}" name="Filettatura D1 x P" dataDxfId="185" totalsRowDxfId="184"/>
    <tableColumn id="4" xr3:uid="{903A414C-D626-4FB0-87FB-47BB858F5EA4}" name="Filettatura" dataDxfId="183" totalsRowDxfId="182"/>
    <tableColumn id="5" xr3:uid="{171B3A06-BD60-49F2-B4CF-9C23E9A98A5E}" name="D1" dataDxfId="181" totalsRowDxfId="180"/>
    <tableColumn id="6" xr3:uid="{818A6C02-DE52-4520-8E61-C8354912672C}" name="Principi" dataDxfId="179" totalsRowDxfId="178"/>
    <tableColumn id="7" xr3:uid="{58B40DE0-679D-49C4-81E3-B2C893E36CE0}" name="Passo" dataDxfId="177" totalsRowDxfId="176" dataCellStyle="Percent"/>
    <tableColumn id="8" xr3:uid="{15906E41-D1DC-408E-9D7D-D4DB3B751C6D}" name="Madrevite Materiale" dataDxfId="175" totalsRowDxfId="174"/>
    <tableColumn id="9" xr3:uid="{54877085-D3C1-4B73-B8F2-6E8DAEBB0C0D}" name="  d2 " dataDxfId="173" totalsRowDxfId="172"/>
    <tableColumn id="10" xr3:uid="{C3BB13E1-A722-462F-9A47-F4DCFB42601F}" name=" b1" dataDxfId="171" totalsRowDxfId="170"/>
    <tableColumn id="11" xr3:uid="{3504E50F-325F-464F-995E-D73E15B83FB1}" name="  Prezzo/pz. " dataDxfId="169" totalsRowDxfId="168"/>
    <tableColumn id="12" xr3:uid="{8B26A29B-2833-426F-822D-E51EEECB7AA5}" name="Vite Materiale" dataDxfId="167" totalsRowDxfId="166"/>
    <tableColumn id="13" xr3:uid="{9BB5E6FA-8CCC-4D96-967D-3083B200DB58}" name=" Prezzo/m" dataDxfId="165" totalsRowDxfId="164"/>
    <tableColumn id="14" xr3:uid="{0A906F2F-4D6C-46EA-83C7-CC846E2091FE}" name="Forza assiale dinamica (continua)" dataDxfId="163" totalsRowDxfId="162"/>
    <tableColumn id="15" xr3:uid="{2322A48F-CBA9-4B11-B0B7-0E0B52ECD66F}" name="Corsa" dataDxfId="161" totalsRowDxfId="160" dataCellStyle="Percent"/>
    <tableColumn id="16" xr3:uid="{BE56E02F-E344-413F-BA0F-BB687A28FA6E}" name="Velocità di avanzamento" dataDxfId="159" totalsRowDxfId="158"/>
    <tableColumn id="17" xr3:uid="{B0EF29B9-B530-4815-B7B0-FC653D1643A4}" name="RPM" totalsRowFunction="count" dataDxfId="157" totalsRowDxfId="156"/>
    <tableColumn id="18" xr3:uid="{4CBE9753-FE06-4C48-9677-D93F0FF1C38C}" name="Tempo di funzionamento" totalsRowFunction="count" dataDxfId="155" totalsRowDxfId="154" dataCellStyle="Percent"/>
    <tableColumn id="19" xr3:uid="{DAE74A30-033D-4218-A2F5-F46BCCDC7AEB}" name="Madrevite Codice art." dataDxfId="153" totalsRowDxfId="152"/>
    <tableColumn id="21" xr3:uid="{B8042CED-4D90-4CD8-9A4C-C08CB5B50A6A}" name="Vite Codice art." dataDxfId="151" totalsRowDxfId="15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A0A235-06B9-42A1-861C-C6B42D633423}" name="Table15" displayName="Table15" ref="A1:U604" totalsRowCount="1" headerRowDxfId="149" dataDxfId="148">
  <autoFilter ref="A1:U603" xr:uid="{024520B1-739D-497B-90F2-3B93D99A36A7}">
    <filterColumn colId="2">
      <customFilters>
        <customFilter operator="lessThan" val="1.7"/>
      </customFilters>
    </filterColumn>
    <filterColumn colId="5">
      <filters>
        <filter val="8 mm"/>
        <filter val="10 mm"/>
      </filters>
    </filterColumn>
    <filterColumn colId="17">
      <customFilters>
        <customFilter operator="lessThan" val="100"/>
      </customFilters>
    </filterColumn>
    <filterColumn colId="19">
      <customFilters>
        <customFilter operator="notEqual" val=" "/>
      </customFilters>
    </filterColumn>
  </autoFilter>
  <tableColumns count="21">
    <tableColumn id="1" xr3:uid="{D76AF749-1925-4C37-B728-9050E82365DD}" name="Durata d'esercizio min. Doppie corse" totalsRowLabel="Total" dataDxfId="147" totalsRowDxfId="146"/>
    <tableColumn id="20" xr3:uid="{701D2AA1-90FA-45F4-985F-C5E2DFB127CC}" name="Durata d'esercizio min. Giorni" dataDxfId="145" totalsRowDxfId="144">
      <calculatedColumnFormula>Table15[[#This Row],[Durata d''esercizio min. Doppie corse]]/(Cycle_max*60*24)</calculatedColumnFormula>
    </tableColumn>
    <tableColumn id="2" xr3:uid="{676E53EC-848B-4C26-892C-4830B329746B}" name="Requ. Coppia " dataDxfId="143" totalsRowDxfId="142"/>
    <tableColumn id="3" xr3:uid="{503BAC49-9010-4676-B2D7-B5B213049C29}" name="Filettatura D1 x P" dataDxfId="141" totalsRowDxfId="140"/>
    <tableColumn id="4" xr3:uid="{14665DD7-F9CF-4D43-BCD5-80B4BDD6E544}" name="Filettatura" dataDxfId="139" totalsRowDxfId="138"/>
    <tableColumn id="5" xr3:uid="{970D4499-B978-455A-9483-C584C0D65A7D}" name="D1" dataDxfId="137" totalsRowDxfId="136"/>
    <tableColumn id="6" xr3:uid="{9934607F-6CAB-4FBE-B2DF-7BC63058F29A}" name="Principi" dataDxfId="135" totalsRowDxfId="134"/>
    <tableColumn id="7" xr3:uid="{61A136AC-155E-4558-891F-55EA79E380CB}" name="Passo" dataDxfId="133" totalsRowDxfId="132" dataCellStyle="Percent"/>
    <tableColumn id="8" xr3:uid="{E599AEEE-0181-418E-B8F3-C5F2B57A5108}" name="Madrevite Materiale" dataDxfId="131" totalsRowDxfId="130"/>
    <tableColumn id="9" xr3:uid="{4AFB28A2-5EB7-423A-B67E-55F33BDF539B}" name="  d2 " dataDxfId="129" totalsRowDxfId="128"/>
    <tableColumn id="10" xr3:uid="{A65EA325-25B0-499A-9D81-F0B9B178CA10}" name=" b1" dataDxfId="127" totalsRowDxfId="126"/>
    <tableColumn id="11" xr3:uid="{A846B0BD-0184-48E1-9C1F-F2E19B9A9F18}" name="  Prezzo/pz. " dataDxfId="125" totalsRowDxfId="124"/>
    <tableColumn id="12" xr3:uid="{9F2D95D8-A231-4FD1-846C-FDB4BEB7BB31}" name="Vite Materiale" dataDxfId="123" totalsRowDxfId="122"/>
    <tableColumn id="13" xr3:uid="{712477F6-2D05-469C-A9EC-DDF990327A1B}" name=" Prezzo/m" dataDxfId="121" totalsRowDxfId="120"/>
    <tableColumn id="14" xr3:uid="{F270258C-6B17-4F5F-840C-25A913E20A0C}" name="Forza assiale dinamica (continua)" dataDxfId="119" totalsRowDxfId="118"/>
    <tableColumn id="15" xr3:uid="{501906C7-EE9E-4BAD-9449-C2872194BE54}" name="Corsa" dataDxfId="117" totalsRowDxfId="116" dataCellStyle="Percent"/>
    <tableColumn id="16" xr3:uid="{3AF2E9DB-C27B-4CBF-9382-240280A56FFD}" name="Velocità di avanzamento" dataDxfId="115" totalsRowDxfId="114"/>
    <tableColumn id="17" xr3:uid="{F513D4CF-7DF1-44FC-AFA6-0EC9B84F05D6}" name="RPM" totalsRowFunction="count" dataDxfId="113" totalsRowDxfId="112"/>
    <tableColumn id="18" xr3:uid="{02FD552F-5D08-4610-B29E-C1D0E7FB1194}" name="Tempo di funzionamento" totalsRowFunction="count" dataDxfId="111" totalsRowDxfId="110" dataCellStyle="Percent"/>
    <tableColumn id="19" xr3:uid="{D11636F4-F983-4DE2-A00B-0D334284DD8D}" name="Madrevite Codice art." dataDxfId="109" totalsRowDxfId="108"/>
    <tableColumn id="21" xr3:uid="{E34D9105-11DE-4268-A5D7-72369EF1A754}" name="Vite Codice art." dataDxfId="107" totalsRowDxfId="10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2545B-E1E3-4A24-8530-50E662DD2A3B}" name="Table13" displayName="Table13" ref="A1:Y9" totalsRowCount="1" headerRowDxfId="105" dataDxfId="104" totalsRowDxfId="103">
  <autoFilter ref="A1:Y8" xr:uid="{024520B1-739D-497B-90F2-3B93D99A36A7}"/>
  <tableColumns count="25">
    <tableColumn id="1" xr3:uid="{5656BCB3-7156-47D4-8B25-30B17C090191}" name="Durata d'esercizio min. Doppie corse" dataDxfId="102" totalsRowDxfId="101"/>
    <tableColumn id="20" xr3:uid="{36AD4F0D-77E4-4975-B743-B76F8676AD3A}" name="Durata d'esercizio min. Giorni" dataDxfId="100" totalsRowDxfId="99">
      <calculatedColumnFormula>Table13[[#This Row],[Durata d''esercizio min. Doppie corse]]/(Table13[[#This Row],[Cycle\min]]*60*24)</calculatedColumnFormula>
    </tableColumn>
    <tableColumn id="2" xr3:uid="{0DAD0E36-B98A-41C4-8357-70707926FA70}" name="Requ. Coppia " dataDxfId="98" totalsRowDxfId="97"/>
    <tableColumn id="3" xr3:uid="{523682F5-1EFC-495C-9C23-1E9F61E8BD91}" name="Filettatura D1 x P" dataDxfId="96" totalsRowDxfId="95"/>
    <tableColumn id="4" xr3:uid="{BAC76CA2-9EF0-44CF-A224-B58C93EA5C95}" name="Filettatura" dataDxfId="94" totalsRowDxfId="93"/>
    <tableColumn id="5" xr3:uid="{83F9C1C9-CD73-42BB-9704-AF5FF59C7E1F}" name="D1" dataDxfId="92" totalsRowDxfId="91"/>
    <tableColumn id="6" xr3:uid="{8DFFDBE0-90EE-4A75-943D-BDFB16D097AE}" name="Principi" dataDxfId="90" totalsRowDxfId="89"/>
    <tableColumn id="7" xr3:uid="{57E8E7CF-9A62-4664-B1CA-A527BCE8D6AA}" name="Passo" dataDxfId="88" totalsRowDxfId="87" dataCellStyle="Percent"/>
    <tableColumn id="8" xr3:uid="{B8BCF8B4-627B-40AF-B601-2D99BD1BFEF2}" name="Madrevite Materiale" dataDxfId="86" totalsRowDxfId="85"/>
    <tableColumn id="9" xr3:uid="{8857DAE6-BD75-4BC4-AC48-27A44A297659}" name="  d2 " dataDxfId="84" totalsRowDxfId="83"/>
    <tableColumn id="10" xr3:uid="{F057E082-70C2-4FB2-BD64-9158D2369A1C}" name=" b1" dataDxfId="82" totalsRowDxfId="81"/>
    <tableColumn id="11" xr3:uid="{92B3F2BD-833D-431C-8092-435828F56048}" name="  Prezzo/pz. " dataDxfId="80" totalsRowDxfId="79"/>
    <tableColumn id="12" xr3:uid="{EB30DA64-C41C-4185-8BD2-E1D42A93213C}" name="Vite Materiale" dataDxfId="78" totalsRowDxfId="77"/>
    <tableColumn id="13" xr3:uid="{C7F3959D-E7EF-4C1C-9B53-0B9D8541C135}" name=" Prezzo/m" dataDxfId="76" totalsRowDxfId="75"/>
    <tableColumn id="14" xr3:uid="{E4B6AC95-A485-4909-8AAC-6F277C06714B}" name="Forza assiale dinamica (continua)" dataDxfId="74" totalsRowDxfId="73"/>
    <tableColumn id="15" xr3:uid="{A801003F-2E91-4315-9686-A45DE00C074A}" name="Corsa" dataDxfId="72" totalsRowDxfId="71" dataCellStyle="Percent"/>
    <tableColumn id="16" xr3:uid="{06E00F96-B423-4C67-8124-22F2F3BA0D89}" name="Velocità di avanzamento" dataDxfId="70" totalsRowDxfId="69"/>
    <tableColumn id="17" xr3:uid="{C170B0F1-9BAC-4E45-83C4-1F8EA83BEAA0}" name="RPM" dataDxfId="68" totalsRowDxfId="67">
      <calculatedColumnFormula>Table13[[#This Row],[Cycle\min]]*2*P2/H2</calculatedColumnFormula>
    </tableColumn>
    <tableColumn id="18" xr3:uid="{E2A03618-E763-45A0-A194-2AB91AC8CA74}" name="Tempo di funzionamento" dataDxfId="66" totalsRowDxfId="65" dataCellStyle="Percent"/>
    <tableColumn id="22" xr3:uid="{15247333-F3FF-4C7F-BAC9-27C907C398A9}" name="Cycle\min" dataDxfId="64" totalsRowDxfId="63">
      <calculatedColumnFormula>Cycle_max</calculatedColumnFormula>
    </tableColumn>
    <tableColumn id="23" xr3:uid="{E7BDD84E-0C12-4F27-A2B7-443AE6885B43}" name="Pressure" dataDxfId="62" totalsRowDxfId="61"/>
    <tableColumn id="19" xr3:uid="{A46710D2-E62A-4AEA-ABDD-429FC6441437}" name="Percentuale di utilizzo" totalsRowFunction="sum" dataDxfId="60" totalsRowDxfId="59" dataCellStyle="Percent"/>
    <tableColumn id="28" xr3:uid="{68D64138-E73D-469D-B7E9-0B2F26F3612F}" name="Vita Utilizzata" totalsRowFunction="sum" dataDxfId="58" totalsRowDxfId="57">
      <calculatedColumnFormula>Table13[[#This Row],[Percentuale di utilizzo]]*Table13[[#This Row],[Durata d''esercizio min. Giorni]]</calculatedColumnFormula>
    </tableColumn>
    <tableColumn id="33" xr3:uid="{DC56FAE1-F238-4CDC-971E-7EB9CF3D6CE0}" name="Madrevite Codice art." dataDxfId="56" totalsRowDxfId="55"/>
    <tableColumn id="34" xr3:uid="{A2217F0C-746A-420E-B8DF-62A090D86E7A}" name="Vite Codice art." dataDxfId="54" totalsRowDxfId="5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06138E-8DD8-4292-A4AB-7007A80D5238}" name="Table137" displayName="Table137" ref="A1:Y9" totalsRowCount="1" headerRowDxfId="52" dataDxfId="51" totalsRowDxfId="50">
  <autoFilter ref="A1:Y8" xr:uid="{024520B1-739D-497B-90F2-3B93D99A36A7}"/>
  <tableColumns count="25">
    <tableColumn id="1" xr3:uid="{4708C2D5-AF47-4D4B-B2B8-B7376CCE748B}" name="Durata d'esercizio min. Doppie corse" dataDxfId="49" totalsRowDxfId="48"/>
    <tableColumn id="20" xr3:uid="{D98C9C45-263A-49DC-9EB5-D2C41DB5DB8E}" name="Durata d'esercizio min. Giorni" dataDxfId="47" totalsRowDxfId="46">
      <calculatedColumnFormula>Table137[[#This Row],[Durata d''esercizio min. Doppie corse]]/(Table137[[#This Row],[Cycle\min]]*60*24)</calculatedColumnFormula>
    </tableColumn>
    <tableColumn id="2" xr3:uid="{DBDE9E9C-5C2D-45CC-AD30-6F03017A3CE6}" name="Requ. Coppia " dataDxfId="45" totalsRowDxfId="44"/>
    <tableColumn id="3" xr3:uid="{5FD83AF6-2145-44B1-ACF0-C479D7597125}" name="Filettatura D1 x P" dataDxfId="43" totalsRowDxfId="42"/>
    <tableColumn id="4" xr3:uid="{182AA46F-D89F-4261-8C68-0F2A1CB44C11}" name="Filettatura" dataDxfId="41" totalsRowDxfId="40">
      <calculatedColumnFormula array="1">LEFT(D2,MIN(SEARCH({0,1,2,3,4,5,6,7,8,9},D2&amp;"0123456789"))-1)</calculatedColumnFormula>
    </tableColumn>
    <tableColumn id="5" xr3:uid="{EA0C4585-7B46-4FB8-A182-ADA6E666287F}" name="D1" dataDxfId="39" totalsRowDxfId="38">
      <calculatedColumnFormula array="1">_xlfn.NUMBERVALUE(RIGHT(LEFT(D2,SEARCH("x",D2)-1),SEARCH("x",D2)-MIN(SEARCH({0,1,2,3,4,5,6,7,8,9},D2&amp;"0123456789"))))</calculatedColumnFormula>
    </tableColumn>
    <tableColumn id="6" xr3:uid="{DCC67EE8-B9D2-4259-BB32-CB3DAC1B6084}" name="Principi" dataDxfId="37" totalsRowDxfId="36">
      <calculatedColumnFormula>IFERROR(_xlfn.NUMBERVALUE(RIGHT(LEFT(D2,SEARCH("P",D2)-1),SEARCH("P",D2)-SEARCH("x",D2)-1)),NA())</calculatedColumnFormula>
    </tableColumn>
    <tableColumn id="7" xr3:uid="{D7E068DE-52AB-4884-8D04-F3F96F30132E}" name="Passo" dataDxfId="35" totalsRowDxfId="34" dataCellStyle="Percent">
      <calculatedColumnFormula>_xlfn.NUMBERVALUE(RIGHT(D2,LEN(D2)-IFERROR(SEARCH("P",D2),SEARCH("x",D2))))</calculatedColumnFormula>
    </tableColumn>
    <tableColumn id="8" xr3:uid="{6F317F6E-0728-4708-A182-7123B3CD432A}" name="Madrevite Materiale" dataDxfId="33" totalsRowDxfId="32"/>
    <tableColumn id="9" xr3:uid="{F9847717-1374-42E6-98A6-0994B8166209}" name="  d2 " dataDxfId="31" totalsRowDxfId="30"/>
    <tableColumn id="10" xr3:uid="{9F28AA84-C814-4B1B-ACBC-5D425D7E7741}" name=" b1" dataDxfId="29" totalsRowDxfId="28"/>
    <tableColumn id="11" xr3:uid="{D84EB678-D0F9-45AC-AD6F-C427525F986E}" name="  Prezzo/pz. " dataDxfId="27" totalsRowDxfId="26"/>
    <tableColumn id="12" xr3:uid="{A330B5B8-3727-4F46-A015-51CDBF00B78C}" name="Vite Materiale" dataDxfId="25" totalsRowDxfId="24"/>
    <tableColumn id="13" xr3:uid="{A50E175D-68B0-411F-A953-0C007CEADE11}" name=" Prezzo/m" dataDxfId="23" totalsRowDxfId="22"/>
    <tableColumn id="14" xr3:uid="{BF1BC2CB-3E2F-4A7C-9B26-367CB1972432}" name="Forza assiale dinamica (continua)" dataDxfId="21" totalsRowDxfId="20"/>
    <tableColumn id="15" xr3:uid="{8C35BDD7-A34D-4D15-86BE-898E23F6575E}" name="Corsa" dataDxfId="19" totalsRowDxfId="18" dataCellStyle="Percent"/>
    <tableColumn id="16" xr3:uid="{0A491BBB-9BBC-4EF3-B3B4-99777CC01AEF}" name="Velocità di avanzamento" dataDxfId="17" totalsRowDxfId="16">
      <calculatedColumnFormula>2.281/(Cycle_max/Table137[[#This Row],[Cycle\min]])</calculatedColumnFormula>
    </tableColumn>
    <tableColumn id="17" xr3:uid="{AAA7B15B-0DB9-45ED-AB33-47A5EC31DFE0}" name="RPM" dataDxfId="15" totalsRowDxfId="14">
      <calculatedColumnFormula>Table137[[#This Row],[Cycle\min]]*2*P2/H2</calculatedColumnFormula>
    </tableColumn>
    <tableColumn id="18" xr3:uid="{7141CC20-F43A-4E00-8424-5D1E6322021A}" name="Tempo di funzionamento" dataDxfId="13" totalsRowDxfId="12" dataCellStyle="Percent">
      <calculatedColumnFormula>'80Nm 33mm 2.28m-min'!R177</calculatedColumnFormula>
    </tableColumn>
    <tableColumn id="22" xr3:uid="{CED8C3E3-213C-4327-84B8-8193C88CB260}" name="Cycle\min" dataDxfId="11" totalsRowDxfId="10">
      <calculatedColumnFormula>Cycle_max</calculatedColumnFormula>
    </tableColumn>
    <tableColumn id="23" xr3:uid="{D178B3EB-A7F6-4079-BF3E-852EA1B1CA18}" name="Pressure" dataDxfId="9" totalsRowDxfId="8"/>
    <tableColumn id="19" xr3:uid="{D13D8CF8-5DBF-4495-8F04-11C2B1F9ED34}" name="Percentuale di utilizzo" totalsRowFunction="sum" dataDxfId="7" totalsRowDxfId="6" dataCellStyle="Percent"/>
    <tableColumn id="28" xr3:uid="{F98C731C-535C-4F11-9632-D46747A643EA}" name="Vita Utilizzata" totalsRowFunction="sum" dataDxfId="5" totalsRowDxfId="4">
      <calculatedColumnFormula>Table137[[#This Row],[Percentuale di utilizzo]]*Table137[[#This Row],[Durata d''esercizio min. Giorni]]</calculatedColumnFormula>
    </tableColumn>
    <tableColumn id="33" xr3:uid="{AF3D88F0-0E64-456F-8327-80829D364E77}" name="Madrevite Codice art." dataDxfId="3" totalsRowDxfId="2"/>
    <tableColumn id="34" xr3:uid="{EB686593-7BC9-4B13-8A94-D2300145FC35}" name="Vite Codice art.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0F-420B-4CBF-9071-6DDC39893887}">
  <dimension ref="A2:E31"/>
  <sheetViews>
    <sheetView workbookViewId="0">
      <selection activeCell="F17" sqref="F17"/>
    </sheetView>
  </sheetViews>
  <sheetFormatPr defaultRowHeight="15" x14ac:dyDescent="0.25"/>
  <cols>
    <col min="1" max="1" width="23.140625" style="24" bestFit="1" customWidth="1"/>
    <col min="2" max="2" width="17.85546875" style="2" customWidth="1"/>
    <col min="3" max="3" width="17.85546875" style="1" customWidth="1"/>
    <col min="4" max="4" width="13.140625" hidden="1" customWidth="1"/>
    <col min="5" max="5" width="9.42578125" hidden="1" customWidth="1"/>
  </cols>
  <sheetData>
    <row r="2" spans="1:3" x14ac:dyDescent="0.25">
      <c r="A2" s="18" t="s">
        <v>110</v>
      </c>
      <c r="B2" s="19">
        <v>1.2</v>
      </c>
    </row>
    <row r="4" spans="1:3" x14ac:dyDescent="0.25">
      <c r="A4" s="24" t="s">
        <v>0</v>
      </c>
      <c r="B4" s="7">
        <f>C4/1000</f>
        <v>4.3200000000000002E-2</v>
      </c>
      <c r="C4" s="1">
        <v>43.2</v>
      </c>
    </row>
    <row r="5" spans="1:3" x14ac:dyDescent="0.25">
      <c r="A5" s="24" t="s">
        <v>1</v>
      </c>
      <c r="B5" s="7">
        <f>C5/1000</f>
        <v>0.2</v>
      </c>
      <c r="C5" s="1">
        <v>200</v>
      </c>
    </row>
    <row r="6" spans="1:3" x14ac:dyDescent="0.25">
      <c r="A6" s="24" t="s">
        <v>2</v>
      </c>
      <c r="B6" s="9">
        <f>L*H</f>
        <v>8.6400000000000001E-3</v>
      </c>
      <c r="C6" s="8">
        <f>L_mm*H_mm</f>
        <v>8640</v>
      </c>
    </row>
    <row r="8" spans="1:3" x14ac:dyDescent="0.25">
      <c r="A8" s="24" t="s">
        <v>3</v>
      </c>
      <c r="B8" s="4">
        <f>C8*1000</f>
        <v>4000</v>
      </c>
      <c r="C8" s="3">
        <v>4</v>
      </c>
    </row>
    <row r="10" spans="1:3" x14ac:dyDescent="0.25">
      <c r="A10" s="24" t="s">
        <v>4</v>
      </c>
      <c r="B10" s="5">
        <f>P*A</f>
        <v>34.56</v>
      </c>
      <c r="C10" s="6">
        <f>B10/9.806</f>
        <v>3.5243728329594131</v>
      </c>
    </row>
    <row r="12" spans="1:3" x14ac:dyDescent="0.25">
      <c r="A12" s="24" t="s">
        <v>5</v>
      </c>
      <c r="B12" s="7">
        <f>C12/1000</f>
        <v>0.14499999999999999</v>
      </c>
      <c r="C12" s="1">
        <v>145</v>
      </c>
    </row>
    <row r="13" spans="1:3" x14ac:dyDescent="0.25">
      <c r="A13" s="24" t="s">
        <v>6</v>
      </c>
      <c r="B13" s="7">
        <f>C13/1000</f>
        <v>7.4999999999999997E-2</v>
      </c>
      <c r="C13" s="27">
        <v>75</v>
      </c>
    </row>
    <row r="14" spans="1:3" x14ac:dyDescent="0.25">
      <c r="A14" s="24" t="s">
        <v>7</v>
      </c>
      <c r="B14" s="10">
        <f>B_1/B_2</f>
        <v>1.9333333333333333</v>
      </c>
    </row>
    <row r="15" spans="1:3" x14ac:dyDescent="0.25">
      <c r="A15" s="24" t="s">
        <v>9</v>
      </c>
      <c r="B15" s="7">
        <f>C15/1000</f>
        <v>3.2586206896551721E-2</v>
      </c>
      <c r="C15" s="20">
        <f>C16/B14</f>
        <v>32.586206896551722</v>
      </c>
    </row>
    <row r="16" spans="1:3" x14ac:dyDescent="0.25">
      <c r="A16" s="24" t="s">
        <v>10</v>
      </c>
      <c r="B16" s="7">
        <f>C16/1000</f>
        <v>6.3E-2</v>
      </c>
      <c r="C16" s="1">
        <v>63</v>
      </c>
    </row>
    <row r="18" spans="1:5" x14ac:dyDescent="0.25">
      <c r="A18" s="24" t="s">
        <v>108</v>
      </c>
      <c r="B18" s="5">
        <f>F*B14</f>
        <v>66.816000000000003</v>
      </c>
      <c r="C18" s="6">
        <f>B18/9.806</f>
        <v>6.8137874770548654</v>
      </c>
      <c r="D18" s="28">
        <f>CONVERT(C18,"kg","lbm")</f>
        <v>15.021830012385053</v>
      </c>
    </row>
    <row r="19" spans="1:5" x14ac:dyDescent="0.25">
      <c r="A19" s="24" t="s">
        <v>109</v>
      </c>
      <c r="B19" s="21">
        <f>B18*C_Sicurezza</f>
        <v>80.179199999999994</v>
      </c>
      <c r="C19" s="6">
        <f>C18*C_Sicurezza</f>
        <v>8.1765449724658374</v>
      </c>
      <c r="D19" s="28">
        <f>CONVERT(C19,"kg","lbm")</f>
        <v>18.026196014862062</v>
      </c>
    </row>
    <row r="20" spans="1:5" x14ac:dyDescent="0.25">
      <c r="B20" s="5"/>
      <c r="C20" s="6"/>
    </row>
    <row r="21" spans="1:5" x14ac:dyDescent="0.25">
      <c r="A21" s="24" t="s">
        <v>114</v>
      </c>
      <c r="B21" s="13">
        <v>35</v>
      </c>
    </row>
    <row r="22" spans="1:5" x14ac:dyDescent="0.25">
      <c r="A22" s="80" t="s">
        <v>111</v>
      </c>
      <c r="B22" s="22">
        <f>Cycle_max*2*C15</f>
        <v>2281.0344827586205</v>
      </c>
      <c r="C22" s="30">
        <f>B22/1000</f>
        <v>2.2810344827586206</v>
      </c>
      <c r="D22" s="29">
        <f>CONVERT(C22,"m","in")</f>
        <v>89.804507195221277</v>
      </c>
      <c r="E22" s="31">
        <f>D22/60</f>
        <v>1.4967417865870212</v>
      </c>
    </row>
    <row r="23" spans="1:5" x14ac:dyDescent="0.25">
      <c r="A23" s="24" t="s">
        <v>112</v>
      </c>
      <c r="B23" s="27">
        <v>20</v>
      </c>
    </row>
    <row r="24" spans="1:5" x14ac:dyDescent="0.25">
      <c r="A24" s="24" t="s">
        <v>113</v>
      </c>
      <c r="B24" s="11">
        <f>B22/B23</f>
        <v>114.05172413793102</v>
      </c>
    </row>
    <row r="25" spans="1:5" x14ac:dyDescent="0.25">
      <c r="B25" s="1"/>
    </row>
    <row r="26" spans="1:5" x14ac:dyDescent="0.25">
      <c r="B26" s="1"/>
    </row>
    <row r="27" spans="1:5" x14ac:dyDescent="0.25">
      <c r="A27" s="24" t="s">
        <v>11</v>
      </c>
      <c r="B27" s="1" t="s">
        <v>28</v>
      </c>
    </row>
    <row r="28" spans="1:5" x14ac:dyDescent="0.25">
      <c r="A28" s="24" t="s">
        <v>26</v>
      </c>
      <c r="B28" s="14">
        <v>6945121</v>
      </c>
    </row>
    <row r="29" spans="1:5" x14ac:dyDescent="0.25">
      <c r="A29" s="24" t="s">
        <v>25</v>
      </c>
      <c r="B29" s="15">
        <f>B28/B21</f>
        <v>198432.02857142859</v>
      </c>
    </row>
    <row r="30" spans="1:5" x14ac:dyDescent="0.25">
      <c r="B30" s="16">
        <f>B29/60</f>
        <v>3307.2004761904764</v>
      </c>
    </row>
    <row r="31" spans="1:5" x14ac:dyDescent="0.25">
      <c r="B31" s="17">
        <f>B30/24</f>
        <v>137.80001984126986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1E95-21DC-4EFC-975E-A0455D430015}">
  <dimension ref="A1:R201"/>
  <sheetViews>
    <sheetView workbookViewId="0">
      <selection activeCell="W9" sqref="W9"/>
    </sheetView>
  </sheetViews>
  <sheetFormatPr defaultRowHeight="15" x14ac:dyDescent="0.25"/>
  <cols>
    <col min="1" max="1" width="14.28515625" style="24" customWidth="1"/>
    <col min="2" max="2" width="14.28515625" style="39" customWidth="1"/>
    <col min="3" max="4" width="14.28515625" style="24" customWidth="1"/>
    <col min="5" max="5" width="14.28515625" style="35" customWidth="1"/>
    <col min="6" max="6" width="14.28515625" style="14" customWidth="1"/>
    <col min="7" max="7" width="14.28515625" style="41" customWidth="1"/>
    <col min="8" max="8" width="14.28515625" style="24" customWidth="1"/>
    <col min="9" max="10" width="14.28515625" style="35" customWidth="1"/>
    <col min="11" max="11" width="14.28515625" style="25" customWidth="1"/>
    <col min="12" max="12" width="14.28515625" style="24" customWidth="1"/>
    <col min="13" max="13" width="14.28515625" style="25" customWidth="1"/>
    <col min="14" max="14" width="14.28515625" style="37" customWidth="1"/>
    <col min="15" max="15" width="14.28515625" style="41" customWidth="1"/>
    <col min="16" max="16" width="14.28515625" style="46" customWidth="1"/>
    <col min="17" max="17" width="14.28515625" style="14" customWidth="1"/>
    <col min="18" max="18" width="14.28515625" style="26" customWidth="1"/>
    <col min="19" max="16384" width="9.140625" style="24"/>
  </cols>
  <sheetData>
    <row r="1" spans="1:18" s="32" customFormat="1" ht="112.5" customHeight="1" x14ac:dyDescent="0.25">
      <c r="A1" s="32" t="s">
        <v>64</v>
      </c>
      <c r="B1" s="38" t="s">
        <v>65</v>
      </c>
      <c r="C1" s="34" t="s">
        <v>66</v>
      </c>
      <c r="D1" s="43" t="s">
        <v>82</v>
      </c>
      <c r="E1" s="40" t="s">
        <v>81</v>
      </c>
      <c r="F1" s="32" t="s">
        <v>83</v>
      </c>
      <c r="G1" s="34" t="s">
        <v>8</v>
      </c>
      <c r="H1" s="34" t="s">
        <v>67</v>
      </c>
      <c r="I1" s="33" t="s">
        <v>68</v>
      </c>
      <c r="J1" s="32" t="s">
        <v>69</v>
      </c>
      <c r="K1" s="33" t="s">
        <v>70</v>
      </c>
      <c r="L1" s="36" t="s">
        <v>71</v>
      </c>
      <c r="M1" s="40" t="s">
        <v>72</v>
      </c>
      <c r="N1" s="44" t="s">
        <v>80</v>
      </c>
      <c r="O1" s="32" t="s">
        <v>73</v>
      </c>
      <c r="P1" s="45" t="s">
        <v>27</v>
      </c>
      <c r="Q1" s="32" t="s">
        <v>34</v>
      </c>
      <c r="R1" s="32" t="s">
        <v>74</v>
      </c>
    </row>
    <row r="2" spans="1:18" x14ac:dyDescent="0.25">
      <c r="A2" s="24">
        <v>41031294</v>
      </c>
      <c r="B2" s="39">
        <v>0.64900000000000002</v>
      </c>
      <c r="C2" s="24" t="s">
        <v>35</v>
      </c>
      <c r="D2" s="24" t="str" cm="1">
        <f t="array" ref="D2">LEFT(C2,MIN(SEARCH({0,1,2,3,4,5,6,7,8,9},C2&amp;"0123456789"))-1)</f>
        <v>Ds</v>
      </c>
      <c r="E2" s="35" cm="1">
        <f t="array" ref="E2">_xlfn.NUMBERVALUE(RIGHT(LEFT(C2,SEARCH("x",C2)-1),SEARCH("x",C2)-MIN(SEARCH({0,1,2,3,4,5,6,7,8,9},C2&amp;"0123456789"))))</f>
        <v>20</v>
      </c>
      <c r="F2" s="14" t="e">
        <f>IFERROR(_xlfn.NUMBERVALUE(RIGHT(LEFT(C2,SEARCH("P",C2)-1),SEARCH("P",C2)-SEARCH("x",C2)-1)),NA())</f>
        <v>#N/A</v>
      </c>
      <c r="G2" s="41">
        <f>_xlfn.NUMBERVALUE(RIGHT(C2,LEN(C2)-IFERROR(SEARCH("P",C2),SEARCH("x",C2))))</f>
        <v>20</v>
      </c>
      <c r="H2" s="24" t="s">
        <v>36</v>
      </c>
      <c r="I2" s="35">
        <v>32</v>
      </c>
      <c r="J2" s="35">
        <v>44</v>
      </c>
      <c r="K2" s="25">
        <v>43.75</v>
      </c>
      <c r="L2" s="24" t="s">
        <v>21</v>
      </c>
      <c r="M2" s="25">
        <v>270</v>
      </c>
      <c r="N2" s="37">
        <v>80</v>
      </c>
      <c r="O2" s="41">
        <v>33</v>
      </c>
      <c r="P2" s="46">
        <v>2.2810000000000001</v>
      </c>
      <c r="Q2" s="14">
        <f t="shared" ref="Q2:Q33" si="0">Cycle_max*2*O2/G2</f>
        <v>115.5</v>
      </c>
      <c r="R2" s="26">
        <v>1</v>
      </c>
    </row>
    <row r="3" spans="1:18" x14ac:dyDescent="0.25">
      <c r="A3" s="24">
        <v>31680329</v>
      </c>
      <c r="B3" s="39">
        <v>0.67900000000000005</v>
      </c>
      <c r="C3" s="24" t="s">
        <v>32</v>
      </c>
      <c r="D3" s="24" t="str" cm="1">
        <f t="array" ref="D3">LEFT(C3,MIN(SEARCH({0,1,2,3,4,5,6,7,8,9},C3&amp;"0123456789"))-1)</f>
        <v>Tr</v>
      </c>
      <c r="E3" s="35" cm="1">
        <f t="array" ref="E3">_xlfn.NUMBERVALUE(RIGHT(LEFT(C3,SEARCH("x",C3)-1),SEARCH("x",C3)-MIN(SEARCH({0,1,2,3,4,5,6,7,8,9},C3&amp;"0123456789"))))</f>
        <v>40</v>
      </c>
      <c r="F3" s="14" t="e">
        <f t="shared" ref="F3:F66" si="1">IFERROR(_xlfn.NUMBERVALUE(RIGHT(LEFT(C3,SEARCH("P",C3)-1),SEARCH("P",C3)-SEARCH("x",C3)-1)),NA())</f>
        <v>#N/A</v>
      </c>
      <c r="G3" s="41">
        <f t="shared" ref="G3:G66" si="2">_xlfn.NUMBERVALUE(RIGHT(C3,LEN(C3)-IFERROR(SEARCH("P",C3),SEARCH("x",C3))))</f>
        <v>7</v>
      </c>
      <c r="H3" s="24" t="s">
        <v>13</v>
      </c>
      <c r="I3" s="35">
        <v>67</v>
      </c>
      <c r="J3" s="35">
        <v>70</v>
      </c>
      <c r="K3" s="25">
        <v>64.52</v>
      </c>
      <c r="L3" s="24" t="s">
        <v>14</v>
      </c>
      <c r="M3" s="25">
        <v>424.9</v>
      </c>
      <c r="N3" s="37">
        <v>80</v>
      </c>
      <c r="O3" s="41">
        <v>33</v>
      </c>
      <c r="P3" s="46">
        <v>2.2810000000000001</v>
      </c>
      <c r="Q3" s="14">
        <f t="shared" si="0"/>
        <v>330</v>
      </c>
      <c r="R3" s="26">
        <v>1</v>
      </c>
    </row>
    <row r="4" spans="1:18" x14ac:dyDescent="0.25">
      <c r="A4" s="24">
        <v>28983521</v>
      </c>
      <c r="B4" s="39">
        <v>0.70699999999999996</v>
      </c>
      <c r="C4" s="24" t="s">
        <v>37</v>
      </c>
      <c r="D4" s="24" t="str" cm="1">
        <f t="array" ref="D4">LEFT(C4,MIN(SEARCH({0,1,2,3,4,5,6,7,8,9},C4&amp;"0123456789"))-1)</f>
        <v>Ds</v>
      </c>
      <c r="E4" s="35" cm="1">
        <f t="array" ref="E4">_xlfn.NUMBERVALUE(RIGHT(LEFT(C4,SEARCH("x",C4)-1),SEARCH("x",C4)-MIN(SEARCH({0,1,2,3,4,5,6,7,8,9},C4&amp;"0123456789"))))</f>
        <v>18</v>
      </c>
      <c r="F4" s="14" t="e">
        <f t="shared" si="1"/>
        <v>#N/A</v>
      </c>
      <c r="G4" s="41">
        <f t="shared" si="2"/>
        <v>24</v>
      </c>
      <c r="H4" s="24" t="s">
        <v>36</v>
      </c>
      <c r="I4" s="35">
        <v>28</v>
      </c>
      <c r="J4" s="35">
        <v>35</v>
      </c>
      <c r="K4" s="25">
        <v>37.479999999999997</v>
      </c>
      <c r="L4" s="24" t="s">
        <v>21</v>
      </c>
      <c r="M4" s="25">
        <v>243</v>
      </c>
      <c r="N4" s="37">
        <v>80</v>
      </c>
      <c r="O4" s="41">
        <v>33</v>
      </c>
      <c r="P4" s="46">
        <v>2.2810000000000001</v>
      </c>
      <c r="Q4" s="14">
        <f t="shared" si="0"/>
        <v>96.25</v>
      </c>
      <c r="R4" s="26">
        <v>1</v>
      </c>
    </row>
    <row r="5" spans="1:18" x14ac:dyDescent="0.25">
      <c r="A5" s="24">
        <v>27975883</v>
      </c>
      <c r="B5" s="39">
        <v>2.1819999999999999</v>
      </c>
      <c r="C5" s="24" t="s">
        <v>38</v>
      </c>
      <c r="D5" s="24" t="str" cm="1">
        <f t="array" ref="D5">LEFT(C5,MIN(SEARCH({0,1,2,3,4,5,6,7,8,9},C5&amp;"0123456789"))-1)</f>
        <v>Ds</v>
      </c>
      <c r="E5" s="35" cm="1">
        <f t="array" ref="E5">_xlfn.NUMBERVALUE(RIGHT(LEFT(C5,SEARCH("x",C5)-1),SEARCH("x",C5)-MIN(SEARCH({0,1,2,3,4,5,6,7,8,9},C5&amp;"0123456789"))))</f>
        <v>20</v>
      </c>
      <c r="F5" s="14" t="e">
        <f t="shared" si="1"/>
        <v>#N/A</v>
      </c>
      <c r="G5" s="41">
        <f t="shared" si="2"/>
        <v>80</v>
      </c>
      <c r="H5" s="24" t="s">
        <v>36</v>
      </c>
      <c r="I5" s="35">
        <v>32</v>
      </c>
      <c r="J5" s="35">
        <v>44</v>
      </c>
      <c r="K5" s="25">
        <v>45.08</v>
      </c>
      <c r="L5" s="24" t="s">
        <v>21</v>
      </c>
      <c r="M5" s="25">
        <v>270</v>
      </c>
      <c r="N5" s="37">
        <v>80</v>
      </c>
      <c r="O5" s="41">
        <v>33</v>
      </c>
      <c r="P5" s="46">
        <v>2.2810000000000001</v>
      </c>
      <c r="Q5" s="14">
        <f t="shared" si="0"/>
        <v>28.875</v>
      </c>
      <c r="R5" s="26">
        <v>1</v>
      </c>
    </row>
    <row r="6" spans="1:18" x14ac:dyDescent="0.25">
      <c r="A6" s="24">
        <v>27881635</v>
      </c>
      <c r="B6" s="39">
        <v>2.6640000000000001</v>
      </c>
      <c r="C6" s="24" t="s">
        <v>40</v>
      </c>
      <c r="D6" s="24" t="str" cm="1">
        <f t="array" ref="D6">LEFT(C6,MIN(SEARCH({0,1,2,3,4,5,6,7,8,9},C6&amp;"0123456789"))-1)</f>
        <v>Ds</v>
      </c>
      <c r="E6" s="35" cm="1">
        <f t="array" ref="E6">_xlfn.NUMBERVALUE(RIGHT(LEFT(C6,SEARCH("x",C6)-1),SEARCH("x",C6)-MIN(SEARCH({0,1,2,3,4,5,6,7,8,9},C6&amp;"0123456789"))))</f>
        <v>20</v>
      </c>
      <c r="F6" s="14" t="e">
        <f t="shared" si="1"/>
        <v>#N/A</v>
      </c>
      <c r="G6" s="41">
        <f t="shared" si="2"/>
        <v>90</v>
      </c>
      <c r="H6" s="24" t="s">
        <v>36</v>
      </c>
      <c r="I6" s="35">
        <v>32</v>
      </c>
      <c r="J6" s="35">
        <v>44</v>
      </c>
      <c r="K6" s="25">
        <v>45.53</v>
      </c>
      <c r="L6" s="24" t="s">
        <v>21</v>
      </c>
      <c r="M6" s="25">
        <v>270</v>
      </c>
      <c r="N6" s="37">
        <v>80</v>
      </c>
      <c r="O6" s="41">
        <v>33</v>
      </c>
      <c r="P6" s="46">
        <v>2.2810000000000001</v>
      </c>
      <c r="Q6" s="14">
        <f t="shared" si="0"/>
        <v>25.666666666666668</v>
      </c>
      <c r="R6" s="26">
        <v>1</v>
      </c>
    </row>
    <row r="7" spans="1:18" x14ac:dyDescent="0.25">
      <c r="A7" s="24">
        <v>27881635</v>
      </c>
      <c r="B7" s="39">
        <v>1.6519999999999999</v>
      </c>
      <c r="C7" s="24" t="s">
        <v>39</v>
      </c>
      <c r="D7" s="24" t="str" cm="1">
        <f t="array" ref="D7">LEFT(C7,MIN(SEARCH({0,1,2,3,4,5,6,7,8,9},C7&amp;"0123456789"))-1)</f>
        <v>Ds</v>
      </c>
      <c r="E7" s="35" cm="1">
        <f t="array" ref="E7">_xlfn.NUMBERVALUE(RIGHT(LEFT(C7,SEARCH("x",C7)-1),SEARCH("x",C7)-MIN(SEARCH({0,1,2,3,4,5,6,7,8,9},C7&amp;"0123456789"))))</f>
        <v>20</v>
      </c>
      <c r="F7" s="14" t="e">
        <f t="shared" si="1"/>
        <v>#N/A</v>
      </c>
      <c r="G7" s="41">
        <f t="shared" si="2"/>
        <v>60</v>
      </c>
      <c r="H7" s="24" t="s">
        <v>36</v>
      </c>
      <c r="I7" s="35">
        <v>32</v>
      </c>
      <c r="J7" s="35">
        <v>44</v>
      </c>
      <c r="K7" s="25">
        <v>44.63</v>
      </c>
      <c r="L7" s="24" t="s">
        <v>21</v>
      </c>
      <c r="M7" s="25">
        <v>270</v>
      </c>
      <c r="N7" s="37">
        <v>80</v>
      </c>
      <c r="O7" s="41">
        <v>33</v>
      </c>
      <c r="P7" s="46">
        <v>2.2810000000000001</v>
      </c>
      <c r="Q7" s="14">
        <f t="shared" si="0"/>
        <v>38.5</v>
      </c>
      <c r="R7" s="26">
        <v>1</v>
      </c>
    </row>
    <row r="8" spans="1:18" x14ac:dyDescent="0.25">
      <c r="A8" s="24">
        <v>27517923</v>
      </c>
      <c r="B8" s="39">
        <v>1.071</v>
      </c>
      <c r="C8" s="24" t="s">
        <v>41</v>
      </c>
      <c r="D8" s="24" t="str" cm="1">
        <f t="array" ref="D8">LEFT(C8,MIN(SEARCH({0,1,2,3,4,5,6,7,8,9},C8&amp;"0123456789"))-1)</f>
        <v>Ds</v>
      </c>
      <c r="E8" s="35" cm="1">
        <f t="array" ref="E8">_xlfn.NUMBERVALUE(RIGHT(LEFT(C8,SEARCH("x",C8)-1),SEARCH("x",C8)-MIN(SEARCH({0,1,2,3,4,5,6,7,8,9},C8&amp;"0123456789"))))</f>
        <v>18</v>
      </c>
      <c r="F8" s="14" t="e">
        <f t="shared" si="1"/>
        <v>#N/A</v>
      </c>
      <c r="G8" s="41">
        <f t="shared" si="2"/>
        <v>40</v>
      </c>
      <c r="H8" s="24" t="s">
        <v>36</v>
      </c>
      <c r="I8" s="35">
        <v>28</v>
      </c>
      <c r="J8" s="35">
        <v>35</v>
      </c>
      <c r="K8" s="25">
        <v>37.86</v>
      </c>
      <c r="L8" s="24" t="s">
        <v>21</v>
      </c>
      <c r="M8" s="25">
        <v>243</v>
      </c>
      <c r="N8" s="37">
        <v>80</v>
      </c>
      <c r="O8" s="41">
        <v>33</v>
      </c>
      <c r="P8" s="46">
        <v>2.2810000000000001</v>
      </c>
      <c r="Q8" s="14">
        <f t="shared" si="0"/>
        <v>57.75</v>
      </c>
      <c r="R8" s="26">
        <v>1</v>
      </c>
    </row>
    <row r="9" spans="1:18" x14ac:dyDescent="0.25">
      <c r="A9" s="24">
        <v>24543693</v>
      </c>
      <c r="B9" s="39">
        <v>0.622</v>
      </c>
      <c r="C9" s="24" t="s">
        <v>31</v>
      </c>
      <c r="D9" s="24" t="str" cm="1">
        <f t="array" ref="D9">LEFT(C9,MIN(SEARCH({0,1,2,3,4,5,6,7,8,9},C9&amp;"0123456789"))-1)</f>
        <v>Tr</v>
      </c>
      <c r="E9" s="35" cm="1">
        <f t="array" ref="E9">_xlfn.NUMBERVALUE(RIGHT(LEFT(C9,SEARCH("x",C9)-1),SEARCH("x",C9)-MIN(SEARCH({0,1,2,3,4,5,6,7,8,9},C9&amp;"0123456789"))))</f>
        <v>36</v>
      </c>
      <c r="F9" s="14" t="e">
        <f t="shared" si="1"/>
        <v>#N/A</v>
      </c>
      <c r="G9" s="41">
        <f t="shared" si="2"/>
        <v>6</v>
      </c>
      <c r="H9" s="24" t="s">
        <v>13</v>
      </c>
      <c r="I9" s="35">
        <v>67</v>
      </c>
      <c r="J9" s="35">
        <v>70</v>
      </c>
      <c r="K9" s="25">
        <v>55.76</v>
      </c>
      <c r="L9" s="24" t="s">
        <v>14</v>
      </c>
      <c r="M9" s="25">
        <v>332.9</v>
      </c>
      <c r="N9" s="37">
        <v>80</v>
      </c>
      <c r="O9" s="41">
        <v>33</v>
      </c>
      <c r="P9" s="46">
        <v>2.2810000000000001</v>
      </c>
      <c r="Q9" s="14">
        <f t="shared" si="0"/>
        <v>385</v>
      </c>
      <c r="R9" s="26">
        <v>1</v>
      </c>
    </row>
    <row r="10" spans="1:18" x14ac:dyDescent="0.25">
      <c r="A10" s="24">
        <v>24120954</v>
      </c>
      <c r="B10" s="39">
        <v>0.94399999999999995</v>
      </c>
      <c r="C10" s="24" t="s">
        <v>42</v>
      </c>
      <c r="D10" s="24" t="str" cm="1">
        <f t="array" ref="D10">LEFT(C10,MIN(SEARCH({0,1,2,3,4,5,6,7,8,9},C10&amp;"0123456789"))-1)</f>
        <v>Ds</v>
      </c>
      <c r="E10" s="35" cm="1">
        <f t="array" ref="E10">_xlfn.NUMBERVALUE(RIGHT(LEFT(C10,SEARCH("x",C10)-1),SEARCH("x",C10)-MIN(SEARCH({0,1,2,3,4,5,6,7,8,9},C10&amp;"0123456789"))))</f>
        <v>16</v>
      </c>
      <c r="F10" s="14" t="e">
        <f t="shared" si="1"/>
        <v>#N/A</v>
      </c>
      <c r="G10" s="41">
        <f t="shared" si="2"/>
        <v>35</v>
      </c>
      <c r="H10" s="24" t="s">
        <v>36</v>
      </c>
      <c r="I10" s="35">
        <v>28</v>
      </c>
      <c r="J10" s="35">
        <v>35</v>
      </c>
      <c r="K10" s="25">
        <v>37.11</v>
      </c>
      <c r="L10" s="24" t="s">
        <v>21</v>
      </c>
      <c r="M10" s="25">
        <v>243</v>
      </c>
      <c r="N10" s="37">
        <v>80</v>
      </c>
      <c r="O10" s="41">
        <v>33</v>
      </c>
      <c r="P10" s="46">
        <v>2.2810000000000001</v>
      </c>
      <c r="Q10" s="14">
        <f t="shared" si="0"/>
        <v>66</v>
      </c>
      <c r="R10" s="26">
        <v>1</v>
      </c>
    </row>
    <row r="11" spans="1:18" x14ac:dyDescent="0.25">
      <c r="A11" s="24">
        <v>22176230</v>
      </c>
      <c r="B11" s="39">
        <v>0.67900000000000005</v>
      </c>
      <c r="C11" s="24" t="s">
        <v>32</v>
      </c>
      <c r="D11" s="24" t="str" cm="1">
        <f t="array" ref="D11">LEFT(C11,MIN(SEARCH({0,1,2,3,4,5,6,7,8,9},C11&amp;"0123456789"))-1)</f>
        <v>Tr</v>
      </c>
      <c r="E11" s="35" cm="1">
        <f t="array" ref="E11">_xlfn.NUMBERVALUE(RIGHT(LEFT(C11,SEARCH("x",C11)-1),SEARCH("x",C11)-MIN(SEARCH({0,1,2,3,4,5,6,7,8,9},C11&amp;"0123456789"))))</f>
        <v>40</v>
      </c>
      <c r="F11" s="14" t="e">
        <f t="shared" si="1"/>
        <v>#N/A</v>
      </c>
      <c r="G11" s="41">
        <f t="shared" si="2"/>
        <v>7</v>
      </c>
      <c r="H11" s="24" t="s">
        <v>13</v>
      </c>
      <c r="I11" s="35">
        <v>67</v>
      </c>
      <c r="J11" s="35">
        <v>70</v>
      </c>
      <c r="K11" s="25">
        <v>64.52</v>
      </c>
      <c r="L11" s="24" t="s">
        <v>16</v>
      </c>
      <c r="M11" s="25">
        <v>93.7</v>
      </c>
      <c r="N11" s="37">
        <v>80</v>
      </c>
      <c r="O11" s="41">
        <v>33</v>
      </c>
      <c r="P11" s="46">
        <v>2.2810000000000001</v>
      </c>
      <c r="Q11" s="14">
        <f t="shared" si="0"/>
        <v>330</v>
      </c>
      <c r="R11" s="26">
        <v>1</v>
      </c>
    </row>
    <row r="12" spans="1:18" x14ac:dyDescent="0.25">
      <c r="A12" s="24">
        <v>20877573</v>
      </c>
      <c r="B12" s="39">
        <v>2.375</v>
      </c>
      <c r="C12" s="24" t="s">
        <v>23</v>
      </c>
      <c r="D12" s="24" t="str" cm="1">
        <f t="array" ref="D12">LEFT(C12,MIN(SEARCH({0,1,2,3,4,5,6,7,8,9},C12&amp;"0123456789"))-1)</f>
        <v>Ds</v>
      </c>
      <c r="E12" s="35" cm="1">
        <f t="array" ref="E12">_xlfn.NUMBERVALUE(RIGHT(LEFT(C12,SEARCH("x",C12)-1),SEARCH("x",C12)-MIN(SEARCH({0,1,2,3,4,5,6,7,8,9},C12&amp;"0123456789"))))</f>
        <v>18</v>
      </c>
      <c r="F12" s="14" t="e">
        <f t="shared" si="1"/>
        <v>#N/A</v>
      </c>
      <c r="G12" s="41">
        <f t="shared" si="2"/>
        <v>80</v>
      </c>
      <c r="H12" s="24" t="s">
        <v>36</v>
      </c>
      <c r="I12" s="35">
        <v>28</v>
      </c>
      <c r="J12" s="35">
        <v>35</v>
      </c>
      <c r="K12" s="25">
        <v>38.04</v>
      </c>
      <c r="L12" s="24" t="s">
        <v>21</v>
      </c>
      <c r="M12" s="25">
        <v>310.5</v>
      </c>
      <c r="N12" s="37">
        <v>80</v>
      </c>
      <c r="O12" s="41">
        <v>33</v>
      </c>
      <c r="P12" s="46">
        <v>2.2810000000000001</v>
      </c>
      <c r="Q12" s="14">
        <f t="shared" si="0"/>
        <v>28.875</v>
      </c>
      <c r="R12" s="26">
        <v>1</v>
      </c>
    </row>
    <row r="13" spans="1:18" x14ac:dyDescent="0.25">
      <c r="A13" s="24">
        <v>17180585</v>
      </c>
      <c r="B13" s="39">
        <v>0.622</v>
      </c>
      <c r="C13" s="24" t="s">
        <v>31</v>
      </c>
      <c r="D13" s="24" t="str" cm="1">
        <f t="array" ref="D13">LEFT(C13,MIN(SEARCH({0,1,2,3,4,5,6,7,8,9},C13&amp;"0123456789"))-1)</f>
        <v>Tr</v>
      </c>
      <c r="E13" s="35" cm="1">
        <f t="array" ref="E13">_xlfn.NUMBERVALUE(RIGHT(LEFT(C13,SEARCH("x",C13)-1),SEARCH("x",C13)-MIN(SEARCH({0,1,2,3,4,5,6,7,8,9},C13&amp;"0123456789"))))</f>
        <v>36</v>
      </c>
      <c r="F13" s="14" t="e">
        <f t="shared" si="1"/>
        <v>#N/A</v>
      </c>
      <c r="G13" s="41">
        <f t="shared" si="2"/>
        <v>6</v>
      </c>
      <c r="H13" s="24" t="s">
        <v>13</v>
      </c>
      <c r="I13" s="35">
        <v>67</v>
      </c>
      <c r="J13" s="35">
        <v>70</v>
      </c>
      <c r="K13" s="25">
        <v>55.76</v>
      </c>
      <c r="L13" s="24" t="s">
        <v>16</v>
      </c>
      <c r="M13" s="25">
        <v>75.3</v>
      </c>
      <c r="N13" s="37">
        <v>80</v>
      </c>
      <c r="O13" s="41">
        <v>33</v>
      </c>
      <c r="P13" s="46">
        <v>2.2810000000000001</v>
      </c>
      <c r="Q13" s="14">
        <f t="shared" si="0"/>
        <v>385</v>
      </c>
      <c r="R13" s="26">
        <v>1</v>
      </c>
    </row>
    <row r="14" spans="1:18" x14ac:dyDescent="0.25">
      <c r="A14" s="24">
        <v>16627827</v>
      </c>
      <c r="B14" s="39">
        <v>3.0070000000000001</v>
      </c>
      <c r="C14" s="24" t="s">
        <v>43</v>
      </c>
      <c r="D14" s="24" t="str" cm="1">
        <f t="array" ref="D14">LEFT(C14,MIN(SEARCH({0,1,2,3,4,5,6,7,8,9},C14&amp;"0123456789"))-1)</f>
        <v>Ds</v>
      </c>
      <c r="E14" s="35" cm="1">
        <f t="array" ref="E14">_xlfn.NUMBERVALUE(RIGHT(LEFT(C14,SEARCH("x",C14)-1),SEARCH("x",C14)-MIN(SEARCH({0,1,2,3,4,5,6,7,8,9},C14&amp;"0123456789"))))</f>
        <v>18</v>
      </c>
      <c r="F14" s="14" t="e">
        <f t="shared" si="1"/>
        <v>#N/A</v>
      </c>
      <c r="G14" s="41">
        <f t="shared" si="2"/>
        <v>100</v>
      </c>
      <c r="H14" s="24" t="s">
        <v>36</v>
      </c>
      <c r="I14" s="35">
        <v>28</v>
      </c>
      <c r="J14" s="35">
        <v>35</v>
      </c>
      <c r="K14" s="25">
        <v>38.22</v>
      </c>
      <c r="L14" s="24" t="s">
        <v>21</v>
      </c>
      <c r="M14" s="25">
        <v>243</v>
      </c>
      <c r="N14" s="37">
        <v>80</v>
      </c>
      <c r="O14" s="41">
        <v>33</v>
      </c>
      <c r="P14" s="46">
        <v>2.2810000000000001</v>
      </c>
      <c r="Q14" s="14">
        <f t="shared" si="0"/>
        <v>23.1</v>
      </c>
      <c r="R14" s="26">
        <v>1</v>
      </c>
    </row>
    <row r="15" spans="1:18" x14ac:dyDescent="0.25">
      <c r="A15" s="24">
        <v>13196219</v>
      </c>
      <c r="B15" s="39">
        <v>0.53700000000000003</v>
      </c>
      <c r="C15" s="24" t="s">
        <v>29</v>
      </c>
      <c r="D15" s="24" t="str" cm="1">
        <f t="array" ref="D15">LEFT(C15,MIN(SEARCH({0,1,2,3,4,5,6,7,8,9},C15&amp;"0123456789"))-1)</f>
        <v>Tr</v>
      </c>
      <c r="E15" s="35" cm="1">
        <f t="array" ref="E15">_xlfn.NUMBERVALUE(RIGHT(LEFT(C15,SEARCH("x",C15)-1),SEARCH("x",C15)-MIN(SEARCH({0,1,2,3,4,5,6,7,8,9},C15&amp;"0123456789"))))</f>
        <v>30</v>
      </c>
      <c r="F15" s="14" t="e">
        <f t="shared" si="1"/>
        <v>#N/A</v>
      </c>
      <c r="G15" s="41">
        <f t="shared" si="2"/>
        <v>6</v>
      </c>
      <c r="H15" s="24" t="s">
        <v>13</v>
      </c>
      <c r="I15" s="35">
        <v>38</v>
      </c>
      <c r="J15" s="35">
        <v>46</v>
      </c>
      <c r="K15" s="25">
        <v>29.79</v>
      </c>
      <c r="L15" s="24" t="s">
        <v>14</v>
      </c>
      <c r="M15" s="25">
        <v>240.9</v>
      </c>
      <c r="N15" s="37">
        <v>80</v>
      </c>
      <c r="O15" s="41">
        <v>33</v>
      </c>
      <c r="P15" s="46">
        <v>2.2810000000000001</v>
      </c>
      <c r="Q15" s="14">
        <f t="shared" si="0"/>
        <v>385</v>
      </c>
      <c r="R15" s="26">
        <v>1</v>
      </c>
    </row>
    <row r="16" spans="1:18" x14ac:dyDescent="0.25">
      <c r="A16" s="24">
        <v>13196219</v>
      </c>
      <c r="B16" s="39">
        <v>0.53700000000000003</v>
      </c>
      <c r="C16" s="24" t="s">
        <v>29</v>
      </c>
      <c r="D16" s="24" t="str" cm="1">
        <f t="array" ref="D16">LEFT(C16,MIN(SEARCH({0,1,2,3,4,5,6,7,8,9},C16&amp;"0123456789"))-1)</f>
        <v>Tr</v>
      </c>
      <c r="E16" s="35" cm="1">
        <f t="array" ref="E16">_xlfn.NUMBERVALUE(RIGHT(LEFT(C16,SEARCH("x",C16)-1),SEARCH("x",C16)-MIN(SEARCH({0,1,2,3,4,5,6,7,8,9},C16&amp;"0123456789"))))</f>
        <v>30</v>
      </c>
      <c r="F16" s="14" t="e">
        <f t="shared" si="1"/>
        <v>#N/A</v>
      </c>
      <c r="G16" s="41">
        <f t="shared" si="2"/>
        <v>6</v>
      </c>
      <c r="H16" s="24" t="s">
        <v>13</v>
      </c>
      <c r="I16" s="35">
        <v>45</v>
      </c>
      <c r="J16" s="35">
        <v>46</v>
      </c>
      <c r="K16" s="25">
        <v>33.869999999999997</v>
      </c>
      <c r="L16" s="24" t="s">
        <v>14</v>
      </c>
      <c r="M16" s="25">
        <v>240.9</v>
      </c>
      <c r="N16" s="37">
        <v>80</v>
      </c>
      <c r="O16" s="41">
        <v>33</v>
      </c>
      <c r="P16" s="46">
        <v>2.2810000000000001</v>
      </c>
      <c r="Q16" s="14">
        <f t="shared" si="0"/>
        <v>385</v>
      </c>
      <c r="R16" s="26">
        <v>1</v>
      </c>
    </row>
    <row r="17" spans="1:18" x14ac:dyDescent="0.25">
      <c r="A17" s="24">
        <v>12567828</v>
      </c>
      <c r="B17" s="39">
        <v>0.53700000000000003</v>
      </c>
      <c r="C17" s="24" t="s">
        <v>29</v>
      </c>
      <c r="D17" s="24" t="str" cm="1">
        <f t="array" ref="D17">LEFT(C17,MIN(SEARCH({0,1,2,3,4,5,6,7,8,9},C17&amp;"0123456789"))-1)</f>
        <v>Tr</v>
      </c>
      <c r="E17" s="35" cm="1">
        <f t="array" ref="E17">_xlfn.NUMBERVALUE(RIGHT(LEFT(C17,SEARCH("x",C17)-1),SEARCH("x",C17)-MIN(SEARCH({0,1,2,3,4,5,6,7,8,9},C17&amp;"0123456789"))))</f>
        <v>30</v>
      </c>
      <c r="F17" s="14" t="e">
        <f t="shared" si="1"/>
        <v>#N/A</v>
      </c>
      <c r="G17" s="41">
        <f t="shared" si="2"/>
        <v>6</v>
      </c>
      <c r="H17" s="24" t="s">
        <v>20</v>
      </c>
      <c r="I17" s="35">
        <v>38</v>
      </c>
      <c r="J17" s="35">
        <v>46</v>
      </c>
      <c r="K17" s="25">
        <v>37.39</v>
      </c>
      <c r="L17" s="24" t="s">
        <v>14</v>
      </c>
      <c r="M17" s="25">
        <v>240.9</v>
      </c>
      <c r="N17" s="37">
        <v>80</v>
      </c>
      <c r="O17" s="41">
        <v>33</v>
      </c>
      <c r="P17" s="46">
        <v>2.2810000000000001</v>
      </c>
      <c r="Q17" s="14">
        <f t="shared" si="0"/>
        <v>385</v>
      </c>
      <c r="R17" s="26">
        <v>1</v>
      </c>
    </row>
    <row r="18" spans="1:18" x14ac:dyDescent="0.25">
      <c r="A18" s="24">
        <v>12567828</v>
      </c>
      <c r="B18" s="39">
        <v>0.53700000000000003</v>
      </c>
      <c r="C18" s="24" t="s">
        <v>29</v>
      </c>
      <c r="D18" s="24" t="str" cm="1">
        <f t="array" ref="D18">LEFT(C18,MIN(SEARCH({0,1,2,3,4,5,6,7,8,9},C18&amp;"0123456789"))-1)</f>
        <v>Tr</v>
      </c>
      <c r="E18" s="35" cm="1">
        <f t="array" ref="E18">_xlfn.NUMBERVALUE(RIGHT(LEFT(C18,SEARCH("x",C18)-1),SEARCH("x",C18)-MIN(SEARCH({0,1,2,3,4,5,6,7,8,9},C18&amp;"0123456789"))))</f>
        <v>30</v>
      </c>
      <c r="F18" s="14" t="e">
        <f t="shared" si="1"/>
        <v>#N/A</v>
      </c>
      <c r="G18" s="41">
        <f t="shared" si="2"/>
        <v>6</v>
      </c>
      <c r="H18" s="24" t="s">
        <v>20</v>
      </c>
      <c r="I18" s="35">
        <v>45</v>
      </c>
      <c r="J18" s="35">
        <v>46</v>
      </c>
      <c r="K18" s="25">
        <v>43.4</v>
      </c>
      <c r="L18" s="24" t="s">
        <v>14</v>
      </c>
      <c r="M18" s="25">
        <v>240.9</v>
      </c>
      <c r="N18" s="37">
        <v>80</v>
      </c>
      <c r="O18" s="41">
        <v>33</v>
      </c>
      <c r="P18" s="46">
        <v>2.2810000000000001</v>
      </c>
      <c r="Q18" s="14">
        <f t="shared" si="0"/>
        <v>385</v>
      </c>
      <c r="R18" s="26">
        <v>1</v>
      </c>
    </row>
    <row r="19" spans="1:18" x14ac:dyDescent="0.25">
      <c r="A19" s="24">
        <v>11225584</v>
      </c>
      <c r="B19" s="39">
        <v>0.378</v>
      </c>
      <c r="C19" s="24" t="s">
        <v>44</v>
      </c>
      <c r="D19" s="24" t="str" cm="1">
        <f t="array" ref="D19">LEFT(C19,MIN(SEARCH({0,1,2,3,4,5,6,7,8,9},C19&amp;"0123456789"))-1)</f>
        <v>Tr</v>
      </c>
      <c r="E19" s="35" cm="1">
        <f t="array" ref="E19">_xlfn.NUMBERVALUE(RIGHT(LEFT(C19,SEARCH("x",C19)-1),SEARCH("x",C19)-MIN(SEARCH({0,1,2,3,4,5,6,7,8,9},C19&amp;"0123456789"))))</f>
        <v>20</v>
      </c>
      <c r="F19" s="14" t="e">
        <f t="shared" si="1"/>
        <v>#N/A</v>
      </c>
      <c r="G19" s="41">
        <f t="shared" si="2"/>
        <v>4</v>
      </c>
      <c r="H19" s="24" t="s">
        <v>36</v>
      </c>
      <c r="I19" s="35">
        <v>32</v>
      </c>
      <c r="J19" s="35">
        <v>44</v>
      </c>
      <c r="K19" s="25">
        <v>37.82</v>
      </c>
      <c r="L19" s="24" t="s">
        <v>21</v>
      </c>
      <c r="M19" s="25">
        <v>255</v>
      </c>
      <c r="N19" s="37">
        <v>80</v>
      </c>
      <c r="O19" s="41">
        <v>33</v>
      </c>
      <c r="P19" s="46">
        <v>2.2810000000000001</v>
      </c>
      <c r="Q19" s="14">
        <f t="shared" si="0"/>
        <v>577.5</v>
      </c>
      <c r="R19" s="26">
        <v>1</v>
      </c>
    </row>
    <row r="20" spans="1:18" x14ac:dyDescent="0.25">
      <c r="A20" s="24">
        <v>10381759</v>
      </c>
      <c r="B20" s="39">
        <v>0.45800000000000002</v>
      </c>
      <c r="C20" s="24" t="s">
        <v>45</v>
      </c>
      <c r="D20" s="24" t="str" cm="1">
        <f t="array" ref="D20">LEFT(C20,MIN(SEARCH({0,1,2,3,4,5,6,7,8,9},C20&amp;"0123456789"))-1)</f>
        <v>Tr</v>
      </c>
      <c r="E20" s="35" cm="1">
        <f t="array" ref="E20">_xlfn.NUMBERVALUE(RIGHT(LEFT(C20,SEARCH("x",C20)-1),SEARCH("x",C20)-MIN(SEARCH({0,1,2,3,4,5,6,7,8,9},C20&amp;"0123456789"))))</f>
        <v>28</v>
      </c>
      <c r="F20" s="14" t="e">
        <f t="shared" si="1"/>
        <v>#N/A</v>
      </c>
      <c r="G20" s="41">
        <f t="shared" si="2"/>
        <v>5</v>
      </c>
      <c r="H20" s="24" t="s">
        <v>13</v>
      </c>
      <c r="I20" s="35">
        <v>38</v>
      </c>
      <c r="J20" s="35">
        <v>46</v>
      </c>
      <c r="K20" s="25">
        <v>25.1</v>
      </c>
      <c r="L20" s="24" t="s">
        <v>14</v>
      </c>
      <c r="M20" s="25">
        <v>194.9</v>
      </c>
      <c r="N20" s="37">
        <v>80</v>
      </c>
      <c r="O20" s="41">
        <v>33</v>
      </c>
      <c r="P20" s="46">
        <v>2.2810000000000001</v>
      </c>
      <c r="Q20" s="14">
        <f t="shared" si="0"/>
        <v>462</v>
      </c>
      <c r="R20" s="26">
        <v>1</v>
      </c>
    </row>
    <row r="21" spans="1:18" x14ac:dyDescent="0.25">
      <c r="A21" s="24">
        <v>10257824</v>
      </c>
      <c r="B21" s="39">
        <v>0.64900000000000002</v>
      </c>
      <c r="C21" s="24" t="s">
        <v>35</v>
      </c>
      <c r="D21" s="24" t="str" cm="1">
        <f t="array" ref="D21">LEFT(C21,MIN(SEARCH({0,1,2,3,4,5,6,7,8,9},C21&amp;"0123456789"))-1)</f>
        <v>Ds</v>
      </c>
      <c r="E21" s="35" cm="1">
        <f t="array" ref="E21">_xlfn.NUMBERVALUE(RIGHT(LEFT(C21,SEARCH("x",C21)-1),SEARCH("x",C21)-MIN(SEARCH({0,1,2,3,4,5,6,7,8,9},C21&amp;"0123456789"))))</f>
        <v>20</v>
      </c>
      <c r="F21" s="14" t="e">
        <f t="shared" si="1"/>
        <v>#N/A</v>
      </c>
      <c r="G21" s="41">
        <f t="shared" si="2"/>
        <v>20</v>
      </c>
      <c r="H21" s="24" t="s">
        <v>13</v>
      </c>
      <c r="I21" s="35">
        <v>32</v>
      </c>
      <c r="J21" s="35">
        <v>44</v>
      </c>
      <c r="K21" s="25">
        <v>33.28</v>
      </c>
      <c r="L21" s="24" t="s">
        <v>21</v>
      </c>
      <c r="M21" s="25">
        <v>270</v>
      </c>
      <c r="N21" s="37">
        <v>80</v>
      </c>
      <c r="O21" s="41">
        <v>33</v>
      </c>
      <c r="P21" s="46">
        <v>2.2810000000000001</v>
      </c>
      <c r="Q21" s="14">
        <f t="shared" si="0"/>
        <v>115.5</v>
      </c>
      <c r="R21" s="26">
        <v>1</v>
      </c>
    </row>
    <row r="22" spans="1:18" x14ac:dyDescent="0.25">
      <c r="A22" s="24">
        <v>10257824</v>
      </c>
      <c r="B22" s="39">
        <v>0.64900000000000002</v>
      </c>
      <c r="C22" s="24" t="s">
        <v>35</v>
      </c>
      <c r="D22" s="24" t="str" cm="1">
        <f t="array" ref="D22">LEFT(C22,MIN(SEARCH({0,1,2,3,4,5,6,7,8,9},C22&amp;"0123456789"))-1)</f>
        <v>Ds</v>
      </c>
      <c r="E22" s="35" cm="1">
        <f t="array" ref="E22">_xlfn.NUMBERVALUE(RIGHT(LEFT(C22,SEARCH("x",C22)-1),SEARCH("x",C22)-MIN(SEARCH({0,1,2,3,4,5,6,7,8,9},C22&amp;"0123456789"))))</f>
        <v>20</v>
      </c>
      <c r="F22" s="14" t="e">
        <f t="shared" si="1"/>
        <v>#N/A</v>
      </c>
      <c r="G22" s="41">
        <f t="shared" si="2"/>
        <v>20</v>
      </c>
      <c r="H22" s="24" t="s">
        <v>13</v>
      </c>
      <c r="I22" s="35">
        <v>32</v>
      </c>
      <c r="J22" s="35">
        <v>44</v>
      </c>
      <c r="K22" s="25">
        <v>33.28</v>
      </c>
      <c r="L22" s="24" t="s">
        <v>14</v>
      </c>
      <c r="M22" s="25">
        <v>154.97999999999999</v>
      </c>
      <c r="N22" s="37">
        <v>80</v>
      </c>
      <c r="O22" s="41">
        <v>33</v>
      </c>
      <c r="P22" s="46">
        <v>2.2810000000000001</v>
      </c>
      <c r="Q22" s="14">
        <f t="shared" si="0"/>
        <v>115.5</v>
      </c>
      <c r="R22" s="26">
        <v>1</v>
      </c>
    </row>
    <row r="23" spans="1:18" x14ac:dyDescent="0.25">
      <c r="A23" s="24">
        <v>9887389</v>
      </c>
      <c r="B23" s="39">
        <v>0.45800000000000002</v>
      </c>
      <c r="C23" s="24" t="s">
        <v>45</v>
      </c>
      <c r="D23" s="24" t="str" cm="1">
        <f t="array" ref="D23">LEFT(C23,MIN(SEARCH({0,1,2,3,4,5,6,7,8,9},C23&amp;"0123456789"))-1)</f>
        <v>Tr</v>
      </c>
      <c r="E23" s="35" cm="1">
        <f t="array" ref="E23">_xlfn.NUMBERVALUE(RIGHT(LEFT(C23,SEARCH("x",C23)-1),SEARCH("x",C23)-MIN(SEARCH({0,1,2,3,4,5,6,7,8,9},C23&amp;"0123456789"))))</f>
        <v>28</v>
      </c>
      <c r="F23" s="14" t="e">
        <f t="shared" si="1"/>
        <v>#N/A</v>
      </c>
      <c r="G23" s="41">
        <f t="shared" si="2"/>
        <v>5</v>
      </c>
      <c r="H23" s="24" t="s">
        <v>20</v>
      </c>
      <c r="I23" s="35">
        <v>38</v>
      </c>
      <c r="J23" s="35">
        <v>46</v>
      </c>
      <c r="K23" s="25">
        <v>32.18</v>
      </c>
      <c r="L23" s="24" t="s">
        <v>14</v>
      </c>
      <c r="M23" s="25">
        <v>194.9</v>
      </c>
      <c r="N23" s="37">
        <v>80</v>
      </c>
      <c r="O23" s="41">
        <v>33</v>
      </c>
      <c r="P23" s="46">
        <v>2.2810000000000001</v>
      </c>
      <c r="Q23" s="14">
        <f t="shared" si="0"/>
        <v>462</v>
      </c>
      <c r="R23" s="26">
        <v>1</v>
      </c>
    </row>
    <row r="24" spans="1:18" x14ac:dyDescent="0.25">
      <c r="A24" s="24">
        <v>9567503</v>
      </c>
      <c r="B24" s="39">
        <v>0.45800000000000002</v>
      </c>
      <c r="C24" s="24" t="s">
        <v>46</v>
      </c>
      <c r="D24" s="24" t="str" cm="1">
        <f t="array" ref="D24">LEFT(C24,MIN(SEARCH({0,1,2,3,4,5,6,7,8,9},C24&amp;"0123456789"))-1)</f>
        <v>Tr</v>
      </c>
      <c r="E24" s="35" cm="1">
        <f t="array" ref="E24">_xlfn.NUMBERVALUE(RIGHT(LEFT(C24,SEARCH("x",C24)-1),SEARCH("x",C24)-MIN(SEARCH({0,1,2,3,4,5,6,7,8,9},C24&amp;"0123456789"))))</f>
        <v>26</v>
      </c>
      <c r="F24" s="14" t="e">
        <f t="shared" si="1"/>
        <v>#N/A</v>
      </c>
      <c r="G24" s="41">
        <f t="shared" si="2"/>
        <v>5</v>
      </c>
      <c r="H24" s="24" t="s">
        <v>13</v>
      </c>
      <c r="I24" s="35">
        <v>38</v>
      </c>
      <c r="J24" s="35">
        <v>46</v>
      </c>
      <c r="K24" s="25">
        <v>24.06</v>
      </c>
      <c r="L24" s="24" t="s">
        <v>14</v>
      </c>
      <c r="M24" s="25">
        <v>171.9</v>
      </c>
      <c r="N24" s="37">
        <v>80</v>
      </c>
      <c r="O24" s="41">
        <v>33</v>
      </c>
      <c r="P24" s="46">
        <v>2.2810000000000001</v>
      </c>
      <c r="Q24" s="14">
        <f t="shared" si="0"/>
        <v>462</v>
      </c>
      <c r="R24" s="26">
        <v>1</v>
      </c>
    </row>
    <row r="25" spans="1:18" x14ac:dyDescent="0.25">
      <c r="A25" s="24">
        <v>9237353</v>
      </c>
      <c r="B25" s="39">
        <v>0.53700000000000003</v>
      </c>
      <c r="C25" s="24" t="s">
        <v>29</v>
      </c>
      <c r="D25" s="24" t="str" cm="1">
        <f t="array" ref="D25">LEFT(C25,MIN(SEARCH({0,1,2,3,4,5,6,7,8,9},C25&amp;"0123456789"))-1)</f>
        <v>Tr</v>
      </c>
      <c r="E25" s="35" cm="1">
        <f t="array" ref="E25">_xlfn.NUMBERVALUE(RIGHT(LEFT(C25,SEARCH("x",C25)-1),SEARCH("x",C25)-MIN(SEARCH({0,1,2,3,4,5,6,7,8,9},C25&amp;"0123456789"))))</f>
        <v>30</v>
      </c>
      <c r="F25" s="14" t="e">
        <f t="shared" si="1"/>
        <v>#N/A</v>
      </c>
      <c r="G25" s="41">
        <f t="shared" si="2"/>
        <v>6</v>
      </c>
      <c r="H25" s="24" t="s">
        <v>13</v>
      </c>
      <c r="I25" s="35">
        <v>38</v>
      </c>
      <c r="J25" s="35">
        <v>46</v>
      </c>
      <c r="K25" s="25">
        <v>29.79</v>
      </c>
      <c r="L25" s="24" t="s">
        <v>16</v>
      </c>
      <c r="M25" s="25">
        <v>54.6</v>
      </c>
      <c r="N25" s="37">
        <v>80</v>
      </c>
      <c r="O25" s="41">
        <v>33</v>
      </c>
      <c r="P25" s="46">
        <v>2.2810000000000001</v>
      </c>
      <c r="Q25" s="14">
        <f t="shared" si="0"/>
        <v>385</v>
      </c>
      <c r="R25" s="26">
        <v>1</v>
      </c>
    </row>
    <row r="26" spans="1:18" x14ac:dyDescent="0.25">
      <c r="A26" s="24">
        <v>9237353</v>
      </c>
      <c r="B26" s="39">
        <v>0.53700000000000003</v>
      </c>
      <c r="C26" s="24" t="s">
        <v>29</v>
      </c>
      <c r="D26" s="24" t="str" cm="1">
        <f t="array" ref="D26">LEFT(C26,MIN(SEARCH({0,1,2,3,4,5,6,7,8,9},C26&amp;"0123456789"))-1)</f>
        <v>Tr</v>
      </c>
      <c r="E26" s="35" cm="1">
        <f t="array" ref="E26">_xlfn.NUMBERVALUE(RIGHT(LEFT(C26,SEARCH("x",C26)-1),SEARCH("x",C26)-MIN(SEARCH({0,1,2,3,4,5,6,7,8,9},C26&amp;"0123456789"))))</f>
        <v>30</v>
      </c>
      <c r="F26" s="14" t="e">
        <f t="shared" si="1"/>
        <v>#N/A</v>
      </c>
      <c r="G26" s="41">
        <f t="shared" si="2"/>
        <v>6</v>
      </c>
      <c r="H26" s="24" t="s">
        <v>13</v>
      </c>
      <c r="I26" s="35">
        <v>45</v>
      </c>
      <c r="J26" s="35">
        <v>46</v>
      </c>
      <c r="K26" s="25">
        <v>33.869999999999997</v>
      </c>
      <c r="L26" s="24" t="s">
        <v>16</v>
      </c>
      <c r="M26" s="25">
        <v>54.6</v>
      </c>
      <c r="N26" s="37">
        <v>80</v>
      </c>
      <c r="O26" s="41">
        <v>33</v>
      </c>
      <c r="P26" s="46">
        <v>2.2810000000000001</v>
      </c>
      <c r="Q26" s="14">
        <f t="shared" si="0"/>
        <v>385</v>
      </c>
      <c r="R26" s="26">
        <v>1</v>
      </c>
    </row>
    <row r="27" spans="1:18" x14ac:dyDescent="0.25">
      <c r="A27" s="24">
        <v>9111908</v>
      </c>
      <c r="B27" s="39">
        <v>0.45800000000000002</v>
      </c>
      <c r="C27" s="24" t="s">
        <v>46</v>
      </c>
      <c r="D27" s="24" t="str" cm="1">
        <f t="array" ref="D27">LEFT(C27,MIN(SEARCH({0,1,2,3,4,5,6,7,8,9},C27&amp;"0123456789"))-1)</f>
        <v>Tr</v>
      </c>
      <c r="E27" s="35" cm="1">
        <f t="array" ref="E27">_xlfn.NUMBERVALUE(RIGHT(LEFT(C27,SEARCH("x",C27)-1),SEARCH("x",C27)-MIN(SEARCH({0,1,2,3,4,5,6,7,8,9},C27&amp;"0123456789"))))</f>
        <v>26</v>
      </c>
      <c r="F27" s="14" t="e">
        <f t="shared" si="1"/>
        <v>#N/A</v>
      </c>
      <c r="G27" s="41">
        <f t="shared" si="2"/>
        <v>5</v>
      </c>
      <c r="H27" s="24" t="s">
        <v>20</v>
      </c>
      <c r="I27" s="35">
        <v>38</v>
      </c>
      <c r="J27" s="35">
        <v>46</v>
      </c>
      <c r="K27" s="25">
        <v>31.02</v>
      </c>
      <c r="L27" s="24" t="s">
        <v>14</v>
      </c>
      <c r="M27" s="25">
        <v>171.9</v>
      </c>
      <c r="N27" s="37">
        <v>80</v>
      </c>
      <c r="O27" s="41">
        <v>33</v>
      </c>
      <c r="P27" s="46">
        <v>2.2810000000000001</v>
      </c>
      <c r="Q27" s="14">
        <f t="shared" si="0"/>
        <v>462</v>
      </c>
      <c r="R27" s="26">
        <v>1</v>
      </c>
    </row>
    <row r="28" spans="1:18" x14ac:dyDescent="0.25">
      <c r="A28" s="24">
        <v>8797479</v>
      </c>
      <c r="B28" s="39">
        <v>0.53700000000000003</v>
      </c>
      <c r="C28" s="24" t="s">
        <v>29</v>
      </c>
      <c r="D28" s="24" t="str" cm="1">
        <f t="array" ref="D28">LEFT(C28,MIN(SEARCH({0,1,2,3,4,5,6,7,8,9},C28&amp;"0123456789"))-1)</f>
        <v>Tr</v>
      </c>
      <c r="E28" s="35" cm="1">
        <f t="array" ref="E28">_xlfn.NUMBERVALUE(RIGHT(LEFT(C28,SEARCH("x",C28)-1),SEARCH("x",C28)-MIN(SEARCH({0,1,2,3,4,5,6,7,8,9},C28&amp;"0123456789"))))</f>
        <v>30</v>
      </c>
      <c r="F28" s="14" t="e">
        <f t="shared" si="1"/>
        <v>#N/A</v>
      </c>
      <c r="G28" s="41">
        <f t="shared" si="2"/>
        <v>6</v>
      </c>
      <c r="H28" s="24" t="s">
        <v>20</v>
      </c>
      <c r="I28" s="35">
        <v>38</v>
      </c>
      <c r="J28" s="35">
        <v>46</v>
      </c>
      <c r="K28" s="25">
        <v>37.39</v>
      </c>
      <c r="L28" s="24" t="s">
        <v>16</v>
      </c>
      <c r="M28" s="25">
        <v>54.6</v>
      </c>
      <c r="N28" s="37">
        <v>80</v>
      </c>
      <c r="O28" s="41">
        <v>33</v>
      </c>
      <c r="P28" s="46">
        <v>2.2810000000000001</v>
      </c>
      <c r="Q28" s="14">
        <f t="shared" si="0"/>
        <v>385</v>
      </c>
      <c r="R28" s="26">
        <v>1</v>
      </c>
    </row>
    <row r="29" spans="1:18" x14ac:dyDescent="0.25">
      <c r="A29" s="24">
        <v>8797479</v>
      </c>
      <c r="B29" s="39">
        <v>0.53700000000000003</v>
      </c>
      <c r="C29" s="24" t="s">
        <v>29</v>
      </c>
      <c r="D29" s="24" t="str" cm="1">
        <f t="array" ref="D29">LEFT(C29,MIN(SEARCH({0,1,2,3,4,5,6,7,8,9},C29&amp;"0123456789"))-1)</f>
        <v>Tr</v>
      </c>
      <c r="E29" s="35" cm="1">
        <f t="array" ref="E29">_xlfn.NUMBERVALUE(RIGHT(LEFT(C29,SEARCH("x",C29)-1),SEARCH("x",C29)-MIN(SEARCH({0,1,2,3,4,5,6,7,8,9},C29&amp;"0123456789"))))</f>
        <v>30</v>
      </c>
      <c r="F29" s="14" t="e">
        <f t="shared" si="1"/>
        <v>#N/A</v>
      </c>
      <c r="G29" s="41">
        <f t="shared" si="2"/>
        <v>6</v>
      </c>
      <c r="H29" s="24" t="s">
        <v>20</v>
      </c>
      <c r="I29" s="35">
        <v>45</v>
      </c>
      <c r="J29" s="35">
        <v>46</v>
      </c>
      <c r="K29" s="25">
        <v>43.4</v>
      </c>
      <c r="L29" s="24" t="s">
        <v>16</v>
      </c>
      <c r="M29" s="25">
        <v>54.6</v>
      </c>
      <c r="N29" s="37">
        <v>80</v>
      </c>
      <c r="O29" s="41">
        <v>33</v>
      </c>
      <c r="P29" s="46">
        <v>2.2810000000000001</v>
      </c>
      <c r="Q29" s="14">
        <f t="shared" si="0"/>
        <v>385</v>
      </c>
      <c r="R29" s="26">
        <v>1</v>
      </c>
    </row>
    <row r="30" spans="1:18" x14ac:dyDescent="0.25">
      <c r="A30" s="24">
        <v>8372672</v>
      </c>
      <c r="B30" s="39">
        <v>0.439</v>
      </c>
      <c r="C30" s="24" t="s">
        <v>47</v>
      </c>
      <c r="D30" s="24" t="str" cm="1">
        <f t="array" ref="D30">LEFT(C30,MIN(SEARCH({0,1,2,3,4,5,6,7,8,9},C30&amp;"0123456789"))-1)</f>
        <v>Tr</v>
      </c>
      <c r="E30" s="35" cm="1">
        <f t="array" ref="E30">_xlfn.NUMBERVALUE(RIGHT(LEFT(C30,SEARCH("x",C30)-1),SEARCH("x",C30)-MIN(SEARCH({0,1,2,3,4,5,6,7,8,9},C30&amp;"0123456789"))))</f>
        <v>24</v>
      </c>
      <c r="F30" s="14" t="e">
        <f t="shared" si="1"/>
        <v>#N/A</v>
      </c>
      <c r="G30" s="41">
        <f t="shared" si="2"/>
        <v>5</v>
      </c>
      <c r="H30" s="24" t="s">
        <v>13</v>
      </c>
      <c r="I30" s="35">
        <v>32</v>
      </c>
      <c r="J30" s="35">
        <v>44</v>
      </c>
      <c r="K30" s="25">
        <v>17.690000000000001</v>
      </c>
      <c r="L30" s="24" t="s">
        <v>14</v>
      </c>
      <c r="M30" s="25">
        <v>147.52000000000001</v>
      </c>
      <c r="N30" s="37">
        <v>80</v>
      </c>
      <c r="O30" s="41">
        <v>33</v>
      </c>
      <c r="P30" s="46">
        <v>2.2810000000000001</v>
      </c>
      <c r="Q30" s="14">
        <f t="shared" si="0"/>
        <v>462</v>
      </c>
      <c r="R30" s="26">
        <v>1</v>
      </c>
    </row>
    <row r="31" spans="1:18" x14ac:dyDescent="0.25">
      <c r="A31" s="24">
        <v>7973973</v>
      </c>
      <c r="B31" s="39">
        <v>0.439</v>
      </c>
      <c r="C31" s="24" t="s">
        <v>47</v>
      </c>
      <c r="D31" s="24" t="str" cm="1">
        <f t="array" ref="D31">LEFT(C31,MIN(SEARCH({0,1,2,3,4,5,6,7,8,9},C31&amp;"0123456789"))-1)</f>
        <v>Tr</v>
      </c>
      <c r="E31" s="35" cm="1">
        <f t="array" ref="E31">_xlfn.NUMBERVALUE(RIGHT(LEFT(C31,SEARCH("x",C31)-1),SEARCH("x",C31)-MIN(SEARCH({0,1,2,3,4,5,6,7,8,9},C31&amp;"0123456789"))))</f>
        <v>24</v>
      </c>
      <c r="F31" s="14" t="e">
        <f t="shared" si="1"/>
        <v>#N/A</v>
      </c>
      <c r="G31" s="41">
        <f t="shared" si="2"/>
        <v>5</v>
      </c>
      <c r="H31" s="24" t="s">
        <v>20</v>
      </c>
      <c r="I31" s="35">
        <v>32</v>
      </c>
      <c r="J31" s="35">
        <v>44</v>
      </c>
      <c r="K31" s="25">
        <v>24.23</v>
      </c>
      <c r="L31" s="24" t="s">
        <v>14</v>
      </c>
      <c r="M31" s="25">
        <v>147.52000000000001</v>
      </c>
      <c r="N31" s="37">
        <v>80</v>
      </c>
      <c r="O31" s="41">
        <v>33</v>
      </c>
      <c r="P31" s="46">
        <v>2.2810000000000001</v>
      </c>
      <c r="Q31" s="14">
        <f t="shared" si="0"/>
        <v>462</v>
      </c>
      <c r="R31" s="26">
        <v>1</v>
      </c>
    </row>
    <row r="32" spans="1:18" x14ac:dyDescent="0.25">
      <c r="A32" s="24">
        <v>7937281</v>
      </c>
      <c r="B32" s="39">
        <v>0.36299999999999999</v>
      </c>
      <c r="C32" s="24" t="s">
        <v>19</v>
      </c>
      <c r="D32" s="24" t="str" cm="1">
        <f t="array" ref="D32">LEFT(C32,MIN(SEARCH({0,1,2,3,4,5,6,7,8,9},C32&amp;"0123456789"))-1)</f>
        <v>Tr</v>
      </c>
      <c r="E32" s="35" cm="1">
        <f t="array" ref="E32">_xlfn.NUMBERVALUE(RIGHT(LEFT(C32,SEARCH("x",C32)-1),SEARCH("x",C32)-MIN(SEARCH({0,1,2,3,4,5,6,7,8,9},C32&amp;"0123456789"))))</f>
        <v>18</v>
      </c>
      <c r="F32" s="14" t="e">
        <f t="shared" si="1"/>
        <v>#N/A</v>
      </c>
      <c r="G32" s="41">
        <f t="shared" si="2"/>
        <v>4</v>
      </c>
      <c r="H32" s="24" t="s">
        <v>36</v>
      </c>
      <c r="I32" s="35">
        <v>28</v>
      </c>
      <c r="J32" s="35">
        <v>35</v>
      </c>
      <c r="K32" s="25">
        <v>36.35</v>
      </c>
      <c r="L32" s="24" t="s">
        <v>21</v>
      </c>
      <c r="M32" s="25">
        <v>177.48</v>
      </c>
      <c r="N32" s="37">
        <v>80</v>
      </c>
      <c r="O32" s="41">
        <v>33</v>
      </c>
      <c r="P32" s="46">
        <v>2.2810000000000001</v>
      </c>
      <c r="Q32" s="14">
        <f t="shared" si="0"/>
        <v>577.5</v>
      </c>
      <c r="R32" s="26">
        <v>1</v>
      </c>
    </row>
    <row r="33" spans="1:18" x14ac:dyDescent="0.25">
      <c r="A33" s="24">
        <v>7711671</v>
      </c>
      <c r="B33" s="39">
        <v>0.439</v>
      </c>
      <c r="C33" s="24" t="s">
        <v>47</v>
      </c>
      <c r="D33" s="24" t="str" cm="1">
        <f t="array" ref="D33">LEFT(C33,MIN(SEARCH({0,1,2,3,4,5,6,7,8,9},C33&amp;"0123456789"))-1)</f>
        <v>Tr</v>
      </c>
      <c r="E33" s="35" cm="1">
        <f t="array" ref="E33">_xlfn.NUMBERVALUE(RIGHT(LEFT(C33,SEARCH("x",C33)-1),SEARCH("x",C33)-MIN(SEARCH({0,1,2,3,4,5,6,7,8,9},C33&amp;"0123456789"))))</f>
        <v>24</v>
      </c>
      <c r="F33" s="14" t="e">
        <f t="shared" si="1"/>
        <v>#N/A</v>
      </c>
      <c r="G33" s="41">
        <f t="shared" si="2"/>
        <v>5</v>
      </c>
      <c r="H33" s="24" t="s">
        <v>24</v>
      </c>
      <c r="I33" s="35">
        <v>32</v>
      </c>
      <c r="J33" s="35">
        <v>44</v>
      </c>
      <c r="K33" s="25">
        <v>15.06</v>
      </c>
      <c r="L33" s="24" t="s">
        <v>14</v>
      </c>
      <c r="M33" s="25">
        <v>147.52000000000001</v>
      </c>
      <c r="N33" s="37">
        <v>80</v>
      </c>
      <c r="O33" s="41">
        <v>33</v>
      </c>
      <c r="P33" s="46">
        <v>2.2810000000000001</v>
      </c>
      <c r="Q33" s="14">
        <f t="shared" si="0"/>
        <v>462</v>
      </c>
      <c r="R33" s="26">
        <v>1</v>
      </c>
    </row>
    <row r="34" spans="1:18" x14ac:dyDescent="0.25">
      <c r="A34" s="24">
        <v>7267231</v>
      </c>
      <c r="B34" s="39">
        <v>0.45800000000000002</v>
      </c>
      <c r="C34" s="24" t="s">
        <v>45</v>
      </c>
      <c r="D34" s="24" t="str" cm="1">
        <f t="array" ref="D34">LEFT(C34,MIN(SEARCH({0,1,2,3,4,5,6,7,8,9},C34&amp;"0123456789"))-1)</f>
        <v>Tr</v>
      </c>
      <c r="E34" s="35" cm="1">
        <f t="array" ref="E34">_xlfn.NUMBERVALUE(RIGHT(LEFT(C34,SEARCH("x",C34)-1),SEARCH("x",C34)-MIN(SEARCH({0,1,2,3,4,5,6,7,8,9},C34&amp;"0123456789"))))</f>
        <v>28</v>
      </c>
      <c r="F34" s="14" t="e">
        <f t="shared" si="1"/>
        <v>#N/A</v>
      </c>
      <c r="G34" s="41">
        <f t="shared" si="2"/>
        <v>5</v>
      </c>
      <c r="H34" s="24" t="s">
        <v>13</v>
      </c>
      <c r="I34" s="35">
        <v>38</v>
      </c>
      <c r="J34" s="35">
        <v>46</v>
      </c>
      <c r="K34" s="25">
        <v>25.1</v>
      </c>
      <c r="L34" s="24" t="s">
        <v>16</v>
      </c>
      <c r="M34" s="25">
        <v>56.9</v>
      </c>
      <c r="N34" s="37">
        <v>80</v>
      </c>
      <c r="O34" s="41">
        <v>33</v>
      </c>
      <c r="P34" s="46">
        <v>2.2810000000000001</v>
      </c>
      <c r="Q34" s="14">
        <f t="shared" ref="Q34:Q65" si="3">Cycle_max*2*O34/G34</f>
        <v>462</v>
      </c>
      <c r="R34" s="26">
        <v>1</v>
      </c>
    </row>
    <row r="35" spans="1:18" x14ac:dyDescent="0.25">
      <c r="A35" s="24">
        <v>7245880</v>
      </c>
      <c r="B35" s="39">
        <v>0.70699999999999996</v>
      </c>
      <c r="C35" s="24" t="s">
        <v>37</v>
      </c>
      <c r="D35" s="24" t="str" cm="1">
        <f t="array" ref="D35">LEFT(C35,MIN(SEARCH({0,1,2,3,4,5,6,7,8,9},C35&amp;"0123456789"))-1)</f>
        <v>Ds</v>
      </c>
      <c r="E35" s="35" cm="1">
        <f t="array" ref="E35">_xlfn.NUMBERVALUE(RIGHT(LEFT(C35,SEARCH("x",C35)-1),SEARCH("x",C35)-MIN(SEARCH({0,1,2,3,4,5,6,7,8,9},C35&amp;"0123456789"))))</f>
        <v>18</v>
      </c>
      <c r="F35" s="14" t="e">
        <f t="shared" si="1"/>
        <v>#N/A</v>
      </c>
      <c r="G35" s="41">
        <f t="shared" si="2"/>
        <v>24</v>
      </c>
      <c r="H35" s="24" t="s">
        <v>13</v>
      </c>
      <c r="I35" s="35">
        <v>28</v>
      </c>
      <c r="J35" s="35">
        <v>35</v>
      </c>
      <c r="K35" s="25">
        <v>26.91</v>
      </c>
      <c r="L35" s="24" t="s">
        <v>21</v>
      </c>
      <c r="M35" s="25">
        <v>243</v>
      </c>
      <c r="N35" s="37">
        <v>80</v>
      </c>
      <c r="O35" s="41">
        <v>33</v>
      </c>
      <c r="P35" s="46">
        <v>2.2810000000000001</v>
      </c>
      <c r="Q35" s="14">
        <f t="shared" si="3"/>
        <v>96.25</v>
      </c>
      <c r="R35" s="26">
        <v>1</v>
      </c>
    </row>
    <row r="36" spans="1:18" x14ac:dyDescent="0.25">
      <c r="A36" s="24">
        <v>7245880</v>
      </c>
      <c r="B36" s="39">
        <v>0.70699999999999996</v>
      </c>
      <c r="C36" s="24" t="s">
        <v>37</v>
      </c>
      <c r="D36" s="24" t="str" cm="1">
        <f t="array" ref="D36">LEFT(C36,MIN(SEARCH({0,1,2,3,4,5,6,7,8,9},C36&amp;"0123456789"))-1)</f>
        <v>Ds</v>
      </c>
      <c r="E36" s="35" cm="1">
        <f t="array" ref="E36">_xlfn.NUMBERVALUE(RIGHT(LEFT(C36,SEARCH("x",C36)-1),SEARCH("x",C36)-MIN(SEARCH({0,1,2,3,4,5,6,7,8,9},C36&amp;"0123456789"))))</f>
        <v>18</v>
      </c>
      <c r="F36" s="14" t="e">
        <f t="shared" si="1"/>
        <v>#N/A</v>
      </c>
      <c r="G36" s="41">
        <f t="shared" si="2"/>
        <v>24</v>
      </c>
      <c r="H36" s="24" t="s">
        <v>13</v>
      </c>
      <c r="I36" s="35">
        <v>28</v>
      </c>
      <c r="J36" s="35">
        <v>35</v>
      </c>
      <c r="K36" s="25">
        <v>26.91</v>
      </c>
      <c r="L36" s="24" t="s">
        <v>14</v>
      </c>
      <c r="M36" s="25">
        <v>146.37</v>
      </c>
      <c r="N36" s="37">
        <v>80</v>
      </c>
      <c r="O36" s="41">
        <v>33</v>
      </c>
      <c r="P36" s="46">
        <v>2.2810000000000001</v>
      </c>
      <c r="Q36" s="14">
        <f t="shared" si="3"/>
        <v>96.25</v>
      </c>
      <c r="R36" s="26">
        <v>1</v>
      </c>
    </row>
    <row r="37" spans="1:18" x14ac:dyDescent="0.25">
      <c r="A37" s="24">
        <v>6993971</v>
      </c>
      <c r="B37" s="39">
        <v>2.1819999999999999</v>
      </c>
      <c r="C37" s="24" t="s">
        <v>38</v>
      </c>
      <c r="D37" s="24" t="str" cm="1">
        <f t="array" ref="D37">LEFT(C37,MIN(SEARCH({0,1,2,3,4,5,6,7,8,9},C37&amp;"0123456789"))-1)</f>
        <v>Ds</v>
      </c>
      <c r="E37" s="35" cm="1">
        <f t="array" ref="E37">_xlfn.NUMBERVALUE(RIGHT(LEFT(C37,SEARCH("x",C37)-1),SEARCH("x",C37)-MIN(SEARCH({0,1,2,3,4,5,6,7,8,9},C37&amp;"0123456789"))))</f>
        <v>20</v>
      </c>
      <c r="F37" s="14" t="e">
        <f t="shared" si="1"/>
        <v>#N/A</v>
      </c>
      <c r="G37" s="41">
        <f t="shared" si="2"/>
        <v>80</v>
      </c>
      <c r="H37" s="24" t="s">
        <v>13</v>
      </c>
      <c r="I37" s="35">
        <v>32</v>
      </c>
      <c r="J37" s="35">
        <v>44</v>
      </c>
      <c r="K37" s="25">
        <v>33.28</v>
      </c>
      <c r="L37" s="24" t="s">
        <v>21</v>
      </c>
      <c r="M37" s="25">
        <v>270</v>
      </c>
      <c r="N37" s="37">
        <v>80</v>
      </c>
      <c r="O37" s="41">
        <v>33</v>
      </c>
      <c r="P37" s="46">
        <v>2.2810000000000001</v>
      </c>
      <c r="Q37" s="14">
        <f t="shared" si="3"/>
        <v>28.875</v>
      </c>
      <c r="R37" s="26">
        <v>1</v>
      </c>
    </row>
    <row r="38" spans="1:18" x14ac:dyDescent="0.25">
      <c r="A38" s="24">
        <v>6993971</v>
      </c>
      <c r="B38" s="39">
        <v>2.1819999999999999</v>
      </c>
      <c r="C38" s="24" t="s">
        <v>38</v>
      </c>
      <c r="D38" s="24" t="str" cm="1">
        <f t="array" ref="D38">LEFT(C38,MIN(SEARCH({0,1,2,3,4,5,6,7,8,9},C38&amp;"0123456789"))-1)</f>
        <v>Ds</v>
      </c>
      <c r="E38" s="35" cm="1">
        <f t="array" ref="E38">_xlfn.NUMBERVALUE(RIGHT(LEFT(C38,SEARCH("x",C38)-1),SEARCH("x",C38)-MIN(SEARCH({0,1,2,3,4,5,6,7,8,9},C38&amp;"0123456789"))))</f>
        <v>20</v>
      </c>
      <c r="F38" s="14" t="e">
        <f t="shared" si="1"/>
        <v>#N/A</v>
      </c>
      <c r="G38" s="41">
        <f t="shared" si="2"/>
        <v>80</v>
      </c>
      <c r="H38" s="24" t="s">
        <v>13</v>
      </c>
      <c r="I38" s="35">
        <v>32</v>
      </c>
      <c r="J38" s="35">
        <v>44</v>
      </c>
      <c r="K38" s="25">
        <v>33.28</v>
      </c>
      <c r="L38" s="24" t="s">
        <v>14</v>
      </c>
      <c r="M38" s="25">
        <v>164.82</v>
      </c>
      <c r="N38" s="37">
        <v>80</v>
      </c>
      <c r="O38" s="41">
        <v>33</v>
      </c>
      <c r="P38" s="46">
        <v>2.2810000000000001</v>
      </c>
      <c r="Q38" s="14">
        <f t="shared" si="3"/>
        <v>28.875</v>
      </c>
      <c r="R38" s="26">
        <v>1</v>
      </c>
    </row>
    <row r="39" spans="1:18" x14ac:dyDescent="0.25">
      <c r="A39" s="24">
        <v>6970409</v>
      </c>
      <c r="B39" s="39">
        <v>2.6640000000000001</v>
      </c>
      <c r="C39" s="24" t="s">
        <v>40</v>
      </c>
      <c r="D39" s="24" t="str" cm="1">
        <f t="array" ref="D39">LEFT(C39,MIN(SEARCH({0,1,2,3,4,5,6,7,8,9},C39&amp;"0123456789"))-1)</f>
        <v>Ds</v>
      </c>
      <c r="E39" s="35" cm="1">
        <f t="array" ref="E39">_xlfn.NUMBERVALUE(RIGHT(LEFT(C39,SEARCH("x",C39)-1),SEARCH("x",C39)-MIN(SEARCH({0,1,2,3,4,5,6,7,8,9},C39&amp;"0123456789"))))</f>
        <v>20</v>
      </c>
      <c r="F39" s="14" t="e">
        <f t="shared" si="1"/>
        <v>#N/A</v>
      </c>
      <c r="G39" s="41">
        <f t="shared" si="2"/>
        <v>90</v>
      </c>
      <c r="H39" s="24" t="s">
        <v>13</v>
      </c>
      <c r="I39" s="35">
        <v>32</v>
      </c>
      <c r="J39" s="35">
        <v>44</v>
      </c>
      <c r="K39" s="25">
        <v>33.28</v>
      </c>
      <c r="L39" s="24" t="s">
        <v>21</v>
      </c>
      <c r="M39" s="25">
        <v>270</v>
      </c>
      <c r="N39" s="37">
        <v>80</v>
      </c>
      <c r="O39" s="41">
        <v>33</v>
      </c>
      <c r="P39" s="46">
        <v>2.2810000000000001</v>
      </c>
      <c r="Q39" s="14">
        <f t="shared" si="3"/>
        <v>25.666666666666668</v>
      </c>
      <c r="R39" s="26">
        <v>1</v>
      </c>
    </row>
    <row r="40" spans="1:18" x14ac:dyDescent="0.25">
      <c r="A40" s="24">
        <v>6970409</v>
      </c>
      <c r="B40" s="39">
        <v>2.6640000000000001</v>
      </c>
      <c r="C40" s="24" t="s">
        <v>40</v>
      </c>
      <c r="D40" s="24" t="str" cm="1">
        <f t="array" ref="D40">LEFT(C40,MIN(SEARCH({0,1,2,3,4,5,6,7,8,9},C40&amp;"0123456789"))-1)</f>
        <v>Ds</v>
      </c>
      <c r="E40" s="35" cm="1">
        <f t="array" ref="E40">_xlfn.NUMBERVALUE(RIGHT(LEFT(C40,SEARCH("x",C40)-1),SEARCH("x",C40)-MIN(SEARCH({0,1,2,3,4,5,6,7,8,9},C40&amp;"0123456789"))))</f>
        <v>20</v>
      </c>
      <c r="F40" s="14" t="e">
        <f t="shared" si="1"/>
        <v>#N/A</v>
      </c>
      <c r="G40" s="41">
        <f t="shared" si="2"/>
        <v>90</v>
      </c>
      <c r="H40" s="24" t="s">
        <v>13</v>
      </c>
      <c r="I40" s="35">
        <v>32</v>
      </c>
      <c r="J40" s="35">
        <v>44</v>
      </c>
      <c r="K40" s="25">
        <v>33.28</v>
      </c>
      <c r="L40" s="24" t="s">
        <v>14</v>
      </c>
      <c r="M40" s="25">
        <v>167.28</v>
      </c>
      <c r="N40" s="37">
        <v>80</v>
      </c>
      <c r="O40" s="41">
        <v>33</v>
      </c>
      <c r="P40" s="46">
        <v>2.2810000000000001</v>
      </c>
      <c r="Q40" s="14">
        <f t="shared" si="3"/>
        <v>25.666666666666668</v>
      </c>
      <c r="R40" s="26">
        <v>1</v>
      </c>
    </row>
    <row r="41" spans="1:18" x14ac:dyDescent="0.25">
      <c r="A41" s="24">
        <v>6970409</v>
      </c>
      <c r="B41" s="39">
        <v>1.6519999999999999</v>
      </c>
      <c r="C41" s="24" t="s">
        <v>39</v>
      </c>
      <c r="D41" s="24" t="str" cm="1">
        <f t="array" ref="D41">LEFT(C41,MIN(SEARCH({0,1,2,3,4,5,6,7,8,9},C41&amp;"0123456789"))-1)</f>
        <v>Ds</v>
      </c>
      <c r="E41" s="35" cm="1">
        <f t="array" ref="E41">_xlfn.NUMBERVALUE(RIGHT(LEFT(C41,SEARCH("x",C41)-1),SEARCH("x",C41)-MIN(SEARCH({0,1,2,3,4,5,6,7,8,9},C41&amp;"0123456789"))))</f>
        <v>20</v>
      </c>
      <c r="F41" s="14" t="e">
        <f t="shared" si="1"/>
        <v>#N/A</v>
      </c>
      <c r="G41" s="41">
        <f t="shared" si="2"/>
        <v>60</v>
      </c>
      <c r="H41" s="24" t="s">
        <v>13</v>
      </c>
      <c r="I41" s="35">
        <v>32</v>
      </c>
      <c r="J41" s="35">
        <v>44</v>
      </c>
      <c r="K41" s="25">
        <v>33.28</v>
      </c>
      <c r="L41" s="24" t="s">
        <v>21</v>
      </c>
      <c r="M41" s="25">
        <v>270</v>
      </c>
      <c r="N41" s="37">
        <v>80</v>
      </c>
      <c r="O41" s="41">
        <v>33</v>
      </c>
      <c r="P41" s="46">
        <v>2.2810000000000001</v>
      </c>
      <c r="Q41" s="14">
        <f t="shared" si="3"/>
        <v>38.5</v>
      </c>
      <c r="R41" s="26">
        <v>1</v>
      </c>
    </row>
    <row r="42" spans="1:18" x14ac:dyDescent="0.25">
      <c r="A42" s="24">
        <v>6970409</v>
      </c>
      <c r="B42" s="39">
        <v>1.6519999999999999</v>
      </c>
      <c r="C42" s="24" t="s">
        <v>39</v>
      </c>
      <c r="D42" s="24" t="str" cm="1">
        <f t="array" ref="D42">LEFT(C42,MIN(SEARCH({0,1,2,3,4,5,6,7,8,9},C42&amp;"0123456789"))-1)</f>
        <v>Ds</v>
      </c>
      <c r="E42" s="35" cm="1">
        <f t="array" ref="E42">_xlfn.NUMBERVALUE(RIGHT(LEFT(C42,SEARCH("x",C42)-1),SEARCH("x",C42)-MIN(SEARCH({0,1,2,3,4,5,6,7,8,9},C42&amp;"0123456789"))))</f>
        <v>20</v>
      </c>
      <c r="F42" s="14" t="e">
        <f t="shared" si="1"/>
        <v>#N/A</v>
      </c>
      <c r="G42" s="41">
        <f t="shared" si="2"/>
        <v>60</v>
      </c>
      <c r="H42" s="24" t="s">
        <v>13</v>
      </c>
      <c r="I42" s="35">
        <v>32</v>
      </c>
      <c r="J42" s="35">
        <v>44</v>
      </c>
      <c r="K42" s="25">
        <v>33.28</v>
      </c>
      <c r="L42" s="24" t="s">
        <v>14</v>
      </c>
      <c r="M42" s="25">
        <v>158.26</v>
      </c>
      <c r="N42" s="37">
        <v>80</v>
      </c>
      <c r="O42" s="41">
        <v>33</v>
      </c>
      <c r="P42" s="46">
        <v>2.2810000000000001</v>
      </c>
      <c r="Q42" s="14">
        <f t="shared" si="3"/>
        <v>38.5</v>
      </c>
      <c r="R42" s="26">
        <v>1</v>
      </c>
    </row>
    <row r="43" spans="1:18" x14ac:dyDescent="0.25">
      <c r="A43" s="24">
        <v>6945121</v>
      </c>
      <c r="B43" s="39">
        <v>0.32500000000000001</v>
      </c>
      <c r="C43" s="24" t="s">
        <v>17</v>
      </c>
      <c r="D43" s="24" t="str" cm="1">
        <f t="array" ref="D43">LEFT(C43,MIN(SEARCH({0,1,2,3,4,5,6,7,8,9},C43&amp;"0123456789"))-1)</f>
        <v>Tr</v>
      </c>
      <c r="E43" s="35" cm="1">
        <f t="array" ref="E43">_xlfn.NUMBERVALUE(RIGHT(LEFT(C43,SEARCH("x",C43)-1),SEARCH("x",C43)-MIN(SEARCH({0,1,2,3,4,5,6,7,8,9},C43&amp;"0123456789"))))</f>
        <v>16</v>
      </c>
      <c r="F43" s="14" t="e">
        <f t="shared" si="1"/>
        <v>#N/A</v>
      </c>
      <c r="G43" s="41">
        <f t="shared" si="2"/>
        <v>4</v>
      </c>
      <c r="H43" s="24" t="s">
        <v>36</v>
      </c>
      <c r="I43" s="35">
        <v>28</v>
      </c>
      <c r="J43" s="35">
        <v>35</v>
      </c>
      <c r="K43" s="25">
        <v>32.4</v>
      </c>
      <c r="L43" s="24" t="s">
        <v>21</v>
      </c>
      <c r="M43" s="25">
        <v>177.48</v>
      </c>
      <c r="N43" s="37">
        <v>80</v>
      </c>
      <c r="O43" s="41">
        <v>33</v>
      </c>
      <c r="P43" s="46">
        <v>2.2810000000000001</v>
      </c>
      <c r="Q43" s="14">
        <f t="shared" si="3"/>
        <v>577.5</v>
      </c>
      <c r="R43" s="26">
        <v>1</v>
      </c>
    </row>
    <row r="44" spans="1:18" x14ac:dyDescent="0.25">
      <c r="A44" s="24">
        <v>6921173</v>
      </c>
      <c r="B44" s="39">
        <v>0.45800000000000002</v>
      </c>
      <c r="C44" s="24" t="s">
        <v>45</v>
      </c>
      <c r="D44" s="24" t="str" cm="1">
        <f t="array" ref="D44">LEFT(C44,MIN(SEARCH({0,1,2,3,4,5,6,7,8,9},C44&amp;"0123456789"))-1)</f>
        <v>Tr</v>
      </c>
      <c r="E44" s="35" cm="1">
        <f t="array" ref="E44">_xlfn.NUMBERVALUE(RIGHT(LEFT(C44,SEARCH("x",C44)-1),SEARCH("x",C44)-MIN(SEARCH({0,1,2,3,4,5,6,7,8,9},C44&amp;"0123456789"))))</f>
        <v>28</v>
      </c>
      <c r="F44" s="14" t="e">
        <f t="shared" si="1"/>
        <v>#N/A</v>
      </c>
      <c r="G44" s="41">
        <f t="shared" si="2"/>
        <v>5</v>
      </c>
      <c r="H44" s="24" t="s">
        <v>20</v>
      </c>
      <c r="I44" s="35">
        <v>38</v>
      </c>
      <c r="J44" s="35">
        <v>46</v>
      </c>
      <c r="K44" s="25">
        <v>32.18</v>
      </c>
      <c r="L44" s="24" t="s">
        <v>16</v>
      </c>
      <c r="M44" s="25">
        <v>56.9</v>
      </c>
      <c r="N44" s="37">
        <v>80</v>
      </c>
      <c r="O44" s="41">
        <v>33</v>
      </c>
      <c r="P44" s="46">
        <v>2.2810000000000001</v>
      </c>
      <c r="Q44" s="14">
        <f t="shared" si="3"/>
        <v>462</v>
      </c>
      <c r="R44" s="26">
        <v>1</v>
      </c>
    </row>
    <row r="45" spans="1:18" x14ac:dyDescent="0.25">
      <c r="A45" s="24">
        <v>6879481</v>
      </c>
      <c r="B45" s="39">
        <v>1.071</v>
      </c>
      <c r="C45" s="24" t="s">
        <v>41</v>
      </c>
      <c r="D45" s="24" t="str" cm="1">
        <f t="array" ref="D45">LEFT(C45,MIN(SEARCH({0,1,2,3,4,5,6,7,8,9},C45&amp;"0123456789"))-1)</f>
        <v>Ds</v>
      </c>
      <c r="E45" s="35" cm="1">
        <f t="array" ref="E45">_xlfn.NUMBERVALUE(RIGHT(LEFT(C45,SEARCH("x",C45)-1),SEARCH("x",C45)-MIN(SEARCH({0,1,2,3,4,5,6,7,8,9},C45&amp;"0123456789"))))</f>
        <v>18</v>
      </c>
      <c r="F45" s="14" t="e">
        <f t="shared" si="1"/>
        <v>#N/A</v>
      </c>
      <c r="G45" s="41">
        <f t="shared" si="2"/>
        <v>40</v>
      </c>
      <c r="H45" s="24" t="s">
        <v>13</v>
      </c>
      <c r="I45" s="35">
        <v>28</v>
      </c>
      <c r="J45" s="35">
        <v>35</v>
      </c>
      <c r="K45" s="25">
        <v>26.91</v>
      </c>
      <c r="L45" s="24" t="s">
        <v>21</v>
      </c>
      <c r="M45" s="25">
        <v>243</v>
      </c>
      <c r="N45" s="37">
        <v>80</v>
      </c>
      <c r="O45" s="41">
        <v>33</v>
      </c>
      <c r="P45" s="46">
        <v>2.2810000000000001</v>
      </c>
      <c r="Q45" s="14">
        <f t="shared" si="3"/>
        <v>57.75</v>
      </c>
      <c r="R45" s="26">
        <v>1</v>
      </c>
    </row>
    <row r="46" spans="1:18" x14ac:dyDescent="0.25">
      <c r="A46" s="24">
        <v>6879481</v>
      </c>
      <c r="B46" s="39">
        <v>1.071</v>
      </c>
      <c r="C46" s="24" t="s">
        <v>41</v>
      </c>
      <c r="D46" s="24" t="str" cm="1">
        <f t="array" ref="D46">LEFT(C46,MIN(SEARCH({0,1,2,3,4,5,6,7,8,9},C46&amp;"0123456789"))-1)</f>
        <v>Ds</v>
      </c>
      <c r="E46" s="35" cm="1">
        <f t="array" ref="E46">_xlfn.NUMBERVALUE(RIGHT(LEFT(C46,SEARCH("x",C46)-1),SEARCH("x",C46)-MIN(SEARCH({0,1,2,3,4,5,6,7,8,9},C46&amp;"0123456789"))))</f>
        <v>18</v>
      </c>
      <c r="F46" s="14" t="e">
        <f t="shared" si="1"/>
        <v>#N/A</v>
      </c>
      <c r="G46" s="41">
        <f t="shared" si="2"/>
        <v>40</v>
      </c>
      <c r="H46" s="24" t="s">
        <v>13</v>
      </c>
      <c r="I46" s="35">
        <v>28</v>
      </c>
      <c r="J46" s="35">
        <v>35</v>
      </c>
      <c r="K46" s="25">
        <v>26.91</v>
      </c>
      <c r="L46" s="24" t="s">
        <v>14</v>
      </c>
      <c r="M46" s="25">
        <v>134.07</v>
      </c>
      <c r="N46" s="37">
        <v>80</v>
      </c>
      <c r="O46" s="41">
        <v>33</v>
      </c>
      <c r="P46" s="46">
        <v>2.2810000000000001</v>
      </c>
      <c r="Q46" s="14">
        <f t="shared" si="3"/>
        <v>57.75</v>
      </c>
      <c r="R46" s="26">
        <v>1</v>
      </c>
    </row>
    <row r="47" spans="1:18" x14ac:dyDescent="0.25">
      <c r="A47" s="24">
        <v>6697252</v>
      </c>
      <c r="B47" s="39">
        <v>0.45800000000000002</v>
      </c>
      <c r="C47" s="24" t="s">
        <v>46</v>
      </c>
      <c r="D47" s="24" t="str" cm="1">
        <f t="array" ref="D47">LEFT(C47,MIN(SEARCH({0,1,2,3,4,5,6,7,8,9},C47&amp;"0123456789"))-1)</f>
        <v>Tr</v>
      </c>
      <c r="E47" s="35" cm="1">
        <f t="array" ref="E47">_xlfn.NUMBERVALUE(RIGHT(LEFT(C47,SEARCH("x",C47)-1),SEARCH("x",C47)-MIN(SEARCH({0,1,2,3,4,5,6,7,8,9},C47&amp;"0123456789"))))</f>
        <v>26</v>
      </c>
      <c r="F47" s="14" t="e">
        <f t="shared" si="1"/>
        <v>#N/A</v>
      </c>
      <c r="G47" s="41">
        <f t="shared" si="2"/>
        <v>5</v>
      </c>
      <c r="H47" s="24" t="s">
        <v>13</v>
      </c>
      <c r="I47" s="35">
        <v>38</v>
      </c>
      <c r="J47" s="35">
        <v>46</v>
      </c>
      <c r="K47" s="25">
        <v>24.06</v>
      </c>
      <c r="L47" s="24" t="s">
        <v>16</v>
      </c>
      <c r="M47" s="25">
        <v>43.1</v>
      </c>
      <c r="N47" s="37">
        <v>80</v>
      </c>
      <c r="O47" s="41">
        <v>33</v>
      </c>
      <c r="P47" s="46">
        <v>2.2810000000000001</v>
      </c>
      <c r="Q47" s="14">
        <f t="shared" si="3"/>
        <v>462</v>
      </c>
      <c r="R47" s="26">
        <v>1</v>
      </c>
    </row>
    <row r="48" spans="1:18" x14ac:dyDescent="0.25">
      <c r="A48" s="24">
        <v>6617951</v>
      </c>
      <c r="B48" s="39">
        <v>0.64900000000000002</v>
      </c>
      <c r="C48" s="24" t="s">
        <v>35</v>
      </c>
      <c r="D48" s="24" t="str" cm="1">
        <f t="array" ref="D48">LEFT(C48,MIN(SEARCH({0,1,2,3,4,5,6,7,8,9},C48&amp;"0123456789"))-1)</f>
        <v>Ds</v>
      </c>
      <c r="E48" s="35" cm="1">
        <f t="array" ref="E48">_xlfn.NUMBERVALUE(RIGHT(LEFT(C48,SEARCH("x",C48)-1),SEARCH("x",C48)-MIN(SEARCH({0,1,2,3,4,5,6,7,8,9},C48&amp;"0123456789"))))</f>
        <v>20</v>
      </c>
      <c r="F48" s="14" t="e">
        <f t="shared" si="1"/>
        <v>#N/A</v>
      </c>
      <c r="G48" s="41">
        <f t="shared" si="2"/>
        <v>20</v>
      </c>
      <c r="H48" s="24" t="s">
        <v>24</v>
      </c>
      <c r="I48" s="35">
        <v>32</v>
      </c>
      <c r="J48" s="35">
        <v>44</v>
      </c>
      <c r="K48" s="25">
        <v>27.17</v>
      </c>
      <c r="L48" s="24" t="s">
        <v>21</v>
      </c>
      <c r="M48" s="25">
        <v>270</v>
      </c>
      <c r="N48" s="37">
        <v>80</v>
      </c>
      <c r="O48" s="41">
        <v>33</v>
      </c>
      <c r="P48" s="46">
        <v>2.2810000000000001</v>
      </c>
      <c r="Q48" s="14">
        <f t="shared" si="3"/>
        <v>115.5</v>
      </c>
      <c r="R48" s="26">
        <v>1</v>
      </c>
    </row>
    <row r="49" spans="1:18" x14ac:dyDescent="0.25">
      <c r="A49" s="24">
        <v>6617951</v>
      </c>
      <c r="B49" s="39">
        <v>0.64900000000000002</v>
      </c>
      <c r="C49" s="24" t="s">
        <v>35</v>
      </c>
      <c r="D49" s="24" t="str" cm="1">
        <f t="array" ref="D49">LEFT(C49,MIN(SEARCH({0,1,2,3,4,5,6,7,8,9},C49&amp;"0123456789"))-1)</f>
        <v>Ds</v>
      </c>
      <c r="E49" s="35" cm="1">
        <f t="array" ref="E49">_xlfn.NUMBERVALUE(RIGHT(LEFT(C49,SEARCH("x",C49)-1),SEARCH("x",C49)-MIN(SEARCH({0,1,2,3,4,5,6,7,8,9},C49&amp;"0123456789"))))</f>
        <v>20</v>
      </c>
      <c r="F49" s="14" t="e">
        <f t="shared" si="1"/>
        <v>#N/A</v>
      </c>
      <c r="G49" s="41">
        <f t="shared" si="2"/>
        <v>20</v>
      </c>
      <c r="H49" s="24" t="s">
        <v>24</v>
      </c>
      <c r="I49" s="35">
        <v>32</v>
      </c>
      <c r="J49" s="35">
        <v>44</v>
      </c>
      <c r="K49" s="25">
        <v>27.17</v>
      </c>
      <c r="L49" s="24" t="s">
        <v>14</v>
      </c>
      <c r="M49" s="25">
        <v>154.97999999999999</v>
      </c>
      <c r="N49" s="37">
        <v>80</v>
      </c>
      <c r="O49" s="41">
        <v>33</v>
      </c>
      <c r="P49" s="46">
        <v>2.2810000000000001</v>
      </c>
      <c r="Q49" s="14">
        <f t="shared" si="3"/>
        <v>115.5</v>
      </c>
      <c r="R49" s="26">
        <v>1</v>
      </c>
    </row>
    <row r="50" spans="1:18" x14ac:dyDescent="0.25">
      <c r="A50" s="24">
        <v>6378336</v>
      </c>
      <c r="B50" s="39">
        <v>0.45800000000000002</v>
      </c>
      <c r="C50" s="24" t="s">
        <v>46</v>
      </c>
      <c r="D50" s="24" t="str" cm="1">
        <f t="array" ref="D50">LEFT(C50,MIN(SEARCH({0,1,2,3,4,5,6,7,8,9},C50&amp;"0123456789"))-1)</f>
        <v>Tr</v>
      </c>
      <c r="E50" s="35" cm="1">
        <f t="array" ref="E50">_xlfn.NUMBERVALUE(RIGHT(LEFT(C50,SEARCH("x",C50)-1),SEARCH("x",C50)-MIN(SEARCH({0,1,2,3,4,5,6,7,8,9},C50&amp;"0123456789"))))</f>
        <v>26</v>
      </c>
      <c r="F50" s="14" t="e">
        <f t="shared" si="1"/>
        <v>#N/A</v>
      </c>
      <c r="G50" s="41">
        <f t="shared" si="2"/>
        <v>5</v>
      </c>
      <c r="H50" s="24" t="s">
        <v>20</v>
      </c>
      <c r="I50" s="35">
        <v>38</v>
      </c>
      <c r="J50" s="35">
        <v>46</v>
      </c>
      <c r="K50" s="25">
        <v>31.02</v>
      </c>
      <c r="L50" s="24" t="s">
        <v>16</v>
      </c>
      <c r="M50" s="25">
        <v>43.1</v>
      </c>
      <c r="N50" s="37">
        <v>80</v>
      </c>
      <c r="O50" s="41">
        <v>33</v>
      </c>
      <c r="P50" s="46">
        <v>2.2810000000000001</v>
      </c>
      <c r="Q50" s="14">
        <f t="shared" si="3"/>
        <v>462</v>
      </c>
      <c r="R50" s="26">
        <v>1</v>
      </c>
    </row>
    <row r="51" spans="1:18" x14ac:dyDescent="0.25">
      <c r="A51" s="24">
        <v>6030239</v>
      </c>
      <c r="B51" s="39">
        <v>0.94399999999999995</v>
      </c>
      <c r="C51" s="24" t="s">
        <v>42</v>
      </c>
      <c r="D51" s="24" t="str" cm="1">
        <f t="array" ref="D51">LEFT(C51,MIN(SEARCH({0,1,2,3,4,5,6,7,8,9},C51&amp;"0123456789"))-1)</f>
        <v>Ds</v>
      </c>
      <c r="E51" s="35" cm="1">
        <f t="array" ref="E51">_xlfn.NUMBERVALUE(RIGHT(LEFT(C51,SEARCH("x",C51)-1),SEARCH("x",C51)-MIN(SEARCH({0,1,2,3,4,5,6,7,8,9},C51&amp;"0123456789"))))</f>
        <v>16</v>
      </c>
      <c r="F51" s="14" t="e">
        <f t="shared" si="1"/>
        <v>#N/A</v>
      </c>
      <c r="G51" s="41">
        <f t="shared" si="2"/>
        <v>35</v>
      </c>
      <c r="H51" s="24" t="s">
        <v>13</v>
      </c>
      <c r="I51" s="35">
        <v>28</v>
      </c>
      <c r="J51" s="35">
        <v>35</v>
      </c>
      <c r="K51" s="25">
        <v>25.66</v>
      </c>
      <c r="L51" s="24" t="s">
        <v>21</v>
      </c>
      <c r="M51" s="25">
        <v>243</v>
      </c>
      <c r="N51" s="37">
        <v>80</v>
      </c>
      <c r="O51" s="41">
        <v>33</v>
      </c>
      <c r="P51" s="46">
        <v>2.2810000000000001</v>
      </c>
      <c r="Q51" s="14">
        <f t="shared" si="3"/>
        <v>66</v>
      </c>
      <c r="R51" s="26">
        <v>1</v>
      </c>
    </row>
    <row r="52" spans="1:18" x14ac:dyDescent="0.25">
      <c r="A52" s="24">
        <v>6030239</v>
      </c>
      <c r="B52" s="39">
        <v>0.94399999999999995</v>
      </c>
      <c r="C52" s="24" t="s">
        <v>42</v>
      </c>
      <c r="D52" s="24" t="str" cm="1">
        <f t="array" ref="D52">LEFT(C52,MIN(SEARCH({0,1,2,3,4,5,6,7,8,9},C52&amp;"0123456789"))-1)</f>
        <v>Ds</v>
      </c>
      <c r="E52" s="35" cm="1">
        <f t="array" ref="E52">_xlfn.NUMBERVALUE(RIGHT(LEFT(C52,SEARCH("x",C52)-1),SEARCH("x",C52)-MIN(SEARCH({0,1,2,3,4,5,6,7,8,9},C52&amp;"0123456789"))))</f>
        <v>16</v>
      </c>
      <c r="F52" s="14" t="e">
        <f t="shared" si="1"/>
        <v>#N/A</v>
      </c>
      <c r="G52" s="41">
        <f t="shared" si="2"/>
        <v>35</v>
      </c>
      <c r="H52" s="24" t="s">
        <v>13</v>
      </c>
      <c r="I52" s="35">
        <v>28</v>
      </c>
      <c r="J52" s="35">
        <v>35</v>
      </c>
      <c r="K52" s="25">
        <v>25.66</v>
      </c>
      <c r="L52" s="24" t="s">
        <v>14</v>
      </c>
      <c r="M52" s="25">
        <v>120.54</v>
      </c>
      <c r="N52" s="37">
        <v>80</v>
      </c>
      <c r="O52" s="41">
        <v>33</v>
      </c>
      <c r="P52" s="46">
        <v>2.2810000000000001</v>
      </c>
      <c r="Q52" s="14">
        <f t="shared" si="3"/>
        <v>66</v>
      </c>
      <c r="R52" s="26">
        <v>1</v>
      </c>
    </row>
    <row r="53" spans="1:18" x14ac:dyDescent="0.25">
      <c r="A53" s="24">
        <v>5860870</v>
      </c>
      <c r="B53" s="39">
        <v>0.439</v>
      </c>
      <c r="C53" s="24" t="s">
        <v>47</v>
      </c>
      <c r="D53" s="24" t="str" cm="1">
        <f t="array" ref="D53">LEFT(C53,MIN(SEARCH({0,1,2,3,4,5,6,7,8,9},C53&amp;"0123456789"))-1)</f>
        <v>Tr</v>
      </c>
      <c r="E53" s="35" cm="1">
        <f t="array" ref="E53">_xlfn.NUMBERVALUE(RIGHT(LEFT(C53,SEARCH("x",C53)-1),SEARCH("x",C53)-MIN(SEARCH({0,1,2,3,4,5,6,7,8,9},C53&amp;"0123456789"))))</f>
        <v>24</v>
      </c>
      <c r="F53" s="14" t="e">
        <f t="shared" si="1"/>
        <v>#N/A</v>
      </c>
      <c r="G53" s="41">
        <f t="shared" si="2"/>
        <v>5</v>
      </c>
      <c r="H53" s="24" t="s">
        <v>13</v>
      </c>
      <c r="I53" s="35">
        <v>32</v>
      </c>
      <c r="J53" s="35">
        <v>44</v>
      </c>
      <c r="K53" s="25">
        <v>17.690000000000001</v>
      </c>
      <c r="L53" s="24" t="s">
        <v>16</v>
      </c>
      <c r="M53" s="25">
        <v>34.82</v>
      </c>
      <c r="N53" s="37">
        <v>80</v>
      </c>
      <c r="O53" s="41">
        <v>33</v>
      </c>
      <c r="P53" s="46">
        <v>2.2810000000000001</v>
      </c>
      <c r="Q53" s="14">
        <f t="shared" si="3"/>
        <v>462</v>
      </c>
      <c r="R53" s="26">
        <v>1</v>
      </c>
    </row>
    <row r="54" spans="1:18" x14ac:dyDescent="0.25">
      <c r="A54" s="24">
        <v>5612792</v>
      </c>
      <c r="B54" s="39">
        <v>0.378</v>
      </c>
      <c r="C54" s="24" t="s">
        <v>44</v>
      </c>
      <c r="D54" s="24" t="str" cm="1">
        <f t="array" ref="D54">LEFT(C54,MIN(SEARCH({0,1,2,3,4,5,6,7,8,9},C54&amp;"0123456789"))-1)</f>
        <v>Tr</v>
      </c>
      <c r="E54" s="35" cm="1">
        <f t="array" ref="E54">_xlfn.NUMBERVALUE(RIGHT(LEFT(C54,SEARCH("x",C54)-1),SEARCH("x",C54)-MIN(SEARCH({0,1,2,3,4,5,6,7,8,9},C54&amp;"0123456789"))))</f>
        <v>20</v>
      </c>
      <c r="F54" s="14" t="e">
        <f t="shared" si="1"/>
        <v>#N/A</v>
      </c>
      <c r="G54" s="41">
        <f t="shared" si="2"/>
        <v>4</v>
      </c>
      <c r="H54" s="24" t="s">
        <v>13</v>
      </c>
      <c r="I54" s="35">
        <v>32</v>
      </c>
      <c r="J54" s="35">
        <v>44</v>
      </c>
      <c r="K54" s="25">
        <v>15.39</v>
      </c>
      <c r="L54" s="24" t="s">
        <v>14</v>
      </c>
      <c r="M54" s="25">
        <v>124.89</v>
      </c>
      <c r="N54" s="37">
        <v>80</v>
      </c>
      <c r="O54" s="41">
        <v>33</v>
      </c>
      <c r="P54" s="46">
        <v>2.2810000000000001</v>
      </c>
      <c r="Q54" s="14">
        <f t="shared" si="3"/>
        <v>577.5</v>
      </c>
      <c r="R54" s="26">
        <v>1</v>
      </c>
    </row>
    <row r="55" spans="1:18" x14ac:dyDescent="0.25">
      <c r="A55" s="24">
        <v>5581781</v>
      </c>
      <c r="B55" s="39">
        <v>0.439</v>
      </c>
      <c r="C55" s="24" t="s">
        <v>47</v>
      </c>
      <c r="D55" s="24" t="str" cm="1">
        <f t="array" ref="D55">LEFT(C55,MIN(SEARCH({0,1,2,3,4,5,6,7,8,9},C55&amp;"0123456789"))-1)</f>
        <v>Tr</v>
      </c>
      <c r="E55" s="35" cm="1">
        <f t="array" ref="E55">_xlfn.NUMBERVALUE(RIGHT(LEFT(C55,SEARCH("x",C55)-1),SEARCH("x",C55)-MIN(SEARCH({0,1,2,3,4,5,6,7,8,9},C55&amp;"0123456789"))))</f>
        <v>24</v>
      </c>
      <c r="F55" s="14" t="e">
        <f t="shared" si="1"/>
        <v>#N/A</v>
      </c>
      <c r="G55" s="41">
        <f t="shared" si="2"/>
        <v>5</v>
      </c>
      <c r="H55" s="24" t="s">
        <v>20</v>
      </c>
      <c r="I55" s="35">
        <v>32</v>
      </c>
      <c r="J55" s="35">
        <v>44</v>
      </c>
      <c r="K55" s="25">
        <v>24.23</v>
      </c>
      <c r="L55" s="24" t="s">
        <v>16</v>
      </c>
      <c r="M55" s="25">
        <v>34.82</v>
      </c>
      <c r="N55" s="37">
        <v>80</v>
      </c>
      <c r="O55" s="41">
        <v>33</v>
      </c>
      <c r="P55" s="46">
        <v>2.2810000000000001</v>
      </c>
      <c r="Q55" s="14">
        <f t="shared" si="3"/>
        <v>462</v>
      </c>
      <c r="R55" s="26">
        <v>1</v>
      </c>
    </row>
    <row r="56" spans="1:18" x14ac:dyDescent="0.25">
      <c r="A56" s="24">
        <v>5451972</v>
      </c>
      <c r="B56" s="39">
        <v>0.439</v>
      </c>
      <c r="C56" s="24" t="s">
        <v>47</v>
      </c>
      <c r="D56" s="24" t="str" cm="1">
        <f t="array" ref="D56">LEFT(C56,MIN(SEARCH({0,1,2,3,4,5,6,7,8,9},C56&amp;"0123456789"))-1)</f>
        <v>Tr</v>
      </c>
      <c r="E56" s="35" cm="1">
        <f t="array" ref="E56">_xlfn.NUMBERVALUE(RIGHT(LEFT(C56,SEARCH("x",C56)-1),SEARCH("x",C56)-MIN(SEARCH({0,1,2,3,4,5,6,7,8,9},C56&amp;"0123456789"))))</f>
        <v>24</v>
      </c>
      <c r="F56" s="14" t="e">
        <f t="shared" si="1"/>
        <v>#N/A</v>
      </c>
      <c r="G56" s="41">
        <f t="shared" si="2"/>
        <v>5</v>
      </c>
      <c r="H56" s="24" t="s">
        <v>24</v>
      </c>
      <c r="I56" s="35">
        <v>32</v>
      </c>
      <c r="J56" s="35">
        <v>44</v>
      </c>
      <c r="K56" s="25">
        <v>15.06</v>
      </c>
      <c r="L56" s="24" t="s">
        <v>16</v>
      </c>
      <c r="M56" s="25">
        <v>34.82</v>
      </c>
      <c r="N56" s="37">
        <v>80</v>
      </c>
      <c r="O56" s="41">
        <v>33</v>
      </c>
      <c r="P56" s="46">
        <v>2.2810000000000001</v>
      </c>
      <c r="Q56" s="14">
        <f t="shared" si="3"/>
        <v>462</v>
      </c>
      <c r="R56" s="26">
        <v>1</v>
      </c>
    </row>
    <row r="57" spans="1:18" x14ac:dyDescent="0.25">
      <c r="A57" s="24">
        <v>5345516</v>
      </c>
      <c r="B57" s="39">
        <v>0.378</v>
      </c>
      <c r="C57" s="24" t="s">
        <v>44</v>
      </c>
      <c r="D57" s="24" t="str" cm="1">
        <f t="array" ref="D57">LEFT(C57,MIN(SEARCH({0,1,2,3,4,5,6,7,8,9},C57&amp;"0123456789"))-1)</f>
        <v>Tr</v>
      </c>
      <c r="E57" s="35" cm="1">
        <f t="array" ref="E57">_xlfn.NUMBERVALUE(RIGHT(LEFT(C57,SEARCH("x",C57)-1),SEARCH("x",C57)-MIN(SEARCH({0,1,2,3,4,5,6,7,8,9},C57&amp;"0123456789"))))</f>
        <v>20</v>
      </c>
      <c r="F57" s="14" t="e">
        <f t="shared" si="1"/>
        <v>#N/A</v>
      </c>
      <c r="G57" s="41">
        <f t="shared" si="2"/>
        <v>4</v>
      </c>
      <c r="H57" s="24" t="s">
        <v>20</v>
      </c>
      <c r="I57" s="35">
        <v>32</v>
      </c>
      <c r="J57" s="35">
        <v>44</v>
      </c>
      <c r="K57" s="25">
        <v>21.67</v>
      </c>
      <c r="L57" s="24" t="s">
        <v>14</v>
      </c>
      <c r="M57" s="25">
        <v>124.89</v>
      </c>
      <c r="N57" s="37">
        <v>80</v>
      </c>
      <c r="O57" s="41">
        <v>33</v>
      </c>
      <c r="P57" s="46">
        <v>2.2810000000000001</v>
      </c>
      <c r="Q57" s="14">
        <f t="shared" si="3"/>
        <v>577.5</v>
      </c>
      <c r="R57" s="26">
        <v>1</v>
      </c>
    </row>
    <row r="58" spans="1:18" x14ac:dyDescent="0.25">
      <c r="A58" s="24">
        <v>5219393</v>
      </c>
      <c r="B58" s="39">
        <v>2.375</v>
      </c>
      <c r="C58" s="24" t="s">
        <v>23</v>
      </c>
      <c r="D58" s="24" t="str" cm="1">
        <f t="array" ref="D58">LEFT(C58,MIN(SEARCH({0,1,2,3,4,5,6,7,8,9},C58&amp;"0123456789"))-1)</f>
        <v>Ds</v>
      </c>
      <c r="E58" s="35" cm="1">
        <f t="array" ref="E58">_xlfn.NUMBERVALUE(RIGHT(LEFT(C58,SEARCH("x",C58)-1),SEARCH("x",C58)-MIN(SEARCH({0,1,2,3,4,5,6,7,8,9},C58&amp;"0123456789"))))</f>
        <v>18</v>
      </c>
      <c r="F58" s="14" t="e">
        <f t="shared" si="1"/>
        <v>#N/A</v>
      </c>
      <c r="G58" s="41">
        <f t="shared" si="2"/>
        <v>80</v>
      </c>
      <c r="H58" s="24" t="s">
        <v>13</v>
      </c>
      <c r="I58" s="35">
        <v>28</v>
      </c>
      <c r="J58" s="35">
        <v>35</v>
      </c>
      <c r="K58" s="25">
        <v>27.91</v>
      </c>
      <c r="L58" s="24" t="s">
        <v>21</v>
      </c>
      <c r="M58" s="25">
        <v>310.5</v>
      </c>
      <c r="N58" s="37">
        <v>80</v>
      </c>
      <c r="O58" s="41">
        <v>33</v>
      </c>
      <c r="P58" s="46">
        <v>2.2810000000000001</v>
      </c>
      <c r="Q58" s="14">
        <f t="shared" si="3"/>
        <v>28.875</v>
      </c>
      <c r="R58" s="26">
        <v>1</v>
      </c>
    </row>
    <row r="59" spans="1:18" x14ac:dyDescent="0.25">
      <c r="A59" s="24">
        <v>5219393</v>
      </c>
      <c r="B59" s="39">
        <v>2.375</v>
      </c>
      <c r="C59" s="24" t="s">
        <v>23</v>
      </c>
      <c r="D59" s="24" t="str" cm="1">
        <f t="array" ref="D59">LEFT(C59,MIN(SEARCH({0,1,2,3,4,5,6,7,8,9},C59&amp;"0123456789"))-1)</f>
        <v>Ds</v>
      </c>
      <c r="E59" s="35" cm="1">
        <f t="array" ref="E59">_xlfn.NUMBERVALUE(RIGHT(LEFT(C59,SEARCH("x",C59)-1),SEARCH("x",C59)-MIN(SEARCH({0,1,2,3,4,5,6,7,8,9},C59&amp;"0123456789"))))</f>
        <v>18</v>
      </c>
      <c r="F59" s="14" t="e">
        <f t="shared" si="1"/>
        <v>#N/A</v>
      </c>
      <c r="G59" s="41">
        <f t="shared" si="2"/>
        <v>80</v>
      </c>
      <c r="H59" s="24" t="s">
        <v>13</v>
      </c>
      <c r="I59" s="35">
        <v>28</v>
      </c>
      <c r="J59" s="35">
        <v>35</v>
      </c>
      <c r="K59" s="25">
        <v>27.91</v>
      </c>
      <c r="L59" s="24" t="s">
        <v>14</v>
      </c>
      <c r="M59" s="25">
        <v>139.4</v>
      </c>
      <c r="N59" s="37">
        <v>80</v>
      </c>
      <c r="O59" s="41">
        <v>33</v>
      </c>
      <c r="P59" s="46">
        <v>2.2810000000000001</v>
      </c>
      <c r="Q59" s="14">
        <f t="shared" si="3"/>
        <v>28.875</v>
      </c>
      <c r="R59" s="26">
        <v>1</v>
      </c>
    </row>
    <row r="60" spans="1:18" x14ac:dyDescent="0.25">
      <c r="A60" s="24">
        <v>5169677</v>
      </c>
      <c r="B60" s="39">
        <v>0.378</v>
      </c>
      <c r="C60" s="24" t="s">
        <v>44</v>
      </c>
      <c r="D60" s="24" t="str" cm="1">
        <f t="array" ref="D60">LEFT(C60,MIN(SEARCH({0,1,2,3,4,5,6,7,8,9},C60&amp;"0123456789"))-1)</f>
        <v>Tr</v>
      </c>
      <c r="E60" s="35" cm="1">
        <f t="array" ref="E60">_xlfn.NUMBERVALUE(RIGHT(LEFT(C60,SEARCH("x",C60)-1),SEARCH("x",C60)-MIN(SEARCH({0,1,2,3,4,5,6,7,8,9},C60&amp;"0123456789"))))</f>
        <v>20</v>
      </c>
      <c r="F60" s="14" t="e">
        <f t="shared" si="1"/>
        <v>#N/A</v>
      </c>
      <c r="G60" s="41">
        <f t="shared" si="2"/>
        <v>4</v>
      </c>
      <c r="H60" s="24" t="s">
        <v>24</v>
      </c>
      <c r="I60" s="35">
        <v>32</v>
      </c>
      <c r="J60" s="35">
        <v>44</v>
      </c>
      <c r="K60" s="25">
        <v>12.68</v>
      </c>
      <c r="L60" s="24" t="s">
        <v>14</v>
      </c>
      <c r="M60" s="25">
        <v>124.89</v>
      </c>
      <c r="N60" s="37">
        <v>80</v>
      </c>
      <c r="O60" s="41">
        <v>33</v>
      </c>
      <c r="P60" s="46">
        <v>2.2810000000000001</v>
      </c>
      <c r="Q60" s="14">
        <f t="shared" si="3"/>
        <v>577.5</v>
      </c>
      <c r="R60" s="26">
        <v>1</v>
      </c>
    </row>
    <row r="61" spans="1:18" x14ac:dyDescent="0.25">
      <c r="A61" s="24">
        <v>5098006</v>
      </c>
      <c r="B61" s="39">
        <v>0.81799999999999995</v>
      </c>
      <c r="C61" s="24" t="s">
        <v>49</v>
      </c>
      <c r="D61" s="24" t="str" cm="1">
        <f t="array" ref="D61">LEFT(C61,MIN(SEARCH({0,1,2,3,4,5,6,7,8,9},C61&amp;"0123456789"))-1)</f>
        <v>Ds</v>
      </c>
      <c r="E61" s="35" cm="1">
        <f t="array" ref="E61">_xlfn.NUMBERVALUE(RIGHT(LEFT(C61,SEARCH("x",C61)-1),SEARCH("x",C61)-MIN(SEARCH({0,1,2,3,4,5,6,7,8,9},C61&amp;"0123456789"))))</f>
        <v>14</v>
      </c>
      <c r="F61" s="14" t="e">
        <f t="shared" si="1"/>
        <v>#N/A</v>
      </c>
      <c r="G61" s="41">
        <f t="shared" si="2"/>
        <v>30</v>
      </c>
      <c r="H61" s="24" t="s">
        <v>13</v>
      </c>
      <c r="I61" s="35">
        <v>28</v>
      </c>
      <c r="J61" s="35">
        <v>35</v>
      </c>
      <c r="K61" s="25">
        <v>24.16</v>
      </c>
      <c r="L61" s="24" t="s">
        <v>14</v>
      </c>
      <c r="M61" s="25">
        <v>90.2</v>
      </c>
      <c r="N61" s="37">
        <v>80</v>
      </c>
      <c r="O61" s="41">
        <v>33</v>
      </c>
      <c r="P61" s="46">
        <v>2.2810000000000001</v>
      </c>
      <c r="Q61" s="14">
        <f t="shared" si="3"/>
        <v>77</v>
      </c>
      <c r="R61" s="26">
        <v>1</v>
      </c>
    </row>
    <row r="62" spans="1:18" x14ac:dyDescent="0.25">
      <c r="A62" s="24">
        <v>5098006</v>
      </c>
      <c r="B62" s="39">
        <v>0.70199999999999996</v>
      </c>
      <c r="C62" s="24" t="s">
        <v>48</v>
      </c>
      <c r="D62" s="24" t="str" cm="1">
        <f t="array" ref="D62">LEFT(C62,MIN(SEARCH({0,1,2,3,4,5,6,7,8,9},C62&amp;"0123456789"))-1)</f>
        <v>Ds</v>
      </c>
      <c r="E62" s="35" cm="1">
        <f t="array" ref="E62">_xlfn.NUMBERVALUE(RIGHT(LEFT(C62,SEARCH("x",C62)-1),SEARCH("x",C62)-MIN(SEARCH({0,1,2,3,4,5,6,7,8,9},C62&amp;"0123456789"))))</f>
        <v>14</v>
      </c>
      <c r="F62" s="14" t="e">
        <f t="shared" si="1"/>
        <v>#N/A</v>
      </c>
      <c r="G62" s="41">
        <f t="shared" si="2"/>
        <v>25</v>
      </c>
      <c r="H62" s="24" t="s">
        <v>13</v>
      </c>
      <c r="I62" s="35">
        <v>28</v>
      </c>
      <c r="J62" s="35">
        <v>35</v>
      </c>
      <c r="K62" s="25">
        <v>24.16</v>
      </c>
      <c r="L62" s="24" t="s">
        <v>14</v>
      </c>
      <c r="M62" s="25">
        <v>90.2</v>
      </c>
      <c r="N62" s="37">
        <v>80</v>
      </c>
      <c r="O62" s="41">
        <v>33</v>
      </c>
      <c r="P62" s="46">
        <v>2.2810000000000001</v>
      </c>
      <c r="Q62" s="14">
        <f t="shared" si="3"/>
        <v>92.4</v>
      </c>
      <c r="R62" s="26">
        <v>1</v>
      </c>
    </row>
    <row r="63" spans="1:18" x14ac:dyDescent="0.25">
      <c r="A63" s="24">
        <v>5069618</v>
      </c>
      <c r="B63" s="39">
        <v>0.378</v>
      </c>
      <c r="C63" s="24" t="s">
        <v>44</v>
      </c>
      <c r="D63" s="24" t="str" cm="1">
        <f t="array" ref="D63">LEFT(C63,MIN(SEARCH({0,1,2,3,4,5,6,7,8,9},C63&amp;"0123456789"))-1)</f>
        <v>Tr</v>
      </c>
      <c r="E63" s="35" cm="1">
        <f t="array" ref="E63">_xlfn.NUMBERVALUE(RIGHT(LEFT(C63,SEARCH("x",C63)-1),SEARCH("x",C63)-MIN(SEARCH({0,1,2,3,4,5,6,7,8,9},C63&amp;"0123456789"))))</f>
        <v>20</v>
      </c>
      <c r="F63" s="14" t="e">
        <f t="shared" si="1"/>
        <v>#N/A</v>
      </c>
      <c r="G63" s="41">
        <f t="shared" si="2"/>
        <v>4</v>
      </c>
      <c r="H63" s="24" t="s">
        <v>13</v>
      </c>
      <c r="I63" s="35">
        <v>32</v>
      </c>
      <c r="J63" s="35">
        <v>44</v>
      </c>
      <c r="K63" s="25">
        <v>15.39</v>
      </c>
      <c r="L63" s="24" t="s">
        <v>21</v>
      </c>
      <c r="M63" s="25">
        <v>255</v>
      </c>
      <c r="N63" s="37">
        <v>80</v>
      </c>
      <c r="O63" s="41">
        <v>33</v>
      </c>
      <c r="P63" s="46">
        <v>2.2810000000000001</v>
      </c>
      <c r="Q63" s="14">
        <f t="shared" si="3"/>
        <v>577.5</v>
      </c>
      <c r="R63" s="26">
        <v>1</v>
      </c>
    </row>
    <row r="64" spans="1:18" x14ac:dyDescent="0.25">
      <c r="A64" s="24">
        <v>4981668</v>
      </c>
      <c r="B64" s="39">
        <v>0.44600000000000001</v>
      </c>
      <c r="C64" s="24" t="s">
        <v>15</v>
      </c>
      <c r="D64" s="24" t="str" cm="1">
        <f t="array" ref="D64">LEFT(C64,MIN(SEARCH({0,1,2,3,4,5,6,7,8,9},C64&amp;"0123456789"))-1)</f>
        <v>Tr</v>
      </c>
      <c r="E64" s="35" cm="1">
        <f t="array" ref="E64">_xlfn.NUMBERVALUE(RIGHT(LEFT(C64,SEARCH("x",C64)-1),SEARCH("x",C64)-MIN(SEARCH({0,1,2,3,4,5,6,7,8,9},C64&amp;"0123456789"))))</f>
        <v>20</v>
      </c>
      <c r="F64" s="14">
        <f t="shared" si="1"/>
        <v>8</v>
      </c>
      <c r="G64" s="41">
        <f t="shared" si="2"/>
        <v>4</v>
      </c>
      <c r="H64" s="24" t="s">
        <v>13</v>
      </c>
      <c r="I64" s="35">
        <v>32</v>
      </c>
      <c r="J64" s="35">
        <v>44</v>
      </c>
      <c r="K64" s="25">
        <v>20.45</v>
      </c>
      <c r="L64" s="24" t="s">
        <v>14</v>
      </c>
      <c r="M64" s="25">
        <v>147.88999999999999</v>
      </c>
      <c r="N64" s="37">
        <v>80</v>
      </c>
      <c r="O64" s="41">
        <v>33</v>
      </c>
      <c r="P64" s="46">
        <v>2.2810000000000001</v>
      </c>
      <c r="Q64" s="14">
        <f t="shared" si="3"/>
        <v>577.5</v>
      </c>
      <c r="R64" s="26">
        <v>1</v>
      </c>
    </row>
    <row r="65" spans="1:18" x14ac:dyDescent="0.25">
      <c r="A65" s="24">
        <v>4980101</v>
      </c>
      <c r="B65" s="39">
        <v>1.0860000000000001</v>
      </c>
      <c r="C65" s="24" t="s">
        <v>75</v>
      </c>
      <c r="D65" s="24" t="str" cm="1">
        <f t="array" ref="D65">LEFT(C65,MIN(SEARCH({0,1,2,3,4,5,6,7,8,9},C65&amp;"0123456789"))-1)</f>
        <v>Ds</v>
      </c>
      <c r="E65" s="35" cm="1">
        <f t="array" ref="E65">_xlfn.NUMBERVALUE(RIGHT(LEFT(C65,SEARCH("x",C65)-1),SEARCH("x",C65)-MIN(SEARCH({0,1,2,3,4,5,6,7,8,9},C65&amp;"0123456789"))))</f>
        <v>14</v>
      </c>
      <c r="F65" s="14" t="e">
        <f t="shared" si="1"/>
        <v>#N/A</v>
      </c>
      <c r="G65" s="41">
        <f t="shared" si="2"/>
        <v>406</v>
      </c>
      <c r="H65" s="24" t="s">
        <v>13</v>
      </c>
      <c r="I65" s="35">
        <v>28</v>
      </c>
      <c r="J65" s="35">
        <v>35</v>
      </c>
      <c r="K65" s="25" t="s">
        <v>22</v>
      </c>
      <c r="L65" s="24" t="s">
        <v>14</v>
      </c>
      <c r="M65" s="25">
        <v>95.12</v>
      </c>
      <c r="N65" s="37">
        <v>80</v>
      </c>
      <c r="O65" s="41">
        <v>33</v>
      </c>
      <c r="P65" s="46">
        <v>2.2810000000000001</v>
      </c>
      <c r="Q65" s="14">
        <f t="shared" si="3"/>
        <v>5.6896551724137927</v>
      </c>
      <c r="R65" s="26">
        <v>1</v>
      </c>
    </row>
    <row r="66" spans="1:18" x14ac:dyDescent="0.25">
      <c r="A66" s="24">
        <v>4835636</v>
      </c>
      <c r="B66" s="39">
        <v>0.378</v>
      </c>
      <c r="C66" s="24" t="s">
        <v>44</v>
      </c>
      <c r="D66" s="24" t="str" cm="1">
        <f t="array" ref="D66">LEFT(C66,MIN(SEARCH({0,1,2,3,4,5,6,7,8,9},C66&amp;"0123456789"))-1)</f>
        <v>Tr</v>
      </c>
      <c r="E66" s="35" cm="1">
        <f t="array" ref="E66">_xlfn.NUMBERVALUE(RIGHT(LEFT(C66,SEARCH("x",C66)-1),SEARCH("x",C66)-MIN(SEARCH({0,1,2,3,4,5,6,7,8,9},C66&amp;"0123456789"))))</f>
        <v>20</v>
      </c>
      <c r="F66" s="14" t="e">
        <f t="shared" si="1"/>
        <v>#N/A</v>
      </c>
      <c r="G66" s="41">
        <f t="shared" si="2"/>
        <v>4</v>
      </c>
      <c r="H66" s="24" t="s">
        <v>20</v>
      </c>
      <c r="I66" s="35">
        <v>32</v>
      </c>
      <c r="J66" s="35">
        <v>44</v>
      </c>
      <c r="K66" s="25">
        <v>21.67</v>
      </c>
      <c r="L66" s="24" t="s">
        <v>21</v>
      </c>
      <c r="M66" s="25">
        <v>255</v>
      </c>
      <c r="N66" s="37">
        <v>80</v>
      </c>
      <c r="O66" s="41">
        <v>33</v>
      </c>
      <c r="P66" s="46">
        <v>2.2810000000000001</v>
      </c>
      <c r="Q66" s="14">
        <f t="shared" ref="Q66:Q97" si="4">Cycle_max*2*O66/G66</f>
        <v>577.5</v>
      </c>
      <c r="R66" s="26">
        <v>1</v>
      </c>
    </row>
    <row r="67" spans="1:18" x14ac:dyDescent="0.25">
      <c r="A67" s="24">
        <v>4744446</v>
      </c>
      <c r="B67" s="39">
        <v>0.44600000000000001</v>
      </c>
      <c r="C67" s="24" t="s">
        <v>15</v>
      </c>
      <c r="D67" s="24" t="str" cm="1">
        <f t="array" ref="D67">LEFT(C67,MIN(SEARCH({0,1,2,3,4,5,6,7,8,9},C67&amp;"0123456789"))-1)</f>
        <v>Tr</v>
      </c>
      <c r="E67" s="35" cm="1">
        <f t="array" ref="E67">_xlfn.NUMBERVALUE(RIGHT(LEFT(C67,SEARCH("x",C67)-1),SEARCH("x",C67)-MIN(SEARCH({0,1,2,3,4,5,6,7,8,9},C67&amp;"0123456789"))))</f>
        <v>20</v>
      </c>
      <c r="F67" s="14">
        <f t="shared" ref="F67:F130" si="5">IFERROR(_xlfn.NUMBERVALUE(RIGHT(LEFT(C67,SEARCH("P",C67)-1),SEARCH("P",C67)-SEARCH("x",C67)-1)),NA())</f>
        <v>8</v>
      </c>
      <c r="G67" s="41">
        <f t="shared" ref="G67:G130" si="6">_xlfn.NUMBERVALUE(RIGHT(C67,LEN(C67)-IFERROR(SEARCH("P",C67),SEARCH("x",C67))))</f>
        <v>4</v>
      </c>
      <c r="H67" s="24" t="s">
        <v>20</v>
      </c>
      <c r="I67" s="35">
        <v>32</v>
      </c>
      <c r="J67" s="35">
        <v>44</v>
      </c>
      <c r="K67" s="25">
        <v>27.29</v>
      </c>
      <c r="L67" s="24" t="s">
        <v>14</v>
      </c>
      <c r="M67" s="25">
        <v>147.88999999999999</v>
      </c>
      <c r="N67" s="37">
        <v>80</v>
      </c>
      <c r="O67" s="41">
        <v>33</v>
      </c>
      <c r="P67" s="46">
        <v>2.2810000000000001</v>
      </c>
      <c r="Q67" s="14">
        <f t="shared" si="4"/>
        <v>577.5</v>
      </c>
      <c r="R67" s="26">
        <v>1</v>
      </c>
    </row>
    <row r="68" spans="1:18" x14ac:dyDescent="0.25">
      <c r="A68" s="24">
        <v>4691289</v>
      </c>
      <c r="B68" s="39">
        <v>0.378</v>
      </c>
      <c r="C68" s="24" t="s">
        <v>44</v>
      </c>
      <c r="D68" s="24" t="str" cm="1">
        <f t="array" ref="D68">LEFT(C68,MIN(SEARCH({0,1,2,3,4,5,6,7,8,9},C68&amp;"0123456789"))-1)</f>
        <v>Tr</v>
      </c>
      <c r="E68" s="35" cm="1">
        <f t="array" ref="E68">_xlfn.NUMBERVALUE(RIGHT(LEFT(C68,SEARCH("x",C68)-1),SEARCH("x",C68)-MIN(SEARCH({0,1,2,3,4,5,6,7,8,9},C68&amp;"0123456789"))))</f>
        <v>20</v>
      </c>
      <c r="F68" s="14" t="e">
        <f t="shared" si="5"/>
        <v>#N/A</v>
      </c>
      <c r="G68" s="41">
        <f t="shared" si="6"/>
        <v>4</v>
      </c>
      <c r="H68" s="24" t="s">
        <v>24</v>
      </c>
      <c r="I68" s="35">
        <v>32</v>
      </c>
      <c r="J68" s="35">
        <v>44</v>
      </c>
      <c r="K68" s="25">
        <v>12.68</v>
      </c>
      <c r="L68" s="24" t="s">
        <v>21</v>
      </c>
      <c r="M68" s="25">
        <v>255</v>
      </c>
      <c r="N68" s="37">
        <v>80</v>
      </c>
      <c r="O68" s="41">
        <v>33</v>
      </c>
      <c r="P68" s="46">
        <v>2.2810000000000001</v>
      </c>
      <c r="Q68" s="14">
        <f t="shared" si="4"/>
        <v>577.5</v>
      </c>
      <c r="R68" s="26">
        <v>1</v>
      </c>
    </row>
    <row r="69" spans="1:18" x14ac:dyDescent="0.25">
      <c r="A69" s="24">
        <v>4674762</v>
      </c>
      <c r="B69" s="39">
        <v>0.70699999999999996</v>
      </c>
      <c r="C69" s="24" t="s">
        <v>37</v>
      </c>
      <c r="D69" s="24" t="str" cm="1">
        <f t="array" ref="D69">LEFT(C69,MIN(SEARCH({0,1,2,3,4,5,6,7,8,9},C69&amp;"0123456789"))-1)</f>
        <v>Ds</v>
      </c>
      <c r="E69" s="35" cm="1">
        <f t="array" ref="E69">_xlfn.NUMBERVALUE(RIGHT(LEFT(C69,SEARCH("x",C69)-1),SEARCH("x",C69)-MIN(SEARCH({0,1,2,3,4,5,6,7,8,9},C69&amp;"0123456789"))))</f>
        <v>18</v>
      </c>
      <c r="F69" s="14" t="e">
        <f t="shared" si="5"/>
        <v>#N/A</v>
      </c>
      <c r="G69" s="41">
        <f t="shared" si="6"/>
        <v>24</v>
      </c>
      <c r="H69" s="24" t="s">
        <v>24</v>
      </c>
      <c r="I69" s="35">
        <v>28</v>
      </c>
      <c r="J69" s="35">
        <v>35</v>
      </c>
      <c r="K69" s="25" t="s">
        <v>22</v>
      </c>
      <c r="L69" s="24" t="s">
        <v>21</v>
      </c>
      <c r="M69" s="25">
        <v>243</v>
      </c>
      <c r="N69" s="37">
        <v>80</v>
      </c>
      <c r="O69" s="41">
        <v>33</v>
      </c>
      <c r="P69" s="46">
        <v>2.2810000000000001</v>
      </c>
      <c r="Q69" s="14">
        <f t="shared" si="4"/>
        <v>96.25</v>
      </c>
      <c r="R69" s="26">
        <v>1</v>
      </c>
    </row>
    <row r="70" spans="1:18" x14ac:dyDescent="0.25">
      <c r="A70" s="24">
        <v>4674762</v>
      </c>
      <c r="B70" s="39">
        <v>0.70699999999999996</v>
      </c>
      <c r="C70" s="24" t="s">
        <v>37</v>
      </c>
      <c r="D70" s="24" t="str" cm="1">
        <f t="array" ref="D70">LEFT(C70,MIN(SEARCH({0,1,2,3,4,5,6,7,8,9},C70&amp;"0123456789"))-1)</f>
        <v>Ds</v>
      </c>
      <c r="E70" s="35" cm="1">
        <f t="array" ref="E70">_xlfn.NUMBERVALUE(RIGHT(LEFT(C70,SEARCH("x",C70)-1),SEARCH("x",C70)-MIN(SEARCH({0,1,2,3,4,5,6,7,8,9},C70&amp;"0123456789"))))</f>
        <v>18</v>
      </c>
      <c r="F70" s="14" t="e">
        <f t="shared" si="5"/>
        <v>#N/A</v>
      </c>
      <c r="G70" s="41">
        <f t="shared" si="6"/>
        <v>24</v>
      </c>
      <c r="H70" s="24" t="s">
        <v>24</v>
      </c>
      <c r="I70" s="35">
        <v>28</v>
      </c>
      <c r="J70" s="35">
        <v>35</v>
      </c>
      <c r="K70" s="25" t="s">
        <v>22</v>
      </c>
      <c r="L70" s="24" t="s">
        <v>14</v>
      </c>
      <c r="M70" s="25">
        <v>146.37</v>
      </c>
      <c r="N70" s="37">
        <v>80</v>
      </c>
      <c r="O70" s="41">
        <v>33</v>
      </c>
      <c r="P70" s="46">
        <v>2.2810000000000001</v>
      </c>
      <c r="Q70" s="14">
        <f t="shared" si="4"/>
        <v>96.25</v>
      </c>
      <c r="R70" s="26">
        <v>1</v>
      </c>
    </row>
    <row r="71" spans="1:18" x14ac:dyDescent="0.25">
      <c r="A71" s="24">
        <v>4588379</v>
      </c>
      <c r="B71" s="39">
        <v>0.44600000000000001</v>
      </c>
      <c r="C71" s="24" t="s">
        <v>15</v>
      </c>
      <c r="D71" s="24" t="str" cm="1">
        <f t="array" ref="D71">LEFT(C71,MIN(SEARCH({0,1,2,3,4,5,6,7,8,9},C71&amp;"0123456789"))-1)</f>
        <v>Tr</v>
      </c>
      <c r="E71" s="35" cm="1">
        <f t="array" ref="E71">_xlfn.NUMBERVALUE(RIGHT(LEFT(C71,SEARCH("x",C71)-1),SEARCH("x",C71)-MIN(SEARCH({0,1,2,3,4,5,6,7,8,9},C71&amp;"0123456789"))))</f>
        <v>20</v>
      </c>
      <c r="F71" s="14">
        <f t="shared" si="5"/>
        <v>8</v>
      </c>
      <c r="G71" s="41">
        <f t="shared" si="6"/>
        <v>4</v>
      </c>
      <c r="H71" s="24" t="s">
        <v>24</v>
      </c>
      <c r="I71" s="35">
        <v>32</v>
      </c>
      <c r="J71" s="35">
        <v>44</v>
      </c>
      <c r="K71" s="25">
        <v>17.920000000000002</v>
      </c>
      <c r="L71" s="24" t="s">
        <v>14</v>
      </c>
      <c r="M71" s="25">
        <v>147.88999999999999</v>
      </c>
      <c r="N71" s="37">
        <v>80</v>
      </c>
      <c r="O71" s="41">
        <v>33</v>
      </c>
      <c r="P71" s="46">
        <v>2.2810000000000001</v>
      </c>
      <c r="Q71" s="14">
        <f t="shared" si="4"/>
        <v>577.5</v>
      </c>
      <c r="R71" s="26">
        <v>1</v>
      </c>
    </row>
    <row r="72" spans="1:18" x14ac:dyDescent="0.25">
      <c r="A72" s="24">
        <v>4512239</v>
      </c>
      <c r="B72" s="39">
        <v>2.1819999999999999</v>
      </c>
      <c r="C72" s="24" t="s">
        <v>38</v>
      </c>
      <c r="D72" s="24" t="str" cm="1">
        <f t="array" ref="D72">LEFT(C72,MIN(SEARCH({0,1,2,3,4,5,6,7,8,9},C72&amp;"0123456789"))-1)</f>
        <v>Ds</v>
      </c>
      <c r="E72" s="35" cm="1">
        <f t="array" ref="E72">_xlfn.NUMBERVALUE(RIGHT(LEFT(C72,SEARCH("x",C72)-1),SEARCH("x",C72)-MIN(SEARCH({0,1,2,3,4,5,6,7,8,9},C72&amp;"0123456789"))))</f>
        <v>20</v>
      </c>
      <c r="F72" s="14" t="e">
        <f t="shared" si="5"/>
        <v>#N/A</v>
      </c>
      <c r="G72" s="41">
        <f t="shared" si="6"/>
        <v>80</v>
      </c>
      <c r="H72" s="24" t="s">
        <v>24</v>
      </c>
      <c r="I72" s="35">
        <v>32</v>
      </c>
      <c r="J72" s="35">
        <v>44</v>
      </c>
      <c r="K72" s="25">
        <v>27.17</v>
      </c>
      <c r="L72" s="24" t="s">
        <v>21</v>
      </c>
      <c r="M72" s="25">
        <v>270</v>
      </c>
      <c r="N72" s="37">
        <v>80</v>
      </c>
      <c r="O72" s="41">
        <v>33</v>
      </c>
      <c r="P72" s="46">
        <v>2.2810000000000001</v>
      </c>
      <c r="Q72" s="14">
        <f t="shared" si="4"/>
        <v>28.875</v>
      </c>
      <c r="R72" s="26">
        <v>1</v>
      </c>
    </row>
    <row r="73" spans="1:18" x14ac:dyDescent="0.25">
      <c r="A73" s="24">
        <v>4512239</v>
      </c>
      <c r="B73" s="39">
        <v>2.1819999999999999</v>
      </c>
      <c r="C73" s="24" t="s">
        <v>38</v>
      </c>
      <c r="D73" s="24" t="str" cm="1">
        <f t="array" ref="D73">LEFT(C73,MIN(SEARCH({0,1,2,3,4,5,6,7,8,9},C73&amp;"0123456789"))-1)</f>
        <v>Ds</v>
      </c>
      <c r="E73" s="35" cm="1">
        <f t="array" ref="E73">_xlfn.NUMBERVALUE(RIGHT(LEFT(C73,SEARCH("x",C73)-1),SEARCH("x",C73)-MIN(SEARCH({0,1,2,3,4,5,6,7,8,9},C73&amp;"0123456789"))))</f>
        <v>20</v>
      </c>
      <c r="F73" s="14" t="e">
        <f t="shared" si="5"/>
        <v>#N/A</v>
      </c>
      <c r="G73" s="41">
        <f t="shared" si="6"/>
        <v>80</v>
      </c>
      <c r="H73" s="24" t="s">
        <v>24</v>
      </c>
      <c r="I73" s="35">
        <v>32</v>
      </c>
      <c r="J73" s="35">
        <v>44</v>
      </c>
      <c r="K73" s="25">
        <v>27.17</v>
      </c>
      <c r="L73" s="24" t="s">
        <v>14</v>
      </c>
      <c r="M73" s="25">
        <v>164.82</v>
      </c>
      <c r="N73" s="37">
        <v>80</v>
      </c>
      <c r="O73" s="41">
        <v>33</v>
      </c>
      <c r="P73" s="46">
        <v>2.2810000000000001</v>
      </c>
      <c r="Q73" s="14">
        <f t="shared" si="4"/>
        <v>28.875</v>
      </c>
      <c r="R73" s="26">
        <v>1</v>
      </c>
    </row>
    <row r="74" spans="1:18" x14ac:dyDescent="0.25">
      <c r="A74" s="24">
        <v>4497038</v>
      </c>
      <c r="B74" s="39">
        <v>2.6640000000000001</v>
      </c>
      <c r="C74" s="24" t="s">
        <v>40</v>
      </c>
      <c r="D74" s="24" t="str" cm="1">
        <f t="array" ref="D74">LEFT(C74,MIN(SEARCH({0,1,2,3,4,5,6,7,8,9},C74&amp;"0123456789"))-1)</f>
        <v>Ds</v>
      </c>
      <c r="E74" s="35" cm="1">
        <f t="array" ref="E74">_xlfn.NUMBERVALUE(RIGHT(LEFT(C74,SEARCH("x",C74)-1),SEARCH("x",C74)-MIN(SEARCH({0,1,2,3,4,5,6,7,8,9},C74&amp;"0123456789"))))</f>
        <v>20</v>
      </c>
      <c r="F74" s="14" t="e">
        <f t="shared" si="5"/>
        <v>#N/A</v>
      </c>
      <c r="G74" s="41">
        <f t="shared" si="6"/>
        <v>90</v>
      </c>
      <c r="H74" s="24" t="s">
        <v>24</v>
      </c>
      <c r="I74" s="35">
        <v>32</v>
      </c>
      <c r="J74" s="35">
        <v>44</v>
      </c>
      <c r="K74" s="25">
        <v>27.17</v>
      </c>
      <c r="L74" s="24" t="s">
        <v>21</v>
      </c>
      <c r="M74" s="25">
        <v>270</v>
      </c>
      <c r="N74" s="37">
        <v>80</v>
      </c>
      <c r="O74" s="41">
        <v>33</v>
      </c>
      <c r="P74" s="46">
        <v>2.2810000000000001</v>
      </c>
      <c r="Q74" s="14">
        <f t="shared" si="4"/>
        <v>25.666666666666668</v>
      </c>
      <c r="R74" s="26">
        <v>1</v>
      </c>
    </row>
    <row r="75" spans="1:18" x14ac:dyDescent="0.25">
      <c r="A75" s="24">
        <v>4497038</v>
      </c>
      <c r="B75" s="39">
        <v>2.6640000000000001</v>
      </c>
      <c r="C75" s="24" t="s">
        <v>40</v>
      </c>
      <c r="D75" s="24" t="str" cm="1">
        <f t="array" ref="D75">LEFT(C75,MIN(SEARCH({0,1,2,3,4,5,6,7,8,9},C75&amp;"0123456789"))-1)</f>
        <v>Ds</v>
      </c>
      <c r="E75" s="35" cm="1">
        <f t="array" ref="E75">_xlfn.NUMBERVALUE(RIGHT(LEFT(C75,SEARCH("x",C75)-1),SEARCH("x",C75)-MIN(SEARCH({0,1,2,3,4,5,6,7,8,9},C75&amp;"0123456789"))))</f>
        <v>20</v>
      </c>
      <c r="F75" s="14" t="e">
        <f t="shared" si="5"/>
        <v>#N/A</v>
      </c>
      <c r="G75" s="41">
        <f t="shared" si="6"/>
        <v>90</v>
      </c>
      <c r="H75" s="24" t="s">
        <v>24</v>
      </c>
      <c r="I75" s="35">
        <v>32</v>
      </c>
      <c r="J75" s="35">
        <v>44</v>
      </c>
      <c r="K75" s="25">
        <v>27.17</v>
      </c>
      <c r="L75" s="24" t="s">
        <v>14</v>
      </c>
      <c r="M75" s="25">
        <v>167.28</v>
      </c>
      <c r="N75" s="37">
        <v>80</v>
      </c>
      <c r="O75" s="41">
        <v>33</v>
      </c>
      <c r="P75" s="46">
        <v>2.2810000000000001</v>
      </c>
      <c r="Q75" s="14">
        <f t="shared" si="4"/>
        <v>25.666666666666668</v>
      </c>
      <c r="R75" s="26">
        <v>1</v>
      </c>
    </row>
    <row r="76" spans="1:18" x14ac:dyDescent="0.25">
      <c r="A76" s="24">
        <v>4497038</v>
      </c>
      <c r="B76" s="39">
        <v>1.6519999999999999</v>
      </c>
      <c r="C76" s="24" t="s">
        <v>39</v>
      </c>
      <c r="D76" s="24" t="str" cm="1">
        <f t="array" ref="D76">LEFT(C76,MIN(SEARCH({0,1,2,3,4,5,6,7,8,9},C76&amp;"0123456789"))-1)</f>
        <v>Ds</v>
      </c>
      <c r="E76" s="35" cm="1">
        <f t="array" ref="E76">_xlfn.NUMBERVALUE(RIGHT(LEFT(C76,SEARCH("x",C76)-1),SEARCH("x",C76)-MIN(SEARCH({0,1,2,3,4,5,6,7,8,9},C76&amp;"0123456789"))))</f>
        <v>20</v>
      </c>
      <c r="F76" s="14" t="e">
        <f t="shared" si="5"/>
        <v>#N/A</v>
      </c>
      <c r="G76" s="41">
        <f t="shared" si="6"/>
        <v>60</v>
      </c>
      <c r="H76" s="24" t="s">
        <v>24</v>
      </c>
      <c r="I76" s="35">
        <v>32</v>
      </c>
      <c r="J76" s="35">
        <v>44</v>
      </c>
      <c r="K76" s="25">
        <v>27.17</v>
      </c>
      <c r="L76" s="24" t="s">
        <v>21</v>
      </c>
      <c r="M76" s="25">
        <v>270</v>
      </c>
      <c r="N76" s="37">
        <v>80</v>
      </c>
      <c r="O76" s="41">
        <v>33</v>
      </c>
      <c r="P76" s="46">
        <v>2.2810000000000001</v>
      </c>
      <c r="Q76" s="14">
        <f t="shared" si="4"/>
        <v>38.5</v>
      </c>
      <c r="R76" s="26">
        <v>1</v>
      </c>
    </row>
    <row r="77" spans="1:18" x14ac:dyDescent="0.25">
      <c r="A77" s="24">
        <v>4497038</v>
      </c>
      <c r="B77" s="39">
        <v>1.6519999999999999</v>
      </c>
      <c r="C77" s="24" t="s">
        <v>39</v>
      </c>
      <c r="D77" s="24" t="str" cm="1">
        <f t="array" ref="D77">LEFT(C77,MIN(SEARCH({0,1,2,3,4,5,6,7,8,9},C77&amp;"0123456789"))-1)</f>
        <v>Ds</v>
      </c>
      <c r="E77" s="35" cm="1">
        <f t="array" ref="E77">_xlfn.NUMBERVALUE(RIGHT(LEFT(C77,SEARCH("x",C77)-1),SEARCH("x",C77)-MIN(SEARCH({0,1,2,3,4,5,6,7,8,9},C77&amp;"0123456789"))))</f>
        <v>20</v>
      </c>
      <c r="F77" s="14" t="e">
        <f t="shared" si="5"/>
        <v>#N/A</v>
      </c>
      <c r="G77" s="41">
        <f t="shared" si="6"/>
        <v>60</v>
      </c>
      <c r="H77" s="24" t="s">
        <v>24</v>
      </c>
      <c r="I77" s="35">
        <v>32</v>
      </c>
      <c r="J77" s="35">
        <v>44</v>
      </c>
      <c r="K77" s="25">
        <v>27.17</v>
      </c>
      <c r="L77" s="24" t="s">
        <v>14</v>
      </c>
      <c r="M77" s="25">
        <v>158.26</v>
      </c>
      <c r="N77" s="37">
        <v>80</v>
      </c>
      <c r="O77" s="41">
        <v>33</v>
      </c>
      <c r="P77" s="46">
        <v>2.2810000000000001</v>
      </c>
      <c r="Q77" s="14">
        <f t="shared" si="4"/>
        <v>38.5</v>
      </c>
      <c r="R77" s="26">
        <v>1</v>
      </c>
    </row>
    <row r="78" spans="1:18" x14ac:dyDescent="0.25">
      <c r="A78" s="24">
        <v>4438375</v>
      </c>
      <c r="B78" s="39">
        <v>1.071</v>
      </c>
      <c r="C78" s="24" t="s">
        <v>41</v>
      </c>
      <c r="D78" s="24" t="str" cm="1">
        <f t="array" ref="D78">LEFT(C78,MIN(SEARCH({0,1,2,3,4,5,6,7,8,9},C78&amp;"0123456789"))-1)</f>
        <v>Ds</v>
      </c>
      <c r="E78" s="35" cm="1">
        <f t="array" ref="E78">_xlfn.NUMBERVALUE(RIGHT(LEFT(C78,SEARCH("x",C78)-1),SEARCH("x",C78)-MIN(SEARCH({0,1,2,3,4,5,6,7,8,9},C78&amp;"0123456789"))))</f>
        <v>18</v>
      </c>
      <c r="F78" s="14" t="e">
        <f t="shared" si="5"/>
        <v>#N/A</v>
      </c>
      <c r="G78" s="41">
        <f t="shared" si="6"/>
        <v>40</v>
      </c>
      <c r="H78" s="24" t="s">
        <v>24</v>
      </c>
      <c r="I78" s="35">
        <v>28</v>
      </c>
      <c r="J78" s="35">
        <v>35</v>
      </c>
      <c r="K78" s="25">
        <v>21.92</v>
      </c>
      <c r="L78" s="24" t="s">
        <v>21</v>
      </c>
      <c r="M78" s="25">
        <v>243</v>
      </c>
      <c r="N78" s="37">
        <v>80</v>
      </c>
      <c r="O78" s="41">
        <v>33</v>
      </c>
      <c r="P78" s="46">
        <v>2.2810000000000001</v>
      </c>
      <c r="Q78" s="14">
        <f t="shared" si="4"/>
        <v>57.75</v>
      </c>
      <c r="R78" s="26">
        <v>1</v>
      </c>
    </row>
    <row r="79" spans="1:18" x14ac:dyDescent="0.25">
      <c r="A79" s="24">
        <v>4438375</v>
      </c>
      <c r="B79" s="39">
        <v>1.071</v>
      </c>
      <c r="C79" s="24" t="s">
        <v>41</v>
      </c>
      <c r="D79" s="24" t="str" cm="1">
        <f t="array" ref="D79">LEFT(C79,MIN(SEARCH({0,1,2,3,4,5,6,7,8,9},C79&amp;"0123456789"))-1)</f>
        <v>Ds</v>
      </c>
      <c r="E79" s="35" cm="1">
        <f t="array" ref="E79">_xlfn.NUMBERVALUE(RIGHT(LEFT(C79,SEARCH("x",C79)-1),SEARCH("x",C79)-MIN(SEARCH({0,1,2,3,4,5,6,7,8,9},C79&amp;"0123456789"))))</f>
        <v>18</v>
      </c>
      <c r="F79" s="14" t="e">
        <f t="shared" si="5"/>
        <v>#N/A</v>
      </c>
      <c r="G79" s="41">
        <f t="shared" si="6"/>
        <v>40</v>
      </c>
      <c r="H79" s="24" t="s">
        <v>24</v>
      </c>
      <c r="I79" s="35">
        <v>28</v>
      </c>
      <c r="J79" s="35">
        <v>35</v>
      </c>
      <c r="K79" s="25">
        <v>21.92</v>
      </c>
      <c r="L79" s="24" t="s">
        <v>14</v>
      </c>
      <c r="M79" s="25">
        <v>134.07</v>
      </c>
      <c r="N79" s="37">
        <v>80</v>
      </c>
      <c r="O79" s="41">
        <v>33</v>
      </c>
      <c r="P79" s="46">
        <v>2.2810000000000001</v>
      </c>
      <c r="Q79" s="14">
        <f t="shared" si="4"/>
        <v>57.75</v>
      </c>
      <c r="R79" s="26">
        <v>1</v>
      </c>
    </row>
    <row r="80" spans="1:18" x14ac:dyDescent="0.25">
      <c r="A80" s="24">
        <v>4156957</v>
      </c>
      <c r="B80" s="39">
        <v>3.0070000000000001</v>
      </c>
      <c r="C80" s="24" t="s">
        <v>43</v>
      </c>
      <c r="D80" s="24" t="str" cm="1">
        <f t="array" ref="D80">LEFT(C80,MIN(SEARCH({0,1,2,3,4,5,6,7,8,9},C80&amp;"0123456789"))-1)</f>
        <v>Ds</v>
      </c>
      <c r="E80" s="35" cm="1">
        <f t="array" ref="E80">_xlfn.NUMBERVALUE(RIGHT(LEFT(C80,SEARCH("x",C80)-1),SEARCH("x",C80)-MIN(SEARCH({0,1,2,3,4,5,6,7,8,9},C80&amp;"0123456789"))))</f>
        <v>18</v>
      </c>
      <c r="F80" s="14" t="e">
        <f t="shared" si="5"/>
        <v>#N/A</v>
      </c>
      <c r="G80" s="41">
        <f t="shared" si="6"/>
        <v>100</v>
      </c>
      <c r="H80" s="24" t="s">
        <v>13</v>
      </c>
      <c r="I80" s="35">
        <v>28</v>
      </c>
      <c r="J80" s="35">
        <v>35</v>
      </c>
      <c r="K80" s="25">
        <v>27.91</v>
      </c>
      <c r="L80" s="24" t="s">
        <v>21</v>
      </c>
      <c r="M80" s="25">
        <v>243</v>
      </c>
      <c r="N80" s="37">
        <v>80</v>
      </c>
      <c r="O80" s="41">
        <v>33</v>
      </c>
      <c r="P80" s="46">
        <v>2.2810000000000001</v>
      </c>
      <c r="Q80" s="14">
        <f t="shared" si="4"/>
        <v>23.1</v>
      </c>
      <c r="R80" s="26">
        <v>1</v>
      </c>
    </row>
    <row r="81" spans="1:18" x14ac:dyDescent="0.25">
      <c r="A81" s="24">
        <v>4156957</v>
      </c>
      <c r="B81" s="39">
        <v>3.0070000000000001</v>
      </c>
      <c r="C81" s="24" t="s">
        <v>43</v>
      </c>
      <c r="D81" s="24" t="str" cm="1">
        <f t="array" ref="D81">LEFT(C81,MIN(SEARCH({0,1,2,3,4,5,6,7,8,9},C81&amp;"0123456789"))-1)</f>
        <v>Ds</v>
      </c>
      <c r="E81" s="35" cm="1">
        <f t="array" ref="E81">_xlfn.NUMBERVALUE(RIGHT(LEFT(C81,SEARCH("x",C81)-1),SEARCH("x",C81)-MIN(SEARCH({0,1,2,3,4,5,6,7,8,9},C81&amp;"0123456789"))))</f>
        <v>18</v>
      </c>
      <c r="F81" s="14" t="e">
        <f t="shared" si="5"/>
        <v>#N/A</v>
      </c>
      <c r="G81" s="41">
        <f t="shared" si="6"/>
        <v>100</v>
      </c>
      <c r="H81" s="24" t="s">
        <v>13</v>
      </c>
      <c r="I81" s="35">
        <v>28</v>
      </c>
      <c r="J81" s="35">
        <v>35</v>
      </c>
      <c r="K81" s="25">
        <v>27.91</v>
      </c>
      <c r="L81" s="24" t="s">
        <v>14</v>
      </c>
      <c r="M81" s="25">
        <v>146.69999999999999</v>
      </c>
      <c r="N81" s="37">
        <v>80</v>
      </c>
      <c r="O81" s="41">
        <v>33</v>
      </c>
      <c r="P81" s="46">
        <v>2.2810000000000001</v>
      </c>
      <c r="Q81" s="14">
        <f t="shared" si="4"/>
        <v>23.1</v>
      </c>
      <c r="R81" s="26">
        <v>1</v>
      </c>
    </row>
    <row r="82" spans="1:18" x14ac:dyDescent="0.25">
      <c r="A82" s="24">
        <v>3968641</v>
      </c>
      <c r="B82" s="39">
        <v>0.36299999999999999</v>
      </c>
      <c r="C82" s="24" t="s">
        <v>19</v>
      </c>
      <c r="D82" s="24" t="str" cm="1">
        <f t="array" ref="D82">LEFT(C82,MIN(SEARCH({0,1,2,3,4,5,6,7,8,9},C82&amp;"0123456789"))-1)</f>
        <v>Tr</v>
      </c>
      <c r="E82" s="35" cm="1">
        <f t="array" ref="E82">_xlfn.NUMBERVALUE(RIGHT(LEFT(C82,SEARCH("x",C82)-1),SEARCH("x",C82)-MIN(SEARCH({0,1,2,3,4,5,6,7,8,9},C82&amp;"0123456789"))))</f>
        <v>18</v>
      </c>
      <c r="F82" s="14" t="e">
        <f t="shared" si="5"/>
        <v>#N/A</v>
      </c>
      <c r="G82" s="41">
        <f t="shared" si="6"/>
        <v>4</v>
      </c>
      <c r="H82" s="24" t="s">
        <v>13</v>
      </c>
      <c r="I82" s="35">
        <v>28</v>
      </c>
      <c r="J82" s="35">
        <v>35</v>
      </c>
      <c r="K82" s="25">
        <v>13.36</v>
      </c>
      <c r="L82" s="24" t="s">
        <v>14</v>
      </c>
      <c r="M82" s="25">
        <v>92.69</v>
      </c>
      <c r="N82" s="37">
        <v>80</v>
      </c>
      <c r="O82" s="41">
        <v>33</v>
      </c>
      <c r="P82" s="46">
        <v>2.2810000000000001</v>
      </c>
      <c r="Q82" s="14">
        <f t="shared" si="4"/>
        <v>577.5</v>
      </c>
      <c r="R82" s="26">
        <v>1</v>
      </c>
    </row>
    <row r="83" spans="1:18" x14ac:dyDescent="0.25">
      <c r="A83" s="24">
        <v>3928954</v>
      </c>
      <c r="B83" s="39">
        <v>0.378</v>
      </c>
      <c r="C83" s="24" t="s">
        <v>44</v>
      </c>
      <c r="D83" s="24" t="str" cm="1">
        <f t="array" ref="D83">LEFT(C83,MIN(SEARCH({0,1,2,3,4,5,6,7,8,9},C83&amp;"0123456789"))-1)</f>
        <v>Tr</v>
      </c>
      <c r="E83" s="35" cm="1">
        <f t="array" ref="E83">_xlfn.NUMBERVALUE(RIGHT(LEFT(C83,SEARCH("x",C83)-1),SEARCH("x",C83)-MIN(SEARCH({0,1,2,3,4,5,6,7,8,9},C83&amp;"0123456789"))))</f>
        <v>20</v>
      </c>
      <c r="F83" s="14" t="e">
        <f t="shared" si="5"/>
        <v>#N/A</v>
      </c>
      <c r="G83" s="41">
        <f t="shared" si="6"/>
        <v>4</v>
      </c>
      <c r="H83" s="24" t="s">
        <v>13</v>
      </c>
      <c r="I83" s="35">
        <v>32</v>
      </c>
      <c r="J83" s="35">
        <v>44</v>
      </c>
      <c r="K83" s="25">
        <v>15.39</v>
      </c>
      <c r="L83" s="24" t="s">
        <v>16</v>
      </c>
      <c r="M83" s="25">
        <v>28.29</v>
      </c>
      <c r="N83" s="37">
        <v>80</v>
      </c>
      <c r="O83" s="41">
        <v>33</v>
      </c>
      <c r="P83" s="46">
        <v>2.2810000000000001</v>
      </c>
      <c r="Q83" s="14">
        <f t="shared" si="4"/>
        <v>577.5</v>
      </c>
      <c r="R83" s="26">
        <v>1</v>
      </c>
    </row>
    <row r="84" spans="1:18" x14ac:dyDescent="0.25">
      <c r="A84" s="24">
        <v>3890476</v>
      </c>
      <c r="B84" s="39">
        <v>0.94399999999999995</v>
      </c>
      <c r="C84" s="24" t="s">
        <v>42</v>
      </c>
      <c r="D84" s="24" t="str" cm="1">
        <f t="array" ref="D84">LEFT(C84,MIN(SEARCH({0,1,2,3,4,5,6,7,8,9},C84&amp;"0123456789"))-1)</f>
        <v>Ds</v>
      </c>
      <c r="E84" s="35" cm="1">
        <f t="array" ref="E84">_xlfn.NUMBERVALUE(RIGHT(LEFT(C84,SEARCH("x",C84)-1),SEARCH("x",C84)-MIN(SEARCH({0,1,2,3,4,5,6,7,8,9},C84&amp;"0123456789"))))</f>
        <v>16</v>
      </c>
      <c r="F84" s="14" t="e">
        <f t="shared" si="5"/>
        <v>#N/A</v>
      </c>
      <c r="G84" s="41">
        <f t="shared" si="6"/>
        <v>35</v>
      </c>
      <c r="H84" s="24" t="s">
        <v>24</v>
      </c>
      <c r="I84" s="35">
        <v>28</v>
      </c>
      <c r="J84" s="35">
        <v>35</v>
      </c>
      <c r="K84" s="25">
        <v>20.84</v>
      </c>
      <c r="L84" s="24" t="s">
        <v>21</v>
      </c>
      <c r="M84" s="25">
        <v>243</v>
      </c>
      <c r="N84" s="37">
        <v>80</v>
      </c>
      <c r="O84" s="41">
        <v>33</v>
      </c>
      <c r="P84" s="46">
        <v>2.2810000000000001</v>
      </c>
      <c r="Q84" s="14">
        <f t="shared" si="4"/>
        <v>66</v>
      </c>
      <c r="R84" s="26">
        <v>1</v>
      </c>
    </row>
    <row r="85" spans="1:18" x14ac:dyDescent="0.25">
      <c r="A85" s="24">
        <v>3890476</v>
      </c>
      <c r="B85" s="39">
        <v>0.94399999999999995</v>
      </c>
      <c r="C85" s="24" t="s">
        <v>42</v>
      </c>
      <c r="D85" s="24" t="str" cm="1">
        <f t="array" ref="D85">LEFT(C85,MIN(SEARCH({0,1,2,3,4,5,6,7,8,9},C85&amp;"0123456789"))-1)</f>
        <v>Ds</v>
      </c>
      <c r="E85" s="35" cm="1">
        <f t="array" ref="E85">_xlfn.NUMBERVALUE(RIGHT(LEFT(C85,SEARCH("x",C85)-1),SEARCH("x",C85)-MIN(SEARCH({0,1,2,3,4,5,6,7,8,9},C85&amp;"0123456789"))))</f>
        <v>16</v>
      </c>
      <c r="F85" s="14" t="e">
        <f t="shared" si="5"/>
        <v>#N/A</v>
      </c>
      <c r="G85" s="41">
        <f t="shared" si="6"/>
        <v>35</v>
      </c>
      <c r="H85" s="24" t="s">
        <v>24</v>
      </c>
      <c r="I85" s="35">
        <v>28</v>
      </c>
      <c r="J85" s="35">
        <v>35</v>
      </c>
      <c r="K85" s="25">
        <v>20.84</v>
      </c>
      <c r="L85" s="24" t="s">
        <v>14</v>
      </c>
      <c r="M85" s="25">
        <v>120.54</v>
      </c>
      <c r="N85" s="37">
        <v>80</v>
      </c>
      <c r="O85" s="41">
        <v>33</v>
      </c>
      <c r="P85" s="46">
        <v>2.2810000000000001</v>
      </c>
      <c r="Q85" s="14">
        <f t="shared" si="4"/>
        <v>66</v>
      </c>
      <c r="R85" s="26">
        <v>1</v>
      </c>
    </row>
    <row r="86" spans="1:18" x14ac:dyDescent="0.25">
      <c r="A86" s="24">
        <v>3779658</v>
      </c>
      <c r="B86" s="39">
        <v>0.36299999999999999</v>
      </c>
      <c r="C86" s="24" t="s">
        <v>19</v>
      </c>
      <c r="D86" s="24" t="str" cm="1">
        <f t="array" ref="D86">LEFT(C86,MIN(SEARCH({0,1,2,3,4,5,6,7,8,9},C86&amp;"0123456789"))-1)</f>
        <v>Tr</v>
      </c>
      <c r="E86" s="35" cm="1">
        <f t="array" ref="E86">_xlfn.NUMBERVALUE(RIGHT(LEFT(C86,SEARCH("x",C86)-1),SEARCH("x",C86)-MIN(SEARCH({0,1,2,3,4,5,6,7,8,9},C86&amp;"0123456789"))))</f>
        <v>18</v>
      </c>
      <c r="F86" s="14" t="e">
        <f t="shared" si="5"/>
        <v>#N/A</v>
      </c>
      <c r="G86" s="41">
        <f t="shared" si="6"/>
        <v>4</v>
      </c>
      <c r="H86" s="24" t="s">
        <v>20</v>
      </c>
      <c r="I86" s="35">
        <v>28</v>
      </c>
      <c r="J86" s="35">
        <v>35</v>
      </c>
      <c r="K86" s="25">
        <v>16.41</v>
      </c>
      <c r="L86" s="24" t="s">
        <v>14</v>
      </c>
      <c r="M86" s="25">
        <v>92.69</v>
      </c>
      <c r="N86" s="37">
        <v>80</v>
      </c>
      <c r="O86" s="41">
        <v>33</v>
      </c>
      <c r="P86" s="46">
        <v>2.2810000000000001</v>
      </c>
      <c r="Q86" s="14">
        <f t="shared" si="4"/>
        <v>577.5</v>
      </c>
      <c r="R86" s="26">
        <v>1</v>
      </c>
    </row>
    <row r="87" spans="1:18" x14ac:dyDescent="0.25">
      <c r="A87" s="24">
        <v>3741861</v>
      </c>
      <c r="B87" s="39">
        <v>0.378</v>
      </c>
      <c r="C87" s="24" t="s">
        <v>44</v>
      </c>
      <c r="D87" s="24" t="str" cm="1">
        <f t="array" ref="D87">LEFT(C87,MIN(SEARCH({0,1,2,3,4,5,6,7,8,9},C87&amp;"0123456789"))-1)</f>
        <v>Tr</v>
      </c>
      <c r="E87" s="35" cm="1">
        <f t="array" ref="E87">_xlfn.NUMBERVALUE(RIGHT(LEFT(C87,SEARCH("x",C87)-1),SEARCH("x",C87)-MIN(SEARCH({0,1,2,3,4,5,6,7,8,9},C87&amp;"0123456789"))))</f>
        <v>20</v>
      </c>
      <c r="F87" s="14" t="e">
        <f t="shared" si="5"/>
        <v>#N/A</v>
      </c>
      <c r="G87" s="41">
        <f t="shared" si="6"/>
        <v>4</v>
      </c>
      <c r="H87" s="24" t="s">
        <v>20</v>
      </c>
      <c r="I87" s="35">
        <v>32</v>
      </c>
      <c r="J87" s="35">
        <v>44</v>
      </c>
      <c r="K87" s="25">
        <v>21.67</v>
      </c>
      <c r="L87" s="24" t="s">
        <v>16</v>
      </c>
      <c r="M87" s="25">
        <v>28.29</v>
      </c>
      <c r="N87" s="37">
        <v>80</v>
      </c>
      <c r="O87" s="41">
        <v>33</v>
      </c>
      <c r="P87" s="46">
        <v>2.2810000000000001</v>
      </c>
      <c r="Q87" s="14">
        <f t="shared" si="4"/>
        <v>577.5</v>
      </c>
      <c r="R87" s="26">
        <v>1</v>
      </c>
    </row>
    <row r="88" spans="1:18" x14ac:dyDescent="0.25">
      <c r="A88" s="24">
        <v>3655327</v>
      </c>
      <c r="B88" s="39">
        <v>0.36299999999999999</v>
      </c>
      <c r="C88" s="24" t="s">
        <v>19</v>
      </c>
      <c r="D88" s="24" t="str" cm="1">
        <f t="array" ref="D88">LEFT(C88,MIN(SEARCH({0,1,2,3,4,5,6,7,8,9},C88&amp;"0123456789"))-1)</f>
        <v>Tr</v>
      </c>
      <c r="E88" s="35" cm="1">
        <f t="array" ref="E88">_xlfn.NUMBERVALUE(RIGHT(LEFT(C88,SEARCH("x",C88)-1),SEARCH("x",C88)-MIN(SEARCH({0,1,2,3,4,5,6,7,8,9},C88&amp;"0123456789"))))</f>
        <v>18</v>
      </c>
      <c r="F88" s="14" t="e">
        <f t="shared" si="5"/>
        <v>#N/A</v>
      </c>
      <c r="G88" s="41">
        <f t="shared" si="6"/>
        <v>4</v>
      </c>
      <c r="H88" s="24" t="s">
        <v>24</v>
      </c>
      <c r="I88" s="35">
        <v>28</v>
      </c>
      <c r="J88" s="35">
        <v>35</v>
      </c>
      <c r="K88" s="25">
        <v>11.28</v>
      </c>
      <c r="L88" s="24" t="s">
        <v>14</v>
      </c>
      <c r="M88" s="25">
        <v>92.69</v>
      </c>
      <c r="N88" s="37">
        <v>80</v>
      </c>
      <c r="O88" s="41">
        <v>33</v>
      </c>
      <c r="P88" s="46">
        <v>2.2810000000000001</v>
      </c>
      <c r="Q88" s="14">
        <f t="shared" si="4"/>
        <v>577.5</v>
      </c>
      <c r="R88" s="26">
        <v>1</v>
      </c>
    </row>
    <row r="89" spans="1:18" x14ac:dyDescent="0.25">
      <c r="A89" s="24">
        <v>3654841</v>
      </c>
      <c r="B89" s="39">
        <v>0.378</v>
      </c>
      <c r="C89" s="24" t="s">
        <v>44</v>
      </c>
      <c r="D89" s="24" t="str" cm="1">
        <f t="array" ref="D89">LEFT(C89,MIN(SEARCH({0,1,2,3,4,5,6,7,8,9},C89&amp;"0123456789"))-1)</f>
        <v>Tr</v>
      </c>
      <c r="E89" s="35" cm="1">
        <f t="array" ref="E89">_xlfn.NUMBERVALUE(RIGHT(LEFT(C89,SEARCH("x",C89)-1),SEARCH("x",C89)-MIN(SEARCH({0,1,2,3,4,5,6,7,8,9},C89&amp;"0123456789"))))</f>
        <v>20</v>
      </c>
      <c r="F89" s="14" t="e">
        <f t="shared" si="5"/>
        <v>#N/A</v>
      </c>
      <c r="G89" s="41">
        <f t="shared" si="6"/>
        <v>4</v>
      </c>
      <c r="H89" s="24" t="s">
        <v>24</v>
      </c>
      <c r="I89" s="35">
        <v>32</v>
      </c>
      <c r="J89" s="35">
        <v>44</v>
      </c>
      <c r="K89" s="25">
        <v>12.68</v>
      </c>
      <c r="L89" s="24" t="s">
        <v>16</v>
      </c>
      <c r="M89" s="25">
        <v>28.29</v>
      </c>
      <c r="N89" s="37">
        <v>80</v>
      </c>
      <c r="O89" s="41">
        <v>33</v>
      </c>
      <c r="P89" s="46">
        <v>2.2810000000000001</v>
      </c>
      <c r="Q89" s="14">
        <f t="shared" si="4"/>
        <v>577.5</v>
      </c>
      <c r="R89" s="26">
        <v>1</v>
      </c>
    </row>
    <row r="90" spans="1:18" x14ac:dyDescent="0.25">
      <c r="A90" s="24">
        <v>3584579</v>
      </c>
      <c r="B90" s="39">
        <v>0.36299999999999999</v>
      </c>
      <c r="C90" s="24" t="s">
        <v>19</v>
      </c>
      <c r="D90" s="24" t="str" cm="1">
        <f t="array" ref="D90">LEFT(C90,MIN(SEARCH({0,1,2,3,4,5,6,7,8,9},C90&amp;"0123456789"))-1)</f>
        <v>Tr</v>
      </c>
      <c r="E90" s="35" cm="1">
        <f t="array" ref="E90">_xlfn.NUMBERVALUE(RIGHT(LEFT(C90,SEARCH("x",C90)-1),SEARCH("x",C90)-MIN(SEARCH({0,1,2,3,4,5,6,7,8,9},C90&amp;"0123456789"))))</f>
        <v>18</v>
      </c>
      <c r="F90" s="14" t="e">
        <f t="shared" si="5"/>
        <v>#N/A</v>
      </c>
      <c r="G90" s="41">
        <f t="shared" si="6"/>
        <v>4</v>
      </c>
      <c r="H90" s="24" t="s">
        <v>13</v>
      </c>
      <c r="I90" s="35">
        <v>28</v>
      </c>
      <c r="J90" s="35">
        <v>35</v>
      </c>
      <c r="K90" s="25">
        <v>13.36</v>
      </c>
      <c r="L90" s="24" t="s">
        <v>21</v>
      </c>
      <c r="M90" s="25">
        <v>177.48</v>
      </c>
      <c r="N90" s="37">
        <v>80</v>
      </c>
      <c r="O90" s="41">
        <v>33</v>
      </c>
      <c r="P90" s="46">
        <v>2.2810000000000001</v>
      </c>
      <c r="Q90" s="14">
        <f t="shared" si="4"/>
        <v>577.5</v>
      </c>
      <c r="R90" s="26">
        <v>1</v>
      </c>
    </row>
    <row r="91" spans="1:18" x14ac:dyDescent="0.25">
      <c r="A91" s="24">
        <v>3540718</v>
      </c>
      <c r="B91" s="39">
        <v>0.69199999999999995</v>
      </c>
      <c r="C91" s="24" t="s">
        <v>12</v>
      </c>
      <c r="D91" s="24" t="str" cm="1">
        <f t="array" ref="D91">LEFT(C91,MIN(SEARCH({0,1,2,3,4,5,6,7,8,9},C91&amp;"0123456789"))-1)</f>
        <v>Ds</v>
      </c>
      <c r="E91" s="35" cm="1">
        <f t="array" ref="E91">_xlfn.NUMBERVALUE(RIGHT(LEFT(C91,SEARCH("x",C91)-1),SEARCH("x",C91)-MIN(SEARCH({0,1,2,3,4,5,6,7,8,9},C91&amp;"0123456789"))))</f>
        <v>10</v>
      </c>
      <c r="F91" s="14" t="e">
        <f t="shared" si="5"/>
        <v>#N/A</v>
      </c>
      <c r="G91" s="41">
        <f t="shared" si="6"/>
        <v>25</v>
      </c>
      <c r="H91" s="24" t="s">
        <v>13</v>
      </c>
      <c r="I91" s="35">
        <v>25</v>
      </c>
      <c r="J91" s="35">
        <v>25</v>
      </c>
      <c r="K91" s="25">
        <v>20.85</v>
      </c>
      <c r="L91" s="24" t="s">
        <v>14</v>
      </c>
      <c r="M91" s="25">
        <v>64.349999999999994</v>
      </c>
      <c r="N91" s="37">
        <v>80</v>
      </c>
      <c r="O91" s="41">
        <v>33</v>
      </c>
      <c r="P91" s="46">
        <v>2.2810000000000001</v>
      </c>
      <c r="Q91" s="14">
        <f t="shared" si="4"/>
        <v>92.4</v>
      </c>
      <c r="R91" s="26">
        <v>1</v>
      </c>
    </row>
    <row r="92" spans="1:18" x14ac:dyDescent="0.25">
      <c r="A92" s="24">
        <v>3487168</v>
      </c>
      <c r="B92" s="39">
        <v>0.44600000000000001</v>
      </c>
      <c r="C92" s="24" t="s">
        <v>15</v>
      </c>
      <c r="D92" s="24" t="str" cm="1">
        <f t="array" ref="D92">LEFT(C92,MIN(SEARCH({0,1,2,3,4,5,6,7,8,9},C92&amp;"0123456789"))-1)</f>
        <v>Tr</v>
      </c>
      <c r="E92" s="35" cm="1">
        <f t="array" ref="E92">_xlfn.NUMBERVALUE(RIGHT(LEFT(C92,SEARCH("x",C92)-1),SEARCH("x",C92)-MIN(SEARCH({0,1,2,3,4,5,6,7,8,9},C92&amp;"0123456789"))))</f>
        <v>20</v>
      </c>
      <c r="F92" s="14">
        <f t="shared" si="5"/>
        <v>8</v>
      </c>
      <c r="G92" s="41">
        <f t="shared" si="6"/>
        <v>4</v>
      </c>
      <c r="H92" s="24" t="s">
        <v>13</v>
      </c>
      <c r="I92" s="35">
        <v>32</v>
      </c>
      <c r="J92" s="35">
        <v>44</v>
      </c>
      <c r="K92" s="25">
        <v>20.45</v>
      </c>
      <c r="L92" s="24" t="s">
        <v>16</v>
      </c>
      <c r="M92" s="25">
        <v>28.29</v>
      </c>
      <c r="N92" s="37">
        <v>80</v>
      </c>
      <c r="O92" s="41">
        <v>33</v>
      </c>
      <c r="P92" s="46">
        <v>2.2810000000000001</v>
      </c>
      <c r="Q92" s="14">
        <f t="shared" si="4"/>
        <v>577.5</v>
      </c>
      <c r="R92" s="26">
        <v>1</v>
      </c>
    </row>
    <row r="93" spans="1:18" x14ac:dyDescent="0.25">
      <c r="A93" s="24">
        <v>3472561</v>
      </c>
      <c r="B93" s="39">
        <v>0.32500000000000001</v>
      </c>
      <c r="C93" s="24" t="s">
        <v>17</v>
      </c>
      <c r="D93" s="24" t="str" cm="1">
        <f t="array" ref="D93">LEFT(C93,MIN(SEARCH({0,1,2,3,4,5,6,7,8,9},C93&amp;"0123456789"))-1)</f>
        <v>Tr</v>
      </c>
      <c r="E93" s="35" cm="1">
        <f t="array" ref="E93">_xlfn.NUMBERVALUE(RIGHT(LEFT(C93,SEARCH("x",C93)-1),SEARCH("x",C93)-MIN(SEARCH({0,1,2,3,4,5,6,7,8,9},C93&amp;"0123456789"))))</f>
        <v>16</v>
      </c>
      <c r="F93" s="14" t="e">
        <f t="shared" si="5"/>
        <v>#N/A</v>
      </c>
      <c r="G93" s="41">
        <f t="shared" si="6"/>
        <v>4</v>
      </c>
      <c r="H93" s="24" t="s">
        <v>13</v>
      </c>
      <c r="I93" s="35">
        <v>28</v>
      </c>
      <c r="J93" s="35">
        <v>35</v>
      </c>
      <c r="K93" s="25">
        <v>14.51</v>
      </c>
      <c r="L93" s="24" t="s">
        <v>14</v>
      </c>
      <c r="M93" s="25">
        <v>74.98</v>
      </c>
      <c r="N93" s="37">
        <v>80</v>
      </c>
      <c r="O93" s="41">
        <v>33</v>
      </c>
      <c r="P93" s="46">
        <v>2.2810000000000001</v>
      </c>
      <c r="Q93" s="14">
        <f t="shared" si="4"/>
        <v>577.5</v>
      </c>
      <c r="R93" s="26">
        <v>1</v>
      </c>
    </row>
    <row r="94" spans="1:18" x14ac:dyDescent="0.25">
      <c r="A94" s="24">
        <v>3467354</v>
      </c>
      <c r="B94" s="39">
        <v>0.42399999999999999</v>
      </c>
      <c r="C94" s="24" t="s">
        <v>18</v>
      </c>
      <c r="D94" s="24" t="str" cm="1">
        <f t="array" ref="D94">LEFT(C94,MIN(SEARCH({0,1,2,3,4,5,6,7,8,9},C94&amp;"0123456789"))-1)</f>
        <v>Tr</v>
      </c>
      <c r="E94" s="35" cm="1">
        <f t="array" ref="E94">_xlfn.NUMBERVALUE(RIGHT(LEFT(C94,SEARCH("x",C94)-1),SEARCH("x",C94)-MIN(SEARCH({0,1,2,3,4,5,6,7,8,9},C94&amp;"0123456789"))))</f>
        <v>18</v>
      </c>
      <c r="F94" s="14">
        <f t="shared" si="5"/>
        <v>8</v>
      </c>
      <c r="G94" s="41">
        <f t="shared" si="6"/>
        <v>4</v>
      </c>
      <c r="H94" s="24" t="s">
        <v>13</v>
      </c>
      <c r="I94" s="35">
        <v>28</v>
      </c>
      <c r="J94" s="35">
        <v>35</v>
      </c>
      <c r="K94" s="25">
        <v>18.100000000000001</v>
      </c>
      <c r="L94" s="24" t="s">
        <v>14</v>
      </c>
      <c r="M94" s="25">
        <v>143.29</v>
      </c>
      <c r="N94" s="37">
        <v>80</v>
      </c>
      <c r="O94" s="41">
        <v>33</v>
      </c>
      <c r="P94" s="46">
        <v>2.2810000000000001</v>
      </c>
      <c r="Q94" s="14">
        <f t="shared" si="4"/>
        <v>577.5</v>
      </c>
      <c r="R94" s="26">
        <v>1</v>
      </c>
    </row>
    <row r="95" spans="1:18" x14ac:dyDescent="0.25">
      <c r="A95" s="24">
        <v>3419137</v>
      </c>
      <c r="B95" s="39">
        <v>0.36299999999999999</v>
      </c>
      <c r="C95" s="24" t="s">
        <v>19</v>
      </c>
      <c r="D95" s="24" t="str" cm="1">
        <f t="array" ref="D95">LEFT(C95,MIN(SEARCH({0,1,2,3,4,5,6,7,8,9},C95&amp;"0123456789"))-1)</f>
        <v>Tr</v>
      </c>
      <c r="E95" s="35" cm="1">
        <f t="array" ref="E95">_xlfn.NUMBERVALUE(RIGHT(LEFT(C95,SEARCH("x",C95)-1),SEARCH("x",C95)-MIN(SEARCH({0,1,2,3,4,5,6,7,8,9},C95&amp;"0123456789"))))</f>
        <v>18</v>
      </c>
      <c r="F95" s="14" t="e">
        <f t="shared" si="5"/>
        <v>#N/A</v>
      </c>
      <c r="G95" s="41">
        <f t="shared" si="6"/>
        <v>4</v>
      </c>
      <c r="H95" s="24" t="s">
        <v>20</v>
      </c>
      <c r="I95" s="35">
        <v>28</v>
      </c>
      <c r="J95" s="35">
        <v>35</v>
      </c>
      <c r="K95" s="25">
        <v>16.41</v>
      </c>
      <c r="L95" s="24" t="s">
        <v>21</v>
      </c>
      <c r="M95" s="25">
        <v>177.48</v>
      </c>
      <c r="N95" s="37">
        <v>80</v>
      </c>
      <c r="O95" s="41">
        <v>33</v>
      </c>
      <c r="P95" s="46">
        <v>2.2810000000000001</v>
      </c>
      <c r="Q95" s="14">
        <f t="shared" si="4"/>
        <v>577.5</v>
      </c>
      <c r="R95" s="26">
        <v>1</v>
      </c>
    </row>
    <row r="96" spans="1:18" x14ac:dyDescent="0.25">
      <c r="A96" s="24">
        <v>3400698</v>
      </c>
      <c r="B96" s="39">
        <v>0.40799999999999997</v>
      </c>
      <c r="C96" s="24" t="s">
        <v>76</v>
      </c>
      <c r="D96" s="24" t="str" cm="1">
        <f t="array" ref="D96">LEFT(C96,MIN(SEARCH({0,1,2,3,4,5,6,7,8,9},C96&amp;"0123456789"))-1)</f>
        <v>Ds</v>
      </c>
      <c r="E96" s="35" cm="1">
        <f t="array" ref="E96">_xlfn.NUMBERVALUE(RIGHT(LEFT(C96,SEARCH("x",C96)-1),SEARCH("x",C96)-MIN(SEARCH({0,1,2,3,4,5,6,7,8,9},C96&amp;"0123456789"))))</f>
        <v>127</v>
      </c>
      <c r="F96" s="14" t="e">
        <f t="shared" si="5"/>
        <v>#N/A</v>
      </c>
      <c r="G96" s="41">
        <f t="shared" si="6"/>
        <v>127</v>
      </c>
      <c r="H96" s="24" t="s">
        <v>13</v>
      </c>
      <c r="I96" s="35">
        <v>28</v>
      </c>
      <c r="J96" s="35">
        <v>35</v>
      </c>
      <c r="K96" s="25" t="s">
        <v>22</v>
      </c>
      <c r="L96" s="24" t="s">
        <v>14</v>
      </c>
      <c r="M96" s="25" t="s">
        <v>22</v>
      </c>
      <c r="N96" s="37">
        <v>80</v>
      </c>
      <c r="O96" s="41">
        <v>33</v>
      </c>
      <c r="P96" s="46">
        <v>2.2810000000000001</v>
      </c>
      <c r="Q96" s="14">
        <f t="shared" si="4"/>
        <v>18.188976377952756</v>
      </c>
      <c r="R96" s="26">
        <v>1</v>
      </c>
    </row>
    <row r="97" spans="1:18" x14ac:dyDescent="0.25">
      <c r="A97" s="24">
        <v>3367351</v>
      </c>
      <c r="B97" s="39">
        <v>2.375</v>
      </c>
      <c r="C97" s="24" t="s">
        <v>23</v>
      </c>
      <c r="D97" s="24" t="str" cm="1">
        <f t="array" ref="D97">LEFT(C97,MIN(SEARCH({0,1,2,3,4,5,6,7,8,9},C97&amp;"0123456789"))-1)</f>
        <v>Ds</v>
      </c>
      <c r="E97" s="35" cm="1">
        <f t="array" ref="E97">_xlfn.NUMBERVALUE(RIGHT(LEFT(C97,SEARCH("x",C97)-1),SEARCH("x",C97)-MIN(SEARCH({0,1,2,3,4,5,6,7,8,9},C97&amp;"0123456789"))))</f>
        <v>18</v>
      </c>
      <c r="F97" s="14" t="e">
        <f t="shared" si="5"/>
        <v>#N/A</v>
      </c>
      <c r="G97" s="41">
        <f t="shared" si="6"/>
        <v>80</v>
      </c>
      <c r="H97" s="24" t="s">
        <v>24</v>
      </c>
      <c r="I97" s="35">
        <v>28</v>
      </c>
      <c r="J97" s="35">
        <v>35</v>
      </c>
      <c r="K97" s="25">
        <v>22.78</v>
      </c>
      <c r="L97" s="24" t="s">
        <v>21</v>
      </c>
      <c r="M97" s="25">
        <v>310.5</v>
      </c>
      <c r="N97" s="37">
        <v>80</v>
      </c>
      <c r="O97" s="41">
        <v>33</v>
      </c>
      <c r="P97" s="46">
        <v>2.2810000000000001</v>
      </c>
      <c r="Q97" s="14">
        <f t="shared" si="4"/>
        <v>28.875</v>
      </c>
      <c r="R97" s="26">
        <v>1</v>
      </c>
    </row>
    <row r="98" spans="1:18" x14ac:dyDescent="0.25">
      <c r="A98" s="24">
        <v>3367351</v>
      </c>
      <c r="B98" s="39">
        <v>2.375</v>
      </c>
      <c r="C98" s="24" t="s">
        <v>23</v>
      </c>
      <c r="D98" s="24" t="str" cm="1">
        <f t="array" ref="D98">LEFT(C98,MIN(SEARCH({0,1,2,3,4,5,6,7,8,9},C98&amp;"0123456789"))-1)</f>
        <v>Ds</v>
      </c>
      <c r="E98" s="35" cm="1">
        <f t="array" ref="E98">_xlfn.NUMBERVALUE(RIGHT(LEFT(C98,SEARCH("x",C98)-1),SEARCH("x",C98)-MIN(SEARCH({0,1,2,3,4,5,6,7,8,9},C98&amp;"0123456789"))))</f>
        <v>18</v>
      </c>
      <c r="F98" s="14" t="e">
        <f t="shared" si="5"/>
        <v>#N/A</v>
      </c>
      <c r="G98" s="41">
        <f t="shared" si="6"/>
        <v>80</v>
      </c>
      <c r="H98" s="24" t="s">
        <v>24</v>
      </c>
      <c r="I98" s="35">
        <v>28</v>
      </c>
      <c r="J98" s="35">
        <v>35</v>
      </c>
      <c r="K98" s="25">
        <v>22.78</v>
      </c>
      <c r="L98" s="24" t="s">
        <v>14</v>
      </c>
      <c r="M98" s="25">
        <v>139.4</v>
      </c>
      <c r="N98" s="37">
        <v>80</v>
      </c>
      <c r="O98" s="41">
        <v>33</v>
      </c>
      <c r="P98" s="46">
        <v>2.2810000000000001</v>
      </c>
      <c r="Q98" s="14">
        <f t="shared" ref="Q98:Q129" si="7">Cycle_max*2*O98/G98</f>
        <v>28.875</v>
      </c>
      <c r="R98" s="26">
        <v>1</v>
      </c>
    </row>
    <row r="99" spans="1:18" x14ac:dyDescent="0.25">
      <c r="A99" s="24">
        <v>3321112</v>
      </c>
      <c r="B99" s="39">
        <v>0.44600000000000001</v>
      </c>
      <c r="C99" s="24" t="s">
        <v>15</v>
      </c>
      <c r="D99" s="24" t="str" cm="1">
        <f t="array" ref="D99">LEFT(C99,MIN(SEARCH({0,1,2,3,4,5,6,7,8,9},C99&amp;"0123456789"))-1)</f>
        <v>Tr</v>
      </c>
      <c r="E99" s="35" cm="1">
        <f t="array" ref="E99">_xlfn.NUMBERVALUE(RIGHT(LEFT(C99,SEARCH("x",C99)-1),SEARCH("x",C99)-MIN(SEARCH({0,1,2,3,4,5,6,7,8,9},C99&amp;"0123456789"))))</f>
        <v>20</v>
      </c>
      <c r="F99" s="14">
        <f t="shared" si="5"/>
        <v>8</v>
      </c>
      <c r="G99" s="41">
        <f t="shared" si="6"/>
        <v>4</v>
      </c>
      <c r="H99" s="24" t="s">
        <v>20</v>
      </c>
      <c r="I99" s="35">
        <v>32</v>
      </c>
      <c r="J99" s="35">
        <v>44</v>
      </c>
      <c r="K99" s="25">
        <v>27.29</v>
      </c>
      <c r="L99" s="24" t="s">
        <v>16</v>
      </c>
      <c r="M99" s="25">
        <v>28.29</v>
      </c>
      <c r="N99" s="37">
        <v>80</v>
      </c>
      <c r="O99" s="41">
        <v>33</v>
      </c>
      <c r="P99" s="46">
        <v>2.2810000000000001</v>
      </c>
      <c r="Q99" s="14">
        <f t="shared" si="7"/>
        <v>577.5</v>
      </c>
      <c r="R99" s="26">
        <v>1</v>
      </c>
    </row>
    <row r="100" spans="1:18" x14ac:dyDescent="0.25">
      <c r="A100" s="24">
        <v>3317073</v>
      </c>
      <c r="B100" s="39">
        <v>0.36299999999999999</v>
      </c>
      <c r="C100" s="24" t="s">
        <v>19</v>
      </c>
      <c r="D100" s="24" t="str" cm="1">
        <f t="array" ref="D100">LEFT(C100,MIN(SEARCH({0,1,2,3,4,5,6,7,8,9},C100&amp;"0123456789"))-1)</f>
        <v>Tr</v>
      </c>
      <c r="E100" s="35" cm="1">
        <f t="array" ref="E100">_xlfn.NUMBERVALUE(RIGHT(LEFT(C100,SEARCH("x",C100)-1),SEARCH("x",C100)-MIN(SEARCH({0,1,2,3,4,5,6,7,8,9},C100&amp;"0123456789"))))</f>
        <v>18</v>
      </c>
      <c r="F100" s="14" t="e">
        <f t="shared" si="5"/>
        <v>#N/A</v>
      </c>
      <c r="G100" s="41">
        <f t="shared" si="6"/>
        <v>4</v>
      </c>
      <c r="H100" s="24" t="s">
        <v>24</v>
      </c>
      <c r="I100" s="35">
        <v>28</v>
      </c>
      <c r="J100" s="35">
        <v>35</v>
      </c>
      <c r="K100" s="25">
        <v>11.28</v>
      </c>
      <c r="L100" s="24" t="s">
        <v>21</v>
      </c>
      <c r="M100" s="25">
        <v>177.48</v>
      </c>
      <c r="N100" s="37">
        <v>80</v>
      </c>
      <c r="O100" s="41">
        <v>33</v>
      </c>
      <c r="P100" s="46">
        <v>2.2810000000000001</v>
      </c>
      <c r="Q100" s="14">
        <f t="shared" si="7"/>
        <v>577.5</v>
      </c>
      <c r="R100" s="26">
        <v>1</v>
      </c>
    </row>
    <row r="101" spans="1:18" x14ac:dyDescent="0.25">
      <c r="A101" s="24">
        <v>3307201</v>
      </c>
      <c r="B101" s="39">
        <v>0.32500000000000001</v>
      </c>
      <c r="C101" s="24" t="s">
        <v>17</v>
      </c>
      <c r="D101" s="24" t="str" cm="1">
        <f t="array" ref="D101">LEFT(C101,MIN(SEARCH({0,1,2,3,4,5,6,7,8,9},C101&amp;"0123456789"))-1)</f>
        <v>Tr</v>
      </c>
      <c r="E101" s="35" cm="1">
        <f t="array" ref="E101">_xlfn.NUMBERVALUE(RIGHT(LEFT(C101,SEARCH("x",C101)-1),SEARCH("x",C101)-MIN(SEARCH({0,1,2,3,4,5,6,7,8,9},C101&amp;"0123456789"))))</f>
        <v>16</v>
      </c>
      <c r="F101" s="14" t="e">
        <f t="shared" si="5"/>
        <v>#N/A</v>
      </c>
      <c r="G101" s="41">
        <f t="shared" si="6"/>
        <v>4</v>
      </c>
      <c r="H101" s="24" t="s">
        <v>20</v>
      </c>
      <c r="I101" s="35">
        <v>28</v>
      </c>
      <c r="J101" s="35">
        <v>35</v>
      </c>
      <c r="K101" s="25">
        <v>17.68</v>
      </c>
      <c r="L101" s="24" t="s">
        <v>14</v>
      </c>
      <c r="M101" s="25">
        <v>74.98</v>
      </c>
      <c r="N101" s="37">
        <v>80</v>
      </c>
      <c r="O101" s="41">
        <v>33</v>
      </c>
      <c r="P101" s="46">
        <v>2.2810000000000001</v>
      </c>
      <c r="Q101" s="14">
        <f t="shared" si="7"/>
        <v>577.5</v>
      </c>
      <c r="R101" s="26">
        <v>1</v>
      </c>
    </row>
    <row r="102" spans="1:18" x14ac:dyDescent="0.25">
      <c r="A102" s="24">
        <v>3302242</v>
      </c>
      <c r="B102" s="39">
        <v>0.42399999999999999</v>
      </c>
      <c r="C102" s="24" t="s">
        <v>18</v>
      </c>
      <c r="D102" s="24" t="str" cm="1">
        <f t="array" ref="D102">LEFT(C102,MIN(SEARCH({0,1,2,3,4,5,6,7,8,9},C102&amp;"0123456789"))-1)</f>
        <v>Tr</v>
      </c>
      <c r="E102" s="35" cm="1">
        <f t="array" ref="E102">_xlfn.NUMBERVALUE(RIGHT(LEFT(C102,SEARCH("x",C102)-1),SEARCH("x",C102)-MIN(SEARCH({0,1,2,3,4,5,6,7,8,9},C102&amp;"0123456789"))))</f>
        <v>18</v>
      </c>
      <c r="F102" s="14">
        <f t="shared" si="5"/>
        <v>8</v>
      </c>
      <c r="G102" s="41">
        <f t="shared" si="6"/>
        <v>4</v>
      </c>
      <c r="H102" s="24" t="s">
        <v>20</v>
      </c>
      <c r="I102" s="35">
        <v>28</v>
      </c>
      <c r="J102" s="35">
        <v>35</v>
      </c>
      <c r="K102" s="25">
        <v>21.66</v>
      </c>
      <c r="L102" s="24" t="s">
        <v>14</v>
      </c>
      <c r="M102" s="25">
        <v>143.29</v>
      </c>
      <c r="N102" s="37">
        <v>80</v>
      </c>
      <c r="O102" s="41">
        <v>33</v>
      </c>
      <c r="P102" s="46">
        <v>2.2810000000000001</v>
      </c>
      <c r="Q102" s="14">
        <f t="shared" si="7"/>
        <v>577.5</v>
      </c>
      <c r="R102" s="26">
        <v>1</v>
      </c>
    </row>
    <row r="103" spans="1:18" x14ac:dyDescent="0.25">
      <c r="A103" s="24">
        <v>3289036</v>
      </c>
      <c r="B103" s="39">
        <v>0.81799999999999995</v>
      </c>
      <c r="C103" s="24" t="s">
        <v>49</v>
      </c>
      <c r="D103" s="24" t="str" cm="1">
        <f t="array" ref="D103">LEFT(C103,MIN(SEARCH({0,1,2,3,4,5,6,7,8,9},C103&amp;"0123456789"))-1)</f>
        <v>Ds</v>
      </c>
      <c r="E103" s="35" cm="1">
        <f t="array" ref="E103">_xlfn.NUMBERVALUE(RIGHT(LEFT(C103,SEARCH("x",C103)-1),SEARCH("x",C103)-MIN(SEARCH({0,1,2,3,4,5,6,7,8,9},C103&amp;"0123456789"))))</f>
        <v>14</v>
      </c>
      <c r="F103" s="14" t="e">
        <f t="shared" si="5"/>
        <v>#N/A</v>
      </c>
      <c r="G103" s="41">
        <f t="shared" si="6"/>
        <v>30</v>
      </c>
      <c r="H103" s="24" t="s">
        <v>24</v>
      </c>
      <c r="I103" s="35">
        <v>28</v>
      </c>
      <c r="J103" s="35">
        <v>35</v>
      </c>
      <c r="K103" s="25">
        <v>19.55</v>
      </c>
      <c r="L103" s="24" t="s">
        <v>14</v>
      </c>
      <c r="M103" s="25">
        <v>90.2</v>
      </c>
      <c r="N103" s="37">
        <v>80</v>
      </c>
      <c r="O103" s="41">
        <v>33</v>
      </c>
      <c r="P103" s="46">
        <v>2.2810000000000001</v>
      </c>
      <c r="Q103" s="14">
        <f t="shared" si="7"/>
        <v>77</v>
      </c>
      <c r="R103" s="26">
        <v>1</v>
      </c>
    </row>
    <row r="104" spans="1:18" x14ac:dyDescent="0.25">
      <c r="A104" s="24">
        <v>3289036</v>
      </c>
      <c r="B104" s="39">
        <v>0.70199999999999996</v>
      </c>
      <c r="C104" s="24" t="s">
        <v>48</v>
      </c>
      <c r="D104" s="24" t="str" cm="1">
        <f t="array" ref="D104">LEFT(C104,MIN(SEARCH({0,1,2,3,4,5,6,7,8,9},C104&amp;"0123456789"))-1)</f>
        <v>Ds</v>
      </c>
      <c r="E104" s="35" cm="1">
        <f t="array" ref="E104">_xlfn.NUMBERVALUE(RIGHT(LEFT(C104,SEARCH("x",C104)-1),SEARCH("x",C104)-MIN(SEARCH({0,1,2,3,4,5,6,7,8,9},C104&amp;"0123456789"))))</f>
        <v>14</v>
      </c>
      <c r="F104" s="14" t="e">
        <f t="shared" si="5"/>
        <v>#N/A</v>
      </c>
      <c r="G104" s="41">
        <f t="shared" si="6"/>
        <v>25</v>
      </c>
      <c r="H104" s="24" t="s">
        <v>24</v>
      </c>
      <c r="I104" s="35">
        <v>28</v>
      </c>
      <c r="J104" s="35">
        <v>35</v>
      </c>
      <c r="K104" s="25">
        <v>19.55</v>
      </c>
      <c r="L104" s="24" t="s">
        <v>14</v>
      </c>
      <c r="M104" s="25">
        <v>90.2</v>
      </c>
      <c r="N104" s="37">
        <v>80</v>
      </c>
      <c r="O104" s="41">
        <v>33</v>
      </c>
      <c r="P104" s="46">
        <v>2.2810000000000001</v>
      </c>
      <c r="Q104" s="14">
        <f t="shared" si="7"/>
        <v>92.4</v>
      </c>
      <c r="R104" s="26">
        <v>1</v>
      </c>
    </row>
    <row r="105" spans="1:18" x14ac:dyDescent="0.25">
      <c r="A105" s="24">
        <v>3243877</v>
      </c>
      <c r="B105" s="39">
        <v>0.44600000000000001</v>
      </c>
      <c r="C105" s="24" t="s">
        <v>15</v>
      </c>
      <c r="D105" s="24" t="str" cm="1">
        <f t="array" ref="D105">LEFT(C105,MIN(SEARCH({0,1,2,3,4,5,6,7,8,9},C105&amp;"0123456789"))-1)</f>
        <v>Tr</v>
      </c>
      <c r="E105" s="35" cm="1">
        <f t="array" ref="E105">_xlfn.NUMBERVALUE(RIGHT(LEFT(C105,SEARCH("x",C105)-1),SEARCH("x",C105)-MIN(SEARCH({0,1,2,3,4,5,6,7,8,9},C105&amp;"0123456789"))))</f>
        <v>20</v>
      </c>
      <c r="F105" s="14">
        <f t="shared" si="5"/>
        <v>8</v>
      </c>
      <c r="G105" s="41">
        <f t="shared" si="6"/>
        <v>4</v>
      </c>
      <c r="H105" s="24" t="s">
        <v>24</v>
      </c>
      <c r="I105" s="35">
        <v>32</v>
      </c>
      <c r="J105" s="35">
        <v>44</v>
      </c>
      <c r="K105" s="25">
        <v>17.920000000000002</v>
      </c>
      <c r="L105" s="24" t="s">
        <v>16</v>
      </c>
      <c r="M105" s="25">
        <v>28.29</v>
      </c>
      <c r="N105" s="37">
        <v>80</v>
      </c>
      <c r="O105" s="41">
        <v>33</v>
      </c>
      <c r="P105" s="46">
        <v>2.2810000000000001</v>
      </c>
      <c r="Q105" s="14">
        <f t="shared" si="7"/>
        <v>577.5</v>
      </c>
      <c r="R105" s="26">
        <v>1</v>
      </c>
    </row>
    <row r="106" spans="1:18" x14ac:dyDescent="0.25">
      <c r="A106" s="24">
        <v>3223702</v>
      </c>
      <c r="B106" s="39">
        <v>0.28699999999999998</v>
      </c>
      <c r="C106" s="24" t="s">
        <v>28</v>
      </c>
      <c r="D106" s="24" t="str" cm="1">
        <f t="array" ref="D106">LEFT(C106,MIN(SEARCH({0,1,2,3,4,5,6,7,8,9},C106&amp;"0123456789"))-1)</f>
        <v>Ds</v>
      </c>
      <c r="E106" s="35" cm="1">
        <f t="array" ref="E106">_xlfn.NUMBERVALUE(RIGHT(LEFT(C106,SEARCH("x",C106)-1),SEARCH("x",C106)-MIN(SEARCH({0,1,2,3,4,5,6,7,8,9},C106&amp;"0123456789"))))</f>
        <v>12</v>
      </c>
      <c r="F106" s="14" t="e">
        <f t="shared" si="5"/>
        <v>#N/A</v>
      </c>
      <c r="G106" s="41">
        <f t="shared" si="6"/>
        <v>5</v>
      </c>
      <c r="H106" s="24" t="s">
        <v>13</v>
      </c>
      <c r="I106" s="35">
        <v>28</v>
      </c>
      <c r="J106" s="35">
        <v>35</v>
      </c>
      <c r="K106" s="25">
        <v>24.16</v>
      </c>
      <c r="L106" s="24" t="s">
        <v>14</v>
      </c>
      <c r="M106" s="25">
        <v>74.849999999999994</v>
      </c>
      <c r="N106" s="37">
        <v>80</v>
      </c>
      <c r="O106" s="41">
        <v>33</v>
      </c>
      <c r="P106" s="46">
        <v>2.2810000000000001</v>
      </c>
      <c r="Q106" s="14">
        <f t="shared" si="7"/>
        <v>462</v>
      </c>
      <c r="R106" s="26">
        <v>1</v>
      </c>
    </row>
    <row r="107" spans="1:18" x14ac:dyDescent="0.25">
      <c r="A107" s="24">
        <v>3212969</v>
      </c>
      <c r="B107" s="39">
        <v>1.0860000000000001</v>
      </c>
      <c r="C107" s="24" t="s">
        <v>75</v>
      </c>
      <c r="D107" s="24" t="str" cm="1">
        <f t="array" ref="D107">LEFT(C107,MIN(SEARCH({0,1,2,3,4,5,6,7,8,9},C107&amp;"0123456789"))-1)</f>
        <v>Ds</v>
      </c>
      <c r="E107" s="35" cm="1">
        <f t="array" ref="E107">_xlfn.NUMBERVALUE(RIGHT(LEFT(C107,SEARCH("x",C107)-1),SEARCH("x",C107)-MIN(SEARCH({0,1,2,3,4,5,6,7,8,9},C107&amp;"0123456789"))))</f>
        <v>14</v>
      </c>
      <c r="F107" s="14" t="e">
        <f t="shared" si="5"/>
        <v>#N/A</v>
      </c>
      <c r="G107" s="41">
        <f t="shared" si="6"/>
        <v>406</v>
      </c>
      <c r="H107" s="24" t="s">
        <v>24</v>
      </c>
      <c r="I107" s="35">
        <v>28</v>
      </c>
      <c r="J107" s="35">
        <v>35</v>
      </c>
      <c r="K107" s="25" t="s">
        <v>22</v>
      </c>
      <c r="L107" s="24" t="s">
        <v>14</v>
      </c>
      <c r="M107" s="25">
        <v>95.12</v>
      </c>
      <c r="N107" s="37">
        <v>80</v>
      </c>
      <c r="O107" s="41">
        <v>33</v>
      </c>
      <c r="P107" s="46">
        <v>2.2810000000000001</v>
      </c>
      <c r="Q107" s="14">
        <f t="shared" si="7"/>
        <v>5.6896551724137927</v>
      </c>
      <c r="R107" s="26">
        <v>1</v>
      </c>
    </row>
    <row r="108" spans="1:18" x14ac:dyDescent="0.25">
      <c r="A108" s="24">
        <v>3198411</v>
      </c>
      <c r="B108" s="39">
        <v>0.32500000000000001</v>
      </c>
      <c r="C108" s="24" t="s">
        <v>17</v>
      </c>
      <c r="D108" s="24" t="str" cm="1">
        <f t="array" ref="D108">LEFT(C108,MIN(SEARCH({0,1,2,3,4,5,6,7,8,9},C108&amp;"0123456789"))-1)</f>
        <v>Tr</v>
      </c>
      <c r="E108" s="35" cm="1">
        <f t="array" ref="E108">_xlfn.NUMBERVALUE(RIGHT(LEFT(C108,SEARCH("x",C108)-1),SEARCH("x",C108)-MIN(SEARCH({0,1,2,3,4,5,6,7,8,9},C108&amp;"0123456789"))))</f>
        <v>16</v>
      </c>
      <c r="F108" s="14" t="e">
        <f t="shared" si="5"/>
        <v>#N/A</v>
      </c>
      <c r="G108" s="41">
        <f t="shared" si="6"/>
        <v>4</v>
      </c>
      <c r="H108" s="24" t="s">
        <v>24</v>
      </c>
      <c r="I108" s="35">
        <v>28</v>
      </c>
      <c r="J108" s="35">
        <v>35</v>
      </c>
      <c r="K108" s="25">
        <v>12.47</v>
      </c>
      <c r="L108" s="24" t="s">
        <v>14</v>
      </c>
      <c r="M108" s="25">
        <v>74.98</v>
      </c>
      <c r="N108" s="37">
        <v>80</v>
      </c>
      <c r="O108" s="41">
        <v>33</v>
      </c>
      <c r="P108" s="46">
        <v>2.2810000000000001</v>
      </c>
      <c r="Q108" s="14">
        <f t="shared" si="7"/>
        <v>577.5</v>
      </c>
      <c r="R108" s="26">
        <v>1</v>
      </c>
    </row>
    <row r="109" spans="1:18" x14ac:dyDescent="0.25">
      <c r="A109" s="24">
        <v>3193616</v>
      </c>
      <c r="B109" s="39">
        <v>0.42399999999999999</v>
      </c>
      <c r="C109" s="24" t="s">
        <v>18</v>
      </c>
      <c r="D109" s="24" t="str" cm="1">
        <f t="array" ref="D109">LEFT(C109,MIN(SEARCH({0,1,2,3,4,5,6,7,8,9},C109&amp;"0123456789"))-1)</f>
        <v>Tr</v>
      </c>
      <c r="E109" s="35" cm="1">
        <f t="array" ref="E109">_xlfn.NUMBERVALUE(RIGHT(LEFT(C109,SEARCH("x",C109)-1),SEARCH("x",C109)-MIN(SEARCH({0,1,2,3,4,5,6,7,8,9},C109&amp;"0123456789"))))</f>
        <v>18</v>
      </c>
      <c r="F109" s="14">
        <f t="shared" si="5"/>
        <v>8</v>
      </c>
      <c r="G109" s="41">
        <f t="shared" si="6"/>
        <v>4</v>
      </c>
      <c r="H109" s="24" t="s">
        <v>24</v>
      </c>
      <c r="I109" s="35">
        <v>28</v>
      </c>
      <c r="J109" s="35">
        <v>35</v>
      </c>
      <c r="K109" s="25">
        <v>16.190000000000001</v>
      </c>
      <c r="L109" s="24" t="s">
        <v>14</v>
      </c>
      <c r="M109" s="25">
        <v>143.29</v>
      </c>
      <c r="N109" s="37">
        <v>80</v>
      </c>
      <c r="O109" s="41">
        <v>33</v>
      </c>
      <c r="P109" s="46">
        <v>2.2810000000000001</v>
      </c>
      <c r="Q109" s="14">
        <f t="shared" si="7"/>
        <v>577.5</v>
      </c>
      <c r="R109" s="26">
        <v>1</v>
      </c>
    </row>
    <row r="110" spans="1:18" x14ac:dyDescent="0.25">
      <c r="A110" s="24">
        <v>3136506</v>
      </c>
      <c r="B110" s="39">
        <v>0.32500000000000001</v>
      </c>
      <c r="C110" s="24" t="s">
        <v>17</v>
      </c>
      <c r="D110" s="24" t="str" cm="1">
        <f t="array" ref="D110">LEFT(C110,MIN(SEARCH({0,1,2,3,4,5,6,7,8,9},C110&amp;"0123456789"))-1)</f>
        <v>Tr</v>
      </c>
      <c r="E110" s="35" cm="1">
        <f t="array" ref="E110">_xlfn.NUMBERVALUE(RIGHT(LEFT(C110,SEARCH("x",C110)-1),SEARCH("x",C110)-MIN(SEARCH({0,1,2,3,4,5,6,7,8,9},C110&amp;"0123456789"))))</f>
        <v>16</v>
      </c>
      <c r="F110" s="14" t="e">
        <f t="shared" si="5"/>
        <v>#N/A</v>
      </c>
      <c r="G110" s="41">
        <f t="shared" si="6"/>
        <v>4</v>
      </c>
      <c r="H110" s="24" t="s">
        <v>13</v>
      </c>
      <c r="I110" s="35">
        <v>28</v>
      </c>
      <c r="J110" s="35">
        <v>35</v>
      </c>
      <c r="K110" s="25">
        <v>14.51</v>
      </c>
      <c r="L110" s="24" t="s">
        <v>21</v>
      </c>
      <c r="M110" s="25">
        <v>177.48</v>
      </c>
      <c r="N110" s="37">
        <v>80</v>
      </c>
      <c r="O110" s="41">
        <v>33</v>
      </c>
      <c r="P110" s="46">
        <v>2.2810000000000001</v>
      </c>
      <c r="Q110" s="14">
        <f t="shared" si="7"/>
        <v>577.5</v>
      </c>
      <c r="R110" s="26">
        <v>1</v>
      </c>
    </row>
    <row r="111" spans="1:18" x14ac:dyDescent="0.25">
      <c r="A111" s="24">
        <v>3006332</v>
      </c>
      <c r="B111" s="39">
        <v>0.47199999999999998</v>
      </c>
      <c r="C111" s="24" t="s">
        <v>50</v>
      </c>
      <c r="D111" s="24" t="str" cm="1">
        <f t="array" ref="D111">LEFT(C111,MIN(SEARCH({0,1,2,3,4,5,6,7,8,9},C111&amp;"0123456789"))-1)</f>
        <v>Ds</v>
      </c>
      <c r="E111" s="35" cm="1">
        <f t="array" ref="E111">_xlfn.NUMBERVALUE(RIGHT(LEFT(C111,SEARCH("x",C111)-1),SEARCH("x",C111)-MIN(SEARCH({0,1,2,3,4,5,6,7,8,9},C111&amp;"0123456789"))))</f>
        <v>12</v>
      </c>
      <c r="F111" s="14" t="e">
        <f t="shared" si="5"/>
        <v>#N/A</v>
      </c>
      <c r="G111" s="41">
        <f t="shared" si="6"/>
        <v>15</v>
      </c>
      <c r="H111" s="24" t="s">
        <v>13</v>
      </c>
      <c r="I111" s="35">
        <v>28</v>
      </c>
      <c r="J111" s="35">
        <v>35</v>
      </c>
      <c r="K111" s="25" t="s">
        <v>22</v>
      </c>
      <c r="L111" s="24" t="s">
        <v>14</v>
      </c>
      <c r="M111" s="25" t="s">
        <v>22</v>
      </c>
      <c r="N111" s="37">
        <v>80</v>
      </c>
      <c r="O111" s="41">
        <v>33</v>
      </c>
      <c r="P111" s="46">
        <v>2.2810000000000001</v>
      </c>
      <c r="Q111" s="14">
        <f t="shared" si="7"/>
        <v>154</v>
      </c>
      <c r="R111" s="26">
        <v>1</v>
      </c>
    </row>
    <row r="112" spans="1:18" x14ac:dyDescent="0.25">
      <c r="A112" s="24">
        <v>2991745</v>
      </c>
      <c r="B112" s="39">
        <v>0.32500000000000001</v>
      </c>
      <c r="C112" s="24" t="s">
        <v>17</v>
      </c>
      <c r="D112" s="24" t="str" cm="1">
        <f t="array" ref="D112">LEFT(C112,MIN(SEARCH({0,1,2,3,4,5,6,7,8,9},C112&amp;"0123456789"))-1)</f>
        <v>Tr</v>
      </c>
      <c r="E112" s="35" cm="1">
        <f t="array" ref="E112">_xlfn.NUMBERVALUE(RIGHT(LEFT(C112,SEARCH("x",C112)-1),SEARCH("x",C112)-MIN(SEARCH({0,1,2,3,4,5,6,7,8,9},C112&amp;"0123456789"))))</f>
        <v>16</v>
      </c>
      <c r="F112" s="14" t="e">
        <f t="shared" si="5"/>
        <v>#N/A</v>
      </c>
      <c r="G112" s="41">
        <f t="shared" si="6"/>
        <v>4</v>
      </c>
      <c r="H112" s="24" t="s">
        <v>20</v>
      </c>
      <c r="I112" s="35">
        <v>28</v>
      </c>
      <c r="J112" s="35">
        <v>35</v>
      </c>
      <c r="K112" s="25">
        <v>17.68</v>
      </c>
      <c r="L112" s="24" t="s">
        <v>21</v>
      </c>
      <c r="M112" s="25">
        <v>177.48</v>
      </c>
      <c r="N112" s="37">
        <v>80</v>
      </c>
      <c r="O112" s="41">
        <v>33</v>
      </c>
      <c r="P112" s="46">
        <v>2.2810000000000001</v>
      </c>
      <c r="Q112" s="14">
        <f t="shared" si="7"/>
        <v>577.5</v>
      </c>
      <c r="R112" s="26">
        <v>1</v>
      </c>
    </row>
    <row r="113" spans="1:18" x14ac:dyDescent="0.25">
      <c r="A113" s="24">
        <v>2976481</v>
      </c>
      <c r="B113" s="39">
        <v>0.28699999999999998</v>
      </c>
      <c r="C113" s="24" t="s">
        <v>51</v>
      </c>
      <c r="D113" s="24" t="str" cm="1">
        <f t="array" ref="D113">LEFT(C113,MIN(SEARCH({0,1,2,3,4,5,6,7,8,9},C113&amp;"0123456789"))-1)</f>
        <v>Tr</v>
      </c>
      <c r="E113" s="35" cm="1">
        <f t="array" ref="E113">_xlfn.NUMBERVALUE(RIGHT(LEFT(C113,SEARCH("x",C113)-1),SEARCH("x",C113)-MIN(SEARCH({0,1,2,3,4,5,6,7,8,9},C113&amp;"0123456789"))))</f>
        <v>14</v>
      </c>
      <c r="F113" s="14" t="e">
        <f t="shared" si="5"/>
        <v>#N/A</v>
      </c>
      <c r="G113" s="41">
        <f t="shared" si="6"/>
        <v>4</v>
      </c>
      <c r="H113" s="24" t="s">
        <v>13</v>
      </c>
      <c r="I113" s="35">
        <v>28</v>
      </c>
      <c r="J113" s="35">
        <v>35</v>
      </c>
      <c r="K113" s="25">
        <v>14.51</v>
      </c>
      <c r="L113" s="24" t="s">
        <v>14</v>
      </c>
      <c r="M113" s="25">
        <v>76.59</v>
      </c>
      <c r="N113" s="37">
        <v>80</v>
      </c>
      <c r="O113" s="41">
        <v>33</v>
      </c>
      <c r="P113" s="46">
        <v>2.2810000000000001</v>
      </c>
      <c r="Q113" s="14">
        <f t="shared" si="7"/>
        <v>577.5</v>
      </c>
      <c r="R113" s="26">
        <v>1</v>
      </c>
    </row>
    <row r="114" spans="1:18" x14ac:dyDescent="0.25">
      <c r="A114" s="24">
        <v>2972018</v>
      </c>
      <c r="B114" s="39">
        <v>0.40400000000000003</v>
      </c>
      <c r="C114" s="24" t="s">
        <v>52</v>
      </c>
      <c r="D114" s="24" t="str" cm="1">
        <f t="array" ref="D114">LEFT(C114,MIN(SEARCH({0,1,2,3,4,5,6,7,8,9},C114&amp;"0123456789"))-1)</f>
        <v>Tr</v>
      </c>
      <c r="E114" s="35" cm="1">
        <f t="array" ref="E114">_xlfn.NUMBERVALUE(RIGHT(LEFT(C114,SEARCH("x",C114)-1),SEARCH("x",C114)-MIN(SEARCH({0,1,2,3,4,5,6,7,8,9},C114&amp;"0123456789"))))</f>
        <v>16</v>
      </c>
      <c r="F114" s="14">
        <f t="shared" si="5"/>
        <v>8</v>
      </c>
      <c r="G114" s="41">
        <f t="shared" si="6"/>
        <v>4</v>
      </c>
      <c r="H114" s="24" t="s">
        <v>13</v>
      </c>
      <c r="I114" s="35">
        <v>28</v>
      </c>
      <c r="J114" s="35">
        <v>35</v>
      </c>
      <c r="K114" s="25">
        <v>15.66</v>
      </c>
      <c r="L114" s="24" t="s">
        <v>14</v>
      </c>
      <c r="M114" s="25">
        <v>99.59</v>
      </c>
      <c r="N114" s="37">
        <v>80</v>
      </c>
      <c r="O114" s="41">
        <v>33</v>
      </c>
      <c r="P114" s="46">
        <v>2.2810000000000001</v>
      </c>
      <c r="Q114" s="14">
        <f t="shared" si="7"/>
        <v>577.5</v>
      </c>
      <c r="R114" s="26">
        <v>1</v>
      </c>
    </row>
    <row r="115" spans="1:18" x14ac:dyDescent="0.25">
      <c r="A115" s="24">
        <v>2902439</v>
      </c>
      <c r="B115" s="39">
        <v>0.32500000000000001</v>
      </c>
      <c r="C115" s="24" t="s">
        <v>17</v>
      </c>
      <c r="D115" s="24" t="str" cm="1">
        <f t="array" ref="D115">LEFT(C115,MIN(SEARCH({0,1,2,3,4,5,6,7,8,9},C115&amp;"0123456789"))-1)</f>
        <v>Tr</v>
      </c>
      <c r="E115" s="35" cm="1">
        <f t="array" ref="E115">_xlfn.NUMBERVALUE(RIGHT(LEFT(C115,SEARCH("x",C115)-1),SEARCH("x",C115)-MIN(SEARCH({0,1,2,3,4,5,6,7,8,9},C115&amp;"0123456789"))))</f>
        <v>16</v>
      </c>
      <c r="F115" s="14" t="e">
        <f t="shared" si="5"/>
        <v>#N/A</v>
      </c>
      <c r="G115" s="41">
        <f t="shared" si="6"/>
        <v>4</v>
      </c>
      <c r="H115" s="24" t="s">
        <v>24</v>
      </c>
      <c r="I115" s="35">
        <v>28</v>
      </c>
      <c r="J115" s="35">
        <v>35</v>
      </c>
      <c r="K115" s="25">
        <v>12.47</v>
      </c>
      <c r="L115" s="24" t="s">
        <v>21</v>
      </c>
      <c r="M115" s="25">
        <v>177.48</v>
      </c>
      <c r="N115" s="37">
        <v>80</v>
      </c>
      <c r="O115" s="41">
        <v>33</v>
      </c>
      <c r="P115" s="46">
        <v>2.2810000000000001</v>
      </c>
      <c r="Q115" s="14">
        <f t="shared" si="7"/>
        <v>577.5</v>
      </c>
      <c r="R115" s="26">
        <v>1</v>
      </c>
    </row>
    <row r="116" spans="1:18" x14ac:dyDescent="0.25">
      <c r="A116" s="24">
        <v>2834743</v>
      </c>
      <c r="B116" s="39">
        <v>0.28699999999999998</v>
      </c>
      <c r="C116" s="24" t="s">
        <v>51</v>
      </c>
      <c r="D116" s="24" t="str" cm="1">
        <f t="array" ref="D116">LEFT(C116,MIN(SEARCH({0,1,2,3,4,5,6,7,8,9},C116&amp;"0123456789"))-1)</f>
        <v>Tr</v>
      </c>
      <c r="E116" s="35" cm="1">
        <f t="array" ref="E116">_xlfn.NUMBERVALUE(RIGHT(LEFT(C116,SEARCH("x",C116)-1),SEARCH("x",C116)-MIN(SEARCH({0,1,2,3,4,5,6,7,8,9},C116&amp;"0123456789"))))</f>
        <v>14</v>
      </c>
      <c r="F116" s="14" t="e">
        <f t="shared" si="5"/>
        <v>#N/A</v>
      </c>
      <c r="G116" s="41">
        <f t="shared" si="6"/>
        <v>4</v>
      </c>
      <c r="H116" s="24" t="s">
        <v>20</v>
      </c>
      <c r="I116" s="35">
        <v>28</v>
      </c>
      <c r="J116" s="35">
        <v>35</v>
      </c>
      <c r="K116" s="25">
        <v>17.68</v>
      </c>
      <c r="L116" s="24" t="s">
        <v>14</v>
      </c>
      <c r="M116" s="25">
        <v>76.59</v>
      </c>
      <c r="N116" s="37">
        <v>80</v>
      </c>
      <c r="O116" s="41">
        <v>33</v>
      </c>
      <c r="P116" s="46">
        <v>2.2810000000000001</v>
      </c>
      <c r="Q116" s="14">
        <f t="shared" si="7"/>
        <v>577.5</v>
      </c>
      <c r="R116" s="26">
        <v>1</v>
      </c>
    </row>
    <row r="117" spans="1:18" x14ac:dyDescent="0.25">
      <c r="A117" s="24">
        <v>2830493</v>
      </c>
      <c r="B117" s="39">
        <v>0.40400000000000003</v>
      </c>
      <c r="C117" s="24" t="s">
        <v>52</v>
      </c>
      <c r="D117" s="24" t="str" cm="1">
        <f t="array" ref="D117">LEFT(C117,MIN(SEARCH({0,1,2,3,4,5,6,7,8,9},C117&amp;"0123456789"))-1)</f>
        <v>Tr</v>
      </c>
      <c r="E117" s="35" cm="1">
        <f t="array" ref="E117">_xlfn.NUMBERVALUE(RIGHT(LEFT(C117,SEARCH("x",C117)-1),SEARCH("x",C117)-MIN(SEARCH({0,1,2,3,4,5,6,7,8,9},C117&amp;"0123456789"))))</f>
        <v>16</v>
      </c>
      <c r="F117" s="14">
        <f t="shared" si="5"/>
        <v>8</v>
      </c>
      <c r="G117" s="41">
        <f t="shared" si="6"/>
        <v>4</v>
      </c>
      <c r="H117" s="24" t="s">
        <v>20</v>
      </c>
      <c r="I117" s="35">
        <v>28</v>
      </c>
      <c r="J117" s="35">
        <v>35</v>
      </c>
      <c r="K117" s="25">
        <v>18.96</v>
      </c>
      <c r="L117" s="24" t="s">
        <v>14</v>
      </c>
      <c r="M117" s="25">
        <v>99.59</v>
      </c>
      <c r="N117" s="37">
        <v>80</v>
      </c>
      <c r="O117" s="41">
        <v>33</v>
      </c>
      <c r="P117" s="46">
        <v>2.2810000000000001</v>
      </c>
      <c r="Q117" s="14">
        <f t="shared" si="7"/>
        <v>577.5</v>
      </c>
      <c r="R117" s="26">
        <v>1</v>
      </c>
    </row>
    <row r="118" spans="1:18" x14ac:dyDescent="0.25">
      <c r="A118" s="24">
        <v>2778049</v>
      </c>
      <c r="B118" s="39">
        <v>0.36299999999999999</v>
      </c>
      <c r="C118" s="24" t="s">
        <v>19</v>
      </c>
      <c r="D118" s="24" t="str" cm="1">
        <f t="array" ref="D118">LEFT(C118,MIN(SEARCH({0,1,2,3,4,5,6,7,8,9},C118&amp;"0123456789"))-1)</f>
        <v>Tr</v>
      </c>
      <c r="E118" s="35" cm="1">
        <f t="array" ref="E118">_xlfn.NUMBERVALUE(RIGHT(LEFT(C118,SEARCH("x",C118)-1),SEARCH("x",C118)-MIN(SEARCH({0,1,2,3,4,5,6,7,8,9},C118&amp;"0123456789"))))</f>
        <v>18</v>
      </c>
      <c r="F118" s="14" t="e">
        <f t="shared" si="5"/>
        <v>#N/A</v>
      </c>
      <c r="G118" s="41">
        <f t="shared" si="6"/>
        <v>4</v>
      </c>
      <c r="H118" s="24" t="s">
        <v>13</v>
      </c>
      <c r="I118" s="35">
        <v>28</v>
      </c>
      <c r="J118" s="35">
        <v>35</v>
      </c>
      <c r="K118" s="25">
        <v>13.36</v>
      </c>
      <c r="L118" s="24" t="s">
        <v>16</v>
      </c>
      <c r="M118" s="25">
        <v>25.99</v>
      </c>
      <c r="N118" s="37">
        <v>80</v>
      </c>
      <c r="O118" s="41">
        <v>33</v>
      </c>
      <c r="P118" s="46">
        <v>2.2810000000000001</v>
      </c>
      <c r="Q118" s="14">
        <f t="shared" si="7"/>
        <v>577.5</v>
      </c>
      <c r="R118" s="26">
        <v>1</v>
      </c>
    </row>
    <row r="119" spans="1:18" x14ac:dyDescent="0.25">
      <c r="A119" s="24">
        <v>2741495</v>
      </c>
      <c r="B119" s="39">
        <v>0.28699999999999998</v>
      </c>
      <c r="C119" s="24" t="s">
        <v>51</v>
      </c>
      <c r="D119" s="24" t="str" cm="1">
        <f t="array" ref="D119">LEFT(C119,MIN(SEARCH({0,1,2,3,4,5,6,7,8,9},C119&amp;"0123456789"))-1)</f>
        <v>Tr</v>
      </c>
      <c r="E119" s="35" cm="1">
        <f t="array" ref="E119">_xlfn.NUMBERVALUE(RIGHT(LEFT(C119,SEARCH("x",C119)-1),SEARCH("x",C119)-MIN(SEARCH({0,1,2,3,4,5,6,7,8,9},C119&amp;"0123456789"))))</f>
        <v>14</v>
      </c>
      <c r="F119" s="14" t="e">
        <f t="shared" si="5"/>
        <v>#N/A</v>
      </c>
      <c r="G119" s="41">
        <f t="shared" si="6"/>
        <v>4</v>
      </c>
      <c r="H119" s="24" t="s">
        <v>24</v>
      </c>
      <c r="I119" s="35">
        <v>28</v>
      </c>
      <c r="J119" s="35">
        <v>35</v>
      </c>
      <c r="K119" s="25">
        <v>12.47</v>
      </c>
      <c r="L119" s="24" t="s">
        <v>14</v>
      </c>
      <c r="M119" s="25">
        <v>76.59</v>
      </c>
      <c r="N119" s="37">
        <v>80</v>
      </c>
      <c r="O119" s="41">
        <v>33</v>
      </c>
      <c r="P119" s="46">
        <v>2.2810000000000001</v>
      </c>
      <c r="Q119" s="14">
        <f t="shared" si="7"/>
        <v>577.5</v>
      </c>
      <c r="R119" s="26">
        <v>1</v>
      </c>
    </row>
    <row r="120" spans="1:18" x14ac:dyDescent="0.25">
      <c r="A120" s="24">
        <v>2737385</v>
      </c>
      <c r="B120" s="39">
        <v>0.40400000000000003</v>
      </c>
      <c r="C120" s="24" t="s">
        <v>52</v>
      </c>
      <c r="D120" s="24" t="str" cm="1">
        <f t="array" ref="D120">LEFT(C120,MIN(SEARCH({0,1,2,3,4,5,6,7,8,9},C120&amp;"0123456789"))-1)</f>
        <v>Tr</v>
      </c>
      <c r="E120" s="35" cm="1">
        <f t="array" ref="E120">_xlfn.NUMBERVALUE(RIGHT(LEFT(C120,SEARCH("x",C120)-1),SEARCH("x",C120)-MIN(SEARCH({0,1,2,3,4,5,6,7,8,9},C120&amp;"0123456789"))))</f>
        <v>16</v>
      </c>
      <c r="F120" s="14">
        <f t="shared" si="5"/>
        <v>8</v>
      </c>
      <c r="G120" s="41">
        <f t="shared" si="6"/>
        <v>4</v>
      </c>
      <c r="H120" s="24" t="s">
        <v>24</v>
      </c>
      <c r="I120" s="35">
        <v>28</v>
      </c>
      <c r="J120" s="35">
        <v>35</v>
      </c>
      <c r="K120" s="25">
        <v>13.66</v>
      </c>
      <c r="L120" s="24" t="s">
        <v>14</v>
      </c>
      <c r="M120" s="25">
        <v>99.59</v>
      </c>
      <c r="N120" s="37">
        <v>80</v>
      </c>
      <c r="O120" s="41">
        <v>33</v>
      </c>
      <c r="P120" s="46">
        <v>2.2810000000000001</v>
      </c>
      <c r="Q120" s="14">
        <f t="shared" si="7"/>
        <v>577.5</v>
      </c>
      <c r="R120" s="26">
        <v>1</v>
      </c>
    </row>
    <row r="121" spans="1:18" x14ac:dyDescent="0.25">
      <c r="A121" s="24">
        <v>2681908</v>
      </c>
      <c r="B121" s="39">
        <v>3.0070000000000001</v>
      </c>
      <c r="C121" s="24" t="s">
        <v>43</v>
      </c>
      <c r="D121" s="24" t="str" cm="1">
        <f t="array" ref="D121">LEFT(C121,MIN(SEARCH({0,1,2,3,4,5,6,7,8,9},C121&amp;"0123456789"))-1)</f>
        <v>Ds</v>
      </c>
      <c r="E121" s="35" cm="1">
        <f t="array" ref="E121">_xlfn.NUMBERVALUE(RIGHT(LEFT(C121,SEARCH("x",C121)-1),SEARCH("x",C121)-MIN(SEARCH({0,1,2,3,4,5,6,7,8,9},C121&amp;"0123456789"))))</f>
        <v>18</v>
      </c>
      <c r="F121" s="14" t="e">
        <f t="shared" si="5"/>
        <v>#N/A</v>
      </c>
      <c r="G121" s="41">
        <f t="shared" si="6"/>
        <v>100</v>
      </c>
      <c r="H121" s="24" t="s">
        <v>24</v>
      </c>
      <c r="I121" s="35">
        <v>28</v>
      </c>
      <c r="J121" s="35">
        <v>35</v>
      </c>
      <c r="K121" s="25">
        <v>22.78</v>
      </c>
      <c r="L121" s="24" t="s">
        <v>21</v>
      </c>
      <c r="M121" s="25">
        <v>243</v>
      </c>
      <c r="N121" s="37">
        <v>80</v>
      </c>
      <c r="O121" s="41">
        <v>33</v>
      </c>
      <c r="P121" s="46">
        <v>2.2810000000000001</v>
      </c>
      <c r="Q121" s="14">
        <f t="shared" si="7"/>
        <v>23.1</v>
      </c>
      <c r="R121" s="26">
        <v>1</v>
      </c>
    </row>
    <row r="122" spans="1:18" x14ac:dyDescent="0.25">
      <c r="A122" s="24">
        <v>2681908</v>
      </c>
      <c r="B122" s="39">
        <v>3.0070000000000001</v>
      </c>
      <c r="C122" s="24" t="s">
        <v>43</v>
      </c>
      <c r="D122" s="24" t="str" cm="1">
        <f t="array" ref="D122">LEFT(C122,MIN(SEARCH({0,1,2,3,4,5,6,7,8,9},C122&amp;"0123456789"))-1)</f>
        <v>Ds</v>
      </c>
      <c r="E122" s="35" cm="1">
        <f t="array" ref="E122">_xlfn.NUMBERVALUE(RIGHT(LEFT(C122,SEARCH("x",C122)-1),SEARCH("x",C122)-MIN(SEARCH({0,1,2,3,4,5,6,7,8,9},C122&amp;"0123456789"))))</f>
        <v>18</v>
      </c>
      <c r="F122" s="14" t="e">
        <f t="shared" si="5"/>
        <v>#N/A</v>
      </c>
      <c r="G122" s="41">
        <f t="shared" si="6"/>
        <v>100</v>
      </c>
      <c r="H122" s="24" t="s">
        <v>24</v>
      </c>
      <c r="I122" s="35">
        <v>28</v>
      </c>
      <c r="J122" s="35">
        <v>35</v>
      </c>
      <c r="K122" s="25">
        <v>22.78</v>
      </c>
      <c r="L122" s="24" t="s">
        <v>14</v>
      </c>
      <c r="M122" s="25">
        <v>146.69999999999999</v>
      </c>
      <c r="N122" s="37">
        <v>80</v>
      </c>
      <c r="O122" s="41">
        <v>33</v>
      </c>
      <c r="P122" s="46">
        <v>2.2810000000000001</v>
      </c>
      <c r="Q122" s="14">
        <f t="shared" si="7"/>
        <v>23.1</v>
      </c>
      <c r="R122" s="26">
        <v>1</v>
      </c>
    </row>
    <row r="123" spans="1:18" x14ac:dyDescent="0.25">
      <c r="A123" s="24">
        <v>2645760</v>
      </c>
      <c r="B123" s="39">
        <v>0.36299999999999999</v>
      </c>
      <c r="C123" s="24" t="s">
        <v>19</v>
      </c>
      <c r="D123" s="24" t="str" cm="1">
        <f t="array" ref="D123">LEFT(C123,MIN(SEARCH({0,1,2,3,4,5,6,7,8,9},C123&amp;"0123456789"))-1)</f>
        <v>Tr</v>
      </c>
      <c r="E123" s="35" cm="1">
        <f t="array" ref="E123">_xlfn.NUMBERVALUE(RIGHT(LEFT(C123,SEARCH("x",C123)-1),SEARCH("x",C123)-MIN(SEARCH({0,1,2,3,4,5,6,7,8,9},C123&amp;"0123456789"))))</f>
        <v>18</v>
      </c>
      <c r="F123" s="14" t="e">
        <f t="shared" si="5"/>
        <v>#N/A</v>
      </c>
      <c r="G123" s="41">
        <f t="shared" si="6"/>
        <v>4</v>
      </c>
      <c r="H123" s="24" t="s">
        <v>20</v>
      </c>
      <c r="I123" s="35">
        <v>28</v>
      </c>
      <c r="J123" s="35">
        <v>35</v>
      </c>
      <c r="K123" s="25">
        <v>16.41</v>
      </c>
      <c r="L123" s="24" t="s">
        <v>16</v>
      </c>
      <c r="M123" s="25">
        <v>25.99</v>
      </c>
      <c r="N123" s="37">
        <v>80</v>
      </c>
      <c r="O123" s="41">
        <v>33</v>
      </c>
      <c r="P123" s="46">
        <v>2.2810000000000001</v>
      </c>
      <c r="Q123" s="14">
        <f t="shared" si="7"/>
        <v>577.5</v>
      </c>
      <c r="R123" s="26">
        <v>1</v>
      </c>
    </row>
    <row r="124" spans="1:18" x14ac:dyDescent="0.25">
      <c r="A124" s="24">
        <v>2611449</v>
      </c>
      <c r="B124" s="39">
        <v>0.69199999999999995</v>
      </c>
      <c r="C124" s="24" t="s">
        <v>53</v>
      </c>
      <c r="D124" s="24" t="str" cm="1">
        <f t="array" ref="D124">LEFT(C124,MIN(SEARCH({0,1,2,3,4,5,6,7,8,9},C124&amp;"0123456789"))-1)</f>
        <v>Ds</v>
      </c>
      <c r="E124" s="35" cm="1">
        <f t="array" ref="E124">_xlfn.NUMBERVALUE(RIGHT(LEFT(C124,SEARCH("x",C124)-1),SEARCH("x",C124)-MIN(SEARCH({0,1,2,3,4,5,6,7,8,9},C124&amp;"0123456789"))))</f>
        <v>12</v>
      </c>
      <c r="F124" s="14" t="e">
        <f t="shared" si="5"/>
        <v>#N/A</v>
      </c>
      <c r="G124" s="41">
        <f t="shared" si="6"/>
        <v>25</v>
      </c>
      <c r="H124" s="24" t="s">
        <v>13</v>
      </c>
      <c r="I124" s="35">
        <v>28</v>
      </c>
      <c r="J124" s="35">
        <v>35</v>
      </c>
      <c r="K124" s="25">
        <v>24.16</v>
      </c>
      <c r="L124" s="24" t="s">
        <v>14</v>
      </c>
      <c r="M124" s="25">
        <v>78.599999999999994</v>
      </c>
      <c r="N124" s="37">
        <v>80</v>
      </c>
      <c r="O124" s="41">
        <v>33</v>
      </c>
      <c r="P124" s="46">
        <v>2.2810000000000001</v>
      </c>
      <c r="Q124" s="14">
        <f t="shared" si="7"/>
        <v>92.4</v>
      </c>
      <c r="R124" s="26">
        <v>1</v>
      </c>
    </row>
    <row r="125" spans="1:18" x14ac:dyDescent="0.25">
      <c r="A125" s="24">
        <v>2584231</v>
      </c>
      <c r="B125" s="39">
        <v>0.36299999999999999</v>
      </c>
      <c r="C125" s="24" t="s">
        <v>19</v>
      </c>
      <c r="D125" s="24" t="str" cm="1">
        <f t="array" ref="D125">LEFT(C125,MIN(SEARCH({0,1,2,3,4,5,6,7,8,9},C125&amp;"0123456789"))-1)</f>
        <v>Tr</v>
      </c>
      <c r="E125" s="35" cm="1">
        <f t="array" ref="E125">_xlfn.NUMBERVALUE(RIGHT(LEFT(C125,SEARCH("x",C125)-1),SEARCH("x",C125)-MIN(SEARCH({0,1,2,3,4,5,6,7,8,9},C125&amp;"0123456789"))))</f>
        <v>18</v>
      </c>
      <c r="F125" s="14" t="e">
        <f t="shared" si="5"/>
        <v>#N/A</v>
      </c>
      <c r="G125" s="41">
        <f t="shared" si="6"/>
        <v>4</v>
      </c>
      <c r="H125" s="24" t="s">
        <v>24</v>
      </c>
      <c r="I125" s="35">
        <v>28</v>
      </c>
      <c r="J125" s="35">
        <v>35</v>
      </c>
      <c r="K125" s="25">
        <v>11.28</v>
      </c>
      <c r="L125" s="24" t="s">
        <v>16</v>
      </c>
      <c r="M125" s="25">
        <v>25.99</v>
      </c>
      <c r="N125" s="37">
        <v>80</v>
      </c>
      <c r="O125" s="41">
        <v>33</v>
      </c>
      <c r="P125" s="46">
        <v>2.2810000000000001</v>
      </c>
      <c r="Q125" s="14">
        <f t="shared" si="7"/>
        <v>577.5</v>
      </c>
      <c r="R125" s="26">
        <v>1</v>
      </c>
    </row>
    <row r="126" spans="1:18" x14ac:dyDescent="0.25">
      <c r="A126" s="24">
        <v>2430792</v>
      </c>
      <c r="B126" s="39">
        <v>0.32500000000000001</v>
      </c>
      <c r="C126" s="24" t="s">
        <v>17</v>
      </c>
      <c r="D126" s="24" t="str" cm="1">
        <f t="array" ref="D126">LEFT(C126,MIN(SEARCH({0,1,2,3,4,5,6,7,8,9},C126&amp;"0123456789"))-1)</f>
        <v>Tr</v>
      </c>
      <c r="E126" s="35" cm="1">
        <f t="array" ref="E126">_xlfn.NUMBERVALUE(RIGHT(LEFT(C126,SEARCH("x",C126)-1),SEARCH("x",C126)-MIN(SEARCH({0,1,2,3,4,5,6,7,8,9},C126&amp;"0123456789"))))</f>
        <v>16</v>
      </c>
      <c r="F126" s="14" t="e">
        <f t="shared" si="5"/>
        <v>#N/A</v>
      </c>
      <c r="G126" s="41">
        <f t="shared" si="6"/>
        <v>4</v>
      </c>
      <c r="H126" s="24" t="s">
        <v>13</v>
      </c>
      <c r="I126" s="35">
        <v>28</v>
      </c>
      <c r="J126" s="35">
        <v>35</v>
      </c>
      <c r="K126" s="25">
        <v>14.51</v>
      </c>
      <c r="L126" s="24" t="s">
        <v>16</v>
      </c>
      <c r="M126" s="25">
        <v>19.09</v>
      </c>
      <c r="N126" s="37">
        <v>80</v>
      </c>
      <c r="O126" s="41">
        <v>33</v>
      </c>
      <c r="P126" s="46">
        <v>2.2810000000000001</v>
      </c>
      <c r="Q126" s="14">
        <f t="shared" si="7"/>
        <v>577.5</v>
      </c>
      <c r="R126" s="26">
        <v>1</v>
      </c>
    </row>
    <row r="127" spans="1:18" x14ac:dyDescent="0.25">
      <c r="A127" s="24">
        <v>2427148</v>
      </c>
      <c r="B127" s="39">
        <v>0.42399999999999999</v>
      </c>
      <c r="C127" s="24" t="s">
        <v>18</v>
      </c>
      <c r="D127" s="24" t="str" cm="1">
        <f t="array" ref="D127">LEFT(C127,MIN(SEARCH({0,1,2,3,4,5,6,7,8,9},C127&amp;"0123456789"))-1)</f>
        <v>Tr</v>
      </c>
      <c r="E127" s="35" cm="1">
        <f t="array" ref="E127">_xlfn.NUMBERVALUE(RIGHT(LEFT(C127,SEARCH("x",C127)-1),SEARCH("x",C127)-MIN(SEARCH({0,1,2,3,4,5,6,7,8,9},C127&amp;"0123456789"))))</f>
        <v>18</v>
      </c>
      <c r="F127" s="14">
        <f t="shared" si="5"/>
        <v>8</v>
      </c>
      <c r="G127" s="41">
        <f t="shared" si="6"/>
        <v>4</v>
      </c>
      <c r="H127" s="24" t="s">
        <v>13</v>
      </c>
      <c r="I127" s="35">
        <v>28</v>
      </c>
      <c r="J127" s="35">
        <v>35</v>
      </c>
      <c r="K127" s="25">
        <v>18.100000000000001</v>
      </c>
      <c r="L127" s="24" t="s">
        <v>16</v>
      </c>
      <c r="M127" s="25">
        <v>27.37</v>
      </c>
      <c r="N127" s="37">
        <v>80</v>
      </c>
      <c r="O127" s="41">
        <v>33</v>
      </c>
      <c r="P127" s="46">
        <v>2.2810000000000001</v>
      </c>
      <c r="Q127" s="14">
        <f t="shared" si="7"/>
        <v>577.5</v>
      </c>
      <c r="R127" s="26">
        <v>1</v>
      </c>
    </row>
    <row r="128" spans="1:18" x14ac:dyDescent="0.25">
      <c r="A128" s="24">
        <v>2324213</v>
      </c>
      <c r="B128" s="39">
        <v>0.28699999999999998</v>
      </c>
      <c r="C128" s="24" t="s">
        <v>54</v>
      </c>
      <c r="D128" s="24" t="str" cm="1">
        <f t="array" ref="D128">LEFT(C128,MIN(SEARCH({0,1,2,3,4,5,6,7,8,9},C128&amp;"0123456789"))-1)</f>
        <v>Tr</v>
      </c>
      <c r="E128" s="35" cm="1">
        <f t="array" ref="E128">_xlfn.NUMBERVALUE(RIGHT(LEFT(C128,SEARCH("x",C128)-1),SEARCH("x",C128)-MIN(SEARCH({0,1,2,3,4,5,6,7,8,9},C128&amp;"0123456789"))))</f>
        <v>14</v>
      </c>
      <c r="F128" s="14" t="e">
        <f t="shared" si="5"/>
        <v>#N/A</v>
      </c>
      <c r="G128" s="41">
        <f t="shared" si="6"/>
        <v>3</v>
      </c>
      <c r="H128" s="24" t="s">
        <v>13</v>
      </c>
      <c r="I128" s="35">
        <v>28</v>
      </c>
      <c r="J128" s="35">
        <v>35</v>
      </c>
      <c r="K128" s="25">
        <v>14.51</v>
      </c>
      <c r="L128" s="24" t="s">
        <v>14</v>
      </c>
      <c r="M128" s="25">
        <v>76.59</v>
      </c>
      <c r="N128" s="37">
        <v>80</v>
      </c>
      <c r="O128" s="41">
        <v>33</v>
      </c>
      <c r="P128" s="46">
        <v>2.2810000000000001</v>
      </c>
      <c r="Q128" s="14">
        <f t="shared" si="7"/>
        <v>770</v>
      </c>
      <c r="R128" s="26">
        <v>1</v>
      </c>
    </row>
    <row r="129" spans="1:18" x14ac:dyDescent="0.25">
      <c r="A129" s="24">
        <v>2315040</v>
      </c>
      <c r="B129" s="39">
        <v>0.32500000000000001</v>
      </c>
      <c r="C129" s="24" t="s">
        <v>17</v>
      </c>
      <c r="D129" s="24" t="str" cm="1">
        <f t="array" ref="D129">LEFT(C129,MIN(SEARCH({0,1,2,3,4,5,6,7,8,9},C129&amp;"0123456789"))-1)</f>
        <v>Tr</v>
      </c>
      <c r="E129" s="35" cm="1">
        <f t="array" ref="E129">_xlfn.NUMBERVALUE(RIGHT(LEFT(C129,SEARCH("x",C129)-1),SEARCH("x",C129)-MIN(SEARCH({0,1,2,3,4,5,6,7,8,9},C129&amp;"0123456789"))))</f>
        <v>16</v>
      </c>
      <c r="F129" s="14" t="e">
        <f t="shared" si="5"/>
        <v>#N/A</v>
      </c>
      <c r="G129" s="41">
        <f t="shared" si="6"/>
        <v>4</v>
      </c>
      <c r="H129" s="24" t="s">
        <v>20</v>
      </c>
      <c r="I129" s="35">
        <v>28</v>
      </c>
      <c r="J129" s="35">
        <v>35</v>
      </c>
      <c r="K129" s="25">
        <v>17.68</v>
      </c>
      <c r="L129" s="24" t="s">
        <v>16</v>
      </c>
      <c r="M129" s="25">
        <v>19.09</v>
      </c>
      <c r="N129" s="37">
        <v>80</v>
      </c>
      <c r="O129" s="41">
        <v>33</v>
      </c>
      <c r="P129" s="46">
        <v>2.2810000000000001</v>
      </c>
      <c r="Q129" s="14">
        <f t="shared" si="7"/>
        <v>577.5</v>
      </c>
      <c r="R129" s="26">
        <v>1</v>
      </c>
    </row>
    <row r="130" spans="1:18" x14ac:dyDescent="0.25">
      <c r="A130" s="24">
        <v>2311570</v>
      </c>
      <c r="B130" s="39">
        <v>0.42399999999999999</v>
      </c>
      <c r="C130" s="24" t="s">
        <v>18</v>
      </c>
      <c r="D130" s="24" t="str" cm="1">
        <f t="array" ref="D130">LEFT(C130,MIN(SEARCH({0,1,2,3,4,5,6,7,8,9},C130&amp;"0123456789"))-1)</f>
        <v>Tr</v>
      </c>
      <c r="E130" s="35" cm="1">
        <f t="array" ref="E130">_xlfn.NUMBERVALUE(RIGHT(LEFT(C130,SEARCH("x",C130)-1),SEARCH("x",C130)-MIN(SEARCH({0,1,2,3,4,5,6,7,8,9},C130&amp;"0123456789"))))</f>
        <v>18</v>
      </c>
      <c r="F130" s="14">
        <f t="shared" si="5"/>
        <v>8</v>
      </c>
      <c r="G130" s="41">
        <f t="shared" si="6"/>
        <v>4</v>
      </c>
      <c r="H130" s="24" t="s">
        <v>20</v>
      </c>
      <c r="I130" s="35">
        <v>28</v>
      </c>
      <c r="J130" s="35">
        <v>35</v>
      </c>
      <c r="K130" s="25">
        <v>21.66</v>
      </c>
      <c r="L130" s="24" t="s">
        <v>16</v>
      </c>
      <c r="M130" s="25">
        <v>27.37</v>
      </c>
      <c r="N130" s="37">
        <v>80</v>
      </c>
      <c r="O130" s="41">
        <v>33</v>
      </c>
      <c r="P130" s="46">
        <v>2.2810000000000001</v>
      </c>
      <c r="Q130" s="14">
        <f t="shared" ref="Q130:Q161" si="8">Cycle_max*2*O130/G130</f>
        <v>577.5</v>
      </c>
      <c r="R130" s="26">
        <v>1</v>
      </c>
    </row>
    <row r="131" spans="1:18" x14ac:dyDescent="0.25">
      <c r="A131" s="24">
        <v>2261202</v>
      </c>
      <c r="B131" s="39">
        <v>0.32500000000000001</v>
      </c>
      <c r="C131" s="24" t="s">
        <v>17</v>
      </c>
      <c r="D131" s="24" t="str" cm="1">
        <f t="array" ref="D131">LEFT(C131,MIN(SEARCH({0,1,2,3,4,5,6,7,8,9},C131&amp;"0123456789"))-1)</f>
        <v>Tr</v>
      </c>
      <c r="E131" s="35" cm="1">
        <f t="array" ref="E131">_xlfn.NUMBERVALUE(RIGHT(LEFT(C131,SEARCH("x",C131)-1),SEARCH("x",C131)-MIN(SEARCH({0,1,2,3,4,5,6,7,8,9},C131&amp;"0123456789"))))</f>
        <v>16</v>
      </c>
      <c r="F131" s="14" t="e">
        <f t="shared" ref="F131:F194" si="9">IFERROR(_xlfn.NUMBERVALUE(RIGHT(LEFT(C131,SEARCH("P",C131)-1),SEARCH("P",C131)-SEARCH("x",C131)-1)),NA())</f>
        <v>#N/A</v>
      </c>
      <c r="G131" s="41">
        <f t="shared" ref="G131:G194" si="10">_xlfn.NUMBERVALUE(RIGHT(C131,LEN(C131)-IFERROR(SEARCH("P",C131),SEARCH("x",C131))))</f>
        <v>4</v>
      </c>
      <c r="H131" s="24" t="s">
        <v>24</v>
      </c>
      <c r="I131" s="35">
        <v>28</v>
      </c>
      <c r="J131" s="35">
        <v>35</v>
      </c>
      <c r="K131" s="25">
        <v>12.47</v>
      </c>
      <c r="L131" s="24" t="s">
        <v>16</v>
      </c>
      <c r="M131" s="25">
        <v>19.09</v>
      </c>
      <c r="N131" s="37">
        <v>80</v>
      </c>
      <c r="O131" s="41">
        <v>33</v>
      </c>
      <c r="P131" s="46">
        <v>2.2810000000000001</v>
      </c>
      <c r="Q131" s="14">
        <f t="shared" si="8"/>
        <v>577.5</v>
      </c>
      <c r="R131" s="26">
        <v>1</v>
      </c>
    </row>
    <row r="132" spans="1:18" x14ac:dyDescent="0.25">
      <c r="A132" s="24">
        <v>2257812</v>
      </c>
      <c r="B132" s="39">
        <v>0.42399999999999999</v>
      </c>
      <c r="C132" s="24" t="s">
        <v>18</v>
      </c>
      <c r="D132" s="24" t="str" cm="1">
        <f t="array" ref="D132">LEFT(C132,MIN(SEARCH({0,1,2,3,4,5,6,7,8,9},C132&amp;"0123456789"))-1)</f>
        <v>Tr</v>
      </c>
      <c r="E132" s="35" cm="1">
        <f t="array" ref="E132">_xlfn.NUMBERVALUE(RIGHT(LEFT(C132,SEARCH("x",C132)-1),SEARCH("x",C132)-MIN(SEARCH({0,1,2,3,4,5,6,7,8,9},C132&amp;"0123456789"))))</f>
        <v>18</v>
      </c>
      <c r="F132" s="14">
        <f t="shared" si="9"/>
        <v>8</v>
      </c>
      <c r="G132" s="41">
        <f t="shared" si="10"/>
        <v>4</v>
      </c>
      <c r="H132" s="24" t="s">
        <v>24</v>
      </c>
      <c r="I132" s="35">
        <v>28</v>
      </c>
      <c r="J132" s="35">
        <v>35</v>
      </c>
      <c r="K132" s="25">
        <v>16.190000000000001</v>
      </c>
      <c r="L132" s="24" t="s">
        <v>16</v>
      </c>
      <c r="M132" s="25">
        <v>27.37</v>
      </c>
      <c r="N132" s="37">
        <v>80</v>
      </c>
      <c r="O132" s="41">
        <v>33</v>
      </c>
      <c r="P132" s="46">
        <v>2.2810000000000001</v>
      </c>
      <c r="Q132" s="14">
        <f t="shared" si="8"/>
        <v>577.5</v>
      </c>
      <c r="R132" s="26">
        <v>1</v>
      </c>
    </row>
    <row r="133" spans="1:18" x14ac:dyDescent="0.25">
      <c r="A133" s="24">
        <v>2213536</v>
      </c>
      <c r="B133" s="39">
        <v>0.28699999999999998</v>
      </c>
      <c r="C133" s="24" t="s">
        <v>54</v>
      </c>
      <c r="D133" s="24" t="str" cm="1">
        <f t="array" ref="D133">LEFT(C133,MIN(SEARCH({0,1,2,3,4,5,6,7,8,9},C133&amp;"0123456789"))-1)</f>
        <v>Tr</v>
      </c>
      <c r="E133" s="35" cm="1">
        <f t="array" ref="E133">_xlfn.NUMBERVALUE(RIGHT(LEFT(C133,SEARCH("x",C133)-1),SEARCH("x",C133)-MIN(SEARCH({0,1,2,3,4,5,6,7,8,9},C133&amp;"0123456789"))))</f>
        <v>14</v>
      </c>
      <c r="F133" s="14" t="e">
        <f t="shared" si="9"/>
        <v>#N/A</v>
      </c>
      <c r="G133" s="41">
        <f t="shared" si="10"/>
        <v>3</v>
      </c>
      <c r="H133" s="24" t="s">
        <v>20</v>
      </c>
      <c r="I133" s="35">
        <v>28</v>
      </c>
      <c r="J133" s="35">
        <v>35</v>
      </c>
      <c r="K133" s="25">
        <v>17.68</v>
      </c>
      <c r="L133" s="24" t="s">
        <v>14</v>
      </c>
      <c r="M133" s="25">
        <v>76.59</v>
      </c>
      <c r="N133" s="37">
        <v>80</v>
      </c>
      <c r="O133" s="41">
        <v>33</v>
      </c>
      <c r="P133" s="46">
        <v>2.2810000000000001</v>
      </c>
      <c r="Q133" s="14">
        <f t="shared" si="8"/>
        <v>770</v>
      </c>
      <c r="R133" s="26">
        <v>1</v>
      </c>
    </row>
    <row r="134" spans="1:18" x14ac:dyDescent="0.25">
      <c r="A134" s="24">
        <v>2147573</v>
      </c>
      <c r="B134" s="39">
        <v>0.39500000000000002</v>
      </c>
      <c r="C134" s="24" t="s">
        <v>55</v>
      </c>
      <c r="D134" s="24" t="str" cm="1">
        <f t="array" ref="D134">LEFT(C134,MIN(SEARCH({0,1,2,3,4,5,6,7,8,9},C134&amp;"0123456789"))-1)</f>
        <v>Ds</v>
      </c>
      <c r="E134" s="35" cm="1">
        <f t="array" ref="E134">_xlfn.NUMBERVALUE(RIGHT(LEFT(C134,SEARCH("x",C134)-1),SEARCH("x",C134)-MIN(SEARCH({0,1,2,3,4,5,6,7,8,9},C134&amp;"0123456789"))))</f>
        <v>10</v>
      </c>
      <c r="F134" s="14" t="e">
        <f t="shared" si="9"/>
        <v>#N/A</v>
      </c>
      <c r="G134" s="41">
        <f t="shared" si="10"/>
        <v>12</v>
      </c>
      <c r="H134" s="24" t="s">
        <v>13</v>
      </c>
      <c r="I134" s="35">
        <v>25</v>
      </c>
      <c r="J134" s="35">
        <v>25</v>
      </c>
      <c r="K134" s="25">
        <v>20.85</v>
      </c>
      <c r="L134" s="24" t="s">
        <v>14</v>
      </c>
      <c r="M134" s="25">
        <v>63.23</v>
      </c>
      <c r="N134" s="37">
        <v>80</v>
      </c>
      <c r="O134" s="41">
        <v>33</v>
      </c>
      <c r="P134" s="46">
        <v>2.2810000000000001</v>
      </c>
      <c r="Q134" s="14">
        <f t="shared" si="8"/>
        <v>192.5</v>
      </c>
      <c r="R134" s="26">
        <v>1</v>
      </c>
    </row>
    <row r="135" spans="1:18" x14ac:dyDescent="0.25">
      <c r="A135" s="24">
        <v>2140723</v>
      </c>
      <c r="B135" s="39">
        <v>0.28699999999999998</v>
      </c>
      <c r="C135" s="24" t="s">
        <v>54</v>
      </c>
      <c r="D135" s="24" t="str" cm="1">
        <f t="array" ref="D135">LEFT(C135,MIN(SEARCH({0,1,2,3,4,5,6,7,8,9},C135&amp;"0123456789"))-1)</f>
        <v>Tr</v>
      </c>
      <c r="E135" s="35" cm="1">
        <f t="array" ref="E135">_xlfn.NUMBERVALUE(RIGHT(LEFT(C135,SEARCH("x",C135)-1),SEARCH("x",C135)-MIN(SEARCH({0,1,2,3,4,5,6,7,8,9},C135&amp;"0123456789"))))</f>
        <v>14</v>
      </c>
      <c r="F135" s="14" t="e">
        <f t="shared" si="9"/>
        <v>#N/A</v>
      </c>
      <c r="G135" s="41">
        <f t="shared" si="10"/>
        <v>3</v>
      </c>
      <c r="H135" s="24" t="s">
        <v>24</v>
      </c>
      <c r="I135" s="35">
        <v>28</v>
      </c>
      <c r="J135" s="35">
        <v>35</v>
      </c>
      <c r="K135" s="25">
        <v>12.47</v>
      </c>
      <c r="L135" s="24" t="s">
        <v>14</v>
      </c>
      <c r="M135" s="25">
        <v>76.59</v>
      </c>
      <c r="N135" s="37">
        <v>80</v>
      </c>
      <c r="O135" s="41">
        <v>33</v>
      </c>
      <c r="P135" s="46">
        <v>2.2810000000000001</v>
      </c>
      <c r="Q135" s="14">
        <f t="shared" si="8"/>
        <v>770</v>
      </c>
      <c r="R135" s="26">
        <v>1</v>
      </c>
    </row>
    <row r="136" spans="1:18" x14ac:dyDescent="0.25">
      <c r="A136" s="24">
        <v>2084429</v>
      </c>
      <c r="B136" s="39">
        <v>1.5069999999999999</v>
      </c>
      <c r="C136" s="24" t="s">
        <v>56</v>
      </c>
      <c r="D136" s="24" t="str" cm="1">
        <f t="array" ref="D136">LEFT(C136,MIN(SEARCH({0,1,2,3,4,5,6,7,8,9},C136&amp;"0123456789"))-1)</f>
        <v>Ds</v>
      </c>
      <c r="E136" s="35" cm="1">
        <f t="array" ref="E136">_xlfn.NUMBERVALUE(RIGHT(LEFT(C136,SEARCH("x",C136)-1),SEARCH("x",C136)-MIN(SEARCH({0,1,2,3,4,5,6,7,8,9},C136&amp;"0123456789"))))</f>
        <v>10</v>
      </c>
      <c r="F136" s="14" t="e">
        <f t="shared" si="9"/>
        <v>#N/A</v>
      </c>
      <c r="G136" s="41">
        <f t="shared" si="10"/>
        <v>50</v>
      </c>
      <c r="H136" s="24" t="s">
        <v>13</v>
      </c>
      <c r="I136" s="35">
        <v>25</v>
      </c>
      <c r="J136" s="35">
        <v>25</v>
      </c>
      <c r="K136" s="25">
        <v>20.85</v>
      </c>
      <c r="L136" s="24" t="s">
        <v>14</v>
      </c>
      <c r="M136" s="25">
        <v>77.849999999999994</v>
      </c>
      <c r="N136" s="37">
        <v>80</v>
      </c>
      <c r="O136" s="41">
        <v>33</v>
      </c>
      <c r="P136" s="46">
        <v>2.2810000000000001</v>
      </c>
      <c r="Q136" s="14">
        <f t="shared" si="8"/>
        <v>46.2</v>
      </c>
      <c r="R136" s="26">
        <v>1</v>
      </c>
    </row>
    <row r="137" spans="1:18" x14ac:dyDescent="0.25">
      <c r="A137" s="24">
        <v>2083536</v>
      </c>
      <c r="B137" s="39">
        <v>0.28699999999999998</v>
      </c>
      <c r="C137" s="24" t="s">
        <v>51</v>
      </c>
      <c r="D137" s="24" t="str" cm="1">
        <f t="array" ref="D137">LEFT(C137,MIN(SEARCH({0,1,2,3,4,5,6,7,8,9},C137&amp;"0123456789"))-1)</f>
        <v>Tr</v>
      </c>
      <c r="E137" s="35" cm="1">
        <f t="array" ref="E137">_xlfn.NUMBERVALUE(RIGHT(LEFT(C137,SEARCH("x",C137)-1),SEARCH("x",C137)-MIN(SEARCH({0,1,2,3,4,5,6,7,8,9},C137&amp;"0123456789"))))</f>
        <v>14</v>
      </c>
      <c r="F137" s="14" t="e">
        <f t="shared" si="9"/>
        <v>#N/A</v>
      </c>
      <c r="G137" s="41">
        <f t="shared" si="10"/>
        <v>4</v>
      </c>
      <c r="H137" s="24" t="s">
        <v>13</v>
      </c>
      <c r="I137" s="35">
        <v>28</v>
      </c>
      <c r="J137" s="35">
        <v>35</v>
      </c>
      <c r="K137" s="25">
        <v>14.51</v>
      </c>
      <c r="L137" s="24" t="s">
        <v>16</v>
      </c>
      <c r="M137" s="25">
        <v>16.79</v>
      </c>
      <c r="N137" s="37">
        <v>80</v>
      </c>
      <c r="O137" s="41">
        <v>33</v>
      </c>
      <c r="P137" s="46">
        <v>2.2810000000000001</v>
      </c>
      <c r="Q137" s="14">
        <f t="shared" si="8"/>
        <v>577.5</v>
      </c>
      <c r="R137" s="26">
        <v>1</v>
      </c>
    </row>
    <row r="138" spans="1:18" x14ac:dyDescent="0.25">
      <c r="A138" s="24">
        <v>2080413</v>
      </c>
      <c r="B138" s="39">
        <v>0.40400000000000003</v>
      </c>
      <c r="C138" s="24" t="s">
        <v>52</v>
      </c>
      <c r="D138" s="24" t="str" cm="1">
        <f t="array" ref="D138">LEFT(C138,MIN(SEARCH({0,1,2,3,4,5,6,7,8,9},C138&amp;"0123456789"))-1)</f>
        <v>Tr</v>
      </c>
      <c r="E138" s="35" cm="1">
        <f t="array" ref="E138">_xlfn.NUMBERVALUE(RIGHT(LEFT(C138,SEARCH("x",C138)-1),SEARCH("x",C138)-MIN(SEARCH({0,1,2,3,4,5,6,7,8,9},C138&amp;"0123456789"))))</f>
        <v>16</v>
      </c>
      <c r="F138" s="14">
        <f t="shared" si="9"/>
        <v>8</v>
      </c>
      <c r="G138" s="41">
        <f t="shared" si="10"/>
        <v>4</v>
      </c>
      <c r="H138" s="24" t="s">
        <v>13</v>
      </c>
      <c r="I138" s="35">
        <v>28</v>
      </c>
      <c r="J138" s="35">
        <v>35</v>
      </c>
      <c r="K138" s="25">
        <v>15.66</v>
      </c>
      <c r="L138" s="24" t="s">
        <v>16</v>
      </c>
      <c r="M138" s="25">
        <v>19.09</v>
      </c>
      <c r="N138" s="37">
        <v>80</v>
      </c>
      <c r="O138" s="41">
        <v>33</v>
      </c>
      <c r="P138" s="46">
        <v>2.2810000000000001</v>
      </c>
      <c r="Q138" s="14">
        <f t="shared" si="8"/>
        <v>577.5</v>
      </c>
      <c r="R138" s="26">
        <v>1</v>
      </c>
    </row>
    <row r="139" spans="1:18" x14ac:dyDescent="0.25">
      <c r="A139" s="24">
        <v>2079808</v>
      </c>
      <c r="B139" s="39">
        <v>0.28699999999999998</v>
      </c>
      <c r="C139" s="24" t="s">
        <v>28</v>
      </c>
      <c r="D139" s="24" t="str" cm="1">
        <f t="array" ref="D139">LEFT(C139,MIN(SEARCH({0,1,2,3,4,5,6,7,8,9},C139&amp;"0123456789"))-1)</f>
        <v>Ds</v>
      </c>
      <c r="E139" s="35" cm="1">
        <f t="array" ref="E139">_xlfn.NUMBERVALUE(RIGHT(LEFT(C139,SEARCH("x",C139)-1),SEARCH("x",C139)-MIN(SEARCH({0,1,2,3,4,5,6,7,8,9},C139&amp;"0123456789"))))</f>
        <v>12</v>
      </c>
      <c r="F139" s="14" t="e">
        <f t="shared" si="9"/>
        <v>#N/A</v>
      </c>
      <c r="G139" s="41">
        <f t="shared" si="10"/>
        <v>5</v>
      </c>
      <c r="H139" s="24" t="s">
        <v>24</v>
      </c>
      <c r="I139" s="35">
        <v>28</v>
      </c>
      <c r="J139" s="35">
        <v>35</v>
      </c>
      <c r="K139" s="25">
        <v>19.55</v>
      </c>
      <c r="L139" s="24" t="s">
        <v>14</v>
      </c>
      <c r="M139" s="25">
        <v>74.849999999999994</v>
      </c>
      <c r="N139" s="37">
        <v>80</v>
      </c>
      <c r="O139" s="41">
        <v>33</v>
      </c>
      <c r="P139" s="46">
        <v>2.2810000000000001</v>
      </c>
      <c r="Q139" s="14">
        <f t="shared" si="8"/>
        <v>462</v>
      </c>
      <c r="R139" s="26">
        <v>1</v>
      </c>
    </row>
    <row r="140" spans="1:18" x14ac:dyDescent="0.25">
      <c r="A140" s="24">
        <v>1984320</v>
      </c>
      <c r="B140" s="39">
        <v>0.28699999999999998</v>
      </c>
      <c r="C140" s="24" t="s">
        <v>51</v>
      </c>
      <c r="D140" s="24" t="str" cm="1">
        <f t="array" ref="D140">LEFT(C140,MIN(SEARCH({0,1,2,3,4,5,6,7,8,9},C140&amp;"0123456789"))-1)</f>
        <v>Tr</v>
      </c>
      <c r="E140" s="35" cm="1">
        <f t="array" ref="E140">_xlfn.NUMBERVALUE(RIGHT(LEFT(C140,SEARCH("x",C140)-1),SEARCH("x",C140)-MIN(SEARCH({0,1,2,3,4,5,6,7,8,9},C140&amp;"0123456789"))))</f>
        <v>14</v>
      </c>
      <c r="F140" s="14" t="e">
        <f t="shared" si="9"/>
        <v>#N/A</v>
      </c>
      <c r="G140" s="41">
        <f t="shared" si="10"/>
        <v>4</v>
      </c>
      <c r="H140" s="24" t="s">
        <v>20</v>
      </c>
      <c r="I140" s="35">
        <v>28</v>
      </c>
      <c r="J140" s="35">
        <v>35</v>
      </c>
      <c r="K140" s="25">
        <v>17.68</v>
      </c>
      <c r="L140" s="24" t="s">
        <v>16</v>
      </c>
      <c r="M140" s="25">
        <v>16.79</v>
      </c>
      <c r="N140" s="37">
        <v>80</v>
      </c>
      <c r="O140" s="41">
        <v>33</v>
      </c>
      <c r="P140" s="46">
        <v>2.2810000000000001</v>
      </c>
      <c r="Q140" s="14">
        <f t="shared" si="8"/>
        <v>577.5</v>
      </c>
      <c r="R140" s="26">
        <v>1</v>
      </c>
    </row>
    <row r="141" spans="1:18" x14ac:dyDescent="0.25">
      <c r="A141" s="24">
        <v>1981345</v>
      </c>
      <c r="B141" s="39">
        <v>0.40400000000000003</v>
      </c>
      <c r="C141" s="24" t="s">
        <v>52</v>
      </c>
      <c r="D141" s="24" t="str" cm="1">
        <f t="array" ref="D141">LEFT(C141,MIN(SEARCH({0,1,2,3,4,5,6,7,8,9},C141&amp;"0123456789"))-1)</f>
        <v>Tr</v>
      </c>
      <c r="E141" s="35" cm="1">
        <f t="array" ref="E141">_xlfn.NUMBERVALUE(RIGHT(LEFT(C141,SEARCH("x",C141)-1),SEARCH("x",C141)-MIN(SEARCH({0,1,2,3,4,5,6,7,8,9},C141&amp;"0123456789"))))</f>
        <v>16</v>
      </c>
      <c r="F141" s="14">
        <f t="shared" si="9"/>
        <v>8</v>
      </c>
      <c r="G141" s="41">
        <f t="shared" si="10"/>
        <v>4</v>
      </c>
      <c r="H141" s="24" t="s">
        <v>20</v>
      </c>
      <c r="I141" s="35">
        <v>28</v>
      </c>
      <c r="J141" s="35">
        <v>35</v>
      </c>
      <c r="K141" s="25">
        <v>18.96</v>
      </c>
      <c r="L141" s="24" t="s">
        <v>16</v>
      </c>
      <c r="M141" s="25">
        <v>19.09</v>
      </c>
      <c r="N141" s="37">
        <v>80</v>
      </c>
      <c r="O141" s="41">
        <v>33</v>
      </c>
      <c r="P141" s="46">
        <v>2.2810000000000001</v>
      </c>
      <c r="Q141" s="14">
        <f t="shared" si="8"/>
        <v>577.5</v>
      </c>
      <c r="R141" s="26">
        <v>1</v>
      </c>
    </row>
    <row r="142" spans="1:18" x14ac:dyDescent="0.25">
      <c r="A142" s="24">
        <v>1939569</v>
      </c>
      <c r="B142" s="39">
        <v>0.47199999999999998</v>
      </c>
      <c r="C142" s="24" t="s">
        <v>50</v>
      </c>
      <c r="D142" s="24" t="str" cm="1">
        <f t="array" ref="D142">LEFT(C142,MIN(SEARCH({0,1,2,3,4,5,6,7,8,9},C142&amp;"0123456789"))-1)</f>
        <v>Ds</v>
      </c>
      <c r="E142" s="35" cm="1">
        <f t="array" ref="E142">_xlfn.NUMBERVALUE(RIGHT(LEFT(C142,SEARCH("x",C142)-1),SEARCH("x",C142)-MIN(SEARCH({0,1,2,3,4,5,6,7,8,9},C142&amp;"0123456789"))))</f>
        <v>12</v>
      </c>
      <c r="F142" s="14" t="e">
        <f t="shared" si="9"/>
        <v>#N/A</v>
      </c>
      <c r="G142" s="41">
        <f t="shared" si="10"/>
        <v>15</v>
      </c>
      <c r="H142" s="24" t="s">
        <v>24</v>
      </c>
      <c r="I142" s="35">
        <v>28</v>
      </c>
      <c r="J142" s="35">
        <v>35</v>
      </c>
      <c r="K142" s="25" t="s">
        <v>22</v>
      </c>
      <c r="L142" s="24" t="s">
        <v>14</v>
      </c>
      <c r="M142" s="25" t="s">
        <v>22</v>
      </c>
      <c r="N142" s="37">
        <v>80</v>
      </c>
      <c r="O142" s="41">
        <v>33</v>
      </c>
      <c r="P142" s="46">
        <v>2.2810000000000001</v>
      </c>
      <c r="Q142" s="14">
        <f t="shared" si="8"/>
        <v>154</v>
      </c>
      <c r="R142" s="26">
        <v>1</v>
      </c>
    </row>
    <row r="143" spans="1:18" x14ac:dyDescent="0.25">
      <c r="A143" s="24">
        <v>1938173</v>
      </c>
      <c r="B143" s="39">
        <v>0.28699999999999998</v>
      </c>
      <c r="C143" s="24" t="s">
        <v>51</v>
      </c>
      <c r="D143" s="24" t="str" cm="1">
        <f t="array" ref="D143">LEFT(C143,MIN(SEARCH({0,1,2,3,4,5,6,7,8,9},C143&amp;"0123456789"))-1)</f>
        <v>Tr</v>
      </c>
      <c r="E143" s="35" cm="1">
        <f t="array" ref="E143">_xlfn.NUMBERVALUE(RIGHT(LEFT(C143,SEARCH("x",C143)-1),SEARCH("x",C143)-MIN(SEARCH({0,1,2,3,4,5,6,7,8,9},C143&amp;"0123456789"))))</f>
        <v>14</v>
      </c>
      <c r="F143" s="14" t="e">
        <f t="shared" si="9"/>
        <v>#N/A</v>
      </c>
      <c r="G143" s="41">
        <f t="shared" si="10"/>
        <v>4</v>
      </c>
      <c r="H143" s="24" t="s">
        <v>24</v>
      </c>
      <c r="I143" s="35">
        <v>28</v>
      </c>
      <c r="J143" s="35">
        <v>35</v>
      </c>
      <c r="K143" s="25">
        <v>12.47</v>
      </c>
      <c r="L143" s="24" t="s">
        <v>16</v>
      </c>
      <c r="M143" s="25">
        <v>16.79</v>
      </c>
      <c r="N143" s="37">
        <v>80</v>
      </c>
      <c r="O143" s="41">
        <v>33</v>
      </c>
      <c r="P143" s="46">
        <v>2.2810000000000001</v>
      </c>
      <c r="Q143" s="14">
        <f t="shared" si="8"/>
        <v>577.5</v>
      </c>
      <c r="R143" s="26">
        <v>1</v>
      </c>
    </row>
    <row r="144" spans="1:18" x14ac:dyDescent="0.25">
      <c r="A144" s="24">
        <v>1935268</v>
      </c>
      <c r="B144" s="39">
        <v>0.40400000000000003</v>
      </c>
      <c r="C144" s="24" t="s">
        <v>52</v>
      </c>
      <c r="D144" s="24" t="str" cm="1">
        <f t="array" ref="D144">LEFT(C144,MIN(SEARCH({0,1,2,3,4,5,6,7,8,9},C144&amp;"0123456789"))-1)</f>
        <v>Tr</v>
      </c>
      <c r="E144" s="35" cm="1">
        <f t="array" ref="E144">_xlfn.NUMBERVALUE(RIGHT(LEFT(C144,SEARCH("x",C144)-1),SEARCH("x",C144)-MIN(SEARCH({0,1,2,3,4,5,6,7,8,9},C144&amp;"0123456789"))))</f>
        <v>16</v>
      </c>
      <c r="F144" s="14">
        <f t="shared" si="9"/>
        <v>8</v>
      </c>
      <c r="G144" s="41">
        <f t="shared" si="10"/>
        <v>4</v>
      </c>
      <c r="H144" s="24" t="s">
        <v>24</v>
      </c>
      <c r="I144" s="35">
        <v>28</v>
      </c>
      <c r="J144" s="35">
        <v>35</v>
      </c>
      <c r="K144" s="25">
        <v>13.66</v>
      </c>
      <c r="L144" s="24" t="s">
        <v>16</v>
      </c>
      <c r="M144" s="25">
        <v>19.09</v>
      </c>
      <c r="N144" s="37">
        <v>80</v>
      </c>
      <c r="O144" s="41">
        <v>33</v>
      </c>
      <c r="P144" s="46">
        <v>2.2810000000000001</v>
      </c>
      <c r="Q144" s="14">
        <f t="shared" si="8"/>
        <v>577.5</v>
      </c>
      <c r="R144" s="26">
        <v>1</v>
      </c>
    </row>
    <row r="145" spans="1:18" x14ac:dyDescent="0.25">
      <c r="A145" s="24">
        <v>1766402</v>
      </c>
      <c r="B145" s="39">
        <v>0.318</v>
      </c>
      <c r="C145" s="24" t="s">
        <v>57</v>
      </c>
      <c r="D145" s="24" t="str" cm="1">
        <f t="array" ref="D145">LEFT(C145,MIN(SEARCH({0,1,2,3,4,5,6,7,8,9},C145&amp;"0123456789"))-1)</f>
        <v>Tr</v>
      </c>
      <c r="E145" s="35" cm="1">
        <f t="array" ref="E145">_xlfn.NUMBERVALUE(RIGHT(LEFT(C145,SEARCH("x",C145)-1),SEARCH("x",C145)-MIN(SEARCH({0,1,2,3,4,5,6,7,8,9},C145&amp;"0123456789"))))</f>
        <v>12</v>
      </c>
      <c r="F145" s="14">
        <f t="shared" si="9"/>
        <v>6</v>
      </c>
      <c r="G145" s="41">
        <f t="shared" si="10"/>
        <v>3</v>
      </c>
      <c r="H145" s="24" t="s">
        <v>13</v>
      </c>
      <c r="I145" s="35">
        <v>28</v>
      </c>
      <c r="J145" s="35">
        <v>35</v>
      </c>
      <c r="K145" s="25">
        <v>13.82</v>
      </c>
      <c r="L145" s="24" t="s">
        <v>14</v>
      </c>
      <c r="M145" s="25">
        <v>86.62</v>
      </c>
      <c r="N145" s="37">
        <v>80</v>
      </c>
      <c r="O145" s="41">
        <v>33</v>
      </c>
      <c r="P145" s="46">
        <v>2.2810000000000001</v>
      </c>
      <c r="Q145" s="14">
        <f t="shared" si="8"/>
        <v>770</v>
      </c>
      <c r="R145" s="26">
        <v>1</v>
      </c>
    </row>
    <row r="146" spans="1:18" x14ac:dyDescent="0.25">
      <c r="A146" s="24">
        <v>1684806</v>
      </c>
      <c r="B146" s="39">
        <v>0.69199999999999995</v>
      </c>
      <c r="C146" s="24" t="s">
        <v>53</v>
      </c>
      <c r="D146" s="24" t="str" cm="1">
        <f t="array" ref="D146">LEFT(C146,MIN(SEARCH({0,1,2,3,4,5,6,7,8,9},C146&amp;"0123456789"))-1)</f>
        <v>Ds</v>
      </c>
      <c r="E146" s="35" cm="1">
        <f t="array" ref="E146">_xlfn.NUMBERVALUE(RIGHT(LEFT(C146,SEARCH("x",C146)-1),SEARCH("x",C146)-MIN(SEARCH({0,1,2,3,4,5,6,7,8,9},C146&amp;"0123456789"))))</f>
        <v>12</v>
      </c>
      <c r="F146" s="14" t="e">
        <f t="shared" si="9"/>
        <v>#N/A</v>
      </c>
      <c r="G146" s="41">
        <f t="shared" si="10"/>
        <v>25</v>
      </c>
      <c r="H146" s="24" t="s">
        <v>24</v>
      </c>
      <c r="I146" s="35">
        <v>28</v>
      </c>
      <c r="J146" s="35">
        <v>35</v>
      </c>
      <c r="K146" s="25" t="s">
        <v>22</v>
      </c>
      <c r="L146" s="24" t="s">
        <v>14</v>
      </c>
      <c r="M146" s="25">
        <v>78.599999999999994</v>
      </c>
      <c r="N146" s="37">
        <v>80</v>
      </c>
      <c r="O146" s="41">
        <v>33</v>
      </c>
      <c r="P146" s="46">
        <v>2.2810000000000001</v>
      </c>
      <c r="Q146" s="14">
        <f t="shared" si="8"/>
        <v>92.4</v>
      </c>
      <c r="R146" s="26">
        <v>1</v>
      </c>
    </row>
    <row r="147" spans="1:18" x14ac:dyDescent="0.25">
      <c r="A147" s="24">
        <v>1682288</v>
      </c>
      <c r="B147" s="39">
        <v>0.318</v>
      </c>
      <c r="C147" s="24" t="s">
        <v>57</v>
      </c>
      <c r="D147" s="24" t="str" cm="1">
        <f t="array" ref="D147">LEFT(C147,MIN(SEARCH({0,1,2,3,4,5,6,7,8,9},C147&amp;"0123456789"))-1)</f>
        <v>Tr</v>
      </c>
      <c r="E147" s="35" cm="1">
        <f t="array" ref="E147">_xlfn.NUMBERVALUE(RIGHT(LEFT(C147,SEARCH("x",C147)-1),SEARCH("x",C147)-MIN(SEARCH({0,1,2,3,4,5,6,7,8,9},C147&amp;"0123456789"))))</f>
        <v>12</v>
      </c>
      <c r="F147" s="14">
        <f t="shared" si="9"/>
        <v>6</v>
      </c>
      <c r="G147" s="41">
        <f t="shared" si="10"/>
        <v>3</v>
      </c>
      <c r="H147" s="24" t="s">
        <v>20</v>
      </c>
      <c r="I147" s="35">
        <v>28</v>
      </c>
      <c r="J147" s="35">
        <v>35</v>
      </c>
      <c r="K147" s="25">
        <v>16.920000000000002</v>
      </c>
      <c r="L147" s="24" t="s">
        <v>14</v>
      </c>
      <c r="M147" s="25">
        <v>86.62</v>
      </c>
      <c r="N147" s="37">
        <v>80</v>
      </c>
      <c r="O147" s="41">
        <v>33</v>
      </c>
      <c r="P147" s="46">
        <v>2.2810000000000001</v>
      </c>
      <c r="Q147" s="14">
        <f t="shared" si="8"/>
        <v>770</v>
      </c>
      <c r="R147" s="26">
        <v>1</v>
      </c>
    </row>
    <row r="148" spans="1:18" x14ac:dyDescent="0.25">
      <c r="A148" s="24">
        <v>1626949</v>
      </c>
      <c r="B148" s="39">
        <v>0.28699999999999998</v>
      </c>
      <c r="C148" s="24" t="s">
        <v>54</v>
      </c>
      <c r="D148" s="24" t="str" cm="1">
        <f t="array" ref="D148">LEFT(C148,MIN(SEARCH({0,1,2,3,4,5,6,7,8,9},C148&amp;"0123456789"))-1)</f>
        <v>Tr</v>
      </c>
      <c r="E148" s="35" cm="1">
        <f t="array" ref="E148">_xlfn.NUMBERVALUE(RIGHT(LEFT(C148,SEARCH("x",C148)-1),SEARCH("x",C148)-MIN(SEARCH({0,1,2,3,4,5,6,7,8,9},C148&amp;"0123456789"))))</f>
        <v>14</v>
      </c>
      <c r="F148" s="14" t="e">
        <f t="shared" si="9"/>
        <v>#N/A</v>
      </c>
      <c r="G148" s="41">
        <f t="shared" si="10"/>
        <v>3</v>
      </c>
      <c r="H148" s="24" t="s">
        <v>13</v>
      </c>
      <c r="I148" s="35">
        <v>28</v>
      </c>
      <c r="J148" s="35">
        <v>35</v>
      </c>
      <c r="K148" s="25">
        <v>14.51</v>
      </c>
      <c r="L148" s="24" t="s">
        <v>16</v>
      </c>
      <c r="M148" s="25">
        <v>16.79</v>
      </c>
      <c r="N148" s="37">
        <v>80</v>
      </c>
      <c r="O148" s="41">
        <v>33</v>
      </c>
      <c r="P148" s="46">
        <v>2.2810000000000001</v>
      </c>
      <c r="Q148" s="14">
        <f t="shared" si="8"/>
        <v>770</v>
      </c>
      <c r="R148" s="26">
        <v>1</v>
      </c>
    </row>
    <row r="149" spans="1:18" x14ac:dyDescent="0.25">
      <c r="A149" s="24">
        <v>1626949</v>
      </c>
      <c r="B149" s="39">
        <v>0.318</v>
      </c>
      <c r="C149" s="24" t="s">
        <v>57</v>
      </c>
      <c r="D149" s="24" t="str" cm="1">
        <f t="array" ref="D149">LEFT(C149,MIN(SEARCH({0,1,2,3,4,5,6,7,8,9},C149&amp;"0123456789"))-1)</f>
        <v>Tr</v>
      </c>
      <c r="E149" s="35" cm="1">
        <f t="array" ref="E149">_xlfn.NUMBERVALUE(RIGHT(LEFT(C149,SEARCH("x",C149)-1),SEARCH("x",C149)-MIN(SEARCH({0,1,2,3,4,5,6,7,8,9},C149&amp;"0123456789"))))</f>
        <v>12</v>
      </c>
      <c r="F149" s="14">
        <f t="shared" si="9"/>
        <v>6</v>
      </c>
      <c r="G149" s="41">
        <f t="shared" si="10"/>
        <v>3</v>
      </c>
      <c r="H149" s="24" t="s">
        <v>24</v>
      </c>
      <c r="I149" s="35">
        <v>28</v>
      </c>
      <c r="J149" s="35">
        <v>35</v>
      </c>
      <c r="K149" s="25">
        <v>11.76</v>
      </c>
      <c r="L149" s="24" t="s">
        <v>14</v>
      </c>
      <c r="M149" s="25">
        <v>86.62</v>
      </c>
      <c r="N149" s="37">
        <v>80</v>
      </c>
      <c r="O149" s="41">
        <v>33</v>
      </c>
      <c r="P149" s="46">
        <v>2.2810000000000001</v>
      </c>
      <c r="Q149" s="14">
        <f t="shared" si="8"/>
        <v>770</v>
      </c>
      <c r="R149" s="26">
        <v>1</v>
      </c>
    </row>
    <row r="150" spans="1:18" x14ac:dyDescent="0.25">
      <c r="A150" s="24">
        <v>1549476</v>
      </c>
      <c r="B150" s="39">
        <v>0.28699999999999998</v>
      </c>
      <c r="C150" s="24" t="s">
        <v>54</v>
      </c>
      <c r="D150" s="24" t="str" cm="1">
        <f t="array" ref="D150">LEFT(C150,MIN(SEARCH({0,1,2,3,4,5,6,7,8,9},C150&amp;"0123456789"))-1)</f>
        <v>Tr</v>
      </c>
      <c r="E150" s="35" cm="1">
        <f t="array" ref="E150">_xlfn.NUMBERVALUE(RIGHT(LEFT(C150,SEARCH("x",C150)-1),SEARCH("x",C150)-MIN(SEARCH({0,1,2,3,4,5,6,7,8,9},C150&amp;"0123456789"))))</f>
        <v>14</v>
      </c>
      <c r="F150" s="14" t="e">
        <f t="shared" si="9"/>
        <v>#N/A</v>
      </c>
      <c r="G150" s="41">
        <f t="shared" si="10"/>
        <v>3</v>
      </c>
      <c r="H150" s="24" t="s">
        <v>20</v>
      </c>
      <c r="I150" s="35">
        <v>28</v>
      </c>
      <c r="J150" s="35">
        <v>35</v>
      </c>
      <c r="K150" s="25">
        <v>17.68</v>
      </c>
      <c r="L150" s="24" t="s">
        <v>16</v>
      </c>
      <c r="M150" s="25">
        <v>16.79</v>
      </c>
      <c r="N150" s="37">
        <v>80</v>
      </c>
      <c r="O150" s="41">
        <v>33</v>
      </c>
      <c r="P150" s="46">
        <v>2.2810000000000001</v>
      </c>
      <c r="Q150" s="14">
        <f t="shared" si="8"/>
        <v>770</v>
      </c>
      <c r="R150" s="26">
        <v>1</v>
      </c>
    </row>
    <row r="151" spans="1:18" x14ac:dyDescent="0.25">
      <c r="A151" s="24">
        <v>1542973</v>
      </c>
      <c r="B151" s="39">
        <v>0.20899999999999999</v>
      </c>
      <c r="C151" s="24" t="s">
        <v>58</v>
      </c>
      <c r="D151" s="24" t="str" cm="1">
        <f t="array" ref="D151">LEFT(C151,MIN(SEARCH({0,1,2,3,4,5,6,7,8,9},C151&amp;"0123456789"))-1)</f>
        <v>Ds</v>
      </c>
      <c r="E151" s="35" cm="1">
        <f t="array" ref="E151">_xlfn.NUMBERVALUE(RIGHT(LEFT(C151,SEARCH("x",C151)-1),SEARCH("x",C151)-MIN(SEARCH({0,1,2,3,4,5,6,7,8,9},C151&amp;"0123456789"))))</f>
        <v>10</v>
      </c>
      <c r="F151" s="14" t="e">
        <f t="shared" si="9"/>
        <v>#N/A</v>
      </c>
      <c r="G151" s="41">
        <f t="shared" si="10"/>
        <v>3</v>
      </c>
      <c r="H151" s="24" t="s">
        <v>13</v>
      </c>
      <c r="I151" s="35">
        <v>25</v>
      </c>
      <c r="J151" s="35">
        <v>25</v>
      </c>
      <c r="K151" s="25" t="s">
        <v>22</v>
      </c>
      <c r="L151" s="24" t="s">
        <v>14</v>
      </c>
      <c r="M151" s="25" t="s">
        <v>22</v>
      </c>
      <c r="N151" s="37">
        <v>80</v>
      </c>
      <c r="O151" s="41">
        <v>33</v>
      </c>
      <c r="P151" s="46">
        <v>2.2810000000000001</v>
      </c>
      <c r="Q151" s="14">
        <f t="shared" si="8"/>
        <v>770</v>
      </c>
      <c r="R151" s="26">
        <v>1</v>
      </c>
    </row>
    <row r="152" spans="1:18" x14ac:dyDescent="0.25">
      <c r="A152" s="24">
        <v>1513441</v>
      </c>
      <c r="B152" s="39">
        <v>0.28699999999999998</v>
      </c>
      <c r="C152" s="24" t="s">
        <v>54</v>
      </c>
      <c r="D152" s="24" t="str" cm="1">
        <f t="array" ref="D152">LEFT(C152,MIN(SEARCH({0,1,2,3,4,5,6,7,8,9},C152&amp;"0123456789"))-1)</f>
        <v>Tr</v>
      </c>
      <c r="E152" s="35" cm="1">
        <f t="array" ref="E152">_xlfn.NUMBERVALUE(RIGHT(LEFT(C152,SEARCH("x",C152)-1),SEARCH("x",C152)-MIN(SEARCH({0,1,2,3,4,5,6,7,8,9},C152&amp;"0123456789"))))</f>
        <v>14</v>
      </c>
      <c r="F152" s="14" t="e">
        <f t="shared" si="9"/>
        <v>#N/A</v>
      </c>
      <c r="G152" s="41">
        <f t="shared" si="10"/>
        <v>3</v>
      </c>
      <c r="H152" s="24" t="s">
        <v>24</v>
      </c>
      <c r="I152" s="35">
        <v>28</v>
      </c>
      <c r="J152" s="35">
        <v>35</v>
      </c>
      <c r="K152" s="25">
        <v>12.47</v>
      </c>
      <c r="L152" s="24" t="s">
        <v>16</v>
      </c>
      <c r="M152" s="25">
        <v>16.79</v>
      </c>
      <c r="N152" s="37">
        <v>80</v>
      </c>
      <c r="O152" s="41">
        <v>33</v>
      </c>
      <c r="P152" s="46">
        <v>2.2810000000000001</v>
      </c>
      <c r="Q152" s="14">
        <f t="shared" si="8"/>
        <v>770</v>
      </c>
      <c r="R152" s="26">
        <v>1</v>
      </c>
    </row>
    <row r="153" spans="1:18" x14ac:dyDescent="0.25">
      <c r="A153" s="24">
        <v>1457747</v>
      </c>
      <c r="B153" s="39">
        <v>0.25900000000000001</v>
      </c>
      <c r="C153" s="24" t="s">
        <v>59</v>
      </c>
      <c r="D153" s="24" t="str" cm="1">
        <f t="array" ref="D153">LEFT(C153,MIN(SEARCH({0,1,2,3,4,5,6,7,8,9},C153&amp;"0123456789"))-1)</f>
        <v>Tr</v>
      </c>
      <c r="E153" s="35" cm="1">
        <f t="array" ref="E153">_xlfn.NUMBERVALUE(RIGHT(LEFT(C153,SEARCH("x",C153)-1),SEARCH("x",C153)-MIN(SEARCH({0,1,2,3,4,5,6,7,8,9},C153&amp;"0123456789"))))</f>
        <v>12</v>
      </c>
      <c r="F153" s="14" t="e">
        <f t="shared" si="9"/>
        <v>#N/A</v>
      </c>
      <c r="G153" s="41">
        <f t="shared" si="10"/>
        <v>3</v>
      </c>
      <c r="H153" s="24" t="s">
        <v>13</v>
      </c>
      <c r="I153" s="35">
        <v>28</v>
      </c>
      <c r="J153" s="35">
        <v>35</v>
      </c>
      <c r="K153" s="25">
        <v>11.3</v>
      </c>
      <c r="L153" s="24" t="s">
        <v>14</v>
      </c>
      <c r="M153" s="25">
        <v>63.62</v>
      </c>
      <c r="N153" s="37">
        <v>80</v>
      </c>
      <c r="O153" s="41">
        <v>33</v>
      </c>
      <c r="P153" s="46">
        <v>2.2810000000000001</v>
      </c>
      <c r="Q153" s="14">
        <f t="shared" si="8"/>
        <v>770</v>
      </c>
      <c r="R153" s="26">
        <v>1</v>
      </c>
    </row>
    <row r="154" spans="1:18" x14ac:dyDescent="0.25">
      <c r="A154" s="24">
        <v>1390980</v>
      </c>
      <c r="B154" s="39">
        <v>0.25900000000000001</v>
      </c>
      <c r="C154" s="24" t="s">
        <v>59</v>
      </c>
      <c r="D154" s="24" t="str" cm="1">
        <f t="array" ref="D154">LEFT(C154,MIN(SEARCH({0,1,2,3,4,5,6,7,8,9},C154&amp;"0123456789"))-1)</f>
        <v>Tr</v>
      </c>
      <c r="E154" s="35" cm="1">
        <f t="array" ref="E154">_xlfn.NUMBERVALUE(RIGHT(LEFT(C154,SEARCH("x",C154)-1),SEARCH("x",C154)-MIN(SEARCH({0,1,2,3,4,5,6,7,8,9},C154&amp;"0123456789"))))</f>
        <v>12</v>
      </c>
      <c r="F154" s="14" t="e">
        <f t="shared" si="9"/>
        <v>#N/A</v>
      </c>
      <c r="G154" s="41">
        <f t="shared" si="10"/>
        <v>3</v>
      </c>
      <c r="H154" s="24" t="s">
        <v>20</v>
      </c>
      <c r="I154" s="35">
        <v>28</v>
      </c>
      <c r="J154" s="35">
        <v>35</v>
      </c>
      <c r="K154" s="25">
        <v>14.11</v>
      </c>
      <c r="L154" s="24" t="s">
        <v>14</v>
      </c>
      <c r="M154" s="25">
        <v>63.62</v>
      </c>
      <c r="N154" s="37">
        <v>80</v>
      </c>
      <c r="O154" s="41">
        <v>33</v>
      </c>
      <c r="P154" s="46">
        <v>2.2810000000000001</v>
      </c>
      <c r="Q154" s="14">
        <f t="shared" si="8"/>
        <v>770</v>
      </c>
      <c r="R154" s="26">
        <v>1</v>
      </c>
    </row>
    <row r="155" spans="1:18" x14ac:dyDescent="0.25">
      <c r="A155" s="24">
        <v>1385531</v>
      </c>
      <c r="B155" s="39">
        <v>0.39500000000000002</v>
      </c>
      <c r="C155" s="24" t="s">
        <v>55</v>
      </c>
      <c r="D155" s="24" t="str" cm="1">
        <f t="array" ref="D155">LEFT(C155,MIN(SEARCH({0,1,2,3,4,5,6,7,8,9},C155&amp;"0123456789"))-1)</f>
        <v>Ds</v>
      </c>
      <c r="E155" s="35" cm="1">
        <f t="array" ref="E155">_xlfn.NUMBERVALUE(RIGHT(LEFT(C155,SEARCH("x",C155)-1),SEARCH("x",C155)-MIN(SEARCH({0,1,2,3,4,5,6,7,8,9},C155&amp;"0123456789"))))</f>
        <v>10</v>
      </c>
      <c r="F155" s="14" t="e">
        <f t="shared" si="9"/>
        <v>#N/A</v>
      </c>
      <c r="G155" s="41">
        <f t="shared" si="10"/>
        <v>12</v>
      </c>
      <c r="H155" s="24" t="s">
        <v>24</v>
      </c>
      <c r="I155" s="35">
        <v>25</v>
      </c>
      <c r="J155" s="35">
        <v>25</v>
      </c>
      <c r="K155" s="25">
        <v>17.45</v>
      </c>
      <c r="L155" s="24" t="s">
        <v>14</v>
      </c>
      <c r="M155" s="25">
        <v>63.23</v>
      </c>
      <c r="N155" s="37">
        <v>80</v>
      </c>
      <c r="O155" s="41">
        <v>33</v>
      </c>
      <c r="P155" s="46">
        <v>2.2810000000000001</v>
      </c>
      <c r="Q155" s="14">
        <f t="shared" si="8"/>
        <v>192.5</v>
      </c>
      <c r="R155" s="26">
        <v>1</v>
      </c>
    </row>
    <row r="156" spans="1:18" x14ac:dyDescent="0.25">
      <c r="A156" s="24">
        <v>1356464</v>
      </c>
      <c r="B156" s="39">
        <v>0.25900000000000001</v>
      </c>
      <c r="C156" s="24" t="s">
        <v>59</v>
      </c>
      <c r="D156" s="24" t="str" cm="1">
        <f t="array" ref="D156">LEFT(C156,MIN(SEARCH({0,1,2,3,4,5,6,7,8,9},C156&amp;"0123456789"))-1)</f>
        <v>Tr</v>
      </c>
      <c r="E156" s="35" cm="1">
        <f t="array" ref="E156">_xlfn.NUMBERVALUE(RIGHT(LEFT(C156,SEARCH("x",C156)-1),SEARCH("x",C156)-MIN(SEARCH({0,1,2,3,4,5,6,7,8,9},C156&amp;"0123456789"))))</f>
        <v>12</v>
      </c>
      <c r="F156" s="14" t="e">
        <f t="shared" si="9"/>
        <v>#N/A</v>
      </c>
      <c r="G156" s="41">
        <f t="shared" si="10"/>
        <v>3</v>
      </c>
      <c r="H156" s="24" t="s">
        <v>24</v>
      </c>
      <c r="I156" s="35">
        <v>28</v>
      </c>
      <c r="J156" s="35">
        <v>35</v>
      </c>
      <c r="K156" s="25">
        <v>9.14</v>
      </c>
      <c r="L156" s="24" t="s">
        <v>14</v>
      </c>
      <c r="M156" s="25">
        <v>63.62</v>
      </c>
      <c r="N156" s="37">
        <v>80</v>
      </c>
      <c r="O156" s="41">
        <v>33</v>
      </c>
      <c r="P156" s="46">
        <v>2.2810000000000001</v>
      </c>
      <c r="Q156" s="14">
        <f t="shared" si="8"/>
        <v>770</v>
      </c>
      <c r="R156" s="26">
        <v>1</v>
      </c>
    </row>
    <row r="157" spans="1:18" x14ac:dyDescent="0.25">
      <c r="A157" s="24">
        <v>1236481</v>
      </c>
      <c r="B157" s="39">
        <v>0.318</v>
      </c>
      <c r="C157" s="24" t="s">
        <v>57</v>
      </c>
      <c r="D157" s="24" t="str" cm="1">
        <f t="array" ref="D157">LEFT(C157,MIN(SEARCH({0,1,2,3,4,5,6,7,8,9},C157&amp;"0123456789"))-1)</f>
        <v>Tr</v>
      </c>
      <c r="E157" s="35" cm="1">
        <f t="array" ref="E157">_xlfn.NUMBERVALUE(RIGHT(LEFT(C157,SEARCH("x",C157)-1),SEARCH("x",C157)-MIN(SEARCH({0,1,2,3,4,5,6,7,8,9},C157&amp;"0123456789"))))</f>
        <v>12</v>
      </c>
      <c r="F157" s="14">
        <f t="shared" si="9"/>
        <v>6</v>
      </c>
      <c r="G157" s="41">
        <f t="shared" si="10"/>
        <v>3</v>
      </c>
      <c r="H157" s="24" t="s">
        <v>13</v>
      </c>
      <c r="I157" s="35">
        <v>28</v>
      </c>
      <c r="J157" s="35">
        <v>35</v>
      </c>
      <c r="K157" s="25">
        <v>13.82</v>
      </c>
      <c r="L157" s="24" t="s">
        <v>16</v>
      </c>
      <c r="M157" s="25">
        <v>16.7</v>
      </c>
      <c r="N157" s="37">
        <v>80</v>
      </c>
      <c r="O157" s="41">
        <v>33</v>
      </c>
      <c r="P157" s="46">
        <v>2.2810000000000001</v>
      </c>
      <c r="Q157" s="14">
        <f t="shared" si="8"/>
        <v>770</v>
      </c>
      <c r="R157" s="26">
        <v>1</v>
      </c>
    </row>
    <row r="158" spans="1:18" x14ac:dyDescent="0.25">
      <c r="A158" s="24">
        <v>1177601</v>
      </c>
      <c r="B158" s="39">
        <v>0.318</v>
      </c>
      <c r="C158" s="24" t="s">
        <v>57</v>
      </c>
      <c r="D158" s="24" t="str" cm="1">
        <f t="array" ref="D158">LEFT(C158,MIN(SEARCH({0,1,2,3,4,5,6,7,8,9},C158&amp;"0123456789"))-1)</f>
        <v>Tr</v>
      </c>
      <c r="E158" s="35" cm="1">
        <f t="array" ref="E158">_xlfn.NUMBERVALUE(RIGHT(LEFT(C158,SEARCH("x",C158)-1),SEARCH("x",C158)-MIN(SEARCH({0,1,2,3,4,5,6,7,8,9},C158&amp;"0123456789"))))</f>
        <v>12</v>
      </c>
      <c r="F158" s="14">
        <f t="shared" si="9"/>
        <v>6</v>
      </c>
      <c r="G158" s="41">
        <f t="shared" si="10"/>
        <v>3</v>
      </c>
      <c r="H158" s="24" t="s">
        <v>20</v>
      </c>
      <c r="I158" s="35">
        <v>28</v>
      </c>
      <c r="J158" s="35">
        <v>35</v>
      </c>
      <c r="K158" s="25">
        <v>16.920000000000002</v>
      </c>
      <c r="L158" s="24" t="s">
        <v>16</v>
      </c>
      <c r="M158" s="25">
        <v>16.7</v>
      </c>
      <c r="N158" s="37">
        <v>80</v>
      </c>
      <c r="O158" s="41">
        <v>33</v>
      </c>
      <c r="P158" s="46">
        <v>2.2810000000000001</v>
      </c>
      <c r="Q158" s="14">
        <f t="shared" si="8"/>
        <v>770</v>
      </c>
      <c r="R158" s="26">
        <v>1</v>
      </c>
    </row>
    <row r="159" spans="1:18" x14ac:dyDescent="0.25">
      <c r="A159" s="24">
        <v>1165245</v>
      </c>
      <c r="B159" s="39">
        <v>0.33400000000000002</v>
      </c>
      <c r="C159" s="24" t="s">
        <v>61</v>
      </c>
      <c r="D159" s="24" t="str" cm="1">
        <f t="array" ref="D159">LEFT(C159,MIN(SEARCH({0,1,2,3,4,5,6,7,8,9},C159&amp;"0123456789"))-1)</f>
        <v>Ds</v>
      </c>
      <c r="E159" s="35" cm="1">
        <f t="array" ref="E159">_xlfn.NUMBERVALUE(RIGHT(LEFT(C159,SEARCH("x",C159)-1),SEARCH("x",C159)-MIN(SEARCH({0,1,2,3,4,5,6,7,8,9},C159&amp;"0123456789"))))</f>
        <v>8</v>
      </c>
      <c r="F159" s="14" t="e">
        <f t="shared" si="9"/>
        <v>#N/A</v>
      </c>
      <c r="G159" s="41">
        <f t="shared" si="10"/>
        <v>10</v>
      </c>
      <c r="H159" s="24" t="s">
        <v>13</v>
      </c>
      <c r="I159" s="35">
        <v>20</v>
      </c>
      <c r="J159" s="35">
        <v>20</v>
      </c>
      <c r="K159" s="25">
        <v>19.91</v>
      </c>
      <c r="L159" s="24" t="s">
        <v>14</v>
      </c>
      <c r="M159" s="25">
        <v>60.98</v>
      </c>
      <c r="N159" s="37">
        <v>80</v>
      </c>
      <c r="O159" s="41">
        <v>33</v>
      </c>
      <c r="P159" s="46">
        <v>2.2810000000000001</v>
      </c>
      <c r="Q159" s="14">
        <f t="shared" si="8"/>
        <v>231</v>
      </c>
      <c r="R159" s="26">
        <v>1</v>
      </c>
    </row>
    <row r="160" spans="1:18" x14ac:dyDescent="0.25">
      <c r="A160" s="24">
        <v>1165245</v>
      </c>
      <c r="B160" s="39">
        <v>0.44500000000000001</v>
      </c>
      <c r="C160" s="24" t="s">
        <v>60</v>
      </c>
      <c r="D160" s="24" t="str" cm="1">
        <f t="array" ref="D160">LEFT(C160,MIN(SEARCH({0,1,2,3,4,5,6,7,8,9},C160&amp;"0123456789"))-1)</f>
        <v>Ds</v>
      </c>
      <c r="E160" s="35" cm="1">
        <f t="array" ref="E160">_xlfn.NUMBERVALUE(RIGHT(LEFT(C160,SEARCH("x",C160)-1),SEARCH("x",C160)-MIN(SEARCH({0,1,2,3,4,5,6,7,8,9},C160&amp;"0123456789"))))</f>
        <v>8</v>
      </c>
      <c r="F160" s="14" t="e">
        <f t="shared" si="9"/>
        <v>#N/A</v>
      </c>
      <c r="G160" s="41">
        <f t="shared" si="10"/>
        <v>15</v>
      </c>
      <c r="H160" s="24" t="s">
        <v>13</v>
      </c>
      <c r="I160" s="35">
        <v>20</v>
      </c>
      <c r="J160" s="35">
        <v>20</v>
      </c>
      <c r="K160" s="25">
        <v>19.91</v>
      </c>
      <c r="L160" s="24" t="s">
        <v>14</v>
      </c>
      <c r="M160" s="25">
        <v>60.98</v>
      </c>
      <c r="N160" s="37">
        <v>80</v>
      </c>
      <c r="O160" s="41">
        <v>33</v>
      </c>
      <c r="P160" s="46">
        <v>2.2810000000000001</v>
      </c>
      <c r="Q160" s="14">
        <f t="shared" si="8"/>
        <v>154</v>
      </c>
      <c r="R160" s="26">
        <v>1</v>
      </c>
    </row>
    <row r="161" spans="1:18" x14ac:dyDescent="0.25">
      <c r="A161" s="24">
        <v>1150215</v>
      </c>
      <c r="B161" s="39">
        <v>0.318</v>
      </c>
      <c r="C161" s="24" t="s">
        <v>57</v>
      </c>
      <c r="D161" s="24" t="str" cm="1">
        <f t="array" ref="D161">LEFT(C161,MIN(SEARCH({0,1,2,3,4,5,6,7,8,9},C161&amp;"0123456789"))-1)</f>
        <v>Tr</v>
      </c>
      <c r="E161" s="35" cm="1">
        <f t="array" ref="E161">_xlfn.NUMBERVALUE(RIGHT(LEFT(C161,SEARCH("x",C161)-1),SEARCH("x",C161)-MIN(SEARCH({0,1,2,3,4,5,6,7,8,9},C161&amp;"0123456789"))))</f>
        <v>12</v>
      </c>
      <c r="F161" s="14">
        <f t="shared" si="9"/>
        <v>6</v>
      </c>
      <c r="G161" s="41">
        <f t="shared" si="10"/>
        <v>3</v>
      </c>
      <c r="H161" s="24" t="s">
        <v>24</v>
      </c>
      <c r="I161" s="35">
        <v>28</v>
      </c>
      <c r="J161" s="35">
        <v>35</v>
      </c>
      <c r="K161" s="25">
        <v>11.76</v>
      </c>
      <c r="L161" s="24" t="s">
        <v>16</v>
      </c>
      <c r="M161" s="25">
        <v>16.7</v>
      </c>
      <c r="N161" s="37">
        <v>80</v>
      </c>
      <c r="O161" s="41">
        <v>33</v>
      </c>
      <c r="P161" s="46">
        <v>2.2810000000000001</v>
      </c>
      <c r="Q161" s="14">
        <f t="shared" si="8"/>
        <v>770</v>
      </c>
      <c r="R161" s="26">
        <v>1</v>
      </c>
    </row>
    <row r="162" spans="1:18" x14ac:dyDescent="0.25">
      <c r="A162" s="24">
        <v>1142167</v>
      </c>
      <c r="B162" s="39">
        <v>0.69199999999999995</v>
      </c>
      <c r="C162" s="24" t="s">
        <v>12</v>
      </c>
      <c r="D162" s="24" t="str" cm="1">
        <f t="array" ref="D162">LEFT(C162,MIN(SEARCH({0,1,2,3,4,5,6,7,8,9},C162&amp;"0123456789"))-1)</f>
        <v>Ds</v>
      </c>
      <c r="E162" s="35" cm="1">
        <f t="array" ref="E162">_xlfn.NUMBERVALUE(RIGHT(LEFT(C162,SEARCH("x",C162)-1),SEARCH("x",C162)-MIN(SEARCH({0,1,2,3,4,5,6,7,8,9},C162&amp;"0123456789"))))</f>
        <v>10</v>
      </c>
      <c r="F162" s="14" t="e">
        <f t="shared" si="9"/>
        <v>#N/A</v>
      </c>
      <c r="G162" s="41">
        <f t="shared" si="10"/>
        <v>25</v>
      </c>
      <c r="H162" s="24" t="s">
        <v>24</v>
      </c>
      <c r="I162" s="35">
        <v>25</v>
      </c>
      <c r="J162" s="35">
        <v>25</v>
      </c>
      <c r="K162" s="25">
        <v>17.45</v>
      </c>
      <c r="L162" s="24" t="s">
        <v>14</v>
      </c>
      <c r="M162" s="25">
        <v>64.349999999999994</v>
      </c>
      <c r="N162" s="37">
        <v>80</v>
      </c>
      <c r="O162" s="41">
        <v>33</v>
      </c>
      <c r="P162" s="46">
        <v>2.2810000000000001</v>
      </c>
      <c r="Q162" s="14">
        <f t="shared" ref="Q162:Q193" si="11">Cycle_max*2*O162/G162</f>
        <v>92.4</v>
      </c>
      <c r="R162" s="26">
        <v>1</v>
      </c>
    </row>
    <row r="163" spans="1:18" x14ac:dyDescent="0.25">
      <c r="A163" s="24">
        <v>1041248</v>
      </c>
      <c r="B163" s="39">
        <v>0.25900000000000001</v>
      </c>
      <c r="C163" s="24" t="s">
        <v>59</v>
      </c>
      <c r="D163" s="24" t="str" cm="1">
        <f t="array" ref="D163">LEFT(C163,MIN(SEARCH({0,1,2,3,4,5,6,7,8,9},C163&amp;"0123456789"))-1)</f>
        <v>Tr</v>
      </c>
      <c r="E163" s="35" cm="1">
        <f t="array" ref="E163">_xlfn.NUMBERVALUE(RIGHT(LEFT(C163,SEARCH("x",C163)-1),SEARCH("x",C163)-MIN(SEARCH({0,1,2,3,4,5,6,7,8,9},C163&amp;"0123456789"))))</f>
        <v>12</v>
      </c>
      <c r="F163" s="14" t="e">
        <f t="shared" si="9"/>
        <v>#N/A</v>
      </c>
      <c r="G163" s="41">
        <f t="shared" si="10"/>
        <v>3</v>
      </c>
      <c r="H163" s="24" t="s">
        <v>13</v>
      </c>
      <c r="I163" s="35">
        <v>28</v>
      </c>
      <c r="J163" s="35">
        <v>35</v>
      </c>
      <c r="K163" s="25">
        <v>11.3</v>
      </c>
      <c r="L163" s="24" t="s">
        <v>16</v>
      </c>
      <c r="M163" s="25">
        <v>16.7</v>
      </c>
      <c r="N163" s="37">
        <v>80</v>
      </c>
      <c r="O163" s="41">
        <v>33</v>
      </c>
      <c r="P163" s="46">
        <v>2.2810000000000001</v>
      </c>
      <c r="Q163" s="14">
        <f t="shared" si="11"/>
        <v>770</v>
      </c>
      <c r="R163" s="26">
        <v>1</v>
      </c>
    </row>
    <row r="164" spans="1:18" x14ac:dyDescent="0.25">
      <c r="A164" s="24">
        <v>992359</v>
      </c>
      <c r="B164" s="39">
        <v>0.82299999999999995</v>
      </c>
      <c r="C164" s="24" t="s">
        <v>77</v>
      </c>
      <c r="D164" s="24" t="str" cm="1">
        <f t="array" ref="D164">LEFT(C164,MIN(SEARCH({0,1,2,3,4,5,6,7,8,9},C164&amp;"0123456789"))-1)</f>
        <v>Ds</v>
      </c>
      <c r="E164" s="35" cm="1">
        <f t="array" ref="E164">_xlfn.NUMBERVALUE(RIGHT(LEFT(C164,SEARCH("x",C164)-1),SEARCH("x",C164)-MIN(SEARCH({0,1,2,3,4,5,6,7,8,9},C164&amp;"0123456789"))))</f>
        <v>635</v>
      </c>
      <c r="F164" s="14" t="e">
        <f t="shared" si="9"/>
        <v>#N/A</v>
      </c>
      <c r="G164" s="41">
        <f t="shared" si="10"/>
        <v>254</v>
      </c>
      <c r="H164" s="24" t="s">
        <v>13</v>
      </c>
      <c r="I164" s="35">
        <v>13</v>
      </c>
      <c r="J164" s="35">
        <v>15</v>
      </c>
      <c r="K164" s="25">
        <v>16.579999999999998</v>
      </c>
      <c r="L164" s="24" t="s">
        <v>14</v>
      </c>
      <c r="M164" s="25">
        <v>53.48</v>
      </c>
      <c r="N164" s="37">
        <v>80</v>
      </c>
      <c r="O164" s="41">
        <v>33</v>
      </c>
      <c r="P164" s="46">
        <v>2.2810000000000001</v>
      </c>
      <c r="Q164" s="14">
        <f t="shared" si="11"/>
        <v>9.0944881889763778</v>
      </c>
      <c r="R164" s="26">
        <v>1</v>
      </c>
    </row>
    <row r="165" spans="1:18" x14ac:dyDescent="0.25">
      <c r="A165" s="24">
        <v>992114</v>
      </c>
      <c r="B165" s="39">
        <v>0.25900000000000001</v>
      </c>
      <c r="C165" s="24" t="s">
        <v>59</v>
      </c>
      <c r="D165" s="24" t="str" cm="1">
        <f t="array" ref="D165">LEFT(C165,MIN(SEARCH({0,1,2,3,4,5,6,7,8,9},C165&amp;"0123456789"))-1)</f>
        <v>Tr</v>
      </c>
      <c r="E165" s="35" cm="1">
        <f t="array" ref="E165">_xlfn.NUMBERVALUE(RIGHT(LEFT(C165,SEARCH("x",C165)-1),SEARCH("x",C165)-MIN(SEARCH({0,1,2,3,4,5,6,7,8,9},C165&amp;"0123456789"))))</f>
        <v>12</v>
      </c>
      <c r="F165" s="14" t="e">
        <f t="shared" si="9"/>
        <v>#N/A</v>
      </c>
      <c r="G165" s="41">
        <f t="shared" si="10"/>
        <v>3</v>
      </c>
      <c r="H165" s="24" t="s">
        <v>20</v>
      </c>
      <c r="I165" s="35">
        <v>28</v>
      </c>
      <c r="J165" s="35">
        <v>35</v>
      </c>
      <c r="K165" s="25">
        <v>14.11</v>
      </c>
      <c r="L165" s="24" t="s">
        <v>16</v>
      </c>
      <c r="M165" s="25">
        <v>16.7</v>
      </c>
      <c r="N165" s="37">
        <v>80</v>
      </c>
      <c r="O165" s="41">
        <v>33</v>
      </c>
      <c r="P165" s="46">
        <v>2.2810000000000001</v>
      </c>
      <c r="Q165" s="14">
        <f t="shared" si="11"/>
        <v>770</v>
      </c>
      <c r="R165" s="26">
        <v>1</v>
      </c>
    </row>
    <row r="166" spans="1:18" x14ac:dyDescent="0.25">
      <c r="A166" s="24">
        <v>974430</v>
      </c>
      <c r="B166" s="39">
        <v>0.25900000000000001</v>
      </c>
      <c r="C166" s="24" t="s">
        <v>59</v>
      </c>
      <c r="D166" s="24" t="str" cm="1">
        <f t="array" ref="D166">LEFT(C166,MIN(SEARCH({0,1,2,3,4,5,6,7,8,9},C166&amp;"0123456789"))-1)</f>
        <v>Tr</v>
      </c>
      <c r="E166" s="35" cm="1">
        <f t="array" ref="E166">_xlfn.NUMBERVALUE(RIGHT(LEFT(C166,SEARCH("x",C166)-1),SEARCH("x",C166)-MIN(SEARCH({0,1,2,3,4,5,6,7,8,9},C166&amp;"0123456789"))))</f>
        <v>12</v>
      </c>
      <c r="F166" s="14" t="e">
        <f t="shared" si="9"/>
        <v>#N/A</v>
      </c>
      <c r="G166" s="41">
        <f t="shared" si="10"/>
        <v>3</v>
      </c>
      <c r="H166" s="24" t="s">
        <v>24</v>
      </c>
      <c r="I166" s="35">
        <v>28</v>
      </c>
      <c r="J166" s="35">
        <v>35</v>
      </c>
      <c r="K166" s="25">
        <v>9.14</v>
      </c>
      <c r="L166" s="24" t="s">
        <v>16</v>
      </c>
      <c r="M166" s="25">
        <v>16.7</v>
      </c>
      <c r="N166" s="37">
        <v>80</v>
      </c>
      <c r="O166" s="41">
        <v>33</v>
      </c>
      <c r="P166" s="46">
        <v>2.2810000000000001</v>
      </c>
      <c r="Q166" s="14">
        <f t="shared" si="11"/>
        <v>770</v>
      </c>
      <c r="R166" s="26">
        <v>1</v>
      </c>
    </row>
    <row r="167" spans="1:18" x14ac:dyDescent="0.25">
      <c r="A167" s="24">
        <v>915703</v>
      </c>
      <c r="B167" s="39">
        <v>0.66600000000000004</v>
      </c>
      <c r="C167" s="24" t="s">
        <v>62</v>
      </c>
      <c r="D167" s="24" t="str" cm="1">
        <f t="array" ref="D167">LEFT(C167,MIN(SEARCH({0,1,2,3,4,5,6,7,8,9},C167&amp;"0123456789"))-1)</f>
        <v>Ds</v>
      </c>
      <c r="E167" s="35" cm="1">
        <f t="array" ref="E167">_xlfn.NUMBERVALUE(RIGHT(LEFT(C167,SEARCH("x",C167)-1),SEARCH("x",C167)-MIN(SEARCH({0,1,2,3,4,5,6,7,8,9},C167&amp;"0123456789"))))</f>
        <v>8</v>
      </c>
      <c r="F167" s="14" t="e">
        <f t="shared" si="9"/>
        <v>#N/A</v>
      </c>
      <c r="G167" s="41">
        <f t="shared" si="10"/>
        <v>24</v>
      </c>
      <c r="H167" s="24" t="s">
        <v>13</v>
      </c>
      <c r="I167" s="35">
        <v>20</v>
      </c>
      <c r="J167" s="35">
        <v>20</v>
      </c>
      <c r="K167" s="25" t="s">
        <v>22</v>
      </c>
      <c r="L167" s="24" t="s">
        <v>14</v>
      </c>
      <c r="M167" s="25" t="s">
        <v>22</v>
      </c>
      <c r="N167" s="37">
        <v>80</v>
      </c>
      <c r="O167" s="41">
        <v>33</v>
      </c>
      <c r="P167" s="46">
        <v>2.2810000000000001</v>
      </c>
      <c r="Q167" s="14">
        <f t="shared" si="11"/>
        <v>96.25</v>
      </c>
      <c r="R167" s="26">
        <v>1</v>
      </c>
    </row>
    <row r="168" spans="1:18" x14ac:dyDescent="0.25">
      <c r="A168" s="24">
        <v>885470</v>
      </c>
      <c r="B168" s="39">
        <v>0.23200000000000001</v>
      </c>
      <c r="C168" s="24" t="s">
        <v>78</v>
      </c>
      <c r="D168" s="24" t="str" cm="1">
        <f t="array" ref="D168">LEFT(C168,MIN(SEARCH({0,1,2,3,4,5,6,7,8,9},C168&amp;"0123456789"))-1)</f>
        <v>Ds</v>
      </c>
      <c r="E168" s="35" cm="1">
        <f t="array" ref="E168">_xlfn.NUMBERVALUE(RIGHT(LEFT(C168,SEARCH("x",C168)-1),SEARCH("x",C168)-MIN(SEARCH({0,1,2,3,4,5,6,7,8,9},C168&amp;"0123456789"))))</f>
        <v>635</v>
      </c>
      <c r="F168" s="14" t="e">
        <f t="shared" si="9"/>
        <v>#N/A</v>
      </c>
      <c r="G168" s="41">
        <f t="shared" si="10"/>
        <v>508</v>
      </c>
      <c r="H168" s="24" t="s">
        <v>13</v>
      </c>
      <c r="I168" s="35">
        <v>13</v>
      </c>
      <c r="J168" s="35">
        <v>15</v>
      </c>
      <c r="K168" s="25">
        <v>16.579999999999998</v>
      </c>
      <c r="L168" s="24" t="s">
        <v>14</v>
      </c>
      <c r="M168" s="25">
        <v>44.48</v>
      </c>
      <c r="N168" s="37">
        <v>80</v>
      </c>
      <c r="O168" s="41">
        <v>33</v>
      </c>
      <c r="P168" s="46">
        <v>2.2810000000000001</v>
      </c>
      <c r="Q168" s="14">
        <f t="shared" si="11"/>
        <v>4.5472440944881889</v>
      </c>
      <c r="R168" s="26">
        <v>1</v>
      </c>
    </row>
    <row r="169" spans="1:18" x14ac:dyDescent="0.25">
      <c r="A169" s="24">
        <v>751771</v>
      </c>
      <c r="B169" s="39">
        <v>0.33400000000000002</v>
      </c>
      <c r="C169" s="24" t="s">
        <v>61</v>
      </c>
      <c r="D169" s="24" t="str" cm="1">
        <f t="array" ref="D169">LEFT(C169,MIN(SEARCH({0,1,2,3,4,5,6,7,8,9},C169&amp;"0123456789"))-1)</f>
        <v>Ds</v>
      </c>
      <c r="E169" s="35" cm="1">
        <f t="array" ref="E169">_xlfn.NUMBERVALUE(RIGHT(LEFT(C169,SEARCH("x",C169)-1),SEARCH("x",C169)-MIN(SEARCH({0,1,2,3,4,5,6,7,8,9},C169&amp;"0123456789"))))</f>
        <v>8</v>
      </c>
      <c r="F169" s="14" t="e">
        <f t="shared" si="9"/>
        <v>#N/A</v>
      </c>
      <c r="G169" s="41">
        <f t="shared" si="10"/>
        <v>10</v>
      </c>
      <c r="H169" s="24" t="s">
        <v>24</v>
      </c>
      <c r="I169" s="35">
        <v>20</v>
      </c>
      <c r="J169" s="35">
        <v>20</v>
      </c>
      <c r="K169" s="25">
        <v>16.71</v>
      </c>
      <c r="L169" s="24" t="s">
        <v>14</v>
      </c>
      <c r="M169" s="25">
        <v>60.98</v>
      </c>
      <c r="N169" s="37">
        <v>80</v>
      </c>
      <c r="O169" s="41">
        <v>33</v>
      </c>
      <c r="P169" s="46">
        <v>2.2810000000000001</v>
      </c>
      <c r="Q169" s="14">
        <f t="shared" si="11"/>
        <v>231</v>
      </c>
      <c r="R169" s="26">
        <v>1</v>
      </c>
    </row>
    <row r="170" spans="1:18" x14ac:dyDescent="0.25">
      <c r="A170" s="24">
        <v>751771</v>
      </c>
      <c r="B170" s="39">
        <v>0.44500000000000001</v>
      </c>
      <c r="C170" s="24" t="s">
        <v>60</v>
      </c>
      <c r="D170" s="24" t="str" cm="1">
        <f t="array" ref="D170">LEFT(C170,MIN(SEARCH({0,1,2,3,4,5,6,7,8,9},C170&amp;"0123456789"))-1)</f>
        <v>Ds</v>
      </c>
      <c r="E170" s="35" cm="1">
        <f t="array" ref="E170">_xlfn.NUMBERVALUE(RIGHT(LEFT(C170,SEARCH("x",C170)-1),SEARCH("x",C170)-MIN(SEARCH({0,1,2,3,4,5,6,7,8,9},C170&amp;"0123456789"))))</f>
        <v>8</v>
      </c>
      <c r="F170" s="14" t="e">
        <f t="shared" si="9"/>
        <v>#N/A</v>
      </c>
      <c r="G170" s="41">
        <f t="shared" si="10"/>
        <v>15</v>
      </c>
      <c r="H170" s="24" t="s">
        <v>24</v>
      </c>
      <c r="I170" s="35">
        <v>20</v>
      </c>
      <c r="J170" s="35">
        <v>20</v>
      </c>
      <c r="K170" s="25">
        <v>16.71</v>
      </c>
      <c r="L170" s="24" t="s">
        <v>14</v>
      </c>
      <c r="M170" s="25">
        <v>60.98</v>
      </c>
      <c r="N170" s="37">
        <v>80</v>
      </c>
      <c r="O170" s="41">
        <v>33</v>
      </c>
      <c r="P170" s="46">
        <v>2.2810000000000001</v>
      </c>
      <c r="Q170" s="14">
        <f t="shared" si="11"/>
        <v>154</v>
      </c>
      <c r="R170" s="26">
        <v>1</v>
      </c>
    </row>
    <row r="171" spans="1:18" x14ac:dyDescent="0.25">
      <c r="A171" s="24">
        <v>672396</v>
      </c>
      <c r="B171" s="39">
        <v>1.5069999999999999</v>
      </c>
      <c r="C171" s="24" t="s">
        <v>56</v>
      </c>
      <c r="D171" s="24" t="str" cm="1">
        <f t="array" ref="D171">LEFT(C171,MIN(SEARCH({0,1,2,3,4,5,6,7,8,9},C171&amp;"0123456789"))-1)</f>
        <v>Ds</v>
      </c>
      <c r="E171" s="35" cm="1">
        <f t="array" ref="E171">_xlfn.NUMBERVALUE(RIGHT(LEFT(C171,SEARCH("x",C171)-1),SEARCH("x",C171)-MIN(SEARCH({0,1,2,3,4,5,6,7,8,9},C171&amp;"0123456789"))))</f>
        <v>10</v>
      </c>
      <c r="F171" s="14" t="e">
        <f t="shared" si="9"/>
        <v>#N/A</v>
      </c>
      <c r="G171" s="41">
        <f t="shared" si="10"/>
        <v>50</v>
      </c>
      <c r="H171" s="24" t="s">
        <v>24</v>
      </c>
      <c r="I171" s="35">
        <v>25</v>
      </c>
      <c r="J171" s="35">
        <v>25</v>
      </c>
      <c r="K171" s="25">
        <v>17.45</v>
      </c>
      <c r="L171" s="24" t="s">
        <v>14</v>
      </c>
      <c r="M171" s="25">
        <v>77.849999999999994</v>
      </c>
      <c r="N171" s="37">
        <v>80</v>
      </c>
      <c r="O171" s="41">
        <v>33</v>
      </c>
      <c r="P171" s="46">
        <v>2.2810000000000001</v>
      </c>
      <c r="Q171" s="14">
        <f t="shared" si="11"/>
        <v>46.2</v>
      </c>
      <c r="R171" s="26">
        <v>1</v>
      </c>
    </row>
    <row r="172" spans="1:18" x14ac:dyDescent="0.25">
      <c r="A172" s="24">
        <v>590776</v>
      </c>
      <c r="B172" s="39">
        <v>0.66600000000000004</v>
      </c>
      <c r="C172" s="24" t="s">
        <v>62</v>
      </c>
      <c r="D172" s="24" t="str" cm="1">
        <f t="array" ref="D172">LEFT(C172,MIN(SEARCH({0,1,2,3,4,5,6,7,8,9},C172&amp;"0123456789"))-1)</f>
        <v>Ds</v>
      </c>
      <c r="E172" s="35" cm="1">
        <f t="array" ref="E172">_xlfn.NUMBERVALUE(RIGHT(LEFT(C172,SEARCH("x",C172)-1),SEARCH("x",C172)-MIN(SEARCH({0,1,2,3,4,5,6,7,8,9},C172&amp;"0123456789"))))</f>
        <v>8</v>
      </c>
      <c r="F172" s="14" t="e">
        <f t="shared" si="9"/>
        <v>#N/A</v>
      </c>
      <c r="G172" s="41">
        <f t="shared" si="10"/>
        <v>24</v>
      </c>
      <c r="H172" s="24" t="s">
        <v>24</v>
      </c>
      <c r="I172" s="35">
        <v>20</v>
      </c>
      <c r="J172" s="35">
        <v>20</v>
      </c>
      <c r="K172" s="25" t="s">
        <v>22</v>
      </c>
      <c r="L172" s="24" t="s">
        <v>14</v>
      </c>
      <c r="M172" s="25" t="s">
        <v>22</v>
      </c>
      <c r="N172" s="37">
        <v>80</v>
      </c>
      <c r="O172" s="41">
        <v>33</v>
      </c>
      <c r="P172" s="46">
        <v>2.2810000000000001</v>
      </c>
      <c r="Q172" s="14">
        <f t="shared" si="11"/>
        <v>96.25</v>
      </c>
      <c r="R172" s="26">
        <v>1</v>
      </c>
    </row>
    <row r="173" spans="1:18" x14ac:dyDescent="0.25">
      <c r="A173" s="24">
        <v>571271</v>
      </c>
      <c r="B173" s="39">
        <v>0.23200000000000001</v>
      </c>
      <c r="C173" s="24" t="s">
        <v>78</v>
      </c>
      <c r="D173" s="24" t="str" cm="1">
        <f t="array" ref="D173">LEFT(C173,MIN(SEARCH({0,1,2,3,4,5,6,7,8,9},C173&amp;"0123456789"))-1)</f>
        <v>Ds</v>
      </c>
      <c r="E173" s="35" cm="1">
        <f t="array" ref="E173">_xlfn.NUMBERVALUE(RIGHT(LEFT(C173,SEARCH("x",C173)-1),SEARCH("x",C173)-MIN(SEARCH({0,1,2,3,4,5,6,7,8,9},C173&amp;"0123456789"))))</f>
        <v>635</v>
      </c>
      <c r="F173" s="14" t="e">
        <f t="shared" si="9"/>
        <v>#N/A</v>
      </c>
      <c r="G173" s="41">
        <f t="shared" si="10"/>
        <v>508</v>
      </c>
      <c r="H173" s="24" t="s">
        <v>24</v>
      </c>
      <c r="I173" s="35">
        <v>13</v>
      </c>
      <c r="J173" s="35">
        <v>15</v>
      </c>
      <c r="K173" s="25">
        <v>14.1</v>
      </c>
      <c r="L173" s="24" t="s">
        <v>14</v>
      </c>
      <c r="M173" s="25">
        <v>44.48</v>
      </c>
      <c r="N173" s="37">
        <v>80</v>
      </c>
      <c r="O173" s="41">
        <v>33</v>
      </c>
      <c r="P173" s="46">
        <v>2.2810000000000001</v>
      </c>
      <c r="Q173" s="14">
        <f t="shared" si="11"/>
        <v>4.5472440944881889</v>
      </c>
      <c r="R173" s="26">
        <v>1</v>
      </c>
    </row>
    <row r="174" spans="1:18" x14ac:dyDescent="0.25">
      <c r="A174" s="24">
        <v>451168</v>
      </c>
      <c r="B174" s="39">
        <v>0.38100000000000001</v>
      </c>
      <c r="C174" s="24" t="s">
        <v>79</v>
      </c>
      <c r="D174" s="24" t="str" cm="1">
        <f t="array" ref="D174">LEFT(C174,MIN(SEARCH({0,1,2,3,4,5,6,7,8,9},C174&amp;"0123456789"))-1)</f>
        <v>Ds</v>
      </c>
      <c r="E174" s="35" cm="1">
        <f t="array" ref="E174">_xlfn.NUMBERVALUE(RIGHT(LEFT(C174,SEARCH("x",C174)-1),SEARCH("x",C174)-MIN(SEARCH({0,1,2,3,4,5,6,7,8,9},C174&amp;"0123456789"))))</f>
        <v>635</v>
      </c>
      <c r="F174" s="14" t="e">
        <f t="shared" si="9"/>
        <v>#N/A</v>
      </c>
      <c r="G174" s="41">
        <f t="shared" si="10"/>
        <v>127</v>
      </c>
      <c r="H174" s="24" t="s">
        <v>13</v>
      </c>
      <c r="I174" s="35">
        <v>13</v>
      </c>
      <c r="J174" s="35">
        <v>15</v>
      </c>
      <c r="K174" s="25">
        <v>16.579999999999998</v>
      </c>
      <c r="L174" s="24" t="s">
        <v>14</v>
      </c>
      <c r="M174" s="25">
        <v>44.48</v>
      </c>
      <c r="N174" s="37">
        <v>80</v>
      </c>
      <c r="O174" s="41">
        <v>33</v>
      </c>
      <c r="P174" s="46">
        <v>2.2810000000000001</v>
      </c>
      <c r="Q174" s="14">
        <f t="shared" si="11"/>
        <v>18.188976377952756</v>
      </c>
      <c r="R174" s="26">
        <v>1</v>
      </c>
    </row>
    <row r="175" spans="1:18" x14ac:dyDescent="0.25">
      <c r="A175" s="24">
        <v>320116</v>
      </c>
      <c r="B175" s="39">
        <v>0.82299999999999995</v>
      </c>
      <c r="C175" s="24" t="s">
        <v>77</v>
      </c>
      <c r="D175" s="24" t="str" cm="1">
        <f t="array" ref="D175">LEFT(C175,MIN(SEARCH({0,1,2,3,4,5,6,7,8,9},C175&amp;"0123456789"))-1)</f>
        <v>Ds</v>
      </c>
      <c r="E175" s="35" cm="1">
        <f t="array" ref="E175">_xlfn.NUMBERVALUE(RIGHT(LEFT(C175,SEARCH("x",C175)-1),SEARCH("x",C175)-MIN(SEARCH({0,1,2,3,4,5,6,7,8,9},C175&amp;"0123456789"))))</f>
        <v>635</v>
      </c>
      <c r="F175" s="14" t="e">
        <f t="shared" si="9"/>
        <v>#N/A</v>
      </c>
      <c r="G175" s="41">
        <f t="shared" si="10"/>
        <v>254</v>
      </c>
      <c r="H175" s="24" t="s">
        <v>24</v>
      </c>
      <c r="I175" s="35">
        <v>13</v>
      </c>
      <c r="J175" s="35">
        <v>15</v>
      </c>
      <c r="K175" s="25">
        <v>14.1</v>
      </c>
      <c r="L175" s="24" t="s">
        <v>14</v>
      </c>
      <c r="M175" s="25">
        <v>53.48</v>
      </c>
      <c r="N175" s="37">
        <v>80</v>
      </c>
      <c r="O175" s="41">
        <v>33</v>
      </c>
      <c r="P175" s="46">
        <v>2.2810000000000001</v>
      </c>
      <c r="Q175" s="14">
        <f t="shared" si="11"/>
        <v>9.0944881889763778</v>
      </c>
      <c r="R175" s="26">
        <v>1</v>
      </c>
    </row>
    <row r="176" spans="1:18" x14ac:dyDescent="0.25">
      <c r="A176" s="24">
        <v>291076</v>
      </c>
      <c r="B176" s="39">
        <v>0.38100000000000001</v>
      </c>
      <c r="C176" s="24" t="s">
        <v>79</v>
      </c>
      <c r="D176" s="24" t="str" cm="1">
        <f t="array" ref="D176">LEFT(C176,MIN(SEARCH({0,1,2,3,4,5,6,7,8,9},C176&amp;"0123456789"))-1)</f>
        <v>Ds</v>
      </c>
      <c r="E176" s="35" cm="1">
        <f t="array" ref="E176">_xlfn.NUMBERVALUE(RIGHT(LEFT(C176,SEARCH("x",C176)-1),SEARCH("x",C176)-MIN(SEARCH({0,1,2,3,4,5,6,7,8,9},C176&amp;"0123456789"))))</f>
        <v>635</v>
      </c>
      <c r="F176" s="14" t="e">
        <f t="shared" si="9"/>
        <v>#N/A</v>
      </c>
      <c r="G176" s="41">
        <f t="shared" si="10"/>
        <v>127</v>
      </c>
      <c r="H176" s="24" t="s">
        <v>24</v>
      </c>
      <c r="I176" s="35">
        <v>13</v>
      </c>
      <c r="J176" s="35">
        <v>15</v>
      </c>
      <c r="K176" s="25">
        <v>14.1</v>
      </c>
      <c r="L176" s="24" t="s">
        <v>14</v>
      </c>
      <c r="M176" s="25">
        <v>44.48</v>
      </c>
      <c r="N176" s="37">
        <v>80</v>
      </c>
      <c r="O176" s="41">
        <v>33</v>
      </c>
      <c r="P176" s="46">
        <v>2.2810000000000001</v>
      </c>
      <c r="Q176" s="14">
        <f t="shared" si="11"/>
        <v>18.188976377952756</v>
      </c>
      <c r="R176" s="26">
        <v>1</v>
      </c>
    </row>
    <row r="177" spans="1:18" x14ac:dyDescent="0.25">
      <c r="A177" s="24" t="e">
        <f>NA()</f>
        <v>#N/A</v>
      </c>
      <c r="B177" s="39">
        <v>0.94399999999999995</v>
      </c>
      <c r="C177" s="24" t="s">
        <v>42</v>
      </c>
      <c r="D177" s="24" t="str" cm="1">
        <f t="array" ref="D177">LEFT(C177,MIN(SEARCH({0,1,2,3,4,5,6,7,8,9},C177&amp;"0123456789"))-1)</f>
        <v>Ds</v>
      </c>
      <c r="E177" s="35" cm="1">
        <f t="array" ref="E177">_xlfn.NUMBERVALUE(RIGHT(LEFT(C177,SEARCH("x",C177)-1),SEARCH("x",C177)-MIN(SEARCH({0,1,2,3,4,5,6,7,8,9},C177&amp;"0123456789"))))</f>
        <v>16</v>
      </c>
      <c r="F177" s="14" t="e">
        <f t="shared" si="9"/>
        <v>#N/A</v>
      </c>
      <c r="G177" s="41">
        <f t="shared" si="10"/>
        <v>35</v>
      </c>
      <c r="H177" s="24" t="s">
        <v>36</v>
      </c>
      <c r="I177" s="35">
        <v>28</v>
      </c>
      <c r="J177" s="35">
        <v>35</v>
      </c>
      <c r="K177" s="25">
        <v>37.11</v>
      </c>
      <c r="L177" s="24" t="s">
        <v>14</v>
      </c>
      <c r="M177" s="25">
        <v>120.54</v>
      </c>
      <c r="N177" s="37">
        <v>80</v>
      </c>
      <c r="O177" s="41">
        <v>33</v>
      </c>
      <c r="P177" s="46">
        <v>2.2810000000000001</v>
      </c>
      <c r="Q177" s="14">
        <f t="shared" si="11"/>
        <v>66</v>
      </c>
      <c r="R177" s="26">
        <v>1</v>
      </c>
    </row>
    <row r="178" spans="1:18" x14ac:dyDescent="0.25">
      <c r="A178" s="24" t="e">
        <f>NA()</f>
        <v>#N/A</v>
      </c>
      <c r="B178" s="39">
        <v>3.0070000000000001</v>
      </c>
      <c r="C178" s="24" t="s">
        <v>43</v>
      </c>
      <c r="D178" s="24" t="str" cm="1">
        <f t="array" ref="D178">LEFT(C178,MIN(SEARCH({0,1,2,3,4,5,6,7,8,9},C178&amp;"0123456789"))-1)</f>
        <v>Ds</v>
      </c>
      <c r="E178" s="35" cm="1">
        <f t="array" ref="E178">_xlfn.NUMBERVALUE(RIGHT(LEFT(C178,SEARCH("x",C178)-1),SEARCH("x",C178)-MIN(SEARCH({0,1,2,3,4,5,6,7,8,9},C178&amp;"0123456789"))))</f>
        <v>18</v>
      </c>
      <c r="F178" s="14" t="e">
        <f t="shared" si="9"/>
        <v>#N/A</v>
      </c>
      <c r="G178" s="41">
        <f t="shared" si="10"/>
        <v>100</v>
      </c>
      <c r="H178" s="24" t="s">
        <v>36</v>
      </c>
      <c r="I178" s="35">
        <v>28</v>
      </c>
      <c r="J178" s="35">
        <v>35</v>
      </c>
      <c r="K178" s="25">
        <v>38.22</v>
      </c>
      <c r="L178" s="24" t="s">
        <v>14</v>
      </c>
      <c r="M178" s="25">
        <v>146.69999999999999</v>
      </c>
      <c r="N178" s="37">
        <v>80</v>
      </c>
      <c r="O178" s="41">
        <v>33</v>
      </c>
      <c r="P178" s="46">
        <v>2.2810000000000001</v>
      </c>
      <c r="Q178" s="14">
        <f t="shared" si="11"/>
        <v>23.1</v>
      </c>
      <c r="R178" s="26">
        <v>1</v>
      </c>
    </row>
    <row r="179" spans="1:18" x14ac:dyDescent="0.25">
      <c r="A179" s="24" t="e">
        <f>NA()</f>
        <v>#N/A</v>
      </c>
      <c r="B179" s="39">
        <v>0.70699999999999996</v>
      </c>
      <c r="C179" s="24" t="s">
        <v>37</v>
      </c>
      <c r="D179" s="24" t="str" cm="1">
        <f t="array" ref="D179">LEFT(C179,MIN(SEARCH({0,1,2,3,4,5,6,7,8,9},C179&amp;"0123456789"))-1)</f>
        <v>Ds</v>
      </c>
      <c r="E179" s="35" cm="1">
        <f t="array" ref="E179">_xlfn.NUMBERVALUE(RIGHT(LEFT(C179,SEARCH("x",C179)-1),SEARCH("x",C179)-MIN(SEARCH({0,1,2,3,4,5,6,7,8,9},C179&amp;"0123456789"))))</f>
        <v>18</v>
      </c>
      <c r="F179" s="14" t="e">
        <f t="shared" si="9"/>
        <v>#N/A</v>
      </c>
      <c r="G179" s="41">
        <f t="shared" si="10"/>
        <v>24</v>
      </c>
      <c r="H179" s="24" t="s">
        <v>36</v>
      </c>
      <c r="I179" s="35">
        <v>28</v>
      </c>
      <c r="J179" s="35">
        <v>35</v>
      </c>
      <c r="K179" s="25">
        <v>37.479999999999997</v>
      </c>
      <c r="L179" s="24" t="s">
        <v>14</v>
      </c>
      <c r="M179" s="25">
        <v>146.37</v>
      </c>
      <c r="N179" s="37">
        <v>80</v>
      </c>
      <c r="O179" s="41">
        <v>33</v>
      </c>
      <c r="P179" s="46">
        <v>2.2810000000000001</v>
      </c>
      <c r="Q179" s="14">
        <f t="shared" si="11"/>
        <v>96.25</v>
      </c>
      <c r="R179" s="26">
        <v>1</v>
      </c>
    </row>
    <row r="180" spans="1:18" x14ac:dyDescent="0.25">
      <c r="A180" s="24" t="e">
        <f>NA()</f>
        <v>#N/A</v>
      </c>
      <c r="B180" s="39">
        <v>1.071</v>
      </c>
      <c r="C180" s="24" t="s">
        <v>41</v>
      </c>
      <c r="D180" s="24" t="str" cm="1">
        <f t="array" ref="D180">LEFT(C180,MIN(SEARCH({0,1,2,3,4,5,6,7,8,9},C180&amp;"0123456789"))-1)</f>
        <v>Ds</v>
      </c>
      <c r="E180" s="35" cm="1">
        <f t="array" ref="E180">_xlfn.NUMBERVALUE(RIGHT(LEFT(C180,SEARCH("x",C180)-1),SEARCH("x",C180)-MIN(SEARCH({0,1,2,3,4,5,6,7,8,9},C180&amp;"0123456789"))))</f>
        <v>18</v>
      </c>
      <c r="F180" s="14" t="e">
        <f t="shared" si="9"/>
        <v>#N/A</v>
      </c>
      <c r="G180" s="41">
        <f t="shared" si="10"/>
        <v>40</v>
      </c>
      <c r="H180" s="24" t="s">
        <v>36</v>
      </c>
      <c r="I180" s="35">
        <v>28</v>
      </c>
      <c r="J180" s="35">
        <v>35</v>
      </c>
      <c r="K180" s="25">
        <v>37.86</v>
      </c>
      <c r="L180" s="24" t="s">
        <v>14</v>
      </c>
      <c r="M180" s="25">
        <v>134.07</v>
      </c>
      <c r="N180" s="37">
        <v>80</v>
      </c>
      <c r="O180" s="41">
        <v>33</v>
      </c>
      <c r="P180" s="46">
        <v>2.2810000000000001</v>
      </c>
      <c r="Q180" s="14">
        <f t="shared" si="11"/>
        <v>57.75</v>
      </c>
      <c r="R180" s="26">
        <v>1</v>
      </c>
    </row>
    <row r="181" spans="1:18" x14ac:dyDescent="0.25">
      <c r="A181" s="24" t="e">
        <f>NA()</f>
        <v>#N/A</v>
      </c>
      <c r="B181" s="39">
        <v>2.375</v>
      </c>
      <c r="C181" s="24" t="s">
        <v>23</v>
      </c>
      <c r="D181" s="24" t="str" cm="1">
        <f t="array" ref="D181">LEFT(C181,MIN(SEARCH({0,1,2,3,4,5,6,7,8,9},C181&amp;"0123456789"))-1)</f>
        <v>Ds</v>
      </c>
      <c r="E181" s="35" cm="1">
        <f t="array" ref="E181">_xlfn.NUMBERVALUE(RIGHT(LEFT(C181,SEARCH("x",C181)-1),SEARCH("x",C181)-MIN(SEARCH({0,1,2,3,4,5,6,7,8,9},C181&amp;"0123456789"))))</f>
        <v>18</v>
      </c>
      <c r="F181" s="14" t="e">
        <f t="shared" si="9"/>
        <v>#N/A</v>
      </c>
      <c r="G181" s="41">
        <f t="shared" si="10"/>
        <v>80</v>
      </c>
      <c r="H181" s="24" t="s">
        <v>36</v>
      </c>
      <c r="I181" s="35">
        <v>28</v>
      </c>
      <c r="J181" s="35">
        <v>35</v>
      </c>
      <c r="K181" s="25">
        <v>38.04</v>
      </c>
      <c r="L181" s="24" t="s">
        <v>14</v>
      </c>
      <c r="M181" s="25">
        <v>139.4</v>
      </c>
      <c r="N181" s="37">
        <v>80</v>
      </c>
      <c r="O181" s="41">
        <v>33</v>
      </c>
      <c r="P181" s="46">
        <v>2.2810000000000001</v>
      </c>
      <c r="Q181" s="14">
        <f t="shared" si="11"/>
        <v>28.875</v>
      </c>
      <c r="R181" s="26">
        <v>1</v>
      </c>
    </row>
    <row r="182" spans="1:18" x14ac:dyDescent="0.25">
      <c r="A182" s="24" t="e">
        <f>NA()</f>
        <v>#N/A</v>
      </c>
      <c r="B182" s="39">
        <v>0.64900000000000002</v>
      </c>
      <c r="C182" s="24" t="s">
        <v>35</v>
      </c>
      <c r="D182" s="24" t="str" cm="1">
        <f t="array" ref="D182">LEFT(C182,MIN(SEARCH({0,1,2,3,4,5,6,7,8,9},C182&amp;"0123456789"))-1)</f>
        <v>Ds</v>
      </c>
      <c r="E182" s="35" cm="1">
        <f t="array" ref="E182">_xlfn.NUMBERVALUE(RIGHT(LEFT(C182,SEARCH("x",C182)-1),SEARCH("x",C182)-MIN(SEARCH({0,1,2,3,4,5,6,7,8,9},C182&amp;"0123456789"))))</f>
        <v>20</v>
      </c>
      <c r="F182" s="14" t="e">
        <f t="shared" si="9"/>
        <v>#N/A</v>
      </c>
      <c r="G182" s="41">
        <f t="shared" si="10"/>
        <v>20</v>
      </c>
      <c r="H182" s="24" t="s">
        <v>36</v>
      </c>
      <c r="I182" s="35">
        <v>32</v>
      </c>
      <c r="J182" s="35">
        <v>44</v>
      </c>
      <c r="K182" s="25">
        <v>43.75</v>
      </c>
      <c r="L182" s="24" t="s">
        <v>14</v>
      </c>
      <c r="M182" s="25">
        <v>154.97999999999999</v>
      </c>
      <c r="N182" s="37">
        <v>80</v>
      </c>
      <c r="O182" s="41">
        <v>33</v>
      </c>
      <c r="P182" s="46">
        <v>2.2810000000000001</v>
      </c>
      <c r="Q182" s="14">
        <f t="shared" si="11"/>
        <v>115.5</v>
      </c>
      <c r="R182" s="26">
        <v>1</v>
      </c>
    </row>
    <row r="183" spans="1:18" x14ac:dyDescent="0.25">
      <c r="A183" s="24" t="e">
        <f>NA()</f>
        <v>#N/A</v>
      </c>
      <c r="B183" s="39">
        <v>1.323</v>
      </c>
      <c r="C183" s="24" t="s">
        <v>63</v>
      </c>
      <c r="D183" s="24" t="str" cm="1">
        <f t="array" ref="D183">LEFT(C183,MIN(SEARCH({0,1,2,3,4,5,6,7,8,9},C183&amp;"0123456789"))-1)</f>
        <v>Ds</v>
      </c>
      <c r="E183" s="35" cm="1">
        <f t="array" ref="E183">_xlfn.NUMBERVALUE(RIGHT(LEFT(C183,SEARCH("x",C183)-1),SEARCH("x",C183)-MIN(SEARCH({0,1,2,3,4,5,6,7,8,9},C183&amp;"0123456789"))))</f>
        <v>20</v>
      </c>
      <c r="F183" s="14" t="e">
        <f t="shared" si="9"/>
        <v>#N/A</v>
      </c>
      <c r="G183" s="41">
        <f t="shared" si="10"/>
        <v>50</v>
      </c>
      <c r="H183" s="24" t="s">
        <v>36</v>
      </c>
      <c r="I183" s="35">
        <v>32</v>
      </c>
      <c r="J183" s="35">
        <v>44</v>
      </c>
      <c r="K183" s="25">
        <v>44.19</v>
      </c>
      <c r="L183" s="24" t="s">
        <v>21</v>
      </c>
      <c r="M183" s="25" t="s">
        <v>22</v>
      </c>
      <c r="N183" s="37">
        <v>80</v>
      </c>
      <c r="O183" s="41">
        <v>33</v>
      </c>
      <c r="P183" s="46">
        <v>2.2810000000000001</v>
      </c>
      <c r="Q183" s="14">
        <f t="shared" si="11"/>
        <v>46.2</v>
      </c>
      <c r="R183" s="26">
        <v>1</v>
      </c>
    </row>
    <row r="184" spans="1:18" x14ac:dyDescent="0.25">
      <c r="A184" s="24" t="e">
        <f>NA()</f>
        <v>#N/A</v>
      </c>
      <c r="B184" s="39">
        <v>1.323</v>
      </c>
      <c r="C184" s="24" t="s">
        <v>63</v>
      </c>
      <c r="D184" s="24" t="str" cm="1">
        <f t="array" ref="D184">LEFT(C184,MIN(SEARCH({0,1,2,3,4,5,6,7,8,9},C184&amp;"0123456789"))-1)</f>
        <v>Ds</v>
      </c>
      <c r="E184" s="35" cm="1">
        <f t="array" ref="E184">_xlfn.NUMBERVALUE(RIGHT(LEFT(C184,SEARCH("x",C184)-1),SEARCH("x",C184)-MIN(SEARCH({0,1,2,3,4,5,6,7,8,9},C184&amp;"0123456789"))))</f>
        <v>20</v>
      </c>
      <c r="F184" s="14" t="e">
        <f t="shared" si="9"/>
        <v>#N/A</v>
      </c>
      <c r="G184" s="41">
        <f t="shared" si="10"/>
        <v>50</v>
      </c>
      <c r="H184" s="24" t="s">
        <v>36</v>
      </c>
      <c r="I184" s="35">
        <v>32</v>
      </c>
      <c r="J184" s="35">
        <v>44</v>
      </c>
      <c r="K184" s="25">
        <v>44.19</v>
      </c>
      <c r="L184" s="24" t="s">
        <v>14</v>
      </c>
      <c r="M184" s="25">
        <v>156.78</v>
      </c>
      <c r="N184" s="37">
        <v>80</v>
      </c>
      <c r="O184" s="41">
        <v>33</v>
      </c>
      <c r="P184" s="46">
        <v>2.2810000000000001</v>
      </c>
      <c r="Q184" s="14">
        <f t="shared" si="11"/>
        <v>46.2</v>
      </c>
      <c r="R184" s="26">
        <v>1</v>
      </c>
    </row>
    <row r="185" spans="1:18" x14ac:dyDescent="0.25">
      <c r="A185" s="24" t="e">
        <f>NA()</f>
        <v>#N/A</v>
      </c>
      <c r="B185" s="39">
        <v>1.6519999999999999</v>
      </c>
      <c r="C185" s="24" t="s">
        <v>39</v>
      </c>
      <c r="D185" s="24" t="str" cm="1">
        <f t="array" ref="D185">LEFT(C185,MIN(SEARCH({0,1,2,3,4,5,6,7,8,9},C185&amp;"0123456789"))-1)</f>
        <v>Ds</v>
      </c>
      <c r="E185" s="35" cm="1">
        <f t="array" ref="E185">_xlfn.NUMBERVALUE(RIGHT(LEFT(C185,SEARCH("x",C185)-1),SEARCH("x",C185)-MIN(SEARCH({0,1,2,3,4,5,6,7,8,9},C185&amp;"0123456789"))))</f>
        <v>20</v>
      </c>
      <c r="F185" s="14" t="e">
        <f t="shared" si="9"/>
        <v>#N/A</v>
      </c>
      <c r="G185" s="41">
        <f t="shared" si="10"/>
        <v>60</v>
      </c>
      <c r="H185" s="24" t="s">
        <v>36</v>
      </c>
      <c r="I185" s="35">
        <v>32</v>
      </c>
      <c r="J185" s="35">
        <v>44</v>
      </c>
      <c r="K185" s="25">
        <v>44.63</v>
      </c>
      <c r="L185" s="24" t="s">
        <v>14</v>
      </c>
      <c r="M185" s="25">
        <v>158.26</v>
      </c>
      <c r="N185" s="37">
        <v>80</v>
      </c>
      <c r="O185" s="41">
        <v>33</v>
      </c>
      <c r="P185" s="46">
        <v>2.2810000000000001</v>
      </c>
      <c r="Q185" s="14">
        <f t="shared" si="11"/>
        <v>38.5</v>
      </c>
      <c r="R185" s="26">
        <v>1</v>
      </c>
    </row>
    <row r="186" spans="1:18" x14ac:dyDescent="0.25">
      <c r="A186" s="24" t="e">
        <f>NA()</f>
        <v>#N/A</v>
      </c>
      <c r="B186" s="39">
        <v>2.1819999999999999</v>
      </c>
      <c r="C186" s="24" t="s">
        <v>38</v>
      </c>
      <c r="D186" s="24" t="str" cm="1">
        <f t="array" ref="D186">LEFT(C186,MIN(SEARCH({0,1,2,3,4,5,6,7,8,9},C186&amp;"0123456789"))-1)</f>
        <v>Ds</v>
      </c>
      <c r="E186" s="35" cm="1">
        <f t="array" ref="E186">_xlfn.NUMBERVALUE(RIGHT(LEFT(C186,SEARCH("x",C186)-1),SEARCH("x",C186)-MIN(SEARCH({0,1,2,3,4,5,6,7,8,9},C186&amp;"0123456789"))))</f>
        <v>20</v>
      </c>
      <c r="F186" s="14" t="e">
        <f t="shared" si="9"/>
        <v>#N/A</v>
      </c>
      <c r="G186" s="41">
        <f t="shared" si="10"/>
        <v>80</v>
      </c>
      <c r="H186" s="24" t="s">
        <v>36</v>
      </c>
      <c r="I186" s="35">
        <v>32</v>
      </c>
      <c r="J186" s="35">
        <v>44</v>
      </c>
      <c r="K186" s="25">
        <v>45.08</v>
      </c>
      <c r="L186" s="24" t="s">
        <v>14</v>
      </c>
      <c r="M186" s="25">
        <v>164.82</v>
      </c>
      <c r="N186" s="37">
        <v>80</v>
      </c>
      <c r="O186" s="41">
        <v>33</v>
      </c>
      <c r="P186" s="46">
        <v>2.2810000000000001</v>
      </c>
      <c r="Q186" s="14">
        <f t="shared" si="11"/>
        <v>28.875</v>
      </c>
      <c r="R186" s="26">
        <v>1</v>
      </c>
    </row>
    <row r="187" spans="1:18" x14ac:dyDescent="0.25">
      <c r="A187" s="24" t="e">
        <f>NA()</f>
        <v>#N/A</v>
      </c>
      <c r="B187" s="39">
        <v>2.6640000000000001</v>
      </c>
      <c r="C187" s="24" t="s">
        <v>40</v>
      </c>
      <c r="D187" s="24" t="str" cm="1">
        <f t="array" ref="D187">LEFT(C187,MIN(SEARCH({0,1,2,3,4,5,6,7,8,9},C187&amp;"0123456789"))-1)</f>
        <v>Ds</v>
      </c>
      <c r="E187" s="35" cm="1">
        <f t="array" ref="E187">_xlfn.NUMBERVALUE(RIGHT(LEFT(C187,SEARCH("x",C187)-1),SEARCH("x",C187)-MIN(SEARCH({0,1,2,3,4,5,6,7,8,9},C187&amp;"0123456789"))))</f>
        <v>20</v>
      </c>
      <c r="F187" s="14" t="e">
        <f t="shared" si="9"/>
        <v>#N/A</v>
      </c>
      <c r="G187" s="41">
        <f t="shared" si="10"/>
        <v>90</v>
      </c>
      <c r="H187" s="24" t="s">
        <v>36</v>
      </c>
      <c r="I187" s="35">
        <v>32</v>
      </c>
      <c r="J187" s="35">
        <v>44</v>
      </c>
      <c r="K187" s="25">
        <v>45.53</v>
      </c>
      <c r="L187" s="24" t="s">
        <v>14</v>
      </c>
      <c r="M187" s="25">
        <v>167.28</v>
      </c>
      <c r="N187" s="37">
        <v>80</v>
      </c>
      <c r="O187" s="41">
        <v>33</v>
      </c>
      <c r="P187" s="46">
        <v>2.2810000000000001</v>
      </c>
      <c r="Q187" s="14">
        <f t="shared" si="11"/>
        <v>25.666666666666668</v>
      </c>
      <c r="R187" s="26">
        <v>1</v>
      </c>
    </row>
    <row r="188" spans="1:18" x14ac:dyDescent="0.25">
      <c r="A188" s="24" t="e">
        <f>NA()</f>
        <v>#N/A</v>
      </c>
      <c r="B188" s="39">
        <v>0.32500000000000001</v>
      </c>
      <c r="C188" s="24" t="s">
        <v>17</v>
      </c>
      <c r="D188" s="24" t="str" cm="1">
        <f t="array" ref="D188">LEFT(C188,MIN(SEARCH({0,1,2,3,4,5,6,7,8,9},C188&amp;"0123456789"))-1)</f>
        <v>Tr</v>
      </c>
      <c r="E188" s="35" cm="1">
        <f t="array" ref="E188">_xlfn.NUMBERVALUE(RIGHT(LEFT(C188,SEARCH("x",C188)-1),SEARCH("x",C188)-MIN(SEARCH({0,1,2,3,4,5,6,7,8,9},C188&amp;"0123456789"))))</f>
        <v>16</v>
      </c>
      <c r="F188" s="14" t="e">
        <f t="shared" si="9"/>
        <v>#N/A</v>
      </c>
      <c r="G188" s="41">
        <f t="shared" si="10"/>
        <v>4</v>
      </c>
      <c r="H188" s="24" t="s">
        <v>36</v>
      </c>
      <c r="I188" s="35">
        <v>28</v>
      </c>
      <c r="J188" s="35">
        <v>35</v>
      </c>
      <c r="K188" s="25">
        <v>32.4</v>
      </c>
      <c r="L188" s="24" t="s">
        <v>16</v>
      </c>
      <c r="M188" s="25">
        <v>19.09</v>
      </c>
      <c r="N188" s="37">
        <v>80</v>
      </c>
      <c r="O188" s="41">
        <v>33</v>
      </c>
      <c r="P188" s="46">
        <v>2.2810000000000001</v>
      </c>
      <c r="Q188" s="14">
        <f t="shared" si="11"/>
        <v>577.5</v>
      </c>
      <c r="R188" s="26">
        <v>1</v>
      </c>
    </row>
    <row r="189" spans="1:18" x14ac:dyDescent="0.25">
      <c r="A189" s="24" t="e">
        <f>NA()</f>
        <v>#N/A</v>
      </c>
      <c r="B189" s="39">
        <v>0.32500000000000001</v>
      </c>
      <c r="C189" s="24" t="s">
        <v>17</v>
      </c>
      <c r="D189" s="24" t="str" cm="1">
        <f t="array" ref="D189">LEFT(C189,MIN(SEARCH({0,1,2,3,4,5,6,7,8,9},C189&amp;"0123456789"))-1)</f>
        <v>Tr</v>
      </c>
      <c r="E189" s="35" cm="1">
        <f t="array" ref="E189">_xlfn.NUMBERVALUE(RIGHT(LEFT(C189,SEARCH("x",C189)-1),SEARCH("x",C189)-MIN(SEARCH({0,1,2,3,4,5,6,7,8,9},C189&amp;"0123456789"))))</f>
        <v>16</v>
      </c>
      <c r="F189" s="14" t="e">
        <f t="shared" si="9"/>
        <v>#N/A</v>
      </c>
      <c r="G189" s="41">
        <f t="shared" si="10"/>
        <v>4</v>
      </c>
      <c r="H189" s="24" t="s">
        <v>36</v>
      </c>
      <c r="I189" s="35">
        <v>28</v>
      </c>
      <c r="J189" s="35">
        <v>35</v>
      </c>
      <c r="K189" s="25">
        <v>32.4</v>
      </c>
      <c r="L189" s="24" t="s">
        <v>14</v>
      </c>
      <c r="M189" s="25">
        <v>74.98</v>
      </c>
      <c r="N189" s="37">
        <v>80</v>
      </c>
      <c r="O189" s="41">
        <v>33</v>
      </c>
      <c r="P189" s="46">
        <v>2.2810000000000001</v>
      </c>
      <c r="Q189" s="14">
        <f t="shared" si="11"/>
        <v>577.5</v>
      </c>
      <c r="R189" s="26">
        <v>1</v>
      </c>
    </row>
    <row r="190" spans="1:18" x14ac:dyDescent="0.25">
      <c r="A190" s="24" t="e">
        <f>NA()</f>
        <v>#N/A</v>
      </c>
      <c r="B190" s="39">
        <v>0.40400000000000003</v>
      </c>
      <c r="C190" s="24" t="s">
        <v>52</v>
      </c>
      <c r="D190" s="24" t="str" cm="1">
        <f t="array" ref="D190">LEFT(C190,MIN(SEARCH({0,1,2,3,4,5,6,7,8,9},C190&amp;"0123456789"))-1)</f>
        <v>Tr</v>
      </c>
      <c r="E190" s="35" cm="1">
        <f t="array" ref="E190">_xlfn.NUMBERVALUE(RIGHT(LEFT(C190,SEARCH("x",C190)-1),SEARCH("x",C190)-MIN(SEARCH({0,1,2,3,4,5,6,7,8,9},C190&amp;"0123456789"))))</f>
        <v>16</v>
      </c>
      <c r="F190" s="14">
        <f t="shared" si="9"/>
        <v>8</v>
      </c>
      <c r="G190" s="41">
        <f t="shared" si="10"/>
        <v>4</v>
      </c>
      <c r="H190" s="24" t="s">
        <v>36</v>
      </c>
      <c r="I190" s="35">
        <v>28</v>
      </c>
      <c r="J190" s="35">
        <v>35</v>
      </c>
      <c r="K190" s="25">
        <v>33.04</v>
      </c>
      <c r="L190" s="24" t="s">
        <v>16</v>
      </c>
      <c r="M190" s="25">
        <v>19.09</v>
      </c>
      <c r="N190" s="37">
        <v>80</v>
      </c>
      <c r="O190" s="41">
        <v>33</v>
      </c>
      <c r="P190" s="46">
        <v>2.2810000000000001</v>
      </c>
      <c r="Q190" s="14">
        <f t="shared" si="11"/>
        <v>577.5</v>
      </c>
      <c r="R190" s="26">
        <v>1</v>
      </c>
    </row>
    <row r="191" spans="1:18" x14ac:dyDescent="0.25">
      <c r="A191" s="24" t="e">
        <f>NA()</f>
        <v>#N/A</v>
      </c>
      <c r="B191" s="39">
        <v>0.40400000000000003</v>
      </c>
      <c r="C191" s="24" t="s">
        <v>52</v>
      </c>
      <c r="D191" s="24" t="str" cm="1">
        <f t="array" ref="D191">LEFT(C191,MIN(SEARCH({0,1,2,3,4,5,6,7,8,9},C191&amp;"0123456789"))-1)</f>
        <v>Tr</v>
      </c>
      <c r="E191" s="35" cm="1">
        <f t="array" ref="E191">_xlfn.NUMBERVALUE(RIGHT(LEFT(C191,SEARCH("x",C191)-1),SEARCH("x",C191)-MIN(SEARCH({0,1,2,3,4,5,6,7,8,9},C191&amp;"0123456789"))))</f>
        <v>16</v>
      </c>
      <c r="F191" s="14">
        <f t="shared" si="9"/>
        <v>8</v>
      </c>
      <c r="G191" s="41">
        <f t="shared" si="10"/>
        <v>4</v>
      </c>
      <c r="H191" s="24" t="s">
        <v>36</v>
      </c>
      <c r="I191" s="35">
        <v>28</v>
      </c>
      <c r="J191" s="35">
        <v>35</v>
      </c>
      <c r="K191" s="25">
        <v>33.04</v>
      </c>
      <c r="L191" s="24" t="s">
        <v>14</v>
      </c>
      <c r="M191" s="25">
        <v>99.59</v>
      </c>
      <c r="N191" s="37">
        <v>80</v>
      </c>
      <c r="O191" s="41">
        <v>33</v>
      </c>
      <c r="P191" s="46">
        <v>2.2810000000000001</v>
      </c>
      <c r="Q191" s="14">
        <f t="shared" si="11"/>
        <v>577.5</v>
      </c>
      <c r="R191" s="26">
        <v>1</v>
      </c>
    </row>
    <row r="192" spans="1:18" x14ac:dyDescent="0.25">
      <c r="A192" s="24" t="e">
        <f>NA()</f>
        <v>#N/A</v>
      </c>
      <c r="B192" s="39">
        <v>0.36299999999999999</v>
      </c>
      <c r="C192" s="24" t="s">
        <v>19</v>
      </c>
      <c r="D192" s="24" t="str" cm="1">
        <f t="array" ref="D192">LEFT(C192,MIN(SEARCH({0,1,2,3,4,5,6,7,8,9},C192&amp;"0123456789"))-1)</f>
        <v>Tr</v>
      </c>
      <c r="E192" s="35" cm="1">
        <f t="array" ref="E192">_xlfn.NUMBERVALUE(RIGHT(LEFT(C192,SEARCH("x",C192)-1),SEARCH("x",C192)-MIN(SEARCH({0,1,2,3,4,5,6,7,8,9},C192&amp;"0123456789"))))</f>
        <v>18</v>
      </c>
      <c r="F192" s="14" t="e">
        <f t="shared" si="9"/>
        <v>#N/A</v>
      </c>
      <c r="G192" s="41">
        <f t="shared" si="10"/>
        <v>4</v>
      </c>
      <c r="H192" s="24" t="s">
        <v>36</v>
      </c>
      <c r="I192" s="35">
        <v>28</v>
      </c>
      <c r="J192" s="35">
        <v>35</v>
      </c>
      <c r="K192" s="25">
        <v>36.35</v>
      </c>
      <c r="L192" s="24" t="s">
        <v>16</v>
      </c>
      <c r="M192" s="25">
        <v>25.99</v>
      </c>
      <c r="N192" s="37">
        <v>80</v>
      </c>
      <c r="O192" s="41">
        <v>33</v>
      </c>
      <c r="P192" s="46">
        <v>2.2810000000000001</v>
      </c>
      <c r="Q192" s="14">
        <f t="shared" si="11"/>
        <v>577.5</v>
      </c>
      <c r="R192" s="26">
        <v>1</v>
      </c>
    </row>
    <row r="193" spans="1:18" x14ac:dyDescent="0.25">
      <c r="A193" s="24" t="e">
        <f>NA()</f>
        <v>#N/A</v>
      </c>
      <c r="B193" s="39">
        <v>0.36299999999999999</v>
      </c>
      <c r="C193" s="24" t="s">
        <v>19</v>
      </c>
      <c r="D193" s="24" t="str" cm="1">
        <f t="array" ref="D193">LEFT(C193,MIN(SEARCH({0,1,2,3,4,5,6,7,8,9},C193&amp;"0123456789"))-1)</f>
        <v>Tr</v>
      </c>
      <c r="E193" s="35" cm="1">
        <f t="array" ref="E193">_xlfn.NUMBERVALUE(RIGHT(LEFT(C193,SEARCH("x",C193)-1),SEARCH("x",C193)-MIN(SEARCH({0,1,2,3,4,5,6,7,8,9},C193&amp;"0123456789"))))</f>
        <v>18</v>
      </c>
      <c r="F193" s="14" t="e">
        <f t="shared" si="9"/>
        <v>#N/A</v>
      </c>
      <c r="G193" s="41">
        <f t="shared" si="10"/>
        <v>4</v>
      </c>
      <c r="H193" s="24" t="s">
        <v>36</v>
      </c>
      <c r="I193" s="35">
        <v>28</v>
      </c>
      <c r="J193" s="35">
        <v>35</v>
      </c>
      <c r="K193" s="25">
        <v>36.35</v>
      </c>
      <c r="L193" s="24" t="s">
        <v>14</v>
      </c>
      <c r="M193" s="25">
        <v>92.69</v>
      </c>
      <c r="N193" s="37">
        <v>80</v>
      </c>
      <c r="O193" s="41">
        <v>33</v>
      </c>
      <c r="P193" s="46">
        <v>2.2810000000000001</v>
      </c>
      <c r="Q193" s="14">
        <f t="shared" si="11"/>
        <v>577.5</v>
      </c>
      <c r="R193" s="26">
        <v>1</v>
      </c>
    </row>
    <row r="194" spans="1:18" x14ac:dyDescent="0.25">
      <c r="A194" s="24" t="e">
        <f>NA()</f>
        <v>#N/A</v>
      </c>
      <c r="B194" s="39">
        <v>0.42399999999999999</v>
      </c>
      <c r="C194" s="24" t="s">
        <v>18</v>
      </c>
      <c r="D194" s="24" t="str" cm="1">
        <f t="array" ref="D194">LEFT(C194,MIN(SEARCH({0,1,2,3,4,5,6,7,8,9},C194&amp;"0123456789"))-1)</f>
        <v>Tr</v>
      </c>
      <c r="E194" s="35" cm="1">
        <f t="array" ref="E194">_xlfn.NUMBERVALUE(RIGHT(LEFT(C194,SEARCH("x",C194)-1),SEARCH("x",C194)-MIN(SEARCH({0,1,2,3,4,5,6,7,8,9},C194&amp;"0123456789"))))</f>
        <v>18</v>
      </c>
      <c r="F194" s="14">
        <f t="shared" si="9"/>
        <v>8</v>
      </c>
      <c r="G194" s="41">
        <f t="shared" si="10"/>
        <v>4</v>
      </c>
      <c r="H194" s="24" t="s">
        <v>36</v>
      </c>
      <c r="I194" s="35">
        <v>28</v>
      </c>
      <c r="J194" s="35">
        <v>35</v>
      </c>
      <c r="K194" s="25">
        <v>37.07</v>
      </c>
      <c r="L194" s="24" t="s">
        <v>16</v>
      </c>
      <c r="M194" s="25">
        <v>27.37</v>
      </c>
      <c r="N194" s="37">
        <v>80</v>
      </c>
      <c r="O194" s="41">
        <v>33</v>
      </c>
      <c r="P194" s="46">
        <v>2.2810000000000001</v>
      </c>
      <c r="Q194" s="14">
        <f t="shared" ref="Q194:Q201" si="12">Cycle_max*2*O194/G194</f>
        <v>577.5</v>
      </c>
      <c r="R194" s="26">
        <v>1</v>
      </c>
    </row>
    <row r="195" spans="1:18" x14ac:dyDescent="0.25">
      <c r="A195" s="24" t="e">
        <f>NA()</f>
        <v>#N/A</v>
      </c>
      <c r="B195" s="39">
        <v>0.42399999999999999</v>
      </c>
      <c r="C195" s="24" t="s">
        <v>18</v>
      </c>
      <c r="D195" s="24" t="str" cm="1">
        <f t="array" ref="D195">LEFT(C195,MIN(SEARCH({0,1,2,3,4,5,6,7,8,9},C195&amp;"0123456789"))-1)</f>
        <v>Tr</v>
      </c>
      <c r="E195" s="35" cm="1">
        <f t="array" ref="E195">_xlfn.NUMBERVALUE(RIGHT(LEFT(C195,SEARCH("x",C195)-1),SEARCH("x",C195)-MIN(SEARCH({0,1,2,3,4,5,6,7,8,9},C195&amp;"0123456789"))))</f>
        <v>18</v>
      </c>
      <c r="F195" s="14">
        <f t="shared" ref="F195:F201" si="13">IFERROR(_xlfn.NUMBERVALUE(RIGHT(LEFT(C195,SEARCH("P",C195)-1),SEARCH("P",C195)-SEARCH("x",C195)-1)),NA())</f>
        <v>8</v>
      </c>
      <c r="G195" s="41">
        <f t="shared" ref="G195:G201" si="14">_xlfn.NUMBERVALUE(RIGHT(C195,LEN(C195)-IFERROR(SEARCH("P",C195),SEARCH("x",C195))))</f>
        <v>4</v>
      </c>
      <c r="H195" s="24" t="s">
        <v>36</v>
      </c>
      <c r="I195" s="35">
        <v>28</v>
      </c>
      <c r="J195" s="35">
        <v>35</v>
      </c>
      <c r="K195" s="25">
        <v>37.07</v>
      </c>
      <c r="L195" s="24" t="s">
        <v>14</v>
      </c>
      <c r="M195" s="25">
        <v>143.29</v>
      </c>
      <c r="N195" s="37">
        <v>80</v>
      </c>
      <c r="O195" s="41">
        <v>33</v>
      </c>
      <c r="P195" s="46">
        <v>2.2810000000000001</v>
      </c>
      <c r="Q195" s="14">
        <f t="shared" si="12"/>
        <v>577.5</v>
      </c>
      <c r="R195" s="26">
        <v>1</v>
      </c>
    </row>
    <row r="196" spans="1:18" x14ac:dyDescent="0.25">
      <c r="A196" s="24" t="e">
        <f>NA()</f>
        <v>#N/A</v>
      </c>
      <c r="B196" s="39">
        <v>0.378</v>
      </c>
      <c r="C196" s="24" t="s">
        <v>44</v>
      </c>
      <c r="D196" s="24" t="str" cm="1">
        <f t="array" ref="D196">LEFT(C196,MIN(SEARCH({0,1,2,3,4,5,6,7,8,9},C196&amp;"0123456789"))-1)</f>
        <v>Tr</v>
      </c>
      <c r="E196" s="35" cm="1">
        <f t="array" ref="E196">_xlfn.NUMBERVALUE(RIGHT(LEFT(C196,SEARCH("x",C196)-1),SEARCH("x",C196)-MIN(SEARCH({0,1,2,3,4,5,6,7,8,9},C196&amp;"0123456789"))))</f>
        <v>20</v>
      </c>
      <c r="F196" s="14" t="e">
        <f t="shared" si="13"/>
        <v>#N/A</v>
      </c>
      <c r="G196" s="41">
        <f t="shared" si="14"/>
        <v>4</v>
      </c>
      <c r="H196" s="24" t="s">
        <v>36</v>
      </c>
      <c r="I196" s="35">
        <v>32</v>
      </c>
      <c r="J196" s="35">
        <v>44</v>
      </c>
      <c r="K196" s="25">
        <v>37.82</v>
      </c>
      <c r="L196" s="24" t="s">
        <v>16</v>
      </c>
      <c r="M196" s="25">
        <v>28.29</v>
      </c>
      <c r="N196" s="37">
        <v>80</v>
      </c>
      <c r="O196" s="41">
        <v>33</v>
      </c>
      <c r="P196" s="46">
        <v>2.2810000000000001</v>
      </c>
      <c r="Q196" s="14">
        <f t="shared" si="12"/>
        <v>577.5</v>
      </c>
      <c r="R196" s="26">
        <v>1</v>
      </c>
    </row>
    <row r="197" spans="1:18" x14ac:dyDescent="0.25">
      <c r="A197" s="24" t="e">
        <f>NA()</f>
        <v>#N/A</v>
      </c>
      <c r="B197" s="39">
        <v>0.378</v>
      </c>
      <c r="C197" s="24" t="s">
        <v>44</v>
      </c>
      <c r="D197" s="24" t="str" cm="1">
        <f t="array" ref="D197">LEFT(C197,MIN(SEARCH({0,1,2,3,4,5,6,7,8,9},C197&amp;"0123456789"))-1)</f>
        <v>Tr</v>
      </c>
      <c r="E197" s="35" cm="1">
        <f t="array" ref="E197">_xlfn.NUMBERVALUE(RIGHT(LEFT(C197,SEARCH("x",C197)-1),SEARCH("x",C197)-MIN(SEARCH({0,1,2,3,4,5,6,7,8,9},C197&amp;"0123456789"))))</f>
        <v>20</v>
      </c>
      <c r="F197" s="14" t="e">
        <f t="shared" si="13"/>
        <v>#N/A</v>
      </c>
      <c r="G197" s="41">
        <f t="shared" si="14"/>
        <v>4</v>
      </c>
      <c r="H197" s="24" t="s">
        <v>36</v>
      </c>
      <c r="I197" s="35">
        <v>32</v>
      </c>
      <c r="J197" s="35">
        <v>44</v>
      </c>
      <c r="K197" s="25">
        <v>37.82</v>
      </c>
      <c r="L197" s="24" t="s">
        <v>14</v>
      </c>
      <c r="M197" s="25">
        <v>124.89</v>
      </c>
      <c r="N197" s="37">
        <v>80</v>
      </c>
      <c r="O197" s="41">
        <v>33</v>
      </c>
      <c r="P197" s="46">
        <v>2.2810000000000001</v>
      </c>
      <c r="Q197" s="14">
        <f t="shared" si="12"/>
        <v>577.5</v>
      </c>
      <c r="R197" s="26">
        <v>1</v>
      </c>
    </row>
    <row r="198" spans="1:18" x14ac:dyDescent="0.25">
      <c r="A198" s="24" t="e">
        <f>NA()</f>
        <v>#N/A</v>
      </c>
      <c r="B198" s="39">
        <v>0.44600000000000001</v>
      </c>
      <c r="C198" s="24" t="s">
        <v>15</v>
      </c>
      <c r="D198" s="24" t="str" cm="1">
        <f t="array" ref="D198">LEFT(C198,MIN(SEARCH({0,1,2,3,4,5,6,7,8,9},C198&amp;"0123456789"))-1)</f>
        <v>Tr</v>
      </c>
      <c r="E198" s="35" cm="1">
        <f t="array" ref="E198">_xlfn.NUMBERVALUE(RIGHT(LEFT(C198,SEARCH("x",C198)-1),SEARCH("x",C198)-MIN(SEARCH({0,1,2,3,4,5,6,7,8,9},C198&amp;"0123456789"))))</f>
        <v>20</v>
      </c>
      <c r="F198" s="14">
        <f t="shared" si="13"/>
        <v>8</v>
      </c>
      <c r="G198" s="41">
        <f t="shared" si="14"/>
        <v>4</v>
      </c>
      <c r="H198" s="24" t="s">
        <v>36</v>
      </c>
      <c r="I198" s="35">
        <v>32</v>
      </c>
      <c r="J198" s="35">
        <v>44</v>
      </c>
      <c r="K198" s="25">
        <v>38.57</v>
      </c>
      <c r="L198" s="24" t="s">
        <v>16</v>
      </c>
      <c r="M198" s="25">
        <v>28.29</v>
      </c>
      <c r="N198" s="37">
        <v>80</v>
      </c>
      <c r="O198" s="41">
        <v>33</v>
      </c>
      <c r="P198" s="46">
        <v>2.2810000000000001</v>
      </c>
      <c r="Q198" s="14">
        <f t="shared" si="12"/>
        <v>577.5</v>
      </c>
      <c r="R198" s="26">
        <v>1</v>
      </c>
    </row>
    <row r="199" spans="1:18" x14ac:dyDescent="0.25">
      <c r="A199" s="24" t="e">
        <f>NA()</f>
        <v>#N/A</v>
      </c>
      <c r="B199" s="39">
        <v>0.44600000000000001</v>
      </c>
      <c r="C199" s="24" t="s">
        <v>15</v>
      </c>
      <c r="D199" s="24" t="str" cm="1">
        <f t="array" ref="D199">LEFT(C199,MIN(SEARCH({0,1,2,3,4,5,6,7,8,9},C199&amp;"0123456789"))-1)</f>
        <v>Tr</v>
      </c>
      <c r="E199" s="35" cm="1">
        <f t="array" ref="E199">_xlfn.NUMBERVALUE(RIGHT(LEFT(C199,SEARCH("x",C199)-1),SEARCH("x",C199)-MIN(SEARCH({0,1,2,3,4,5,6,7,8,9},C199&amp;"0123456789"))))</f>
        <v>20</v>
      </c>
      <c r="F199" s="14">
        <f t="shared" si="13"/>
        <v>8</v>
      </c>
      <c r="G199" s="41">
        <f t="shared" si="14"/>
        <v>4</v>
      </c>
      <c r="H199" s="24" t="s">
        <v>36</v>
      </c>
      <c r="I199" s="35">
        <v>32</v>
      </c>
      <c r="J199" s="35">
        <v>44</v>
      </c>
      <c r="K199" s="25">
        <v>38.57</v>
      </c>
      <c r="L199" s="24" t="s">
        <v>14</v>
      </c>
      <c r="M199" s="25">
        <v>147.88999999999999</v>
      </c>
      <c r="N199" s="37">
        <v>80</v>
      </c>
      <c r="O199" s="41">
        <v>33</v>
      </c>
      <c r="P199" s="46">
        <v>2.2810000000000001</v>
      </c>
      <c r="Q199" s="14">
        <f t="shared" si="12"/>
        <v>577.5</v>
      </c>
      <c r="R199" s="26">
        <v>1</v>
      </c>
    </row>
    <row r="200" spans="1:18" x14ac:dyDescent="0.25">
      <c r="A200" s="24" t="e">
        <f>NA()</f>
        <v>#N/A</v>
      </c>
      <c r="B200" s="39">
        <v>0.439</v>
      </c>
      <c r="C200" s="24" t="s">
        <v>47</v>
      </c>
      <c r="D200" s="24" t="str" cm="1">
        <f t="array" ref="D200">LEFT(C200,MIN(SEARCH({0,1,2,3,4,5,6,7,8,9},C200&amp;"0123456789"))-1)</f>
        <v>Tr</v>
      </c>
      <c r="E200" s="35" cm="1">
        <f t="array" ref="E200">_xlfn.NUMBERVALUE(RIGHT(LEFT(C200,SEARCH("x",C200)-1),SEARCH("x",C200)-MIN(SEARCH({0,1,2,3,4,5,6,7,8,9},C200&amp;"0123456789"))))</f>
        <v>24</v>
      </c>
      <c r="F200" s="14" t="e">
        <f t="shared" si="13"/>
        <v>#N/A</v>
      </c>
      <c r="G200" s="41">
        <f t="shared" si="14"/>
        <v>5</v>
      </c>
      <c r="H200" s="24" t="s">
        <v>36</v>
      </c>
      <c r="I200" s="35">
        <v>32</v>
      </c>
      <c r="J200" s="35">
        <v>44</v>
      </c>
      <c r="K200" s="25">
        <v>40.5</v>
      </c>
      <c r="L200" s="24" t="s">
        <v>16</v>
      </c>
      <c r="M200" s="25">
        <v>34.82</v>
      </c>
      <c r="N200" s="37">
        <v>80</v>
      </c>
      <c r="O200" s="41">
        <v>33</v>
      </c>
      <c r="P200" s="46">
        <v>2.2810000000000001</v>
      </c>
      <c r="Q200" s="14">
        <f t="shared" si="12"/>
        <v>462</v>
      </c>
      <c r="R200" s="26">
        <v>1</v>
      </c>
    </row>
    <row r="201" spans="1:18" x14ac:dyDescent="0.25">
      <c r="A201" s="24" t="e">
        <f>NA()</f>
        <v>#N/A</v>
      </c>
      <c r="B201" s="39">
        <v>0.439</v>
      </c>
      <c r="C201" s="24" t="s">
        <v>47</v>
      </c>
      <c r="D201" s="24" t="str" cm="1">
        <f t="array" ref="D201">LEFT(C201,MIN(SEARCH({0,1,2,3,4,5,6,7,8,9},C201&amp;"0123456789"))-1)</f>
        <v>Tr</v>
      </c>
      <c r="E201" s="35" cm="1">
        <f t="array" ref="E201">_xlfn.NUMBERVALUE(RIGHT(LEFT(C201,SEARCH("x",C201)-1),SEARCH("x",C201)-MIN(SEARCH({0,1,2,3,4,5,6,7,8,9},C201&amp;"0123456789"))))</f>
        <v>24</v>
      </c>
      <c r="F201" s="14" t="e">
        <f t="shared" si="13"/>
        <v>#N/A</v>
      </c>
      <c r="G201" s="41">
        <f t="shared" si="14"/>
        <v>5</v>
      </c>
      <c r="H201" s="24" t="s">
        <v>36</v>
      </c>
      <c r="I201" s="35">
        <v>32</v>
      </c>
      <c r="J201" s="35">
        <v>44</v>
      </c>
      <c r="K201" s="25">
        <v>40.5</v>
      </c>
      <c r="L201" s="24" t="s">
        <v>14</v>
      </c>
      <c r="M201" s="25">
        <v>147.52000000000001</v>
      </c>
      <c r="N201" s="37">
        <v>80</v>
      </c>
      <c r="O201" s="41">
        <v>33</v>
      </c>
      <c r="P201" s="46">
        <v>2.2810000000000001</v>
      </c>
      <c r="Q201" s="14">
        <f t="shared" si="12"/>
        <v>462</v>
      </c>
      <c r="R201" s="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B915-3A15-41B7-AFF9-541A735639A9}">
  <dimension ref="A1:R203"/>
  <sheetViews>
    <sheetView workbookViewId="0">
      <selection activeCell="W9" sqref="W9"/>
    </sheetView>
  </sheetViews>
  <sheetFormatPr defaultRowHeight="15" x14ac:dyDescent="0.25"/>
  <cols>
    <col min="1" max="1" width="14.28515625" style="24" customWidth="1"/>
    <col min="2" max="2" width="14.28515625" style="39" customWidth="1"/>
    <col min="3" max="4" width="14.28515625" style="24" customWidth="1"/>
    <col min="5" max="5" width="14.28515625" style="35" customWidth="1"/>
    <col min="6" max="6" width="14.28515625" style="14" customWidth="1"/>
    <col min="7" max="7" width="14.28515625" style="41" customWidth="1"/>
    <col min="8" max="8" width="14.28515625" style="24" customWidth="1"/>
    <col min="9" max="10" width="14.28515625" style="35" customWidth="1"/>
    <col min="11" max="11" width="14.28515625" style="25" customWidth="1"/>
    <col min="12" max="12" width="14.28515625" style="24" customWidth="1"/>
    <col min="13" max="13" width="14.28515625" style="25" customWidth="1"/>
    <col min="14" max="14" width="14.28515625" style="37" customWidth="1"/>
    <col min="15" max="15" width="14.28515625" style="41" customWidth="1"/>
    <col min="16" max="16" width="14.28515625" style="46" customWidth="1"/>
    <col min="17" max="17" width="14.28515625" style="14" customWidth="1"/>
    <col min="18" max="18" width="14.28515625" style="26" customWidth="1"/>
    <col min="19" max="16384" width="9.140625" style="24"/>
  </cols>
  <sheetData>
    <row r="1" spans="1:18" s="65" customFormat="1" ht="112.5" customHeight="1" x14ac:dyDescent="0.25">
      <c r="A1" s="65" t="s">
        <v>64</v>
      </c>
      <c r="B1" s="38" t="s">
        <v>65</v>
      </c>
      <c r="C1" s="66" t="s">
        <v>66</v>
      </c>
      <c r="D1" s="67" t="s">
        <v>82</v>
      </c>
      <c r="E1" s="68" t="s">
        <v>81</v>
      </c>
      <c r="F1" s="65" t="s">
        <v>83</v>
      </c>
      <c r="G1" s="66" t="s">
        <v>8</v>
      </c>
      <c r="H1" s="66" t="s">
        <v>67</v>
      </c>
      <c r="I1" s="69" t="s">
        <v>68</v>
      </c>
      <c r="J1" s="65" t="s">
        <v>69</v>
      </c>
      <c r="K1" s="69" t="s">
        <v>70</v>
      </c>
      <c r="L1" s="70" t="s">
        <v>71</v>
      </c>
      <c r="M1" s="68" t="s">
        <v>72</v>
      </c>
      <c r="N1" s="71" t="s">
        <v>80</v>
      </c>
      <c r="O1" s="65" t="s">
        <v>73</v>
      </c>
      <c r="P1" s="72" t="s">
        <v>27</v>
      </c>
      <c r="Q1" s="65" t="s">
        <v>34</v>
      </c>
      <c r="R1" s="65" t="s">
        <v>74</v>
      </c>
    </row>
    <row r="2" spans="1:18" x14ac:dyDescent="0.25">
      <c r="A2" s="24">
        <v>41031294</v>
      </c>
      <c r="B2" s="39">
        <v>0.94399999999999995</v>
      </c>
      <c r="C2" s="24" t="s">
        <v>35</v>
      </c>
      <c r="D2" s="24" t="str" cm="1">
        <f t="array" ref="D2">LEFT(C2,MIN(SEARCH({0,1,2,3,4,5,6,7,8,9},C2&amp;"0123456789"))-1)</f>
        <v>Ds</v>
      </c>
      <c r="E2" s="35" cm="1">
        <f t="array" ref="E2">_xlfn.NUMBERVALUE(RIGHT(LEFT(C2,SEARCH("x",C2)-1),SEARCH("x",C2)-MIN(SEARCH({0,1,2,3,4,5,6,7,8,9},C2&amp;"0123456789"))))</f>
        <v>20</v>
      </c>
      <c r="F2" s="14" t="e">
        <f>IFERROR(_xlfn.NUMBERVALUE(RIGHT(LEFT(C2,SEARCH("P",C2)-1),SEARCH("P",C2)-SEARCH("x",C2)-1)),NA())</f>
        <v>#N/A</v>
      </c>
      <c r="G2" s="41">
        <f>_xlfn.NUMBERVALUE(RIGHT(C2,LEN(C2)-IFERROR(SEARCH("P",C2),SEARCH("x",C2))))</f>
        <v>20</v>
      </c>
      <c r="H2" s="24" t="s">
        <v>36</v>
      </c>
      <c r="I2" s="35">
        <v>32</v>
      </c>
      <c r="J2" s="35">
        <v>44</v>
      </c>
      <c r="K2" s="25">
        <v>43.75</v>
      </c>
      <c r="L2" s="24" t="s">
        <v>21</v>
      </c>
      <c r="M2" s="25">
        <v>270</v>
      </c>
      <c r="N2" s="37">
        <v>120</v>
      </c>
      <c r="O2" s="41">
        <v>22</v>
      </c>
      <c r="P2" s="46">
        <v>1.5209999999999999</v>
      </c>
      <c r="Q2" s="14">
        <f t="shared" ref="Q2:Q65" si="0">Cycle_max*2*O2/G2</f>
        <v>77</v>
      </c>
      <c r="R2" s="26">
        <v>1</v>
      </c>
    </row>
    <row r="3" spans="1:18" x14ac:dyDescent="0.25">
      <c r="A3" s="24">
        <v>31680329</v>
      </c>
      <c r="B3" s="39">
        <v>0.98799999999999999</v>
      </c>
      <c r="C3" s="24" t="s">
        <v>32</v>
      </c>
      <c r="D3" s="24" t="str" cm="1">
        <f t="array" ref="D3">LEFT(C3,MIN(SEARCH({0,1,2,3,4,5,6,7,8,9},C3&amp;"0123456789"))-1)</f>
        <v>Tr</v>
      </c>
      <c r="E3" s="35" cm="1">
        <f t="array" ref="E3">_xlfn.NUMBERVALUE(RIGHT(LEFT(C3,SEARCH("x",C3)-1),SEARCH("x",C3)-MIN(SEARCH({0,1,2,3,4,5,6,7,8,9},C3&amp;"0123456789"))))</f>
        <v>40</v>
      </c>
      <c r="F3" s="14" t="e">
        <f t="shared" ref="F3:F66" si="1">IFERROR(_xlfn.NUMBERVALUE(RIGHT(LEFT(C3,SEARCH("P",C3)-1),SEARCH("P",C3)-SEARCH("x",C3)-1)),NA())</f>
        <v>#N/A</v>
      </c>
      <c r="G3" s="41">
        <f t="shared" ref="G3:G66" si="2">_xlfn.NUMBERVALUE(RIGHT(C3,LEN(C3)-IFERROR(SEARCH("P",C3),SEARCH("x",C3))))</f>
        <v>7</v>
      </c>
      <c r="H3" s="24" t="s">
        <v>13</v>
      </c>
      <c r="I3" s="35">
        <v>67</v>
      </c>
      <c r="J3" s="35">
        <v>70</v>
      </c>
      <c r="K3" s="25">
        <v>64.52</v>
      </c>
      <c r="L3" s="24" t="s">
        <v>14</v>
      </c>
      <c r="M3" s="25">
        <v>424.9</v>
      </c>
      <c r="N3" s="37">
        <v>120</v>
      </c>
      <c r="O3" s="41">
        <v>22</v>
      </c>
      <c r="P3" s="46">
        <v>1.5209999999999999</v>
      </c>
      <c r="Q3" s="14">
        <f t="shared" si="0"/>
        <v>220</v>
      </c>
      <c r="R3" s="26">
        <v>1</v>
      </c>
    </row>
    <row r="4" spans="1:18" x14ac:dyDescent="0.25">
      <c r="A4" s="24">
        <v>28983521</v>
      </c>
      <c r="B4" s="39">
        <v>1.0309999999999999</v>
      </c>
      <c r="C4" s="24" t="s">
        <v>37</v>
      </c>
      <c r="D4" s="24" t="str" cm="1">
        <f t="array" ref="D4">LEFT(C4,MIN(SEARCH({0,1,2,3,4,5,6,7,8,9},C4&amp;"0123456789"))-1)</f>
        <v>Ds</v>
      </c>
      <c r="E4" s="35" cm="1">
        <f t="array" ref="E4">_xlfn.NUMBERVALUE(RIGHT(LEFT(C4,SEARCH("x",C4)-1),SEARCH("x",C4)-MIN(SEARCH({0,1,2,3,4,5,6,7,8,9},C4&amp;"0123456789"))))</f>
        <v>18</v>
      </c>
      <c r="F4" s="14" t="e">
        <f t="shared" si="1"/>
        <v>#N/A</v>
      </c>
      <c r="G4" s="41">
        <f t="shared" si="2"/>
        <v>24</v>
      </c>
      <c r="H4" s="24" t="s">
        <v>36</v>
      </c>
      <c r="I4" s="35">
        <v>28</v>
      </c>
      <c r="J4" s="35">
        <v>35</v>
      </c>
      <c r="K4" s="25">
        <v>37.479999999999997</v>
      </c>
      <c r="L4" s="24" t="s">
        <v>21</v>
      </c>
      <c r="M4" s="25">
        <v>243</v>
      </c>
      <c r="N4" s="37">
        <v>120</v>
      </c>
      <c r="O4" s="41">
        <v>22</v>
      </c>
      <c r="P4" s="46">
        <v>1.5209999999999999</v>
      </c>
      <c r="Q4" s="14">
        <f t="shared" si="0"/>
        <v>64.166666666666671</v>
      </c>
      <c r="R4" s="26">
        <v>1</v>
      </c>
    </row>
    <row r="5" spans="1:18" x14ac:dyDescent="0.25">
      <c r="A5" s="24">
        <v>27975883</v>
      </c>
      <c r="B5" s="39">
        <v>3.2429999999999999</v>
      </c>
      <c r="C5" s="24" t="s">
        <v>38</v>
      </c>
      <c r="D5" s="24" t="str" cm="1">
        <f t="array" ref="D5">LEFT(C5,MIN(SEARCH({0,1,2,3,4,5,6,7,8,9},C5&amp;"0123456789"))-1)</f>
        <v>Ds</v>
      </c>
      <c r="E5" s="35" cm="1">
        <f t="array" ref="E5">_xlfn.NUMBERVALUE(RIGHT(LEFT(C5,SEARCH("x",C5)-1),SEARCH("x",C5)-MIN(SEARCH({0,1,2,3,4,5,6,7,8,9},C5&amp;"0123456789"))))</f>
        <v>20</v>
      </c>
      <c r="F5" s="14" t="e">
        <f t="shared" si="1"/>
        <v>#N/A</v>
      </c>
      <c r="G5" s="41">
        <f t="shared" si="2"/>
        <v>80</v>
      </c>
      <c r="H5" s="24" t="s">
        <v>36</v>
      </c>
      <c r="I5" s="35">
        <v>32</v>
      </c>
      <c r="J5" s="35">
        <v>44</v>
      </c>
      <c r="K5" s="25">
        <v>45.08</v>
      </c>
      <c r="L5" s="24" t="s">
        <v>21</v>
      </c>
      <c r="M5" s="25">
        <v>270</v>
      </c>
      <c r="N5" s="37">
        <v>120</v>
      </c>
      <c r="O5" s="41">
        <v>22</v>
      </c>
      <c r="P5" s="46">
        <v>1.5209999999999999</v>
      </c>
      <c r="Q5" s="14">
        <f t="shared" si="0"/>
        <v>19.25</v>
      </c>
      <c r="R5" s="26">
        <v>1</v>
      </c>
    </row>
    <row r="6" spans="1:18" x14ac:dyDescent="0.25">
      <c r="A6" s="24">
        <v>27881635</v>
      </c>
      <c r="B6" s="39">
        <v>2.4470000000000001</v>
      </c>
      <c r="C6" s="24" t="s">
        <v>39</v>
      </c>
      <c r="D6" s="24" t="str" cm="1">
        <f t="array" ref="D6">LEFT(C6,MIN(SEARCH({0,1,2,3,4,5,6,7,8,9},C6&amp;"0123456789"))-1)</f>
        <v>Ds</v>
      </c>
      <c r="E6" s="35" cm="1">
        <f t="array" ref="E6">_xlfn.NUMBERVALUE(RIGHT(LEFT(C6,SEARCH("x",C6)-1),SEARCH("x",C6)-MIN(SEARCH({0,1,2,3,4,5,6,7,8,9},C6&amp;"0123456789"))))</f>
        <v>20</v>
      </c>
      <c r="F6" s="14" t="e">
        <f t="shared" si="1"/>
        <v>#N/A</v>
      </c>
      <c r="G6" s="41">
        <f t="shared" si="2"/>
        <v>60</v>
      </c>
      <c r="H6" s="24" t="s">
        <v>36</v>
      </c>
      <c r="I6" s="35">
        <v>32</v>
      </c>
      <c r="J6" s="35">
        <v>44</v>
      </c>
      <c r="K6" s="25">
        <v>44.63</v>
      </c>
      <c r="L6" s="24" t="s">
        <v>21</v>
      </c>
      <c r="M6" s="25">
        <v>270</v>
      </c>
      <c r="N6" s="37">
        <v>120</v>
      </c>
      <c r="O6" s="41">
        <v>22</v>
      </c>
      <c r="P6" s="46">
        <v>1.5209999999999999</v>
      </c>
      <c r="Q6" s="14">
        <f t="shared" si="0"/>
        <v>25.666666666666668</v>
      </c>
      <c r="R6" s="26">
        <v>1</v>
      </c>
    </row>
    <row r="7" spans="1:18" x14ac:dyDescent="0.25">
      <c r="A7" s="24">
        <v>27881635</v>
      </c>
      <c r="B7" s="39">
        <v>3.9670000000000001</v>
      </c>
      <c r="C7" s="24" t="s">
        <v>40</v>
      </c>
      <c r="D7" s="24" t="str" cm="1">
        <f t="array" ref="D7">LEFT(C7,MIN(SEARCH({0,1,2,3,4,5,6,7,8,9},C7&amp;"0123456789"))-1)</f>
        <v>Ds</v>
      </c>
      <c r="E7" s="35" cm="1">
        <f t="array" ref="E7">_xlfn.NUMBERVALUE(RIGHT(LEFT(C7,SEARCH("x",C7)-1),SEARCH("x",C7)-MIN(SEARCH({0,1,2,3,4,5,6,7,8,9},C7&amp;"0123456789"))))</f>
        <v>20</v>
      </c>
      <c r="F7" s="14" t="e">
        <f t="shared" si="1"/>
        <v>#N/A</v>
      </c>
      <c r="G7" s="41">
        <f t="shared" si="2"/>
        <v>90</v>
      </c>
      <c r="H7" s="24" t="s">
        <v>36</v>
      </c>
      <c r="I7" s="35">
        <v>32</v>
      </c>
      <c r="J7" s="35">
        <v>44</v>
      </c>
      <c r="K7" s="25">
        <v>45.53</v>
      </c>
      <c r="L7" s="24" t="s">
        <v>21</v>
      </c>
      <c r="M7" s="25">
        <v>270</v>
      </c>
      <c r="N7" s="37">
        <v>120</v>
      </c>
      <c r="O7" s="41">
        <v>22</v>
      </c>
      <c r="P7" s="46">
        <v>1.5209999999999999</v>
      </c>
      <c r="Q7" s="14">
        <f t="shared" si="0"/>
        <v>17.111111111111111</v>
      </c>
      <c r="R7" s="26">
        <v>1</v>
      </c>
    </row>
    <row r="8" spans="1:18" x14ac:dyDescent="0.25">
      <c r="A8" s="24">
        <v>27517923</v>
      </c>
      <c r="B8" s="39">
        <v>1.5760000000000001</v>
      </c>
      <c r="C8" s="24" t="s">
        <v>41</v>
      </c>
      <c r="D8" s="24" t="str" cm="1">
        <f t="array" ref="D8">LEFT(C8,MIN(SEARCH({0,1,2,3,4,5,6,7,8,9},C8&amp;"0123456789"))-1)</f>
        <v>Ds</v>
      </c>
      <c r="E8" s="35" cm="1">
        <f t="array" ref="E8">_xlfn.NUMBERVALUE(RIGHT(LEFT(C8,SEARCH("x",C8)-1),SEARCH("x",C8)-MIN(SEARCH({0,1,2,3,4,5,6,7,8,9},C8&amp;"0123456789"))))</f>
        <v>18</v>
      </c>
      <c r="F8" s="14" t="e">
        <f t="shared" si="1"/>
        <v>#N/A</v>
      </c>
      <c r="G8" s="41">
        <f t="shared" si="2"/>
        <v>40</v>
      </c>
      <c r="H8" s="24" t="s">
        <v>36</v>
      </c>
      <c r="I8" s="35">
        <v>28</v>
      </c>
      <c r="J8" s="35">
        <v>35</v>
      </c>
      <c r="K8" s="25">
        <v>37.86</v>
      </c>
      <c r="L8" s="24" t="s">
        <v>21</v>
      </c>
      <c r="M8" s="25">
        <v>243</v>
      </c>
      <c r="N8" s="37">
        <v>120</v>
      </c>
      <c r="O8" s="41">
        <v>22</v>
      </c>
      <c r="P8" s="46">
        <v>1.5209999999999999</v>
      </c>
      <c r="Q8" s="14">
        <f t="shared" si="0"/>
        <v>38.5</v>
      </c>
      <c r="R8" s="26">
        <v>1</v>
      </c>
    </row>
    <row r="9" spans="1:18" x14ac:dyDescent="0.25">
      <c r="A9" s="24">
        <v>24543693</v>
      </c>
      <c r="B9" s="39">
        <v>0.90300000000000002</v>
      </c>
      <c r="C9" s="24" t="s">
        <v>31</v>
      </c>
      <c r="D9" s="24" t="str" cm="1">
        <f t="array" ref="D9">LEFT(C9,MIN(SEARCH({0,1,2,3,4,5,6,7,8,9},C9&amp;"0123456789"))-1)</f>
        <v>Tr</v>
      </c>
      <c r="E9" s="35" cm="1">
        <f t="array" ref="E9">_xlfn.NUMBERVALUE(RIGHT(LEFT(C9,SEARCH("x",C9)-1),SEARCH("x",C9)-MIN(SEARCH({0,1,2,3,4,5,6,7,8,9},C9&amp;"0123456789"))))</f>
        <v>36</v>
      </c>
      <c r="F9" s="14" t="e">
        <f t="shared" si="1"/>
        <v>#N/A</v>
      </c>
      <c r="G9" s="41">
        <f t="shared" si="2"/>
        <v>6</v>
      </c>
      <c r="H9" s="24" t="s">
        <v>13</v>
      </c>
      <c r="I9" s="35">
        <v>67</v>
      </c>
      <c r="J9" s="35">
        <v>70</v>
      </c>
      <c r="K9" s="25">
        <v>55.76</v>
      </c>
      <c r="L9" s="24" t="s">
        <v>14</v>
      </c>
      <c r="M9" s="25">
        <v>332.9</v>
      </c>
      <c r="N9" s="37">
        <v>120</v>
      </c>
      <c r="O9" s="41">
        <v>22</v>
      </c>
      <c r="P9" s="46">
        <v>1.5209999999999999</v>
      </c>
      <c r="Q9" s="14">
        <f t="shared" si="0"/>
        <v>256.66666666666669</v>
      </c>
      <c r="R9" s="26">
        <v>1</v>
      </c>
    </row>
    <row r="10" spans="1:18" x14ac:dyDescent="0.25">
      <c r="A10" s="24">
        <v>24120954</v>
      </c>
      <c r="B10" s="39">
        <v>1.3859999999999999</v>
      </c>
      <c r="C10" s="24" t="s">
        <v>42</v>
      </c>
      <c r="D10" s="24" t="str" cm="1">
        <f t="array" ref="D10">LEFT(C10,MIN(SEARCH({0,1,2,3,4,5,6,7,8,9},C10&amp;"0123456789"))-1)</f>
        <v>Ds</v>
      </c>
      <c r="E10" s="35" cm="1">
        <f t="array" ref="E10">_xlfn.NUMBERVALUE(RIGHT(LEFT(C10,SEARCH("x",C10)-1),SEARCH("x",C10)-MIN(SEARCH({0,1,2,3,4,5,6,7,8,9},C10&amp;"0123456789"))))</f>
        <v>16</v>
      </c>
      <c r="F10" s="14" t="e">
        <f t="shared" si="1"/>
        <v>#N/A</v>
      </c>
      <c r="G10" s="41">
        <f t="shared" si="2"/>
        <v>35</v>
      </c>
      <c r="H10" s="24" t="s">
        <v>36</v>
      </c>
      <c r="I10" s="35">
        <v>28</v>
      </c>
      <c r="J10" s="35">
        <v>35</v>
      </c>
      <c r="K10" s="25">
        <v>37.11</v>
      </c>
      <c r="L10" s="24" t="s">
        <v>21</v>
      </c>
      <c r="M10" s="25">
        <v>243</v>
      </c>
      <c r="N10" s="37">
        <v>120</v>
      </c>
      <c r="O10" s="41">
        <v>22</v>
      </c>
      <c r="P10" s="46">
        <v>1.5209999999999999</v>
      </c>
      <c r="Q10" s="14">
        <f t="shared" si="0"/>
        <v>44</v>
      </c>
      <c r="R10" s="26">
        <v>1</v>
      </c>
    </row>
    <row r="11" spans="1:18" x14ac:dyDescent="0.25">
      <c r="A11" s="24">
        <v>22176230</v>
      </c>
      <c r="B11" s="39">
        <v>0.98799999999999999</v>
      </c>
      <c r="C11" s="24" t="s">
        <v>32</v>
      </c>
      <c r="D11" s="24" t="str" cm="1">
        <f t="array" ref="D11">LEFT(C11,MIN(SEARCH({0,1,2,3,4,5,6,7,8,9},C11&amp;"0123456789"))-1)</f>
        <v>Tr</v>
      </c>
      <c r="E11" s="35" cm="1">
        <f t="array" ref="E11">_xlfn.NUMBERVALUE(RIGHT(LEFT(C11,SEARCH("x",C11)-1),SEARCH("x",C11)-MIN(SEARCH({0,1,2,3,4,5,6,7,8,9},C11&amp;"0123456789"))))</f>
        <v>40</v>
      </c>
      <c r="F11" s="14" t="e">
        <f t="shared" si="1"/>
        <v>#N/A</v>
      </c>
      <c r="G11" s="41">
        <f t="shared" si="2"/>
        <v>7</v>
      </c>
      <c r="H11" s="24" t="s">
        <v>13</v>
      </c>
      <c r="I11" s="35">
        <v>67</v>
      </c>
      <c r="J11" s="35">
        <v>70</v>
      </c>
      <c r="K11" s="25">
        <v>64.52</v>
      </c>
      <c r="L11" s="24" t="s">
        <v>16</v>
      </c>
      <c r="M11" s="25">
        <v>93.7</v>
      </c>
      <c r="N11" s="37">
        <v>120</v>
      </c>
      <c r="O11" s="41">
        <v>22</v>
      </c>
      <c r="P11" s="46">
        <v>1.5209999999999999</v>
      </c>
      <c r="Q11" s="14">
        <f t="shared" si="0"/>
        <v>220</v>
      </c>
      <c r="R11" s="26">
        <v>1</v>
      </c>
    </row>
    <row r="12" spans="1:18" x14ac:dyDescent="0.25">
      <c r="A12" s="24">
        <v>20877573</v>
      </c>
      <c r="B12" s="39">
        <v>3.532</v>
      </c>
      <c r="C12" s="24" t="s">
        <v>23</v>
      </c>
      <c r="D12" s="24" t="str" cm="1">
        <f t="array" ref="D12">LEFT(C12,MIN(SEARCH({0,1,2,3,4,5,6,7,8,9},C12&amp;"0123456789"))-1)</f>
        <v>Ds</v>
      </c>
      <c r="E12" s="35" cm="1">
        <f t="array" ref="E12">_xlfn.NUMBERVALUE(RIGHT(LEFT(C12,SEARCH("x",C12)-1),SEARCH("x",C12)-MIN(SEARCH({0,1,2,3,4,5,6,7,8,9},C12&amp;"0123456789"))))</f>
        <v>18</v>
      </c>
      <c r="F12" s="14" t="e">
        <f t="shared" si="1"/>
        <v>#N/A</v>
      </c>
      <c r="G12" s="41">
        <f t="shared" si="2"/>
        <v>80</v>
      </c>
      <c r="H12" s="24" t="s">
        <v>36</v>
      </c>
      <c r="I12" s="35">
        <v>28</v>
      </c>
      <c r="J12" s="35">
        <v>35</v>
      </c>
      <c r="K12" s="25">
        <v>38.04</v>
      </c>
      <c r="L12" s="24" t="s">
        <v>21</v>
      </c>
      <c r="M12" s="25">
        <v>310.5</v>
      </c>
      <c r="N12" s="37">
        <v>120</v>
      </c>
      <c r="O12" s="41">
        <v>22</v>
      </c>
      <c r="P12" s="46">
        <v>1.5209999999999999</v>
      </c>
      <c r="Q12" s="14">
        <f t="shared" si="0"/>
        <v>19.25</v>
      </c>
      <c r="R12" s="26">
        <v>1</v>
      </c>
    </row>
    <row r="13" spans="1:18" x14ac:dyDescent="0.25">
      <c r="A13" s="24">
        <v>17180585</v>
      </c>
      <c r="B13" s="39">
        <v>0.90300000000000002</v>
      </c>
      <c r="C13" s="24" t="s">
        <v>31</v>
      </c>
      <c r="D13" s="24" t="str" cm="1">
        <f t="array" ref="D13">LEFT(C13,MIN(SEARCH({0,1,2,3,4,5,6,7,8,9},C13&amp;"0123456789"))-1)</f>
        <v>Tr</v>
      </c>
      <c r="E13" s="35" cm="1">
        <f t="array" ref="E13">_xlfn.NUMBERVALUE(RIGHT(LEFT(C13,SEARCH("x",C13)-1),SEARCH("x",C13)-MIN(SEARCH({0,1,2,3,4,5,6,7,8,9},C13&amp;"0123456789"))))</f>
        <v>36</v>
      </c>
      <c r="F13" s="14" t="e">
        <f t="shared" si="1"/>
        <v>#N/A</v>
      </c>
      <c r="G13" s="41">
        <f t="shared" si="2"/>
        <v>6</v>
      </c>
      <c r="H13" s="24" t="s">
        <v>13</v>
      </c>
      <c r="I13" s="35">
        <v>67</v>
      </c>
      <c r="J13" s="35">
        <v>70</v>
      </c>
      <c r="K13" s="25">
        <v>55.76</v>
      </c>
      <c r="L13" s="24" t="s">
        <v>16</v>
      </c>
      <c r="M13" s="25">
        <v>75.3</v>
      </c>
      <c r="N13" s="37">
        <v>120</v>
      </c>
      <c r="O13" s="41">
        <v>22</v>
      </c>
      <c r="P13" s="46">
        <v>1.5209999999999999</v>
      </c>
      <c r="Q13" s="14">
        <f t="shared" si="0"/>
        <v>256.66666666666669</v>
      </c>
      <c r="R13" s="26">
        <v>1</v>
      </c>
    </row>
    <row r="14" spans="1:18" x14ac:dyDescent="0.25">
      <c r="A14" s="24">
        <v>16627827</v>
      </c>
      <c r="B14" s="39">
        <v>4.4809999999999999</v>
      </c>
      <c r="C14" s="24" t="s">
        <v>43</v>
      </c>
      <c r="D14" s="24" t="str" cm="1">
        <f t="array" ref="D14">LEFT(C14,MIN(SEARCH({0,1,2,3,4,5,6,7,8,9},C14&amp;"0123456789"))-1)</f>
        <v>Ds</v>
      </c>
      <c r="E14" s="35" cm="1">
        <f t="array" ref="E14">_xlfn.NUMBERVALUE(RIGHT(LEFT(C14,SEARCH("x",C14)-1),SEARCH("x",C14)-MIN(SEARCH({0,1,2,3,4,5,6,7,8,9},C14&amp;"0123456789"))))</f>
        <v>18</v>
      </c>
      <c r="F14" s="14" t="e">
        <f t="shared" si="1"/>
        <v>#N/A</v>
      </c>
      <c r="G14" s="41">
        <f t="shared" si="2"/>
        <v>100</v>
      </c>
      <c r="H14" s="24" t="s">
        <v>36</v>
      </c>
      <c r="I14" s="35">
        <v>28</v>
      </c>
      <c r="J14" s="35">
        <v>35</v>
      </c>
      <c r="K14" s="25">
        <v>38.22</v>
      </c>
      <c r="L14" s="24" t="s">
        <v>21</v>
      </c>
      <c r="M14" s="25">
        <v>243</v>
      </c>
      <c r="N14" s="37">
        <v>120</v>
      </c>
      <c r="O14" s="41">
        <v>22</v>
      </c>
      <c r="P14" s="46">
        <v>1.5209999999999999</v>
      </c>
      <c r="Q14" s="14">
        <f t="shared" si="0"/>
        <v>15.4</v>
      </c>
      <c r="R14" s="26">
        <v>1</v>
      </c>
    </row>
    <row r="15" spans="1:18" x14ac:dyDescent="0.25">
      <c r="A15" s="24">
        <v>14173717</v>
      </c>
      <c r="B15" s="39">
        <v>0.77600000000000002</v>
      </c>
      <c r="C15" s="24" t="s">
        <v>30</v>
      </c>
      <c r="D15" s="24" t="str" cm="1">
        <f t="array" ref="D15">LEFT(C15,MIN(SEARCH({0,1,2,3,4,5,6,7,8,9},C15&amp;"0123456789"))-1)</f>
        <v>Tr</v>
      </c>
      <c r="E15" s="35" cm="1">
        <f t="array" ref="E15">_xlfn.NUMBERVALUE(RIGHT(LEFT(C15,SEARCH("x",C15)-1),SEARCH("x",C15)-MIN(SEARCH({0,1,2,3,4,5,6,7,8,9},C15&amp;"0123456789"))))</f>
        <v>32</v>
      </c>
      <c r="F15" s="14" t="e">
        <f t="shared" si="1"/>
        <v>#N/A</v>
      </c>
      <c r="G15" s="41">
        <f t="shared" si="2"/>
        <v>6</v>
      </c>
      <c r="H15" s="24" t="s">
        <v>13</v>
      </c>
      <c r="I15" s="35">
        <v>45</v>
      </c>
      <c r="J15" s="35">
        <v>46</v>
      </c>
      <c r="K15" s="25">
        <v>33.869999999999997</v>
      </c>
      <c r="L15" s="24" t="s">
        <v>14</v>
      </c>
      <c r="M15" s="25">
        <v>346.7</v>
      </c>
      <c r="N15" s="37">
        <v>120</v>
      </c>
      <c r="O15" s="41">
        <v>22</v>
      </c>
      <c r="P15" s="46">
        <v>1.5209999999999999</v>
      </c>
      <c r="Q15" s="14">
        <f t="shared" si="0"/>
        <v>256.66666666666669</v>
      </c>
      <c r="R15" s="26">
        <v>1</v>
      </c>
    </row>
    <row r="16" spans="1:18" x14ac:dyDescent="0.25">
      <c r="A16" s="24">
        <v>13196219</v>
      </c>
      <c r="B16" s="39">
        <v>0.77600000000000002</v>
      </c>
      <c r="C16" s="24" t="s">
        <v>29</v>
      </c>
      <c r="D16" s="24" t="str" cm="1">
        <f t="array" ref="D16">LEFT(C16,MIN(SEARCH({0,1,2,3,4,5,6,7,8,9},C16&amp;"0123456789"))-1)</f>
        <v>Tr</v>
      </c>
      <c r="E16" s="35" cm="1">
        <f t="array" ref="E16">_xlfn.NUMBERVALUE(RIGHT(LEFT(C16,SEARCH("x",C16)-1),SEARCH("x",C16)-MIN(SEARCH({0,1,2,3,4,5,6,7,8,9},C16&amp;"0123456789"))))</f>
        <v>30</v>
      </c>
      <c r="F16" s="14" t="e">
        <f t="shared" si="1"/>
        <v>#N/A</v>
      </c>
      <c r="G16" s="41">
        <f t="shared" si="2"/>
        <v>6</v>
      </c>
      <c r="H16" s="24" t="s">
        <v>13</v>
      </c>
      <c r="I16" s="35">
        <v>38</v>
      </c>
      <c r="J16" s="35">
        <v>46</v>
      </c>
      <c r="K16" s="25">
        <v>29.79</v>
      </c>
      <c r="L16" s="24" t="s">
        <v>14</v>
      </c>
      <c r="M16" s="25">
        <v>240.9</v>
      </c>
      <c r="N16" s="37">
        <v>120</v>
      </c>
      <c r="O16" s="41">
        <v>22</v>
      </c>
      <c r="P16" s="46">
        <v>1.5209999999999999</v>
      </c>
      <c r="Q16" s="14">
        <f t="shared" si="0"/>
        <v>256.66666666666669</v>
      </c>
      <c r="R16" s="26">
        <v>1</v>
      </c>
    </row>
    <row r="17" spans="1:18" x14ac:dyDescent="0.25">
      <c r="A17" s="24">
        <v>13196219</v>
      </c>
      <c r="B17" s="39">
        <v>0.77600000000000002</v>
      </c>
      <c r="C17" s="24" t="s">
        <v>29</v>
      </c>
      <c r="D17" s="24" t="str" cm="1">
        <f t="array" ref="D17">LEFT(C17,MIN(SEARCH({0,1,2,3,4,5,6,7,8,9},C17&amp;"0123456789"))-1)</f>
        <v>Tr</v>
      </c>
      <c r="E17" s="35" cm="1">
        <f t="array" ref="E17">_xlfn.NUMBERVALUE(RIGHT(LEFT(C17,SEARCH("x",C17)-1),SEARCH("x",C17)-MIN(SEARCH({0,1,2,3,4,5,6,7,8,9},C17&amp;"0123456789"))))</f>
        <v>30</v>
      </c>
      <c r="F17" s="14" t="e">
        <f t="shared" si="1"/>
        <v>#N/A</v>
      </c>
      <c r="G17" s="41">
        <f t="shared" si="2"/>
        <v>6</v>
      </c>
      <c r="H17" s="24" t="s">
        <v>13</v>
      </c>
      <c r="I17" s="35">
        <v>45</v>
      </c>
      <c r="J17" s="35">
        <v>46</v>
      </c>
      <c r="K17" s="25">
        <v>33.869999999999997</v>
      </c>
      <c r="L17" s="24" t="s">
        <v>14</v>
      </c>
      <c r="M17" s="25">
        <v>240.9</v>
      </c>
      <c r="N17" s="37">
        <v>120</v>
      </c>
      <c r="O17" s="41">
        <v>22</v>
      </c>
      <c r="P17" s="46">
        <v>1.5209999999999999</v>
      </c>
      <c r="Q17" s="14">
        <f t="shared" si="0"/>
        <v>256.66666666666669</v>
      </c>
      <c r="R17" s="26">
        <v>1</v>
      </c>
    </row>
    <row r="18" spans="1:18" x14ac:dyDescent="0.25">
      <c r="A18" s="24">
        <v>12567828</v>
      </c>
      <c r="B18" s="39">
        <v>0.77600000000000002</v>
      </c>
      <c r="C18" s="24" t="s">
        <v>29</v>
      </c>
      <c r="D18" s="24" t="str" cm="1">
        <f t="array" ref="D18">LEFT(C18,MIN(SEARCH({0,1,2,3,4,5,6,7,8,9},C18&amp;"0123456789"))-1)</f>
        <v>Tr</v>
      </c>
      <c r="E18" s="35" cm="1">
        <f t="array" ref="E18">_xlfn.NUMBERVALUE(RIGHT(LEFT(C18,SEARCH("x",C18)-1),SEARCH("x",C18)-MIN(SEARCH({0,1,2,3,4,5,6,7,8,9},C18&amp;"0123456789"))))</f>
        <v>30</v>
      </c>
      <c r="F18" s="14" t="e">
        <f t="shared" si="1"/>
        <v>#N/A</v>
      </c>
      <c r="G18" s="41">
        <f t="shared" si="2"/>
        <v>6</v>
      </c>
      <c r="H18" s="24" t="s">
        <v>20</v>
      </c>
      <c r="I18" s="35">
        <v>38</v>
      </c>
      <c r="J18" s="35">
        <v>46</v>
      </c>
      <c r="K18" s="25">
        <v>37.39</v>
      </c>
      <c r="L18" s="24" t="s">
        <v>14</v>
      </c>
      <c r="M18" s="25">
        <v>240.9</v>
      </c>
      <c r="N18" s="37">
        <v>120</v>
      </c>
      <c r="O18" s="41">
        <v>22</v>
      </c>
      <c r="P18" s="46">
        <v>1.5209999999999999</v>
      </c>
      <c r="Q18" s="14">
        <f t="shared" si="0"/>
        <v>256.66666666666669</v>
      </c>
      <c r="R18" s="26">
        <v>1</v>
      </c>
    </row>
    <row r="19" spans="1:18" x14ac:dyDescent="0.25">
      <c r="A19" s="24">
        <v>12567828</v>
      </c>
      <c r="B19" s="39">
        <v>0.77600000000000002</v>
      </c>
      <c r="C19" s="24" t="s">
        <v>29</v>
      </c>
      <c r="D19" s="24" t="str" cm="1">
        <f t="array" ref="D19">LEFT(C19,MIN(SEARCH({0,1,2,3,4,5,6,7,8,9},C19&amp;"0123456789"))-1)</f>
        <v>Tr</v>
      </c>
      <c r="E19" s="35" cm="1">
        <f t="array" ref="E19">_xlfn.NUMBERVALUE(RIGHT(LEFT(C19,SEARCH("x",C19)-1),SEARCH("x",C19)-MIN(SEARCH({0,1,2,3,4,5,6,7,8,9},C19&amp;"0123456789"))))</f>
        <v>30</v>
      </c>
      <c r="F19" s="14" t="e">
        <f t="shared" si="1"/>
        <v>#N/A</v>
      </c>
      <c r="G19" s="41">
        <f t="shared" si="2"/>
        <v>6</v>
      </c>
      <c r="H19" s="24" t="s">
        <v>20</v>
      </c>
      <c r="I19" s="35">
        <v>45</v>
      </c>
      <c r="J19" s="35">
        <v>46</v>
      </c>
      <c r="K19" s="25">
        <v>43.4</v>
      </c>
      <c r="L19" s="24" t="s">
        <v>14</v>
      </c>
      <c r="M19" s="25">
        <v>240.9</v>
      </c>
      <c r="N19" s="37">
        <v>120</v>
      </c>
      <c r="O19" s="41">
        <v>22</v>
      </c>
      <c r="P19" s="46">
        <v>1.5209999999999999</v>
      </c>
      <c r="Q19" s="14">
        <f t="shared" si="0"/>
        <v>256.66666666666669</v>
      </c>
      <c r="R19" s="26">
        <v>1</v>
      </c>
    </row>
    <row r="20" spans="1:18" x14ac:dyDescent="0.25">
      <c r="A20" s="24">
        <v>11225584</v>
      </c>
      <c r="B20" s="39">
        <v>0.53700000000000003</v>
      </c>
      <c r="C20" s="24" t="s">
        <v>44</v>
      </c>
      <c r="D20" s="24" t="str" cm="1">
        <f t="array" ref="D20">LEFT(C20,MIN(SEARCH({0,1,2,3,4,5,6,7,8,9},C20&amp;"0123456789"))-1)</f>
        <v>Tr</v>
      </c>
      <c r="E20" s="35" cm="1">
        <f t="array" ref="E20">_xlfn.NUMBERVALUE(RIGHT(LEFT(C20,SEARCH("x",C20)-1),SEARCH("x",C20)-MIN(SEARCH({0,1,2,3,4,5,6,7,8,9},C20&amp;"0123456789"))))</f>
        <v>20</v>
      </c>
      <c r="F20" s="14" t="e">
        <f t="shared" si="1"/>
        <v>#N/A</v>
      </c>
      <c r="G20" s="41">
        <f t="shared" si="2"/>
        <v>4</v>
      </c>
      <c r="H20" s="24" t="s">
        <v>36</v>
      </c>
      <c r="I20" s="35">
        <v>32</v>
      </c>
      <c r="J20" s="35">
        <v>44</v>
      </c>
      <c r="K20" s="25">
        <v>37.82</v>
      </c>
      <c r="L20" s="24" t="s">
        <v>21</v>
      </c>
      <c r="M20" s="25">
        <v>255</v>
      </c>
      <c r="N20" s="37">
        <v>120</v>
      </c>
      <c r="O20" s="41">
        <v>22</v>
      </c>
      <c r="P20" s="46">
        <v>1.5209999999999999</v>
      </c>
      <c r="Q20" s="14">
        <f t="shared" si="0"/>
        <v>385</v>
      </c>
      <c r="R20" s="26">
        <v>1</v>
      </c>
    </row>
    <row r="21" spans="1:18" x14ac:dyDescent="0.25">
      <c r="A21" s="24">
        <v>10381759</v>
      </c>
      <c r="B21" s="39">
        <v>0.65700000000000003</v>
      </c>
      <c r="C21" s="24" t="s">
        <v>45</v>
      </c>
      <c r="D21" s="24" t="str" cm="1">
        <f t="array" ref="D21">LEFT(C21,MIN(SEARCH({0,1,2,3,4,5,6,7,8,9},C21&amp;"0123456789"))-1)</f>
        <v>Tr</v>
      </c>
      <c r="E21" s="35" cm="1">
        <f t="array" ref="E21">_xlfn.NUMBERVALUE(RIGHT(LEFT(C21,SEARCH("x",C21)-1),SEARCH("x",C21)-MIN(SEARCH({0,1,2,3,4,5,6,7,8,9},C21&amp;"0123456789"))))</f>
        <v>28</v>
      </c>
      <c r="F21" s="14" t="e">
        <f t="shared" si="1"/>
        <v>#N/A</v>
      </c>
      <c r="G21" s="41">
        <f t="shared" si="2"/>
        <v>5</v>
      </c>
      <c r="H21" s="24" t="s">
        <v>13</v>
      </c>
      <c r="I21" s="35">
        <v>38</v>
      </c>
      <c r="J21" s="35">
        <v>46</v>
      </c>
      <c r="K21" s="25">
        <v>25.1</v>
      </c>
      <c r="L21" s="24" t="s">
        <v>14</v>
      </c>
      <c r="M21" s="25">
        <v>194.9</v>
      </c>
      <c r="N21" s="37">
        <v>120</v>
      </c>
      <c r="O21" s="41">
        <v>22</v>
      </c>
      <c r="P21" s="46">
        <v>1.5209999999999999</v>
      </c>
      <c r="Q21" s="14">
        <f t="shared" si="0"/>
        <v>308</v>
      </c>
      <c r="R21" s="26">
        <v>1</v>
      </c>
    </row>
    <row r="22" spans="1:18" x14ac:dyDescent="0.25">
      <c r="A22" s="24">
        <v>10257824</v>
      </c>
      <c r="B22" s="39">
        <v>0.94399999999999995</v>
      </c>
      <c r="C22" s="24" t="s">
        <v>35</v>
      </c>
      <c r="D22" s="24" t="str" cm="1">
        <f t="array" ref="D22">LEFT(C22,MIN(SEARCH({0,1,2,3,4,5,6,7,8,9},C22&amp;"0123456789"))-1)</f>
        <v>Ds</v>
      </c>
      <c r="E22" s="35" cm="1">
        <f t="array" ref="E22">_xlfn.NUMBERVALUE(RIGHT(LEFT(C22,SEARCH("x",C22)-1),SEARCH("x",C22)-MIN(SEARCH({0,1,2,3,4,5,6,7,8,9},C22&amp;"0123456789"))))</f>
        <v>20</v>
      </c>
      <c r="F22" s="14" t="e">
        <f t="shared" si="1"/>
        <v>#N/A</v>
      </c>
      <c r="G22" s="41">
        <f t="shared" si="2"/>
        <v>20</v>
      </c>
      <c r="H22" s="24" t="s">
        <v>13</v>
      </c>
      <c r="I22" s="35">
        <v>32</v>
      </c>
      <c r="J22" s="35">
        <v>44</v>
      </c>
      <c r="K22" s="25">
        <v>33.28</v>
      </c>
      <c r="L22" s="24" t="s">
        <v>21</v>
      </c>
      <c r="M22" s="25">
        <v>270</v>
      </c>
      <c r="N22" s="37">
        <v>120</v>
      </c>
      <c r="O22" s="41">
        <v>22</v>
      </c>
      <c r="P22" s="46">
        <v>1.5209999999999999</v>
      </c>
      <c r="Q22" s="14">
        <f t="shared" si="0"/>
        <v>77</v>
      </c>
      <c r="R22" s="26">
        <v>1</v>
      </c>
    </row>
    <row r="23" spans="1:18" x14ac:dyDescent="0.25">
      <c r="A23" s="24">
        <v>10257824</v>
      </c>
      <c r="B23" s="39">
        <v>0.94399999999999995</v>
      </c>
      <c r="C23" s="24" t="s">
        <v>35</v>
      </c>
      <c r="D23" s="24" t="str" cm="1">
        <f t="array" ref="D23">LEFT(C23,MIN(SEARCH({0,1,2,3,4,5,6,7,8,9},C23&amp;"0123456789"))-1)</f>
        <v>Ds</v>
      </c>
      <c r="E23" s="35" cm="1">
        <f t="array" ref="E23">_xlfn.NUMBERVALUE(RIGHT(LEFT(C23,SEARCH("x",C23)-1),SEARCH("x",C23)-MIN(SEARCH({0,1,2,3,4,5,6,7,8,9},C23&amp;"0123456789"))))</f>
        <v>20</v>
      </c>
      <c r="F23" s="14" t="e">
        <f t="shared" si="1"/>
        <v>#N/A</v>
      </c>
      <c r="G23" s="41">
        <f t="shared" si="2"/>
        <v>20</v>
      </c>
      <c r="H23" s="24" t="s">
        <v>13</v>
      </c>
      <c r="I23" s="35">
        <v>32</v>
      </c>
      <c r="J23" s="35">
        <v>44</v>
      </c>
      <c r="K23" s="25">
        <v>33.28</v>
      </c>
      <c r="L23" s="24" t="s">
        <v>14</v>
      </c>
      <c r="M23" s="25">
        <v>154.97999999999999</v>
      </c>
      <c r="N23" s="37">
        <v>120</v>
      </c>
      <c r="O23" s="41">
        <v>22</v>
      </c>
      <c r="P23" s="46">
        <v>1.5209999999999999</v>
      </c>
      <c r="Q23" s="14">
        <f t="shared" si="0"/>
        <v>77</v>
      </c>
      <c r="R23" s="26">
        <v>1</v>
      </c>
    </row>
    <row r="24" spans="1:18" x14ac:dyDescent="0.25">
      <c r="A24" s="24">
        <v>9921602</v>
      </c>
      <c r="B24" s="39">
        <v>0.77600000000000002</v>
      </c>
      <c r="C24" s="24" t="s">
        <v>30</v>
      </c>
      <c r="D24" s="24" t="str" cm="1">
        <f t="array" ref="D24">LEFT(C24,MIN(SEARCH({0,1,2,3,4,5,6,7,8,9},C24&amp;"0123456789"))-1)</f>
        <v>Tr</v>
      </c>
      <c r="E24" s="35" cm="1">
        <f t="array" ref="E24">_xlfn.NUMBERVALUE(RIGHT(LEFT(C24,SEARCH("x",C24)-1),SEARCH("x",C24)-MIN(SEARCH({0,1,2,3,4,5,6,7,8,9},C24&amp;"0123456789"))))</f>
        <v>32</v>
      </c>
      <c r="F24" s="14" t="e">
        <f t="shared" si="1"/>
        <v>#N/A</v>
      </c>
      <c r="G24" s="41">
        <f t="shared" si="2"/>
        <v>6</v>
      </c>
      <c r="H24" s="24" t="s">
        <v>13</v>
      </c>
      <c r="I24" s="35">
        <v>45</v>
      </c>
      <c r="J24" s="35">
        <v>46</v>
      </c>
      <c r="K24" s="25">
        <v>33.869999999999997</v>
      </c>
      <c r="L24" s="24" t="s">
        <v>16</v>
      </c>
      <c r="M24" s="25">
        <v>67.48</v>
      </c>
      <c r="N24" s="37">
        <v>120</v>
      </c>
      <c r="O24" s="41">
        <v>22</v>
      </c>
      <c r="P24" s="46">
        <v>1.5209999999999999</v>
      </c>
      <c r="Q24" s="14">
        <f t="shared" si="0"/>
        <v>256.66666666666669</v>
      </c>
      <c r="R24" s="26">
        <v>1</v>
      </c>
    </row>
    <row r="25" spans="1:18" x14ac:dyDescent="0.25">
      <c r="A25" s="24">
        <v>9887389</v>
      </c>
      <c r="B25" s="39">
        <v>0.65700000000000003</v>
      </c>
      <c r="C25" s="24" t="s">
        <v>45</v>
      </c>
      <c r="D25" s="24" t="str" cm="1">
        <f t="array" ref="D25">LEFT(C25,MIN(SEARCH({0,1,2,3,4,5,6,7,8,9},C25&amp;"0123456789"))-1)</f>
        <v>Tr</v>
      </c>
      <c r="E25" s="35" cm="1">
        <f t="array" ref="E25">_xlfn.NUMBERVALUE(RIGHT(LEFT(C25,SEARCH("x",C25)-1),SEARCH("x",C25)-MIN(SEARCH({0,1,2,3,4,5,6,7,8,9},C25&amp;"0123456789"))))</f>
        <v>28</v>
      </c>
      <c r="F25" s="14" t="e">
        <f t="shared" si="1"/>
        <v>#N/A</v>
      </c>
      <c r="G25" s="41">
        <f t="shared" si="2"/>
        <v>5</v>
      </c>
      <c r="H25" s="24" t="s">
        <v>20</v>
      </c>
      <c r="I25" s="35">
        <v>38</v>
      </c>
      <c r="J25" s="35">
        <v>46</v>
      </c>
      <c r="K25" s="25">
        <v>32.18</v>
      </c>
      <c r="L25" s="24" t="s">
        <v>14</v>
      </c>
      <c r="M25" s="25">
        <v>194.9</v>
      </c>
      <c r="N25" s="37">
        <v>120</v>
      </c>
      <c r="O25" s="41">
        <v>22</v>
      </c>
      <c r="P25" s="46">
        <v>1.5209999999999999</v>
      </c>
      <c r="Q25" s="14">
        <f t="shared" si="0"/>
        <v>308</v>
      </c>
      <c r="R25" s="26">
        <v>1</v>
      </c>
    </row>
    <row r="26" spans="1:18" x14ac:dyDescent="0.25">
      <c r="A26" s="24">
        <v>9567503</v>
      </c>
      <c r="B26" s="39">
        <v>0.65700000000000003</v>
      </c>
      <c r="C26" s="24" t="s">
        <v>46</v>
      </c>
      <c r="D26" s="24" t="str" cm="1">
        <f t="array" ref="D26">LEFT(C26,MIN(SEARCH({0,1,2,3,4,5,6,7,8,9},C26&amp;"0123456789"))-1)</f>
        <v>Tr</v>
      </c>
      <c r="E26" s="35" cm="1">
        <f t="array" ref="E26">_xlfn.NUMBERVALUE(RIGHT(LEFT(C26,SEARCH("x",C26)-1),SEARCH("x",C26)-MIN(SEARCH({0,1,2,3,4,5,6,7,8,9},C26&amp;"0123456789"))))</f>
        <v>26</v>
      </c>
      <c r="F26" s="14" t="e">
        <f t="shared" si="1"/>
        <v>#N/A</v>
      </c>
      <c r="G26" s="41">
        <f t="shared" si="2"/>
        <v>5</v>
      </c>
      <c r="H26" s="24" t="s">
        <v>13</v>
      </c>
      <c r="I26" s="35">
        <v>38</v>
      </c>
      <c r="J26" s="35">
        <v>46</v>
      </c>
      <c r="K26" s="25">
        <v>24.06</v>
      </c>
      <c r="L26" s="24" t="s">
        <v>14</v>
      </c>
      <c r="M26" s="25">
        <v>171.9</v>
      </c>
      <c r="N26" s="37">
        <v>120</v>
      </c>
      <c r="O26" s="41">
        <v>22</v>
      </c>
      <c r="P26" s="46">
        <v>1.5209999999999999</v>
      </c>
      <c r="Q26" s="14">
        <f t="shared" si="0"/>
        <v>308</v>
      </c>
      <c r="R26" s="26">
        <v>1</v>
      </c>
    </row>
    <row r="27" spans="1:18" x14ac:dyDescent="0.25">
      <c r="A27" s="24">
        <v>9237353</v>
      </c>
      <c r="B27" s="39">
        <v>0.77600000000000002</v>
      </c>
      <c r="C27" s="24" t="s">
        <v>29</v>
      </c>
      <c r="D27" s="24" t="str" cm="1">
        <f t="array" ref="D27">LEFT(C27,MIN(SEARCH({0,1,2,3,4,5,6,7,8,9},C27&amp;"0123456789"))-1)</f>
        <v>Tr</v>
      </c>
      <c r="E27" s="35" cm="1">
        <f t="array" ref="E27">_xlfn.NUMBERVALUE(RIGHT(LEFT(C27,SEARCH("x",C27)-1),SEARCH("x",C27)-MIN(SEARCH({0,1,2,3,4,5,6,7,8,9},C27&amp;"0123456789"))))</f>
        <v>30</v>
      </c>
      <c r="F27" s="14" t="e">
        <f t="shared" si="1"/>
        <v>#N/A</v>
      </c>
      <c r="G27" s="41">
        <f t="shared" si="2"/>
        <v>6</v>
      </c>
      <c r="H27" s="24" t="s">
        <v>13</v>
      </c>
      <c r="I27" s="35">
        <v>38</v>
      </c>
      <c r="J27" s="35">
        <v>46</v>
      </c>
      <c r="K27" s="25">
        <v>29.79</v>
      </c>
      <c r="L27" s="24" t="s">
        <v>16</v>
      </c>
      <c r="M27" s="25">
        <v>54.6</v>
      </c>
      <c r="N27" s="37">
        <v>120</v>
      </c>
      <c r="O27" s="41">
        <v>22</v>
      </c>
      <c r="P27" s="46">
        <v>1.5209999999999999</v>
      </c>
      <c r="Q27" s="14">
        <f t="shared" si="0"/>
        <v>256.66666666666669</v>
      </c>
      <c r="R27" s="26">
        <v>1</v>
      </c>
    </row>
    <row r="28" spans="1:18" x14ac:dyDescent="0.25">
      <c r="A28" s="24">
        <v>9237353</v>
      </c>
      <c r="B28" s="39">
        <v>0.77600000000000002</v>
      </c>
      <c r="C28" s="24" t="s">
        <v>29</v>
      </c>
      <c r="D28" s="24" t="str" cm="1">
        <f t="array" ref="D28">LEFT(C28,MIN(SEARCH({0,1,2,3,4,5,6,7,8,9},C28&amp;"0123456789"))-1)</f>
        <v>Tr</v>
      </c>
      <c r="E28" s="35" cm="1">
        <f t="array" ref="E28">_xlfn.NUMBERVALUE(RIGHT(LEFT(C28,SEARCH("x",C28)-1),SEARCH("x",C28)-MIN(SEARCH({0,1,2,3,4,5,6,7,8,9},C28&amp;"0123456789"))))</f>
        <v>30</v>
      </c>
      <c r="F28" s="14" t="e">
        <f t="shared" si="1"/>
        <v>#N/A</v>
      </c>
      <c r="G28" s="41">
        <f t="shared" si="2"/>
        <v>6</v>
      </c>
      <c r="H28" s="24" t="s">
        <v>13</v>
      </c>
      <c r="I28" s="35">
        <v>45</v>
      </c>
      <c r="J28" s="35">
        <v>46</v>
      </c>
      <c r="K28" s="25">
        <v>33.869999999999997</v>
      </c>
      <c r="L28" s="24" t="s">
        <v>16</v>
      </c>
      <c r="M28" s="25">
        <v>54.6</v>
      </c>
      <c r="N28" s="37">
        <v>120</v>
      </c>
      <c r="O28" s="41">
        <v>22</v>
      </c>
      <c r="P28" s="46">
        <v>1.5209999999999999</v>
      </c>
      <c r="Q28" s="14">
        <f t="shared" si="0"/>
        <v>256.66666666666669</v>
      </c>
      <c r="R28" s="26">
        <v>1</v>
      </c>
    </row>
    <row r="29" spans="1:18" x14ac:dyDescent="0.25">
      <c r="A29" s="24">
        <v>9111908</v>
      </c>
      <c r="B29" s="39">
        <v>0.65700000000000003</v>
      </c>
      <c r="C29" s="24" t="s">
        <v>46</v>
      </c>
      <c r="D29" s="24" t="str" cm="1">
        <f t="array" ref="D29">LEFT(C29,MIN(SEARCH({0,1,2,3,4,5,6,7,8,9},C29&amp;"0123456789"))-1)</f>
        <v>Tr</v>
      </c>
      <c r="E29" s="35" cm="1">
        <f t="array" ref="E29">_xlfn.NUMBERVALUE(RIGHT(LEFT(C29,SEARCH("x",C29)-1),SEARCH("x",C29)-MIN(SEARCH({0,1,2,3,4,5,6,7,8,9},C29&amp;"0123456789"))))</f>
        <v>26</v>
      </c>
      <c r="F29" s="14" t="e">
        <f t="shared" si="1"/>
        <v>#N/A</v>
      </c>
      <c r="G29" s="41">
        <f t="shared" si="2"/>
        <v>5</v>
      </c>
      <c r="H29" s="24" t="s">
        <v>20</v>
      </c>
      <c r="I29" s="35">
        <v>38</v>
      </c>
      <c r="J29" s="35">
        <v>46</v>
      </c>
      <c r="K29" s="25">
        <v>31.02</v>
      </c>
      <c r="L29" s="24" t="s">
        <v>14</v>
      </c>
      <c r="M29" s="25">
        <v>171.9</v>
      </c>
      <c r="N29" s="37">
        <v>120</v>
      </c>
      <c r="O29" s="41">
        <v>22</v>
      </c>
      <c r="P29" s="46">
        <v>1.5209999999999999</v>
      </c>
      <c r="Q29" s="14">
        <f t="shared" si="0"/>
        <v>308</v>
      </c>
      <c r="R29" s="26">
        <v>1</v>
      </c>
    </row>
    <row r="30" spans="1:18" x14ac:dyDescent="0.25">
      <c r="A30" s="24">
        <v>8797479</v>
      </c>
      <c r="B30" s="39">
        <v>0.77600000000000002</v>
      </c>
      <c r="C30" s="24" t="s">
        <v>29</v>
      </c>
      <c r="D30" s="24" t="str" cm="1">
        <f t="array" ref="D30">LEFT(C30,MIN(SEARCH({0,1,2,3,4,5,6,7,8,9},C30&amp;"0123456789"))-1)</f>
        <v>Tr</v>
      </c>
      <c r="E30" s="35" cm="1">
        <f t="array" ref="E30">_xlfn.NUMBERVALUE(RIGHT(LEFT(C30,SEARCH("x",C30)-1),SEARCH("x",C30)-MIN(SEARCH({0,1,2,3,4,5,6,7,8,9},C30&amp;"0123456789"))))</f>
        <v>30</v>
      </c>
      <c r="F30" s="14" t="e">
        <f t="shared" si="1"/>
        <v>#N/A</v>
      </c>
      <c r="G30" s="41">
        <f t="shared" si="2"/>
        <v>6</v>
      </c>
      <c r="H30" s="24" t="s">
        <v>20</v>
      </c>
      <c r="I30" s="35">
        <v>38</v>
      </c>
      <c r="J30" s="35">
        <v>46</v>
      </c>
      <c r="K30" s="25">
        <v>37.39</v>
      </c>
      <c r="L30" s="24" t="s">
        <v>16</v>
      </c>
      <c r="M30" s="25">
        <v>54.6</v>
      </c>
      <c r="N30" s="37">
        <v>120</v>
      </c>
      <c r="O30" s="41">
        <v>22</v>
      </c>
      <c r="P30" s="46">
        <v>1.5209999999999999</v>
      </c>
      <c r="Q30" s="14">
        <f t="shared" si="0"/>
        <v>256.66666666666669</v>
      </c>
      <c r="R30" s="26">
        <v>1</v>
      </c>
    </row>
    <row r="31" spans="1:18" x14ac:dyDescent="0.25">
      <c r="A31" s="24">
        <v>8797479</v>
      </c>
      <c r="B31" s="39">
        <v>0.77600000000000002</v>
      </c>
      <c r="C31" s="24" t="s">
        <v>29</v>
      </c>
      <c r="D31" s="24" t="str" cm="1">
        <f t="array" ref="D31">LEFT(C31,MIN(SEARCH({0,1,2,3,4,5,6,7,8,9},C31&amp;"0123456789"))-1)</f>
        <v>Tr</v>
      </c>
      <c r="E31" s="35" cm="1">
        <f t="array" ref="E31">_xlfn.NUMBERVALUE(RIGHT(LEFT(C31,SEARCH("x",C31)-1),SEARCH("x",C31)-MIN(SEARCH({0,1,2,3,4,5,6,7,8,9},C31&amp;"0123456789"))))</f>
        <v>30</v>
      </c>
      <c r="F31" s="14" t="e">
        <f t="shared" si="1"/>
        <v>#N/A</v>
      </c>
      <c r="G31" s="41">
        <f t="shared" si="2"/>
        <v>6</v>
      </c>
      <c r="H31" s="24" t="s">
        <v>20</v>
      </c>
      <c r="I31" s="35">
        <v>45</v>
      </c>
      <c r="J31" s="35">
        <v>46</v>
      </c>
      <c r="K31" s="25">
        <v>43.4</v>
      </c>
      <c r="L31" s="24" t="s">
        <v>16</v>
      </c>
      <c r="M31" s="25">
        <v>54.6</v>
      </c>
      <c r="N31" s="37">
        <v>120</v>
      </c>
      <c r="O31" s="41">
        <v>22</v>
      </c>
      <c r="P31" s="46">
        <v>1.5209999999999999</v>
      </c>
      <c r="Q31" s="14">
        <f t="shared" si="0"/>
        <v>256.66666666666669</v>
      </c>
      <c r="R31" s="26">
        <v>1</v>
      </c>
    </row>
    <row r="32" spans="1:18" x14ac:dyDescent="0.25">
      <c r="A32" s="24">
        <v>8372672</v>
      </c>
      <c r="B32" s="39">
        <v>0.628</v>
      </c>
      <c r="C32" s="24" t="s">
        <v>47</v>
      </c>
      <c r="D32" s="24" t="str" cm="1">
        <f t="array" ref="D32">LEFT(C32,MIN(SEARCH({0,1,2,3,4,5,6,7,8,9},C32&amp;"0123456789"))-1)</f>
        <v>Tr</v>
      </c>
      <c r="E32" s="35" cm="1">
        <f t="array" ref="E32">_xlfn.NUMBERVALUE(RIGHT(LEFT(C32,SEARCH("x",C32)-1),SEARCH("x",C32)-MIN(SEARCH({0,1,2,3,4,5,6,7,8,9},C32&amp;"0123456789"))))</f>
        <v>24</v>
      </c>
      <c r="F32" s="14" t="e">
        <f t="shared" si="1"/>
        <v>#N/A</v>
      </c>
      <c r="G32" s="41">
        <f t="shared" si="2"/>
        <v>5</v>
      </c>
      <c r="H32" s="24" t="s">
        <v>13</v>
      </c>
      <c r="I32" s="35">
        <v>32</v>
      </c>
      <c r="J32" s="35">
        <v>44</v>
      </c>
      <c r="K32" s="25">
        <v>17.690000000000001</v>
      </c>
      <c r="L32" s="24" t="s">
        <v>14</v>
      </c>
      <c r="M32" s="25">
        <v>147.52000000000001</v>
      </c>
      <c r="N32" s="37">
        <v>120</v>
      </c>
      <c r="O32" s="41">
        <v>22</v>
      </c>
      <c r="P32" s="46">
        <v>1.5209999999999999</v>
      </c>
      <c r="Q32" s="14">
        <f t="shared" si="0"/>
        <v>308</v>
      </c>
      <c r="R32" s="26">
        <v>1</v>
      </c>
    </row>
    <row r="33" spans="1:18" x14ac:dyDescent="0.25">
      <c r="A33" s="24">
        <v>7973973</v>
      </c>
      <c r="B33" s="39">
        <v>0.628</v>
      </c>
      <c r="C33" s="24" t="s">
        <v>47</v>
      </c>
      <c r="D33" s="24" t="str" cm="1">
        <f t="array" ref="D33">LEFT(C33,MIN(SEARCH({0,1,2,3,4,5,6,7,8,9},C33&amp;"0123456789"))-1)</f>
        <v>Tr</v>
      </c>
      <c r="E33" s="35" cm="1">
        <f t="array" ref="E33">_xlfn.NUMBERVALUE(RIGHT(LEFT(C33,SEARCH("x",C33)-1),SEARCH("x",C33)-MIN(SEARCH({0,1,2,3,4,5,6,7,8,9},C33&amp;"0123456789"))))</f>
        <v>24</v>
      </c>
      <c r="F33" s="14" t="e">
        <f t="shared" si="1"/>
        <v>#N/A</v>
      </c>
      <c r="G33" s="41">
        <f t="shared" si="2"/>
        <v>5</v>
      </c>
      <c r="H33" s="24" t="s">
        <v>20</v>
      </c>
      <c r="I33" s="35">
        <v>32</v>
      </c>
      <c r="J33" s="35">
        <v>44</v>
      </c>
      <c r="K33" s="25">
        <v>24.23</v>
      </c>
      <c r="L33" s="24" t="s">
        <v>14</v>
      </c>
      <c r="M33" s="25">
        <v>147.52000000000001</v>
      </c>
      <c r="N33" s="37">
        <v>120</v>
      </c>
      <c r="O33" s="41">
        <v>22</v>
      </c>
      <c r="P33" s="46">
        <v>1.5209999999999999</v>
      </c>
      <c r="Q33" s="14">
        <f t="shared" si="0"/>
        <v>308</v>
      </c>
      <c r="R33" s="26">
        <v>1</v>
      </c>
    </row>
    <row r="34" spans="1:18" x14ac:dyDescent="0.25">
      <c r="A34" s="24">
        <v>7937281</v>
      </c>
      <c r="B34" s="39">
        <v>0.51500000000000001</v>
      </c>
      <c r="C34" s="24" t="s">
        <v>19</v>
      </c>
      <c r="D34" s="24" t="str" cm="1">
        <f t="array" ref="D34">LEFT(C34,MIN(SEARCH({0,1,2,3,4,5,6,7,8,9},C34&amp;"0123456789"))-1)</f>
        <v>Tr</v>
      </c>
      <c r="E34" s="35" cm="1">
        <f t="array" ref="E34">_xlfn.NUMBERVALUE(RIGHT(LEFT(C34,SEARCH("x",C34)-1),SEARCH("x",C34)-MIN(SEARCH({0,1,2,3,4,5,6,7,8,9},C34&amp;"0123456789"))))</f>
        <v>18</v>
      </c>
      <c r="F34" s="14" t="e">
        <f t="shared" si="1"/>
        <v>#N/A</v>
      </c>
      <c r="G34" s="41">
        <f t="shared" si="2"/>
        <v>4</v>
      </c>
      <c r="H34" s="24" t="s">
        <v>36</v>
      </c>
      <c r="I34" s="35">
        <v>28</v>
      </c>
      <c r="J34" s="35">
        <v>35</v>
      </c>
      <c r="K34" s="25">
        <v>36.35</v>
      </c>
      <c r="L34" s="24" t="s">
        <v>21</v>
      </c>
      <c r="M34" s="25">
        <v>177.48</v>
      </c>
      <c r="N34" s="37">
        <v>120</v>
      </c>
      <c r="O34" s="41">
        <v>22</v>
      </c>
      <c r="P34" s="46">
        <v>1.5209999999999999</v>
      </c>
      <c r="Q34" s="14">
        <f t="shared" si="0"/>
        <v>385</v>
      </c>
      <c r="R34" s="26">
        <v>1</v>
      </c>
    </row>
    <row r="35" spans="1:18" x14ac:dyDescent="0.25">
      <c r="A35" s="24">
        <v>7711671</v>
      </c>
      <c r="B35" s="39">
        <v>0.628</v>
      </c>
      <c r="C35" s="24" t="s">
        <v>47</v>
      </c>
      <c r="D35" s="24" t="str" cm="1">
        <f t="array" ref="D35">LEFT(C35,MIN(SEARCH({0,1,2,3,4,5,6,7,8,9},C35&amp;"0123456789"))-1)</f>
        <v>Tr</v>
      </c>
      <c r="E35" s="35" cm="1">
        <f t="array" ref="E35">_xlfn.NUMBERVALUE(RIGHT(LEFT(C35,SEARCH("x",C35)-1),SEARCH("x",C35)-MIN(SEARCH({0,1,2,3,4,5,6,7,8,9},C35&amp;"0123456789"))))</f>
        <v>24</v>
      </c>
      <c r="F35" s="14" t="e">
        <f t="shared" si="1"/>
        <v>#N/A</v>
      </c>
      <c r="G35" s="41">
        <f t="shared" si="2"/>
        <v>5</v>
      </c>
      <c r="H35" s="24" t="s">
        <v>24</v>
      </c>
      <c r="I35" s="35">
        <v>32</v>
      </c>
      <c r="J35" s="35">
        <v>44</v>
      </c>
      <c r="K35" s="25">
        <v>15.06</v>
      </c>
      <c r="L35" s="24" t="s">
        <v>14</v>
      </c>
      <c r="M35" s="25">
        <v>147.52000000000001</v>
      </c>
      <c r="N35" s="37">
        <v>120</v>
      </c>
      <c r="O35" s="41">
        <v>22</v>
      </c>
      <c r="P35" s="46">
        <v>1.5209999999999999</v>
      </c>
      <c r="Q35" s="14">
        <f t="shared" si="0"/>
        <v>308</v>
      </c>
      <c r="R35" s="26">
        <v>1</v>
      </c>
    </row>
    <row r="36" spans="1:18" x14ac:dyDescent="0.25">
      <c r="A36" s="24">
        <v>7267231</v>
      </c>
      <c r="B36" s="39">
        <v>0.65700000000000003</v>
      </c>
      <c r="C36" s="24" t="s">
        <v>45</v>
      </c>
      <c r="D36" s="24" t="str" cm="1">
        <f t="array" ref="D36">LEFT(C36,MIN(SEARCH({0,1,2,3,4,5,6,7,8,9},C36&amp;"0123456789"))-1)</f>
        <v>Tr</v>
      </c>
      <c r="E36" s="35" cm="1">
        <f t="array" ref="E36">_xlfn.NUMBERVALUE(RIGHT(LEFT(C36,SEARCH("x",C36)-1),SEARCH("x",C36)-MIN(SEARCH({0,1,2,3,4,5,6,7,8,9},C36&amp;"0123456789"))))</f>
        <v>28</v>
      </c>
      <c r="F36" s="14" t="e">
        <f t="shared" si="1"/>
        <v>#N/A</v>
      </c>
      <c r="G36" s="41">
        <f t="shared" si="2"/>
        <v>5</v>
      </c>
      <c r="H36" s="24" t="s">
        <v>13</v>
      </c>
      <c r="I36" s="35">
        <v>38</v>
      </c>
      <c r="J36" s="35">
        <v>46</v>
      </c>
      <c r="K36" s="25">
        <v>25.1</v>
      </c>
      <c r="L36" s="24" t="s">
        <v>16</v>
      </c>
      <c r="M36" s="25">
        <v>56.9</v>
      </c>
      <c r="N36" s="37">
        <v>120</v>
      </c>
      <c r="O36" s="41">
        <v>22</v>
      </c>
      <c r="P36" s="46">
        <v>1.5209999999999999</v>
      </c>
      <c r="Q36" s="14">
        <f t="shared" si="0"/>
        <v>308</v>
      </c>
      <c r="R36" s="26">
        <v>1</v>
      </c>
    </row>
    <row r="37" spans="1:18" x14ac:dyDescent="0.25">
      <c r="A37" s="24">
        <v>7245880</v>
      </c>
      <c r="B37" s="39">
        <v>1.0309999999999999</v>
      </c>
      <c r="C37" s="24" t="s">
        <v>37</v>
      </c>
      <c r="D37" s="24" t="str" cm="1">
        <f t="array" ref="D37">LEFT(C37,MIN(SEARCH({0,1,2,3,4,5,6,7,8,9},C37&amp;"0123456789"))-1)</f>
        <v>Ds</v>
      </c>
      <c r="E37" s="35" cm="1">
        <f t="array" ref="E37">_xlfn.NUMBERVALUE(RIGHT(LEFT(C37,SEARCH("x",C37)-1),SEARCH("x",C37)-MIN(SEARCH({0,1,2,3,4,5,6,7,8,9},C37&amp;"0123456789"))))</f>
        <v>18</v>
      </c>
      <c r="F37" s="14" t="e">
        <f t="shared" si="1"/>
        <v>#N/A</v>
      </c>
      <c r="G37" s="41">
        <f t="shared" si="2"/>
        <v>24</v>
      </c>
      <c r="H37" s="24" t="s">
        <v>13</v>
      </c>
      <c r="I37" s="35">
        <v>28</v>
      </c>
      <c r="J37" s="35">
        <v>35</v>
      </c>
      <c r="K37" s="25">
        <v>26.91</v>
      </c>
      <c r="L37" s="24" t="s">
        <v>21</v>
      </c>
      <c r="M37" s="25">
        <v>243</v>
      </c>
      <c r="N37" s="37">
        <v>120</v>
      </c>
      <c r="O37" s="41">
        <v>22</v>
      </c>
      <c r="P37" s="46">
        <v>1.5209999999999999</v>
      </c>
      <c r="Q37" s="14">
        <f t="shared" si="0"/>
        <v>64.166666666666671</v>
      </c>
      <c r="R37" s="26">
        <v>1</v>
      </c>
    </row>
    <row r="38" spans="1:18" x14ac:dyDescent="0.25">
      <c r="A38" s="24">
        <v>7245880</v>
      </c>
      <c r="B38" s="39">
        <v>1.0309999999999999</v>
      </c>
      <c r="C38" s="24" t="s">
        <v>37</v>
      </c>
      <c r="D38" s="24" t="str" cm="1">
        <f t="array" ref="D38">LEFT(C38,MIN(SEARCH({0,1,2,3,4,5,6,7,8,9},C38&amp;"0123456789"))-1)</f>
        <v>Ds</v>
      </c>
      <c r="E38" s="35" cm="1">
        <f t="array" ref="E38">_xlfn.NUMBERVALUE(RIGHT(LEFT(C38,SEARCH("x",C38)-1),SEARCH("x",C38)-MIN(SEARCH({0,1,2,3,4,5,6,7,8,9},C38&amp;"0123456789"))))</f>
        <v>18</v>
      </c>
      <c r="F38" s="14" t="e">
        <f t="shared" si="1"/>
        <v>#N/A</v>
      </c>
      <c r="G38" s="41">
        <f t="shared" si="2"/>
        <v>24</v>
      </c>
      <c r="H38" s="24" t="s">
        <v>13</v>
      </c>
      <c r="I38" s="35">
        <v>28</v>
      </c>
      <c r="J38" s="35">
        <v>35</v>
      </c>
      <c r="K38" s="25">
        <v>26.91</v>
      </c>
      <c r="L38" s="24" t="s">
        <v>14</v>
      </c>
      <c r="M38" s="25">
        <v>146.37</v>
      </c>
      <c r="N38" s="37">
        <v>120</v>
      </c>
      <c r="O38" s="41">
        <v>22</v>
      </c>
      <c r="P38" s="46">
        <v>1.5209999999999999</v>
      </c>
      <c r="Q38" s="14">
        <f t="shared" si="0"/>
        <v>64.166666666666671</v>
      </c>
      <c r="R38" s="26">
        <v>1</v>
      </c>
    </row>
    <row r="39" spans="1:18" x14ac:dyDescent="0.25">
      <c r="A39" s="24">
        <v>6993971</v>
      </c>
      <c r="B39" s="39">
        <v>3.2429999999999999</v>
      </c>
      <c r="C39" s="24" t="s">
        <v>38</v>
      </c>
      <c r="D39" s="24" t="str" cm="1">
        <f t="array" ref="D39">LEFT(C39,MIN(SEARCH({0,1,2,3,4,5,6,7,8,9},C39&amp;"0123456789"))-1)</f>
        <v>Ds</v>
      </c>
      <c r="E39" s="35" cm="1">
        <f t="array" ref="E39">_xlfn.NUMBERVALUE(RIGHT(LEFT(C39,SEARCH("x",C39)-1),SEARCH("x",C39)-MIN(SEARCH({0,1,2,3,4,5,6,7,8,9},C39&amp;"0123456789"))))</f>
        <v>20</v>
      </c>
      <c r="F39" s="14" t="e">
        <f t="shared" si="1"/>
        <v>#N/A</v>
      </c>
      <c r="G39" s="41">
        <f t="shared" si="2"/>
        <v>80</v>
      </c>
      <c r="H39" s="24" t="s">
        <v>13</v>
      </c>
      <c r="I39" s="35">
        <v>32</v>
      </c>
      <c r="J39" s="35">
        <v>44</v>
      </c>
      <c r="K39" s="25">
        <v>33.28</v>
      </c>
      <c r="L39" s="24" t="s">
        <v>21</v>
      </c>
      <c r="M39" s="25">
        <v>270</v>
      </c>
      <c r="N39" s="37">
        <v>120</v>
      </c>
      <c r="O39" s="41">
        <v>22</v>
      </c>
      <c r="P39" s="46">
        <v>1.5209999999999999</v>
      </c>
      <c r="Q39" s="14">
        <f t="shared" si="0"/>
        <v>19.25</v>
      </c>
      <c r="R39" s="26">
        <v>1</v>
      </c>
    </row>
    <row r="40" spans="1:18" x14ac:dyDescent="0.25">
      <c r="A40" s="24">
        <v>6993971</v>
      </c>
      <c r="B40" s="39">
        <v>3.2429999999999999</v>
      </c>
      <c r="C40" s="24" t="s">
        <v>38</v>
      </c>
      <c r="D40" s="24" t="str" cm="1">
        <f t="array" ref="D40">LEFT(C40,MIN(SEARCH({0,1,2,3,4,5,6,7,8,9},C40&amp;"0123456789"))-1)</f>
        <v>Ds</v>
      </c>
      <c r="E40" s="35" cm="1">
        <f t="array" ref="E40">_xlfn.NUMBERVALUE(RIGHT(LEFT(C40,SEARCH("x",C40)-1),SEARCH("x",C40)-MIN(SEARCH({0,1,2,3,4,5,6,7,8,9},C40&amp;"0123456789"))))</f>
        <v>20</v>
      </c>
      <c r="F40" s="14" t="e">
        <f t="shared" si="1"/>
        <v>#N/A</v>
      </c>
      <c r="G40" s="41">
        <f t="shared" si="2"/>
        <v>80</v>
      </c>
      <c r="H40" s="24" t="s">
        <v>13</v>
      </c>
      <c r="I40" s="35">
        <v>32</v>
      </c>
      <c r="J40" s="35">
        <v>44</v>
      </c>
      <c r="K40" s="25">
        <v>33.28</v>
      </c>
      <c r="L40" s="24" t="s">
        <v>14</v>
      </c>
      <c r="M40" s="25">
        <v>164.82</v>
      </c>
      <c r="N40" s="37">
        <v>120</v>
      </c>
      <c r="O40" s="41">
        <v>22</v>
      </c>
      <c r="P40" s="46">
        <v>1.5209999999999999</v>
      </c>
      <c r="Q40" s="14">
        <f t="shared" si="0"/>
        <v>19.25</v>
      </c>
      <c r="R40" s="26">
        <v>1</v>
      </c>
    </row>
    <row r="41" spans="1:18" x14ac:dyDescent="0.25">
      <c r="A41" s="24">
        <v>6970409</v>
      </c>
      <c r="B41" s="39">
        <v>2.4470000000000001</v>
      </c>
      <c r="C41" s="24" t="s">
        <v>39</v>
      </c>
      <c r="D41" s="24" t="str" cm="1">
        <f t="array" ref="D41">LEFT(C41,MIN(SEARCH({0,1,2,3,4,5,6,7,8,9},C41&amp;"0123456789"))-1)</f>
        <v>Ds</v>
      </c>
      <c r="E41" s="35" cm="1">
        <f t="array" ref="E41">_xlfn.NUMBERVALUE(RIGHT(LEFT(C41,SEARCH("x",C41)-1),SEARCH("x",C41)-MIN(SEARCH({0,1,2,3,4,5,6,7,8,9},C41&amp;"0123456789"))))</f>
        <v>20</v>
      </c>
      <c r="F41" s="14" t="e">
        <f t="shared" si="1"/>
        <v>#N/A</v>
      </c>
      <c r="G41" s="41">
        <f t="shared" si="2"/>
        <v>60</v>
      </c>
      <c r="H41" s="24" t="s">
        <v>13</v>
      </c>
      <c r="I41" s="35">
        <v>32</v>
      </c>
      <c r="J41" s="35">
        <v>44</v>
      </c>
      <c r="K41" s="25">
        <v>33.28</v>
      </c>
      <c r="L41" s="24" t="s">
        <v>21</v>
      </c>
      <c r="M41" s="25">
        <v>270</v>
      </c>
      <c r="N41" s="37">
        <v>120</v>
      </c>
      <c r="O41" s="41">
        <v>22</v>
      </c>
      <c r="P41" s="46">
        <v>1.5209999999999999</v>
      </c>
      <c r="Q41" s="14">
        <f t="shared" si="0"/>
        <v>25.666666666666668</v>
      </c>
      <c r="R41" s="26">
        <v>1</v>
      </c>
    </row>
    <row r="42" spans="1:18" x14ac:dyDescent="0.25">
      <c r="A42" s="24">
        <v>6970409</v>
      </c>
      <c r="B42" s="39">
        <v>2.4470000000000001</v>
      </c>
      <c r="C42" s="24" t="s">
        <v>39</v>
      </c>
      <c r="D42" s="24" t="str" cm="1">
        <f t="array" ref="D42">LEFT(C42,MIN(SEARCH({0,1,2,3,4,5,6,7,8,9},C42&amp;"0123456789"))-1)</f>
        <v>Ds</v>
      </c>
      <c r="E42" s="35" cm="1">
        <f t="array" ref="E42">_xlfn.NUMBERVALUE(RIGHT(LEFT(C42,SEARCH("x",C42)-1),SEARCH("x",C42)-MIN(SEARCH({0,1,2,3,4,5,6,7,8,9},C42&amp;"0123456789"))))</f>
        <v>20</v>
      </c>
      <c r="F42" s="14" t="e">
        <f t="shared" si="1"/>
        <v>#N/A</v>
      </c>
      <c r="G42" s="41">
        <f t="shared" si="2"/>
        <v>60</v>
      </c>
      <c r="H42" s="24" t="s">
        <v>13</v>
      </c>
      <c r="I42" s="35">
        <v>32</v>
      </c>
      <c r="J42" s="35">
        <v>44</v>
      </c>
      <c r="K42" s="25">
        <v>33.28</v>
      </c>
      <c r="L42" s="24" t="s">
        <v>14</v>
      </c>
      <c r="M42" s="25">
        <v>158.26</v>
      </c>
      <c r="N42" s="37">
        <v>120</v>
      </c>
      <c r="O42" s="41">
        <v>22</v>
      </c>
      <c r="P42" s="46">
        <v>1.5209999999999999</v>
      </c>
      <c r="Q42" s="14">
        <f t="shared" si="0"/>
        <v>25.666666666666668</v>
      </c>
      <c r="R42" s="26">
        <v>1</v>
      </c>
    </row>
    <row r="43" spans="1:18" x14ac:dyDescent="0.25">
      <c r="A43" s="24">
        <v>6970409</v>
      </c>
      <c r="B43" s="39">
        <v>3.9670000000000001</v>
      </c>
      <c r="C43" s="24" t="s">
        <v>40</v>
      </c>
      <c r="D43" s="24" t="str" cm="1">
        <f t="array" ref="D43">LEFT(C43,MIN(SEARCH({0,1,2,3,4,5,6,7,8,9},C43&amp;"0123456789"))-1)</f>
        <v>Ds</v>
      </c>
      <c r="E43" s="35" cm="1">
        <f t="array" ref="E43">_xlfn.NUMBERVALUE(RIGHT(LEFT(C43,SEARCH("x",C43)-1),SEARCH("x",C43)-MIN(SEARCH({0,1,2,3,4,5,6,7,8,9},C43&amp;"0123456789"))))</f>
        <v>20</v>
      </c>
      <c r="F43" s="14" t="e">
        <f t="shared" si="1"/>
        <v>#N/A</v>
      </c>
      <c r="G43" s="41">
        <f t="shared" si="2"/>
        <v>90</v>
      </c>
      <c r="H43" s="24" t="s">
        <v>13</v>
      </c>
      <c r="I43" s="35">
        <v>32</v>
      </c>
      <c r="J43" s="35">
        <v>44</v>
      </c>
      <c r="K43" s="25">
        <v>33.28</v>
      </c>
      <c r="L43" s="24" t="s">
        <v>21</v>
      </c>
      <c r="M43" s="25">
        <v>270</v>
      </c>
      <c r="N43" s="37">
        <v>120</v>
      </c>
      <c r="O43" s="41">
        <v>22</v>
      </c>
      <c r="P43" s="46">
        <v>1.5209999999999999</v>
      </c>
      <c r="Q43" s="14">
        <f t="shared" si="0"/>
        <v>17.111111111111111</v>
      </c>
      <c r="R43" s="26">
        <v>1</v>
      </c>
    </row>
    <row r="44" spans="1:18" x14ac:dyDescent="0.25">
      <c r="A44" s="24">
        <v>6970409</v>
      </c>
      <c r="B44" s="39">
        <v>3.9670000000000001</v>
      </c>
      <c r="C44" s="24" t="s">
        <v>40</v>
      </c>
      <c r="D44" s="24" t="str" cm="1">
        <f t="array" ref="D44">LEFT(C44,MIN(SEARCH({0,1,2,3,4,5,6,7,8,9},C44&amp;"0123456789"))-1)</f>
        <v>Ds</v>
      </c>
      <c r="E44" s="35" cm="1">
        <f t="array" ref="E44">_xlfn.NUMBERVALUE(RIGHT(LEFT(C44,SEARCH("x",C44)-1),SEARCH("x",C44)-MIN(SEARCH({0,1,2,3,4,5,6,7,8,9},C44&amp;"0123456789"))))</f>
        <v>20</v>
      </c>
      <c r="F44" s="14" t="e">
        <f t="shared" si="1"/>
        <v>#N/A</v>
      </c>
      <c r="G44" s="41">
        <f t="shared" si="2"/>
        <v>90</v>
      </c>
      <c r="H44" s="24" t="s">
        <v>13</v>
      </c>
      <c r="I44" s="35">
        <v>32</v>
      </c>
      <c r="J44" s="35">
        <v>44</v>
      </c>
      <c r="K44" s="25">
        <v>33.28</v>
      </c>
      <c r="L44" s="24" t="s">
        <v>14</v>
      </c>
      <c r="M44" s="25">
        <v>167.28</v>
      </c>
      <c r="N44" s="37">
        <v>120</v>
      </c>
      <c r="O44" s="41">
        <v>22</v>
      </c>
      <c r="P44" s="46">
        <v>1.5209999999999999</v>
      </c>
      <c r="Q44" s="14">
        <f t="shared" si="0"/>
        <v>17.111111111111111</v>
      </c>
      <c r="R44" s="26">
        <v>1</v>
      </c>
    </row>
    <row r="45" spans="1:18" x14ac:dyDescent="0.25">
      <c r="A45" s="24">
        <v>6945121</v>
      </c>
      <c r="B45" s="39">
        <v>0.45800000000000002</v>
      </c>
      <c r="C45" s="24" t="s">
        <v>17</v>
      </c>
      <c r="D45" s="24" t="str" cm="1">
        <f t="array" ref="D45">LEFT(C45,MIN(SEARCH({0,1,2,3,4,5,6,7,8,9},C45&amp;"0123456789"))-1)</f>
        <v>Tr</v>
      </c>
      <c r="E45" s="35" cm="1">
        <f t="array" ref="E45">_xlfn.NUMBERVALUE(RIGHT(LEFT(C45,SEARCH("x",C45)-1),SEARCH("x",C45)-MIN(SEARCH({0,1,2,3,4,5,6,7,8,9},C45&amp;"0123456789"))))</f>
        <v>16</v>
      </c>
      <c r="F45" s="14" t="e">
        <f t="shared" si="1"/>
        <v>#N/A</v>
      </c>
      <c r="G45" s="41">
        <f t="shared" si="2"/>
        <v>4</v>
      </c>
      <c r="H45" s="24" t="s">
        <v>36</v>
      </c>
      <c r="I45" s="35">
        <v>28</v>
      </c>
      <c r="J45" s="35">
        <v>35</v>
      </c>
      <c r="K45" s="25">
        <v>32.4</v>
      </c>
      <c r="L45" s="24" t="s">
        <v>21</v>
      </c>
      <c r="M45" s="25">
        <v>177.48</v>
      </c>
      <c r="N45" s="37">
        <v>120</v>
      </c>
      <c r="O45" s="41">
        <v>22</v>
      </c>
      <c r="P45" s="46">
        <v>1.5209999999999999</v>
      </c>
      <c r="Q45" s="14">
        <f t="shared" si="0"/>
        <v>385</v>
      </c>
      <c r="R45" s="26">
        <v>1</v>
      </c>
    </row>
    <row r="46" spans="1:18" x14ac:dyDescent="0.25">
      <c r="A46" s="24">
        <v>6921173</v>
      </c>
      <c r="B46" s="39">
        <v>0.65700000000000003</v>
      </c>
      <c r="C46" s="24" t="s">
        <v>45</v>
      </c>
      <c r="D46" s="24" t="str" cm="1">
        <f t="array" ref="D46">LEFT(C46,MIN(SEARCH({0,1,2,3,4,5,6,7,8,9},C46&amp;"0123456789"))-1)</f>
        <v>Tr</v>
      </c>
      <c r="E46" s="35" cm="1">
        <f t="array" ref="E46">_xlfn.NUMBERVALUE(RIGHT(LEFT(C46,SEARCH("x",C46)-1),SEARCH("x",C46)-MIN(SEARCH({0,1,2,3,4,5,6,7,8,9},C46&amp;"0123456789"))))</f>
        <v>28</v>
      </c>
      <c r="F46" s="14" t="e">
        <f t="shared" si="1"/>
        <v>#N/A</v>
      </c>
      <c r="G46" s="41">
        <f t="shared" si="2"/>
        <v>5</v>
      </c>
      <c r="H46" s="24" t="s">
        <v>20</v>
      </c>
      <c r="I46" s="35">
        <v>38</v>
      </c>
      <c r="J46" s="35">
        <v>46</v>
      </c>
      <c r="K46" s="25">
        <v>32.18</v>
      </c>
      <c r="L46" s="24" t="s">
        <v>16</v>
      </c>
      <c r="M46" s="25">
        <v>56.9</v>
      </c>
      <c r="N46" s="37">
        <v>120</v>
      </c>
      <c r="O46" s="41">
        <v>22</v>
      </c>
      <c r="P46" s="46">
        <v>1.5209999999999999</v>
      </c>
      <c r="Q46" s="14">
        <f t="shared" si="0"/>
        <v>308</v>
      </c>
      <c r="R46" s="26">
        <v>1</v>
      </c>
    </row>
    <row r="47" spans="1:18" x14ac:dyDescent="0.25">
      <c r="A47" s="24">
        <v>6879481</v>
      </c>
      <c r="B47" s="39">
        <v>1.5760000000000001</v>
      </c>
      <c r="C47" s="24" t="s">
        <v>41</v>
      </c>
      <c r="D47" s="24" t="str" cm="1">
        <f t="array" ref="D47">LEFT(C47,MIN(SEARCH({0,1,2,3,4,5,6,7,8,9},C47&amp;"0123456789"))-1)</f>
        <v>Ds</v>
      </c>
      <c r="E47" s="35" cm="1">
        <f t="array" ref="E47">_xlfn.NUMBERVALUE(RIGHT(LEFT(C47,SEARCH("x",C47)-1),SEARCH("x",C47)-MIN(SEARCH({0,1,2,3,4,5,6,7,8,9},C47&amp;"0123456789"))))</f>
        <v>18</v>
      </c>
      <c r="F47" s="14" t="e">
        <f t="shared" si="1"/>
        <v>#N/A</v>
      </c>
      <c r="G47" s="41">
        <f t="shared" si="2"/>
        <v>40</v>
      </c>
      <c r="H47" s="24" t="s">
        <v>13</v>
      </c>
      <c r="I47" s="35">
        <v>28</v>
      </c>
      <c r="J47" s="35">
        <v>35</v>
      </c>
      <c r="K47" s="25">
        <v>26.91</v>
      </c>
      <c r="L47" s="24" t="s">
        <v>21</v>
      </c>
      <c r="M47" s="25">
        <v>243</v>
      </c>
      <c r="N47" s="37">
        <v>120</v>
      </c>
      <c r="O47" s="41">
        <v>22</v>
      </c>
      <c r="P47" s="46">
        <v>1.5209999999999999</v>
      </c>
      <c r="Q47" s="14">
        <f t="shared" si="0"/>
        <v>38.5</v>
      </c>
      <c r="R47" s="26">
        <v>1</v>
      </c>
    </row>
    <row r="48" spans="1:18" x14ac:dyDescent="0.25">
      <c r="A48" s="24">
        <v>6879481</v>
      </c>
      <c r="B48" s="39">
        <v>1.5760000000000001</v>
      </c>
      <c r="C48" s="24" t="s">
        <v>41</v>
      </c>
      <c r="D48" s="24" t="str" cm="1">
        <f t="array" ref="D48">LEFT(C48,MIN(SEARCH({0,1,2,3,4,5,6,7,8,9},C48&amp;"0123456789"))-1)</f>
        <v>Ds</v>
      </c>
      <c r="E48" s="35" cm="1">
        <f t="array" ref="E48">_xlfn.NUMBERVALUE(RIGHT(LEFT(C48,SEARCH("x",C48)-1),SEARCH("x",C48)-MIN(SEARCH({0,1,2,3,4,5,6,7,8,9},C48&amp;"0123456789"))))</f>
        <v>18</v>
      </c>
      <c r="F48" s="14" t="e">
        <f t="shared" si="1"/>
        <v>#N/A</v>
      </c>
      <c r="G48" s="41">
        <f t="shared" si="2"/>
        <v>40</v>
      </c>
      <c r="H48" s="24" t="s">
        <v>13</v>
      </c>
      <c r="I48" s="35">
        <v>28</v>
      </c>
      <c r="J48" s="35">
        <v>35</v>
      </c>
      <c r="K48" s="25">
        <v>26.91</v>
      </c>
      <c r="L48" s="24" t="s">
        <v>14</v>
      </c>
      <c r="M48" s="25">
        <v>134.07</v>
      </c>
      <c r="N48" s="37">
        <v>120</v>
      </c>
      <c r="O48" s="41">
        <v>22</v>
      </c>
      <c r="P48" s="46">
        <v>1.5209999999999999</v>
      </c>
      <c r="Q48" s="14">
        <f t="shared" si="0"/>
        <v>38.5</v>
      </c>
      <c r="R48" s="26">
        <v>1</v>
      </c>
    </row>
    <row r="49" spans="1:18" x14ac:dyDescent="0.25">
      <c r="A49" s="24">
        <v>6697252</v>
      </c>
      <c r="B49" s="39">
        <v>0.65700000000000003</v>
      </c>
      <c r="C49" s="24" t="s">
        <v>46</v>
      </c>
      <c r="D49" s="24" t="str" cm="1">
        <f t="array" ref="D49">LEFT(C49,MIN(SEARCH({0,1,2,3,4,5,6,7,8,9},C49&amp;"0123456789"))-1)</f>
        <v>Tr</v>
      </c>
      <c r="E49" s="35" cm="1">
        <f t="array" ref="E49">_xlfn.NUMBERVALUE(RIGHT(LEFT(C49,SEARCH("x",C49)-1),SEARCH("x",C49)-MIN(SEARCH({0,1,2,3,4,5,6,7,8,9},C49&amp;"0123456789"))))</f>
        <v>26</v>
      </c>
      <c r="F49" s="14" t="e">
        <f t="shared" si="1"/>
        <v>#N/A</v>
      </c>
      <c r="G49" s="41">
        <f t="shared" si="2"/>
        <v>5</v>
      </c>
      <c r="H49" s="24" t="s">
        <v>13</v>
      </c>
      <c r="I49" s="35">
        <v>38</v>
      </c>
      <c r="J49" s="35">
        <v>46</v>
      </c>
      <c r="K49" s="25">
        <v>24.06</v>
      </c>
      <c r="L49" s="24" t="s">
        <v>16</v>
      </c>
      <c r="M49" s="25">
        <v>43.1</v>
      </c>
      <c r="N49" s="37">
        <v>120</v>
      </c>
      <c r="O49" s="41">
        <v>22</v>
      </c>
      <c r="P49" s="46">
        <v>1.5209999999999999</v>
      </c>
      <c r="Q49" s="14">
        <f t="shared" si="0"/>
        <v>308</v>
      </c>
      <c r="R49" s="26">
        <v>1</v>
      </c>
    </row>
    <row r="50" spans="1:18" x14ac:dyDescent="0.25">
      <c r="A50" s="24">
        <v>6617951</v>
      </c>
      <c r="B50" s="39">
        <v>0.94399999999999995</v>
      </c>
      <c r="C50" s="24" t="s">
        <v>35</v>
      </c>
      <c r="D50" s="24" t="str" cm="1">
        <f t="array" ref="D50">LEFT(C50,MIN(SEARCH({0,1,2,3,4,5,6,7,8,9},C50&amp;"0123456789"))-1)</f>
        <v>Ds</v>
      </c>
      <c r="E50" s="35" cm="1">
        <f t="array" ref="E50">_xlfn.NUMBERVALUE(RIGHT(LEFT(C50,SEARCH("x",C50)-1),SEARCH("x",C50)-MIN(SEARCH({0,1,2,3,4,5,6,7,8,9},C50&amp;"0123456789"))))</f>
        <v>20</v>
      </c>
      <c r="F50" s="14" t="e">
        <f t="shared" si="1"/>
        <v>#N/A</v>
      </c>
      <c r="G50" s="41">
        <f t="shared" si="2"/>
        <v>20</v>
      </c>
      <c r="H50" s="24" t="s">
        <v>24</v>
      </c>
      <c r="I50" s="35">
        <v>32</v>
      </c>
      <c r="J50" s="35">
        <v>44</v>
      </c>
      <c r="K50" s="25">
        <v>27.17</v>
      </c>
      <c r="L50" s="24" t="s">
        <v>21</v>
      </c>
      <c r="M50" s="25">
        <v>270</v>
      </c>
      <c r="N50" s="37">
        <v>120</v>
      </c>
      <c r="O50" s="41">
        <v>22</v>
      </c>
      <c r="P50" s="46">
        <v>1.5209999999999999</v>
      </c>
      <c r="Q50" s="14">
        <f t="shared" si="0"/>
        <v>77</v>
      </c>
      <c r="R50" s="26">
        <v>1</v>
      </c>
    </row>
    <row r="51" spans="1:18" x14ac:dyDescent="0.25">
      <c r="A51" s="24">
        <v>6617951</v>
      </c>
      <c r="B51" s="39">
        <v>0.94399999999999995</v>
      </c>
      <c r="C51" s="24" t="s">
        <v>35</v>
      </c>
      <c r="D51" s="24" t="str" cm="1">
        <f t="array" ref="D51">LEFT(C51,MIN(SEARCH({0,1,2,3,4,5,6,7,8,9},C51&amp;"0123456789"))-1)</f>
        <v>Ds</v>
      </c>
      <c r="E51" s="35" cm="1">
        <f t="array" ref="E51">_xlfn.NUMBERVALUE(RIGHT(LEFT(C51,SEARCH("x",C51)-1),SEARCH("x",C51)-MIN(SEARCH({0,1,2,3,4,5,6,7,8,9},C51&amp;"0123456789"))))</f>
        <v>20</v>
      </c>
      <c r="F51" s="14" t="e">
        <f t="shared" si="1"/>
        <v>#N/A</v>
      </c>
      <c r="G51" s="41">
        <f t="shared" si="2"/>
        <v>20</v>
      </c>
      <c r="H51" s="24" t="s">
        <v>24</v>
      </c>
      <c r="I51" s="35">
        <v>32</v>
      </c>
      <c r="J51" s="35">
        <v>44</v>
      </c>
      <c r="K51" s="25">
        <v>27.17</v>
      </c>
      <c r="L51" s="24" t="s">
        <v>14</v>
      </c>
      <c r="M51" s="25">
        <v>154.97999999999999</v>
      </c>
      <c r="N51" s="37">
        <v>120</v>
      </c>
      <c r="O51" s="41">
        <v>22</v>
      </c>
      <c r="P51" s="46">
        <v>1.5209999999999999</v>
      </c>
      <c r="Q51" s="14">
        <f t="shared" si="0"/>
        <v>77</v>
      </c>
      <c r="R51" s="26">
        <v>1</v>
      </c>
    </row>
    <row r="52" spans="1:18" x14ac:dyDescent="0.25">
      <c r="A52" s="24">
        <v>6378336</v>
      </c>
      <c r="B52" s="39">
        <v>0.65700000000000003</v>
      </c>
      <c r="C52" s="24" t="s">
        <v>46</v>
      </c>
      <c r="D52" s="24" t="str" cm="1">
        <f t="array" ref="D52">LEFT(C52,MIN(SEARCH({0,1,2,3,4,5,6,7,8,9},C52&amp;"0123456789"))-1)</f>
        <v>Tr</v>
      </c>
      <c r="E52" s="35" cm="1">
        <f t="array" ref="E52">_xlfn.NUMBERVALUE(RIGHT(LEFT(C52,SEARCH("x",C52)-1),SEARCH("x",C52)-MIN(SEARCH({0,1,2,3,4,5,6,7,8,9},C52&amp;"0123456789"))))</f>
        <v>26</v>
      </c>
      <c r="F52" s="14" t="e">
        <f t="shared" si="1"/>
        <v>#N/A</v>
      </c>
      <c r="G52" s="41">
        <f t="shared" si="2"/>
        <v>5</v>
      </c>
      <c r="H52" s="24" t="s">
        <v>20</v>
      </c>
      <c r="I52" s="35">
        <v>38</v>
      </c>
      <c r="J52" s="35">
        <v>46</v>
      </c>
      <c r="K52" s="25">
        <v>31.02</v>
      </c>
      <c r="L52" s="24" t="s">
        <v>16</v>
      </c>
      <c r="M52" s="25">
        <v>43.1</v>
      </c>
      <c r="N52" s="37">
        <v>120</v>
      </c>
      <c r="O52" s="41">
        <v>22</v>
      </c>
      <c r="P52" s="46">
        <v>1.5209999999999999</v>
      </c>
      <c r="Q52" s="14">
        <f t="shared" si="0"/>
        <v>308</v>
      </c>
      <c r="R52" s="26">
        <v>1</v>
      </c>
    </row>
    <row r="53" spans="1:18" x14ac:dyDescent="0.25">
      <c r="A53" s="24">
        <v>6030239</v>
      </c>
      <c r="B53" s="39">
        <v>1.3859999999999999</v>
      </c>
      <c r="C53" s="24" t="s">
        <v>42</v>
      </c>
      <c r="D53" s="24" t="str" cm="1">
        <f t="array" ref="D53">LEFT(C53,MIN(SEARCH({0,1,2,3,4,5,6,7,8,9},C53&amp;"0123456789"))-1)</f>
        <v>Ds</v>
      </c>
      <c r="E53" s="35" cm="1">
        <f t="array" ref="E53">_xlfn.NUMBERVALUE(RIGHT(LEFT(C53,SEARCH("x",C53)-1),SEARCH("x",C53)-MIN(SEARCH({0,1,2,3,4,5,6,7,8,9},C53&amp;"0123456789"))))</f>
        <v>16</v>
      </c>
      <c r="F53" s="14" t="e">
        <f t="shared" si="1"/>
        <v>#N/A</v>
      </c>
      <c r="G53" s="41">
        <f t="shared" si="2"/>
        <v>35</v>
      </c>
      <c r="H53" s="24" t="s">
        <v>13</v>
      </c>
      <c r="I53" s="35">
        <v>28</v>
      </c>
      <c r="J53" s="35">
        <v>35</v>
      </c>
      <c r="K53" s="25">
        <v>25.66</v>
      </c>
      <c r="L53" s="24" t="s">
        <v>21</v>
      </c>
      <c r="M53" s="25">
        <v>243</v>
      </c>
      <c r="N53" s="37">
        <v>120</v>
      </c>
      <c r="O53" s="41">
        <v>22</v>
      </c>
      <c r="P53" s="46">
        <v>1.5209999999999999</v>
      </c>
      <c r="Q53" s="14">
        <f t="shared" si="0"/>
        <v>44</v>
      </c>
      <c r="R53" s="26">
        <v>1</v>
      </c>
    </row>
    <row r="54" spans="1:18" x14ac:dyDescent="0.25">
      <c r="A54" s="24">
        <v>6030239</v>
      </c>
      <c r="B54" s="39">
        <v>1.3859999999999999</v>
      </c>
      <c r="C54" s="24" t="s">
        <v>42</v>
      </c>
      <c r="D54" s="24" t="str" cm="1">
        <f t="array" ref="D54">LEFT(C54,MIN(SEARCH({0,1,2,3,4,5,6,7,8,9},C54&amp;"0123456789"))-1)</f>
        <v>Ds</v>
      </c>
      <c r="E54" s="35" cm="1">
        <f t="array" ref="E54">_xlfn.NUMBERVALUE(RIGHT(LEFT(C54,SEARCH("x",C54)-1),SEARCH("x",C54)-MIN(SEARCH({0,1,2,3,4,5,6,7,8,9},C54&amp;"0123456789"))))</f>
        <v>16</v>
      </c>
      <c r="F54" s="14" t="e">
        <f t="shared" si="1"/>
        <v>#N/A</v>
      </c>
      <c r="G54" s="41">
        <f t="shared" si="2"/>
        <v>35</v>
      </c>
      <c r="H54" s="24" t="s">
        <v>13</v>
      </c>
      <c r="I54" s="35">
        <v>28</v>
      </c>
      <c r="J54" s="35">
        <v>35</v>
      </c>
      <c r="K54" s="25">
        <v>25.66</v>
      </c>
      <c r="L54" s="24" t="s">
        <v>14</v>
      </c>
      <c r="M54" s="25">
        <v>120.54</v>
      </c>
      <c r="N54" s="37">
        <v>120</v>
      </c>
      <c r="O54" s="41">
        <v>22</v>
      </c>
      <c r="P54" s="46">
        <v>1.5209999999999999</v>
      </c>
      <c r="Q54" s="14">
        <f t="shared" si="0"/>
        <v>44</v>
      </c>
      <c r="R54" s="26">
        <v>1</v>
      </c>
    </row>
    <row r="55" spans="1:18" x14ac:dyDescent="0.25">
      <c r="A55" s="24">
        <v>5860870</v>
      </c>
      <c r="B55" s="39">
        <v>0.628</v>
      </c>
      <c r="C55" s="24" t="s">
        <v>47</v>
      </c>
      <c r="D55" s="24" t="str" cm="1">
        <f t="array" ref="D55">LEFT(C55,MIN(SEARCH({0,1,2,3,4,5,6,7,8,9},C55&amp;"0123456789"))-1)</f>
        <v>Tr</v>
      </c>
      <c r="E55" s="35" cm="1">
        <f t="array" ref="E55">_xlfn.NUMBERVALUE(RIGHT(LEFT(C55,SEARCH("x",C55)-1),SEARCH("x",C55)-MIN(SEARCH({0,1,2,3,4,5,6,7,8,9},C55&amp;"0123456789"))))</f>
        <v>24</v>
      </c>
      <c r="F55" s="14" t="e">
        <f t="shared" si="1"/>
        <v>#N/A</v>
      </c>
      <c r="G55" s="41">
        <f t="shared" si="2"/>
        <v>5</v>
      </c>
      <c r="H55" s="24" t="s">
        <v>13</v>
      </c>
      <c r="I55" s="35">
        <v>32</v>
      </c>
      <c r="J55" s="35">
        <v>44</v>
      </c>
      <c r="K55" s="25">
        <v>17.690000000000001</v>
      </c>
      <c r="L55" s="24" t="s">
        <v>16</v>
      </c>
      <c r="M55" s="25">
        <v>34.82</v>
      </c>
      <c r="N55" s="37">
        <v>120</v>
      </c>
      <c r="O55" s="41">
        <v>22</v>
      </c>
      <c r="P55" s="46">
        <v>1.5209999999999999</v>
      </c>
      <c r="Q55" s="14">
        <f t="shared" si="0"/>
        <v>308</v>
      </c>
      <c r="R55" s="26">
        <v>1</v>
      </c>
    </row>
    <row r="56" spans="1:18" x14ac:dyDescent="0.25">
      <c r="A56" s="24">
        <v>5612792</v>
      </c>
      <c r="B56" s="39">
        <v>0.53700000000000003</v>
      </c>
      <c r="C56" s="24" t="s">
        <v>44</v>
      </c>
      <c r="D56" s="24" t="str" cm="1">
        <f t="array" ref="D56">LEFT(C56,MIN(SEARCH({0,1,2,3,4,5,6,7,8,9},C56&amp;"0123456789"))-1)</f>
        <v>Tr</v>
      </c>
      <c r="E56" s="35" cm="1">
        <f t="array" ref="E56">_xlfn.NUMBERVALUE(RIGHT(LEFT(C56,SEARCH("x",C56)-1),SEARCH("x",C56)-MIN(SEARCH({0,1,2,3,4,5,6,7,8,9},C56&amp;"0123456789"))))</f>
        <v>20</v>
      </c>
      <c r="F56" s="14" t="e">
        <f t="shared" si="1"/>
        <v>#N/A</v>
      </c>
      <c r="G56" s="41">
        <f t="shared" si="2"/>
        <v>4</v>
      </c>
      <c r="H56" s="24" t="s">
        <v>13</v>
      </c>
      <c r="I56" s="35">
        <v>32</v>
      </c>
      <c r="J56" s="35">
        <v>44</v>
      </c>
      <c r="K56" s="25">
        <v>15.39</v>
      </c>
      <c r="L56" s="24" t="s">
        <v>14</v>
      </c>
      <c r="M56" s="25">
        <v>124.89</v>
      </c>
      <c r="N56" s="37">
        <v>120</v>
      </c>
      <c r="O56" s="41">
        <v>22</v>
      </c>
      <c r="P56" s="46">
        <v>1.5209999999999999</v>
      </c>
      <c r="Q56" s="14">
        <f t="shared" si="0"/>
        <v>385</v>
      </c>
      <c r="R56" s="26">
        <v>1</v>
      </c>
    </row>
    <row r="57" spans="1:18" x14ac:dyDescent="0.25">
      <c r="A57" s="24">
        <v>5581781</v>
      </c>
      <c r="B57" s="39">
        <v>0.628</v>
      </c>
      <c r="C57" s="24" t="s">
        <v>47</v>
      </c>
      <c r="D57" s="24" t="str" cm="1">
        <f t="array" ref="D57">LEFT(C57,MIN(SEARCH({0,1,2,3,4,5,6,7,8,9},C57&amp;"0123456789"))-1)</f>
        <v>Tr</v>
      </c>
      <c r="E57" s="35" cm="1">
        <f t="array" ref="E57">_xlfn.NUMBERVALUE(RIGHT(LEFT(C57,SEARCH("x",C57)-1),SEARCH("x",C57)-MIN(SEARCH({0,1,2,3,4,5,6,7,8,9},C57&amp;"0123456789"))))</f>
        <v>24</v>
      </c>
      <c r="F57" s="14" t="e">
        <f t="shared" si="1"/>
        <v>#N/A</v>
      </c>
      <c r="G57" s="41">
        <f t="shared" si="2"/>
        <v>5</v>
      </c>
      <c r="H57" s="24" t="s">
        <v>20</v>
      </c>
      <c r="I57" s="35">
        <v>32</v>
      </c>
      <c r="J57" s="35">
        <v>44</v>
      </c>
      <c r="K57" s="25">
        <v>24.23</v>
      </c>
      <c r="L57" s="24" t="s">
        <v>16</v>
      </c>
      <c r="M57" s="25">
        <v>34.82</v>
      </c>
      <c r="N57" s="37">
        <v>120</v>
      </c>
      <c r="O57" s="41">
        <v>22</v>
      </c>
      <c r="P57" s="46">
        <v>1.5209999999999999</v>
      </c>
      <c r="Q57" s="14">
        <f t="shared" si="0"/>
        <v>308</v>
      </c>
      <c r="R57" s="26">
        <v>1</v>
      </c>
    </row>
    <row r="58" spans="1:18" x14ac:dyDescent="0.25">
      <c r="A58" s="24">
        <v>5451972</v>
      </c>
      <c r="B58" s="39">
        <v>0.628</v>
      </c>
      <c r="C58" s="24" t="s">
        <v>47</v>
      </c>
      <c r="D58" s="24" t="str" cm="1">
        <f t="array" ref="D58">LEFT(C58,MIN(SEARCH({0,1,2,3,4,5,6,7,8,9},C58&amp;"0123456789"))-1)</f>
        <v>Tr</v>
      </c>
      <c r="E58" s="35" cm="1">
        <f t="array" ref="E58">_xlfn.NUMBERVALUE(RIGHT(LEFT(C58,SEARCH("x",C58)-1),SEARCH("x",C58)-MIN(SEARCH({0,1,2,3,4,5,6,7,8,9},C58&amp;"0123456789"))))</f>
        <v>24</v>
      </c>
      <c r="F58" s="14" t="e">
        <f t="shared" si="1"/>
        <v>#N/A</v>
      </c>
      <c r="G58" s="41">
        <f t="shared" si="2"/>
        <v>5</v>
      </c>
      <c r="H58" s="24" t="s">
        <v>24</v>
      </c>
      <c r="I58" s="35">
        <v>32</v>
      </c>
      <c r="J58" s="35">
        <v>44</v>
      </c>
      <c r="K58" s="25">
        <v>15.06</v>
      </c>
      <c r="L58" s="24" t="s">
        <v>16</v>
      </c>
      <c r="M58" s="25">
        <v>34.82</v>
      </c>
      <c r="N58" s="37">
        <v>120</v>
      </c>
      <c r="O58" s="41">
        <v>22</v>
      </c>
      <c r="P58" s="46">
        <v>1.5209999999999999</v>
      </c>
      <c r="Q58" s="14">
        <f t="shared" si="0"/>
        <v>308</v>
      </c>
      <c r="R58" s="26">
        <v>1</v>
      </c>
    </row>
    <row r="59" spans="1:18" x14ac:dyDescent="0.25">
      <c r="A59" s="24">
        <v>5345516</v>
      </c>
      <c r="B59" s="39">
        <v>0.53700000000000003</v>
      </c>
      <c r="C59" s="24" t="s">
        <v>44</v>
      </c>
      <c r="D59" s="24" t="str" cm="1">
        <f t="array" ref="D59">LEFT(C59,MIN(SEARCH({0,1,2,3,4,5,6,7,8,9},C59&amp;"0123456789"))-1)</f>
        <v>Tr</v>
      </c>
      <c r="E59" s="35" cm="1">
        <f t="array" ref="E59">_xlfn.NUMBERVALUE(RIGHT(LEFT(C59,SEARCH("x",C59)-1),SEARCH("x",C59)-MIN(SEARCH({0,1,2,3,4,5,6,7,8,9},C59&amp;"0123456789"))))</f>
        <v>20</v>
      </c>
      <c r="F59" s="14" t="e">
        <f t="shared" si="1"/>
        <v>#N/A</v>
      </c>
      <c r="G59" s="41">
        <f t="shared" si="2"/>
        <v>4</v>
      </c>
      <c r="H59" s="24" t="s">
        <v>20</v>
      </c>
      <c r="I59" s="35">
        <v>32</v>
      </c>
      <c r="J59" s="35">
        <v>44</v>
      </c>
      <c r="K59" s="25">
        <v>21.67</v>
      </c>
      <c r="L59" s="24" t="s">
        <v>14</v>
      </c>
      <c r="M59" s="25">
        <v>124.89</v>
      </c>
      <c r="N59" s="37">
        <v>120</v>
      </c>
      <c r="O59" s="41">
        <v>22</v>
      </c>
      <c r="P59" s="46">
        <v>1.5209999999999999</v>
      </c>
      <c r="Q59" s="14">
        <f t="shared" si="0"/>
        <v>385</v>
      </c>
      <c r="R59" s="26">
        <v>1</v>
      </c>
    </row>
    <row r="60" spans="1:18" x14ac:dyDescent="0.25">
      <c r="A60" s="24">
        <v>5219393</v>
      </c>
      <c r="B60" s="39">
        <v>3.532</v>
      </c>
      <c r="C60" s="24" t="s">
        <v>23</v>
      </c>
      <c r="D60" s="24" t="str" cm="1">
        <f t="array" ref="D60">LEFT(C60,MIN(SEARCH({0,1,2,3,4,5,6,7,8,9},C60&amp;"0123456789"))-1)</f>
        <v>Ds</v>
      </c>
      <c r="E60" s="35" cm="1">
        <f t="array" ref="E60">_xlfn.NUMBERVALUE(RIGHT(LEFT(C60,SEARCH("x",C60)-1),SEARCH("x",C60)-MIN(SEARCH({0,1,2,3,4,5,6,7,8,9},C60&amp;"0123456789"))))</f>
        <v>18</v>
      </c>
      <c r="F60" s="14" t="e">
        <f t="shared" si="1"/>
        <v>#N/A</v>
      </c>
      <c r="G60" s="41">
        <f t="shared" si="2"/>
        <v>80</v>
      </c>
      <c r="H60" s="24" t="s">
        <v>13</v>
      </c>
      <c r="I60" s="35">
        <v>28</v>
      </c>
      <c r="J60" s="35">
        <v>35</v>
      </c>
      <c r="K60" s="25">
        <v>27.91</v>
      </c>
      <c r="L60" s="24" t="s">
        <v>21</v>
      </c>
      <c r="M60" s="25">
        <v>310.5</v>
      </c>
      <c r="N60" s="37">
        <v>120</v>
      </c>
      <c r="O60" s="41">
        <v>22</v>
      </c>
      <c r="P60" s="46">
        <v>1.5209999999999999</v>
      </c>
      <c r="Q60" s="14">
        <f t="shared" si="0"/>
        <v>19.25</v>
      </c>
      <c r="R60" s="26">
        <v>1</v>
      </c>
    </row>
    <row r="61" spans="1:18" x14ac:dyDescent="0.25">
      <c r="A61" s="24">
        <v>5219393</v>
      </c>
      <c r="B61" s="39">
        <v>3.532</v>
      </c>
      <c r="C61" s="24" t="s">
        <v>23</v>
      </c>
      <c r="D61" s="24" t="str" cm="1">
        <f t="array" ref="D61">LEFT(C61,MIN(SEARCH({0,1,2,3,4,5,6,7,8,9},C61&amp;"0123456789"))-1)</f>
        <v>Ds</v>
      </c>
      <c r="E61" s="35" cm="1">
        <f t="array" ref="E61">_xlfn.NUMBERVALUE(RIGHT(LEFT(C61,SEARCH("x",C61)-1),SEARCH("x",C61)-MIN(SEARCH({0,1,2,3,4,5,6,7,8,9},C61&amp;"0123456789"))))</f>
        <v>18</v>
      </c>
      <c r="F61" s="14" t="e">
        <f t="shared" si="1"/>
        <v>#N/A</v>
      </c>
      <c r="G61" s="41">
        <f t="shared" si="2"/>
        <v>80</v>
      </c>
      <c r="H61" s="24" t="s">
        <v>13</v>
      </c>
      <c r="I61" s="35">
        <v>28</v>
      </c>
      <c r="J61" s="35">
        <v>35</v>
      </c>
      <c r="K61" s="25">
        <v>27.91</v>
      </c>
      <c r="L61" s="24" t="s">
        <v>14</v>
      </c>
      <c r="M61" s="25">
        <v>139.4</v>
      </c>
      <c r="N61" s="37">
        <v>120</v>
      </c>
      <c r="O61" s="41">
        <v>22</v>
      </c>
      <c r="P61" s="46">
        <v>1.5209999999999999</v>
      </c>
      <c r="Q61" s="14">
        <f t="shared" si="0"/>
        <v>19.25</v>
      </c>
      <c r="R61" s="26">
        <v>1</v>
      </c>
    </row>
    <row r="62" spans="1:18" x14ac:dyDescent="0.25">
      <c r="A62" s="24">
        <v>5169677</v>
      </c>
      <c r="B62" s="39">
        <v>0.53700000000000003</v>
      </c>
      <c r="C62" s="24" t="s">
        <v>44</v>
      </c>
      <c r="D62" s="24" t="str" cm="1">
        <f t="array" ref="D62">LEFT(C62,MIN(SEARCH({0,1,2,3,4,5,6,7,8,9},C62&amp;"0123456789"))-1)</f>
        <v>Tr</v>
      </c>
      <c r="E62" s="35" cm="1">
        <f t="array" ref="E62">_xlfn.NUMBERVALUE(RIGHT(LEFT(C62,SEARCH("x",C62)-1),SEARCH("x",C62)-MIN(SEARCH({0,1,2,3,4,5,6,7,8,9},C62&amp;"0123456789"))))</f>
        <v>20</v>
      </c>
      <c r="F62" s="14" t="e">
        <f t="shared" si="1"/>
        <v>#N/A</v>
      </c>
      <c r="G62" s="41">
        <f t="shared" si="2"/>
        <v>4</v>
      </c>
      <c r="H62" s="24" t="s">
        <v>24</v>
      </c>
      <c r="I62" s="35">
        <v>32</v>
      </c>
      <c r="J62" s="35">
        <v>44</v>
      </c>
      <c r="K62" s="25">
        <v>12.68</v>
      </c>
      <c r="L62" s="24" t="s">
        <v>14</v>
      </c>
      <c r="M62" s="25">
        <v>124.89</v>
      </c>
      <c r="N62" s="37">
        <v>120</v>
      </c>
      <c r="O62" s="41">
        <v>22</v>
      </c>
      <c r="P62" s="46">
        <v>1.5209999999999999</v>
      </c>
      <c r="Q62" s="14">
        <f t="shared" si="0"/>
        <v>385</v>
      </c>
      <c r="R62" s="26">
        <v>1</v>
      </c>
    </row>
    <row r="63" spans="1:18" x14ac:dyDescent="0.25">
      <c r="A63" s="24">
        <v>5098006</v>
      </c>
      <c r="B63" s="39">
        <v>1.0229999999999999</v>
      </c>
      <c r="C63" s="24" t="s">
        <v>48</v>
      </c>
      <c r="D63" s="24" t="str" cm="1">
        <f t="array" ref="D63">LEFT(C63,MIN(SEARCH({0,1,2,3,4,5,6,7,8,9},C63&amp;"0123456789"))-1)</f>
        <v>Ds</v>
      </c>
      <c r="E63" s="35" cm="1">
        <f t="array" ref="E63">_xlfn.NUMBERVALUE(RIGHT(LEFT(C63,SEARCH("x",C63)-1),SEARCH("x",C63)-MIN(SEARCH({0,1,2,3,4,5,6,7,8,9},C63&amp;"0123456789"))))</f>
        <v>14</v>
      </c>
      <c r="F63" s="14" t="e">
        <f t="shared" si="1"/>
        <v>#N/A</v>
      </c>
      <c r="G63" s="41">
        <f t="shared" si="2"/>
        <v>25</v>
      </c>
      <c r="H63" s="24" t="s">
        <v>13</v>
      </c>
      <c r="I63" s="35">
        <v>28</v>
      </c>
      <c r="J63" s="35">
        <v>35</v>
      </c>
      <c r="K63" s="25">
        <v>24.16</v>
      </c>
      <c r="L63" s="24" t="s">
        <v>14</v>
      </c>
      <c r="M63" s="25">
        <v>90.2</v>
      </c>
      <c r="N63" s="37">
        <v>120</v>
      </c>
      <c r="O63" s="41">
        <v>22</v>
      </c>
      <c r="P63" s="46">
        <v>1.5209999999999999</v>
      </c>
      <c r="Q63" s="14">
        <f t="shared" si="0"/>
        <v>61.6</v>
      </c>
      <c r="R63" s="26">
        <v>1</v>
      </c>
    </row>
    <row r="64" spans="1:18" x14ac:dyDescent="0.25">
      <c r="A64" s="24">
        <v>5098006</v>
      </c>
      <c r="B64" s="39">
        <v>1.1970000000000001</v>
      </c>
      <c r="C64" s="24" t="s">
        <v>49</v>
      </c>
      <c r="D64" s="24" t="str" cm="1">
        <f t="array" ref="D64">LEFT(C64,MIN(SEARCH({0,1,2,3,4,5,6,7,8,9},C64&amp;"0123456789"))-1)</f>
        <v>Ds</v>
      </c>
      <c r="E64" s="35" cm="1">
        <f t="array" ref="E64">_xlfn.NUMBERVALUE(RIGHT(LEFT(C64,SEARCH("x",C64)-1),SEARCH("x",C64)-MIN(SEARCH({0,1,2,3,4,5,6,7,8,9},C64&amp;"0123456789"))))</f>
        <v>14</v>
      </c>
      <c r="F64" s="14" t="e">
        <f t="shared" si="1"/>
        <v>#N/A</v>
      </c>
      <c r="G64" s="41">
        <f t="shared" si="2"/>
        <v>30</v>
      </c>
      <c r="H64" s="24" t="s">
        <v>13</v>
      </c>
      <c r="I64" s="35">
        <v>28</v>
      </c>
      <c r="J64" s="35">
        <v>35</v>
      </c>
      <c r="K64" s="25">
        <v>24.16</v>
      </c>
      <c r="L64" s="24" t="s">
        <v>14</v>
      </c>
      <c r="M64" s="25">
        <v>90.2</v>
      </c>
      <c r="N64" s="37">
        <v>120</v>
      </c>
      <c r="O64" s="41">
        <v>22</v>
      </c>
      <c r="P64" s="46">
        <v>1.5209999999999999</v>
      </c>
      <c r="Q64" s="14">
        <f t="shared" si="0"/>
        <v>51.333333333333336</v>
      </c>
      <c r="R64" s="26">
        <v>1</v>
      </c>
    </row>
    <row r="65" spans="1:18" x14ac:dyDescent="0.25">
      <c r="A65" s="24">
        <v>5069618</v>
      </c>
      <c r="B65" s="39">
        <v>0.53700000000000003</v>
      </c>
      <c r="C65" s="24" t="s">
        <v>44</v>
      </c>
      <c r="D65" s="24" t="str" cm="1">
        <f t="array" ref="D65">LEFT(C65,MIN(SEARCH({0,1,2,3,4,5,6,7,8,9},C65&amp;"0123456789"))-1)</f>
        <v>Tr</v>
      </c>
      <c r="E65" s="35" cm="1">
        <f t="array" ref="E65">_xlfn.NUMBERVALUE(RIGHT(LEFT(C65,SEARCH("x",C65)-1),SEARCH("x",C65)-MIN(SEARCH({0,1,2,3,4,5,6,7,8,9},C65&amp;"0123456789"))))</f>
        <v>20</v>
      </c>
      <c r="F65" s="14" t="e">
        <f t="shared" si="1"/>
        <v>#N/A</v>
      </c>
      <c r="G65" s="41">
        <f t="shared" si="2"/>
        <v>4</v>
      </c>
      <c r="H65" s="24" t="s">
        <v>13</v>
      </c>
      <c r="I65" s="35">
        <v>32</v>
      </c>
      <c r="J65" s="35">
        <v>44</v>
      </c>
      <c r="K65" s="25">
        <v>15.39</v>
      </c>
      <c r="L65" s="24" t="s">
        <v>21</v>
      </c>
      <c r="M65" s="25">
        <v>255</v>
      </c>
      <c r="N65" s="37">
        <v>120</v>
      </c>
      <c r="O65" s="41">
        <v>22</v>
      </c>
      <c r="P65" s="46">
        <v>1.5209999999999999</v>
      </c>
      <c r="Q65" s="14">
        <f t="shared" si="0"/>
        <v>385</v>
      </c>
      <c r="R65" s="26">
        <v>1</v>
      </c>
    </row>
    <row r="66" spans="1:18" x14ac:dyDescent="0.25">
      <c r="A66" s="24">
        <v>4981668</v>
      </c>
      <c r="B66" s="39">
        <v>0.63900000000000001</v>
      </c>
      <c r="C66" s="24" t="s">
        <v>15</v>
      </c>
      <c r="D66" s="24" t="str" cm="1">
        <f t="array" ref="D66">LEFT(C66,MIN(SEARCH({0,1,2,3,4,5,6,7,8,9},C66&amp;"0123456789"))-1)</f>
        <v>Tr</v>
      </c>
      <c r="E66" s="35" cm="1">
        <f t="array" ref="E66">_xlfn.NUMBERVALUE(RIGHT(LEFT(C66,SEARCH("x",C66)-1),SEARCH("x",C66)-MIN(SEARCH({0,1,2,3,4,5,6,7,8,9},C66&amp;"0123456789"))))</f>
        <v>20</v>
      </c>
      <c r="F66" s="14">
        <f t="shared" si="1"/>
        <v>8</v>
      </c>
      <c r="G66" s="41">
        <f t="shared" si="2"/>
        <v>4</v>
      </c>
      <c r="H66" s="24" t="s">
        <v>13</v>
      </c>
      <c r="I66" s="35">
        <v>32</v>
      </c>
      <c r="J66" s="35">
        <v>44</v>
      </c>
      <c r="K66" s="25">
        <v>20.45</v>
      </c>
      <c r="L66" s="24" t="s">
        <v>14</v>
      </c>
      <c r="M66" s="25">
        <v>147.88999999999999</v>
      </c>
      <c r="N66" s="37">
        <v>120</v>
      </c>
      <c r="O66" s="41">
        <v>22</v>
      </c>
      <c r="P66" s="46">
        <v>1.5209999999999999</v>
      </c>
      <c r="Q66" s="14">
        <f t="shared" ref="Q66:Q129" si="3">Cycle_max*2*O66/G66</f>
        <v>385</v>
      </c>
      <c r="R66" s="26">
        <v>1</v>
      </c>
    </row>
    <row r="67" spans="1:18" x14ac:dyDescent="0.25">
      <c r="A67" s="24">
        <v>4980101</v>
      </c>
      <c r="B67" s="39">
        <v>1.5980000000000001</v>
      </c>
      <c r="C67" s="24" t="s">
        <v>75</v>
      </c>
      <c r="D67" s="24" t="str" cm="1">
        <f t="array" ref="D67">LEFT(C67,MIN(SEARCH({0,1,2,3,4,5,6,7,8,9},C67&amp;"0123456789"))-1)</f>
        <v>Ds</v>
      </c>
      <c r="E67" s="35" cm="1">
        <f t="array" ref="E67">_xlfn.NUMBERVALUE(RIGHT(LEFT(C67,SEARCH("x",C67)-1),SEARCH("x",C67)-MIN(SEARCH({0,1,2,3,4,5,6,7,8,9},C67&amp;"0123456789"))))</f>
        <v>14</v>
      </c>
      <c r="F67" s="14" t="e">
        <f t="shared" ref="F67:F130" si="4">IFERROR(_xlfn.NUMBERVALUE(RIGHT(LEFT(C67,SEARCH("P",C67)-1),SEARCH("P",C67)-SEARCH("x",C67)-1)),NA())</f>
        <v>#N/A</v>
      </c>
      <c r="G67" s="41">
        <f t="shared" ref="G67:G130" si="5">_xlfn.NUMBERVALUE(RIGHT(C67,LEN(C67)-IFERROR(SEARCH("P",C67),SEARCH("x",C67))))</f>
        <v>406</v>
      </c>
      <c r="H67" s="24" t="s">
        <v>13</v>
      </c>
      <c r="I67" s="35">
        <v>28</v>
      </c>
      <c r="J67" s="35">
        <v>35</v>
      </c>
      <c r="K67" s="25" t="s">
        <v>22</v>
      </c>
      <c r="L67" s="24" t="s">
        <v>14</v>
      </c>
      <c r="M67" s="25">
        <v>95.12</v>
      </c>
      <c r="N67" s="37">
        <v>120</v>
      </c>
      <c r="O67" s="41">
        <v>22</v>
      </c>
      <c r="P67" s="46">
        <v>1.5209999999999999</v>
      </c>
      <c r="Q67" s="14">
        <f t="shared" si="3"/>
        <v>3.7931034482758621</v>
      </c>
      <c r="R67" s="26">
        <v>1</v>
      </c>
    </row>
    <row r="68" spans="1:18" x14ac:dyDescent="0.25">
      <c r="A68" s="24">
        <v>4835636</v>
      </c>
      <c r="B68" s="39">
        <v>0.53700000000000003</v>
      </c>
      <c r="C68" s="24" t="s">
        <v>44</v>
      </c>
      <c r="D68" s="24" t="str" cm="1">
        <f t="array" ref="D68">LEFT(C68,MIN(SEARCH({0,1,2,3,4,5,6,7,8,9},C68&amp;"0123456789"))-1)</f>
        <v>Tr</v>
      </c>
      <c r="E68" s="35" cm="1">
        <f t="array" ref="E68">_xlfn.NUMBERVALUE(RIGHT(LEFT(C68,SEARCH("x",C68)-1),SEARCH("x",C68)-MIN(SEARCH({0,1,2,3,4,5,6,7,8,9},C68&amp;"0123456789"))))</f>
        <v>20</v>
      </c>
      <c r="F68" s="14" t="e">
        <f t="shared" si="4"/>
        <v>#N/A</v>
      </c>
      <c r="G68" s="41">
        <f t="shared" si="5"/>
        <v>4</v>
      </c>
      <c r="H68" s="24" t="s">
        <v>20</v>
      </c>
      <c r="I68" s="35">
        <v>32</v>
      </c>
      <c r="J68" s="35">
        <v>44</v>
      </c>
      <c r="K68" s="25">
        <v>21.67</v>
      </c>
      <c r="L68" s="24" t="s">
        <v>21</v>
      </c>
      <c r="M68" s="25">
        <v>255</v>
      </c>
      <c r="N68" s="37">
        <v>120</v>
      </c>
      <c r="O68" s="41">
        <v>22</v>
      </c>
      <c r="P68" s="46">
        <v>1.5209999999999999</v>
      </c>
      <c r="Q68" s="14">
        <f t="shared" si="3"/>
        <v>385</v>
      </c>
      <c r="R68" s="26">
        <v>1</v>
      </c>
    </row>
    <row r="69" spans="1:18" x14ac:dyDescent="0.25">
      <c r="A69" s="24">
        <v>4744446</v>
      </c>
      <c r="B69" s="39">
        <v>0.63900000000000001</v>
      </c>
      <c r="C69" s="24" t="s">
        <v>15</v>
      </c>
      <c r="D69" s="24" t="str" cm="1">
        <f t="array" ref="D69">LEFT(C69,MIN(SEARCH({0,1,2,3,4,5,6,7,8,9},C69&amp;"0123456789"))-1)</f>
        <v>Tr</v>
      </c>
      <c r="E69" s="35" cm="1">
        <f t="array" ref="E69">_xlfn.NUMBERVALUE(RIGHT(LEFT(C69,SEARCH("x",C69)-1),SEARCH("x",C69)-MIN(SEARCH({0,1,2,3,4,5,6,7,8,9},C69&amp;"0123456789"))))</f>
        <v>20</v>
      </c>
      <c r="F69" s="14">
        <f t="shared" si="4"/>
        <v>8</v>
      </c>
      <c r="G69" s="41">
        <f t="shared" si="5"/>
        <v>4</v>
      </c>
      <c r="H69" s="24" t="s">
        <v>20</v>
      </c>
      <c r="I69" s="35">
        <v>32</v>
      </c>
      <c r="J69" s="35">
        <v>44</v>
      </c>
      <c r="K69" s="25">
        <v>27.29</v>
      </c>
      <c r="L69" s="24" t="s">
        <v>14</v>
      </c>
      <c r="M69" s="25">
        <v>147.88999999999999</v>
      </c>
      <c r="N69" s="37">
        <v>120</v>
      </c>
      <c r="O69" s="41">
        <v>22</v>
      </c>
      <c r="P69" s="46">
        <v>1.5209999999999999</v>
      </c>
      <c r="Q69" s="14">
        <f t="shared" si="3"/>
        <v>385</v>
      </c>
      <c r="R69" s="26">
        <v>1</v>
      </c>
    </row>
    <row r="70" spans="1:18" x14ac:dyDescent="0.25">
      <c r="A70" s="24">
        <v>4691289</v>
      </c>
      <c r="B70" s="39">
        <v>0.53700000000000003</v>
      </c>
      <c r="C70" s="24" t="s">
        <v>44</v>
      </c>
      <c r="D70" s="24" t="str" cm="1">
        <f t="array" ref="D70">LEFT(C70,MIN(SEARCH({0,1,2,3,4,5,6,7,8,9},C70&amp;"0123456789"))-1)</f>
        <v>Tr</v>
      </c>
      <c r="E70" s="35" cm="1">
        <f t="array" ref="E70">_xlfn.NUMBERVALUE(RIGHT(LEFT(C70,SEARCH("x",C70)-1),SEARCH("x",C70)-MIN(SEARCH({0,1,2,3,4,5,6,7,8,9},C70&amp;"0123456789"))))</f>
        <v>20</v>
      </c>
      <c r="F70" s="14" t="e">
        <f t="shared" si="4"/>
        <v>#N/A</v>
      </c>
      <c r="G70" s="41">
        <f t="shared" si="5"/>
        <v>4</v>
      </c>
      <c r="H70" s="24" t="s">
        <v>24</v>
      </c>
      <c r="I70" s="35">
        <v>32</v>
      </c>
      <c r="J70" s="35">
        <v>44</v>
      </c>
      <c r="K70" s="25">
        <v>12.68</v>
      </c>
      <c r="L70" s="24" t="s">
        <v>21</v>
      </c>
      <c r="M70" s="25">
        <v>255</v>
      </c>
      <c r="N70" s="37">
        <v>120</v>
      </c>
      <c r="O70" s="41">
        <v>22</v>
      </c>
      <c r="P70" s="46">
        <v>1.5209999999999999</v>
      </c>
      <c r="Q70" s="14">
        <f t="shared" si="3"/>
        <v>385</v>
      </c>
      <c r="R70" s="26">
        <v>1</v>
      </c>
    </row>
    <row r="71" spans="1:18" x14ac:dyDescent="0.25">
      <c r="A71" s="24">
        <v>4674762</v>
      </c>
      <c r="B71" s="39">
        <v>1.0309999999999999</v>
      </c>
      <c r="C71" s="24" t="s">
        <v>37</v>
      </c>
      <c r="D71" s="24" t="str" cm="1">
        <f t="array" ref="D71">LEFT(C71,MIN(SEARCH({0,1,2,3,4,5,6,7,8,9},C71&amp;"0123456789"))-1)</f>
        <v>Ds</v>
      </c>
      <c r="E71" s="35" cm="1">
        <f t="array" ref="E71">_xlfn.NUMBERVALUE(RIGHT(LEFT(C71,SEARCH("x",C71)-1),SEARCH("x",C71)-MIN(SEARCH({0,1,2,3,4,5,6,7,8,9},C71&amp;"0123456789"))))</f>
        <v>18</v>
      </c>
      <c r="F71" s="14" t="e">
        <f t="shared" si="4"/>
        <v>#N/A</v>
      </c>
      <c r="G71" s="41">
        <f t="shared" si="5"/>
        <v>24</v>
      </c>
      <c r="H71" s="24" t="s">
        <v>24</v>
      </c>
      <c r="I71" s="35">
        <v>28</v>
      </c>
      <c r="J71" s="35">
        <v>35</v>
      </c>
      <c r="K71" s="25" t="s">
        <v>22</v>
      </c>
      <c r="L71" s="24" t="s">
        <v>21</v>
      </c>
      <c r="M71" s="25">
        <v>243</v>
      </c>
      <c r="N71" s="37">
        <v>120</v>
      </c>
      <c r="O71" s="41">
        <v>22</v>
      </c>
      <c r="P71" s="46">
        <v>1.5209999999999999</v>
      </c>
      <c r="Q71" s="14">
        <f t="shared" si="3"/>
        <v>64.166666666666671</v>
      </c>
      <c r="R71" s="26">
        <v>1</v>
      </c>
    </row>
    <row r="72" spans="1:18" x14ac:dyDescent="0.25">
      <c r="A72" s="24">
        <v>4674762</v>
      </c>
      <c r="B72" s="39">
        <v>1.0309999999999999</v>
      </c>
      <c r="C72" s="24" t="s">
        <v>37</v>
      </c>
      <c r="D72" s="24" t="str" cm="1">
        <f t="array" ref="D72">LEFT(C72,MIN(SEARCH({0,1,2,3,4,5,6,7,8,9},C72&amp;"0123456789"))-1)</f>
        <v>Ds</v>
      </c>
      <c r="E72" s="35" cm="1">
        <f t="array" ref="E72">_xlfn.NUMBERVALUE(RIGHT(LEFT(C72,SEARCH("x",C72)-1),SEARCH("x",C72)-MIN(SEARCH({0,1,2,3,4,5,6,7,8,9},C72&amp;"0123456789"))))</f>
        <v>18</v>
      </c>
      <c r="F72" s="14" t="e">
        <f t="shared" si="4"/>
        <v>#N/A</v>
      </c>
      <c r="G72" s="41">
        <f t="shared" si="5"/>
        <v>24</v>
      </c>
      <c r="H72" s="24" t="s">
        <v>24</v>
      </c>
      <c r="I72" s="35">
        <v>28</v>
      </c>
      <c r="J72" s="35">
        <v>35</v>
      </c>
      <c r="K72" s="25" t="s">
        <v>22</v>
      </c>
      <c r="L72" s="24" t="s">
        <v>14</v>
      </c>
      <c r="M72" s="25">
        <v>146.37</v>
      </c>
      <c r="N72" s="37">
        <v>120</v>
      </c>
      <c r="O72" s="41">
        <v>22</v>
      </c>
      <c r="P72" s="46">
        <v>1.5209999999999999</v>
      </c>
      <c r="Q72" s="14">
        <f t="shared" si="3"/>
        <v>64.166666666666671</v>
      </c>
      <c r="R72" s="26">
        <v>1</v>
      </c>
    </row>
    <row r="73" spans="1:18" x14ac:dyDescent="0.25">
      <c r="A73" s="24">
        <v>4588379</v>
      </c>
      <c r="B73" s="39">
        <v>0.63900000000000001</v>
      </c>
      <c r="C73" s="24" t="s">
        <v>15</v>
      </c>
      <c r="D73" s="24" t="str" cm="1">
        <f t="array" ref="D73">LEFT(C73,MIN(SEARCH({0,1,2,3,4,5,6,7,8,9},C73&amp;"0123456789"))-1)</f>
        <v>Tr</v>
      </c>
      <c r="E73" s="35" cm="1">
        <f t="array" ref="E73">_xlfn.NUMBERVALUE(RIGHT(LEFT(C73,SEARCH("x",C73)-1),SEARCH("x",C73)-MIN(SEARCH({0,1,2,3,4,5,6,7,8,9},C73&amp;"0123456789"))))</f>
        <v>20</v>
      </c>
      <c r="F73" s="14">
        <f t="shared" si="4"/>
        <v>8</v>
      </c>
      <c r="G73" s="41">
        <f t="shared" si="5"/>
        <v>4</v>
      </c>
      <c r="H73" s="24" t="s">
        <v>24</v>
      </c>
      <c r="I73" s="35">
        <v>32</v>
      </c>
      <c r="J73" s="35">
        <v>44</v>
      </c>
      <c r="K73" s="25">
        <v>17.920000000000002</v>
      </c>
      <c r="L73" s="24" t="s">
        <v>14</v>
      </c>
      <c r="M73" s="25">
        <v>147.88999999999999</v>
      </c>
      <c r="N73" s="37">
        <v>120</v>
      </c>
      <c r="O73" s="41">
        <v>22</v>
      </c>
      <c r="P73" s="46">
        <v>1.5209999999999999</v>
      </c>
      <c r="Q73" s="14">
        <f t="shared" si="3"/>
        <v>385</v>
      </c>
      <c r="R73" s="26">
        <v>1</v>
      </c>
    </row>
    <row r="74" spans="1:18" x14ac:dyDescent="0.25">
      <c r="A74" s="24">
        <v>4512239</v>
      </c>
      <c r="B74" s="39">
        <v>3.2429999999999999</v>
      </c>
      <c r="C74" s="24" t="s">
        <v>38</v>
      </c>
      <c r="D74" s="24" t="str" cm="1">
        <f t="array" ref="D74">LEFT(C74,MIN(SEARCH({0,1,2,3,4,5,6,7,8,9},C74&amp;"0123456789"))-1)</f>
        <v>Ds</v>
      </c>
      <c r="E74" s="35" cm="1">
        <f t="array" ref="E74">_xlfn.NUMBERVALUE(RIGHT(LEFT(C74,SEARCH("x",C74)-1),SEARCH("x",C74)-MIN(SEARCH({0,1,2,3,4,5,6,7,8,9},C74&amp;"0123456789"))))</f>
        <v>20</v>
      </c>
      <c r="F74" s="14" t="e">
        <f t="shared" si="4"/>
        <v>#N/A</v>
      </c>
      <c r="G74" s="41">
        <f t="shared" si="5"/>
        <v>80</v>
      </c>
      <c r="H74" s="24" t="s">
        <v>24</v>
      </c>
      <c r="I74" s="35">
        <v>32</v>
      </c>
      <c r="J74" s="35">
        <v>44</v>
      </c>
      <c r="K74" s="25">
        <v>27.17</v>
      </c>
      <c r="L74" s="24" t="s">
        <v>21</v>
      </c>
      <c r="M74" s="25">
        <v>270</v>
      </c>
      <c r="N74" s="37">
        <v>120</v>
      </c>
      <c r="O74" s="41">
        <v>22</v>
      </c>
      <c r="P74" s="46">
        <v>1.5209999999999999</v>
      </c>
      <c r="Q74" s="14">
        <f t="shared" si="3"/>
        <v>19.25</v>
      </c>
      <c r="R74" s="26">
        <v>1</v>
      </c>
    </row>
    <row r="75" spans="1:18" x14ac:dyDescent="0.25">
      <c r="A75" s="24">
        <v>4512239</v>
      </c>
      <c r="B75" s="39">
        <v>3.2429999999999999</v>
      </c>
      <c r="C75" s="24" t="s">
        <v>38</v>
      </c>
      <c r="D75" s="24" t="str" cm="1">
        <f t="array" ref="D75">LEFT(C75,MIN(SEARCH({0,1,2,3,4,5,6,7,8,9},C75&amp;"0123456789"))-1)</f>
        <v>Ds</v>
      </c>
      <c r="E75" s="35" cm="1">
        <f t="array" ref="E75">_xlfn.NUMBERVALUE(RIGHT(LEFT(C75,SEARCH("x",C75)-1),SEARCH("x",C75)-MIN(SEARCH({0,1,2,3,4,5,6,7,8,9},C75&amp;"0123456789"))))</f>
        <v>20</v>
      </c>
      <c r="F75" s="14" t="e">
        <f t="shared" si="4"/>
        <v>#N/A</v>
      </c>
      <c r="G75" s="41">
        <f t="shared" si="5"/>
        <v>80</v>
      </c>
      <c r="H75" s="24" t="s">
        <v>24</v>
      </c>
      <c r="I75" s="35">
        <v>32</v>
      </c>
      <c r="J75" s="35">
        <v>44</v>
      </c>
      <c r="K75" s="25">
        <v>27.17</v>
      </c>
      <c r="L75" s="24" t="s">
        <v>14</v>
      </c>
      <c r="M75" s="25">
        <v>164.82</v>
      </c>
      <c r="N75" s="37">
        <v>120</v>
      </c>
      <c r="O75" s="41">
        <v>22</v>
      </c>
      <c r="P75" s="46">
        <v>1.5209999999999999</v>
      </c>
      <c r="Q75" s="14">
        <f t="shared" si="3"/>
        <v>19.25</v>
      </c>
      <c r="R75" s="26">
        <v>1</v>
      </c>
    </row>
    <row r="76" spans="1:18" x14ac:dyDescent="0.25">
      <c r="A76" s="24">
        <v>4497038</v>
      </c>
      <c r="B76" s="39">
        <v>2.4470000000000001</v>
      </c>
      <c r="C76" s="24" t="s">
        <v>39</v>
      </c>
      <c r="D76" s="24" t="str" cm="1">
        <f t="array" ref="D76">LEFT(C76,MIN(SEARCH({0,1,2,3,4,5,6,7,8,9},C76&amp;"0123456789"))-1)</f>
        <v>Ds</v>
      </c>
      <c r="E76" s="35" cm="1">
        <f t="array" ref="E76">_xlfn.NUMBERVALUE(RIGHT(LEFT(C76,SEARCH("x",C76)-1),SEARCH("x",C76)-MIN(SEARCH({0,1,2,3,4,5,6,7,8,9},C76&amp;"0123456789"))))</f>
        <v>20</v>
      </c>
      <c r="F76" s="14" t="e">
        <f t="shared" si="4"/>
        <v>#N/A</v>
      </c>
      <c r="G76" s="41">
        <f t="shared" si="5"/>
        <v>60</v>
      </c>
      <c r="H76" s="24" t="s">
        <v>24</v>
      </c>
      <c r="I76" s="35">
        <v>32</v>
      </c>
      <c r="J76" s="35">
        <v>44</v>
      </c>
      <c r="K76" s="25">
        <v>27.17</v>
      </c>
      <c r="L76" s="24" t="s">
        <v>21</v>
      </c>
      <c r="M76" s="25">
        <v>270</v>
      </c>
      <c r="N76" s="37">
        <v>120</v>
      </c>
      <c r="O76" s="41">
        <v>22</v>
      </c>
      <c r="P76" s="46">
        <v>1.5209999999999999</v>
      </c>
      <c r="Q76" s="14">
        <f t="shared" si="3"/>
        <v>25.666666666666668</v>
      </c>
      <c r="R76" s="26">
        <v>1</v>
      </c>
    </row>
    <row r="77" spans="1:18" x14ac:dyDescent="0.25">
      <c r="A77" s="24">
        <v>4497038</v>
      </c>
      <c r="B77" s="39">
        <v>2.4470000000000001</v>
      </c>
      <c r="C77" s="24" t="s">
        <v>39</v>
      </c>
      <c r="D77" s="24" t="str" cm="1">
        <f t="array" ref="D77">LEFT(C77,MIN(SEARCH({0,1,2,3,4,5,6,7,8,9},C77&amp;"0123456789"))-1)</f>
        <v>Ds</v>
      </c>
      <c r="E77" s="35" cm="1">
        <f t="array" ref="E77">_xlfn.NUMBERVALUE(RIGHT(LEFT(C77,SEARCH("x",C77)-1),SEARCH("x",C77)-MIN(SEARCH({0,1,2,3,4,5,6,7,8,9},C77&amp;"0123456789"))))</f>
        <v>20</v>
      </c>
      <c r="F77" s="14" t="e">
        <f t="shared" si="4"/>
        <v>#N/A</v>
      </c>
      <c r="G77" s="41">
        <f t="shared" si="5"/>
        <v>60</v>
      </c>
      <c r="H77" s="24" t="s">
        <v>24</v>
      </c>
      <c r="I77" s="35">
        <v>32</v>
      </c>
      <c r="J77" s="35">
        <v>44</v>
      </c>
      <c r="K77" s="25">
        <v>27.17</v>
      </c>
      <c r="L77" s="24" t="s">
        <v>14</v>
      </c>
      <c r="M77" s="25">
        <v>158.26</v>
      </c>
      <c r="N77" s="37">
        <v>120</v>
      </c>
      <c r="O77" s="41">
        <v>22</v>
      </c>
      <c r="P77" s="46">
        <v>1.5209999999999999</v>
      </c>
      <c r="Q77" s="14">
        <f t="shared" si="3"/>
        <v>25.666666666666668</v>
      </c>
      <c r="R77" s="26">
        <v>1</v>
      </c>
    </row>
    <row r="78" spans="1:18" x14ac:dyDescent="0.25">
      <c r="A78" s="24">
        <v>4497038</v>
      </c>
      <c r="B78" s="39">
        <v>3.9670000000000001</v>
      </c>
      <c r="C78" s="24" t="s">
        <v>40</v>
      </c>
      <c r="D78" s="24" t="str" cm="1">
        <f t="array" ref="D78">LEFT(C78,MIN(SEARCH({0,1,2,3,4,5,6,7,8,9},C78&amp;"0123456789"))-1)</f>
        <v>Ds</v>
      </c>
      <c r="E78" s="35" cm="1">
        <f t="array" ref="E78">_xlfn.NUMBERVALUE(RIGHT(LEFT(C78,SEARCH("x",C78)-1),SEARCH("x",C78)-MIN(SEARCH({0,1,2,3,4,5,6,7,8,9},C78&amp;"0123456789"))))</f>
        <v>20</v>
      </c>
      <c r="F78" s="14" t="e">
        <f t="shared" si="4"/>
        <v>#N/A</v>
      </c>
      <c r="G78" s="41">
        <f t="shared" si="5"/>
        <v>90</v>
      </c>
      <c r="H78" s="24" t="s">
        <v>24</v>
      </c>
      <c r="I78" s="35">
        <v>32</v>
      </c>
      <c r="J78" s="35">
        <v>44</v>
      </c>
      <c r="K78" s="25">
        <v>27.17</v>
      </c>
      <c r="L78" s="24" t="s">
        <v>21</v>
      </c>
      <c r="M78" s="25">
        <v>270</v>
      </c>
      <c r="N78" s="37">
        <v>120</v>
      </c>
      <c r="O78" s="41">
        <v>22</v>
      </c>
      <c r="P78" s="46">
        <v>1.5209999999999999</v>
      </c>
      <c r="Q78" s="14">
        <f t="shared" si="3"/>
        <v>17.111111111111111</v>
      </c>
      <c r="R78" s="26">
        <v>1</v>
      </c>
    </row>
    <row r="79" spans="1:18" x14ac:dyDescent="0.25">
      <c r="A79" s="24">
        <v>4497038</v>
      </c>
      <c r="B79" s="39">
        <v>3.9670000000000001</v>
      </c>
      <c r="C79" s="24" t="s">
        <v>40</v>
      </c>
      <c r="D79" s="24" t="str" cm="1">
        <f t="array" ref="D79">LEFT(C79,MIN(SEARCH({0,1,2,3,4,5,6,7,8,9},C79&amp;"0123456789"))-1)</f>
        <v>Ds</v>
      </c>
      <c r="E79" s="35" cm="1">
        <f t="array" ref="E79">_xlfn.NUMBERVALUE(RIGHT(LEFT(C79,SEARCH("x",C79)-1),SEARCH("x",C79)-MIN(SEARCH({0,1,2,3,4,5,6,7,8,9},C79&amp;"0123456789"))))</f>
        <v>20</v>
      </c>
      <c r="F79" s="14" t="e">
        <f t="shared" si="4"/>
        <v>#N/A</v>
      </c>
      <c r="G79" s="41">
        <f t="shared" si="5"/>
        <v>90</v>
      </c>
      <c r="H79" s="24" t="s">
        <v>24</v>
      </c>
      <c r="I79" s="35">
        <v>32</v>
      </c>
      <c r="J79" s="35">
        <v>44</v>
      </c>
      <c r="K79" s="25">
        <v>27.17</v>
      </c>
      <c r="L79" s="24" t="s">
        <v>14</v>
      </c>
      <c r="M79" s="25">
        <v>167.28</v>
      </c>
      <c r="N79" s="37">
        <v>120</v>
      </c>
      <c r="O79" s="41">
        <v>22</v>
      </c>
      <c r="P79" s="46">
        <v>1.5209999999999999</v>
      </c>
      <c r="Q79" s="14">
        <f t="shared" si="3"/>
        <v>17.111111111111111</v>
      </c>
      <c r="R79" s="26">
        <v>1</v>
      </c>
    </row>
    <row r="80" spans="1:18" x14ac:dyDescent="0.25">
      <c r="A80" s="24">
        <v>4438375</v>
      </c>
      <c r="B80" s="39">
        <v>1.5760000000000001</v>
      </c>
      <c r="C80" s="24" t="s">
        <v>41</v>
      </c>
      <c r="D80" s="24" t="str" cm="1">
        <f t="array" ref="D80">LEFT(C80,MIN(SEARCH({0,1,2,3,4,5,6,7,8,9},C80&amp;"0123456789"))-1)</f>
        <v>Ds</v>
      </c>
      <c r="E80" s="35" cm="1">
        <f t="array" ref="E80">_xlfn.NUMBERVALUE(RIGHT(LEFT(C80,SEARCH("x",C80)-1),SEARCH("x",C80)-MIN(SEARCH({0,1,2,3,4,5,6,7,8,9},C80&amp;"0123456789"))))</f>
        <v>18</v>
      </c>
      <c r="F80" s="14" t="e">
        <f t="shared" si="4"/>
        <v>#N/A</v>
      </c>
      <c r="G80" s="41">
        <f t="shared" si="5"/>
        <v>40</v>
      </c>
      <c r="H80" s="24" t="s">
        <v>24</v>
      </c>
      <c r="I80" s="35">
        <v>28</v>
      </c>
      <c r="J80" s="35">
        <v>35</v>
      </c>
      <c r="K80" s="25">
        <v>21.92</v>
      </c>
      <c r="L80" s="24" t="s">
        <v>21</v>
      </c>
      <c r="M80" s="25">
        <v>243</v>
      </c>
      <c r="N80" s="37">
        <v>120</v>
      </c>
      <c r="O80" s="41">
        <v>22</v>
      </c>
      <c r="P80" s="46">
        <v>1.5209999999999999</v>
      </c>
      <c r="Q80" s="14">
        <f t="shared" si="3"/>
        <v>38.5</v>
      </c>
      <c r="R80" s="26">
        <v>1</v>
      </c>
    </row>
    <row r="81" spans="1:18" x14ac:dyDescent="0.25">
      <c r="A81" s="24">
        <v>4438375</v>
      </c>
      <c r="B81" s="39">
        <v>1.5760000000000001</v>
      </c>
      <c r="C81" s="24" t="s">
        <v>41</v>
      </c>
      <c r="D81" s="24" t="str" cm="1">
        <f t="array" ref="D81">LEFT(C81,MIN(SEARCH({0,1,2,3,4,5,6,7,8,9},C81&amp;"0123456789"))-1)</f>
        <v>Ds</v>
      </c>
      <c r="E81" s="35" cm="1">
        <f t="array" ref="E81">_xlfn.NUMBERVALUE(RIGHT(LEFT(C81,SEARCH("x",C81)-1),SEARCH("x",C81)-MIN(SEARCH({0,1,2,3,4,5,6,7,8,9},C81&amp;"0123456789"))))</f>
        <v>18</v>
      </c>
      <c r="F81" s="14" t="e">
        <f t="shared" si="4"/>
        <v>#N/A</v>
      </c>
      <c r="G81" s="41">
        <f t="shared" si="5"/>
        <v>40</v>
      </c>
      <c r="H81" s="24" t="s">
        <v>24</v>
      </c>
      <c r="I81" s="35">
        <v>28</v>
      </c>
      <c r="J81" s="35">
        <v>35</v>
      </c>
      <c r="K81" s="25">
        <v>21.92</v>
      </c>
      <c r="L81" s="24" t="s">
        <v>14</v>
      </c>
      <c r="M81" s="25">
        <v>134.07</v>
      </c>
      <c r="N81" s="37">
        <v>120</v>
      </c>
      <c r="O81" s="41">
        <v>22</v>
      </c>
      <c r="P81" s="46">
        <v>1.5209999999999999</v>
      </c>
      <c r="Q81" s="14">
        <f t="shared" si="3"/>
        <v>38.5</v>
      </c>
      <c r="R81" s="26">
        <v>1</v>
      </c>
    </row>
    <row r="82" spans="1:18" x14ac:dyDescent="0.25">
      <c r="A82" s="24">
        <v>4156957</v>
      </c>
      <c r="B82" s="39">
        <v>4.4809999999999999</v>
      </c>
      <c r="C82" s="24" t="s">
        <v>43</v>
      </c>
      <c r="D82" s="24" t="str" cm="1">
        <f t="array" ref="D82">LEFT(C82,MIN(SEARCH({0,1,2,3,4,5,6,7,8,9},C82&amp;"0123456789"))-1)</f>
        <v>Ds</v>
      </c>
      <c r="E82" s="35" cm="1">
        <f t="array" ref="E82">_xlfn.NUMBERVALUE(RIGHT(LEFT(C82,SEARCH("x",C82)-1),SEARCH("x",C82)-MIN(SEARCH({0,1,2,3,4,5,6,7,8,9},C82&amp;"0123456789"))))</f>
        <v>18</v>
      </c>
      <c r="F82" s="14" t="e">
        <f t="shared" si="4"/>
        <v>#N/A</v>
      </c>
      <c r="G82" s="41">
        <f t="shared" si="5"/>
        <v>100</v>
      </c>
      <c r="H82" s="24" t="s">
        <v>13</v>
      </c>
      <c r="I82" s="35">
        <v>28</v>
      </c>
      <c r="J82" s="35">
        <v>35</v>
      </c>
      <c r="K82" s="25">
        <v>27.91</v>
      </c>
      <c r="L82" s="24" t="s">
        <v>21</v>
      </c>
      <c r="M82" s="25">
        <v>243</v>
      </c>
      <c r="N82" s="37">
        <v>120</v>
      </c>
      <c r="O82" s="41">
        <v>22</v>
      </c>
      <c r="P82" s="46">
        <v>1.5209999999999999</v>
      </c>
      <c r="Q82" s="14">
        <f t="shared" si="3"/>
        <v>15.4</v>
      </c>
      <c r="R82" s="26">
        <v>1</v>
      </c>
    </row>
    <row r="83" spans="1:18" x14ac:dyDescent="0.25">
      <c r="A83" s="24">
        <v>4156957</v>
      </c>
      <c r="B83" s="39">
        <v>4.4809999999999999</v>
      </c>
      <c r="C83" s="24" t="s">
        <v>43</v>
      </c>
      <c r="D83" s="24" t="str" cm="1">
        <f t="array" ref="D83">LEFT(C83,MIN(SEARCH({0,1,2,3,4,5,6,7,8,9},C83&amp;"0123456789"))-1)</f>
        <v>Ds</v>
      </c>
      <c r="E83" s="35" cm="1">
        <f t="array" ref="E83">_xlfn.NUMBERVALUE(RIGHT(LEFT(C83,SEARCH("x",C83)-1),SEARCH("x",C83)-MIN(SEARCH({0,1,2,3,4,5,6,7,8,9},C83&amp;"0123456789"))))</f>
        <v>18</v>
      </c>
      <c r="F83" s="14" t="e">
        <f t="shared" si="4"/>
        <v>#N/A</v>
      </c>
      <c r="G83" s="41">
        <f t="shared" si="5"/>
        <v>100</v>
      </c>
      <c r="H83" s="24" t="s">
        <v>13</v>
      </c>
      <c r="I83" s="35">
        <v>28</v>
      </c>
      <c r="J83" s="35">
        <v>35</v>
      </c>
      <c r="K83" s="25">
        <v>27.91</v>
      </c>
      <c r="L83" s="24" t="s">
        <v>14</v>
      </c>
      <c r="M83" s="25">
        <v>146.69999999999999</v>
      </c>
      <c r="N83" s="37">
        <v>120</v>
      </c>
      <c r="O83" s="41">
        <v>22</v>
      </c>
      <c r="P83" s="46">
        <v>1.5209999999999999</v>
      </c>
      <c r="Q83" s="14">
        <f t="shared" si="3"/>
        <v>15.4</v>
      </c>
      <c r="R83" s="26">
        <v>1</v>
      </c>
    </row>
    <row r="84" spans="1:18" x14ac:dyDescent="0.25">
      <c r="A84" s="24">
        <v>3968641</v>
      </c>
      <c r="B84" s="39">
        <v>0.51500000000000001</v>
      </c>
      <c r="C84" s="24" t="s">
        <v>19</v>
      </c>
      <c r="D84" s="24" t="str" cm="1">
        <f t="array" ref="D84">LEFT(C84,MIN(SEARCH({0,1,2,3,4,5,6,7,8,9},C84&amp;"0123456789"))-1)</f>
        <v>Tr</v>
      </c>
      <c r="E84" s="35" cm="1">
        <f t="array" ref="E84">_xlfn.NUMBERVALUE(RIGHT(LEFT(C84,SEARCH("x",C84)-1),SEARCH("x",C84)-MIN(SEARCH({0,1,2,3,4,5,6,7,8,9},C84&amp;"0123456789"))))</f>
        <v>18</v>
      </c>
      <c r="F84" s="14" t="e">
        <f t="shared" si="4"/>
        <v>#N/A</v>
      </c>
      <c r="G84" s="41">
        <f t="shared" si="5"/>
        <v>4</v>
      </c>
      <c r="H84" s="24" t="s">
        <v>13</v>
      </c>
      <c r="I84" s="35">
        <v>28</v>
      </c>
      <c r="J84" s="35">
        <v>35</v>
      </c>
      <c r="K84" s="25">
        <v>13.36</v>
      </c>
      <c r="L84" s="24" t="s">
        <v>14</v>
      </c>
      <c r="M84" s="25">
        <v>92.69</v>
      </c>
      <c r="N84" s="37">
        <v>120</v>
      </c>
      <c r="O84" s="41">
        <v>22</v>
      </c>
      <c r="P84" s="46">
        <v>1.5209999999999999</v>
      </c>
      <c r="Q84" s="14">
        <f t="shared" si="3"/>
        <v>385</v>
      </c>
      <c r="R84" s="26">
        <v>1</v>
      </c>
    </row>
    <row r="85" spans="1:18" x14ac:dyDescent="0.25">
      <c r="A85" s="24">
        <v>3928954</v>
      </c>
      <c r="B85" s="39">
        <v>0.53700000000000003</v>
      </c>
      <c r="C85" s="24" t="s">
        <v>44</v>
      </c>
      <c r="D85" s="24" t="str" cm="1">
        <f t="array" ref="D85">LEFT(C85,MIN(SEARCH({0,1,2,3,4,5,6,7,8,9},C85&amp;"0123456789"))-1)</f>
        <v>Tr</v>
      </c>
      <c r="E85" s="35" cm="1">
        <f t="array" ref="E85">_xlfn.NUMBERVALUE(RIGHT(LEFT(C85,SEARCH("x",C85)-1),SEARCH("x",C85)-MIN(SEARCH({0,1,2,3,4,5,6,7,8,9},C85&amp;"0123456789"))))</f>
        <v>20</v>
      </c>
      <c r="F85" s="14" t="e">
        <f t="shared" si="4"/>
        <v>#N/A</v>
      </c>
      <c r="G85" s="41">
        <f t="shared" si="5"/>
        <v>4</v>
      </c>
      <c r="H85" s="24" t="s">
        <v>13</v>
      </c>
      <c r="I85" s="35">
        <v>32</v>
      </c>
      <c r="J85" s="35">
        <v>44</v>
      </c>
      <c r="K85" s="25">
        <v>15.39</v>
      </c>
      <c r="L85" s="24" t="s">
        <v>16</v>
      </c>
      <c r="M85" s="25">
        <v>28.29</v>
      </c>
      <c r="N85" s="37">
        <v>120</v>
      </c>
      <c r="O85" s="41">
        <v>22</v>
      </c>
      <c r="P85" s="46">
        <v>1.5209999999999999</v>
      </c>
      <c r="Q85" s="14">
        <f t="shared" si="3"/>
        <v>385</v>
      </c>
      <c r="R85" s="26">
        <v>1</v>
      </c>
    </row>
    <row r="86" spans="1:18" x14ac:dyDescent="0.25">
      <c r="A86" s="24">
        <v>3890476</v>
      </c>
      <c r="B86" s="39">
        <v>1.3859999999999999</v>
      </c>
      <c r="C86" s="24" t="s">
        <v>42</v>
      </c>
      <c r="D86" s="24" t="str" cm="1">
        <f t="array" ref="D86">LEFT(C86,MIN(SEARCH({0,1,2,3,4,5,6,7,8,9},C86&amp;"0123456789"))-1)</f>
        <v>Ds</v>
      </c>
      <c r="E86" s="35" cm="1">
        <f t="array" ref="E86">_xlfn.NUMBERVALUE(RIGHT(LEFT(C86,SEARCH("x",C86)-1),SEARCH("x",C86)-MIN(SEARCH({0,1,2,3,4,5,6,7,8,9},C86&amp;"0123456789"))))</f>
        <v>16</v>
      </c>
      <c r="F86" s="14" t="e">
        <f t="shared" si="4"/>
        <v>#N/A</v>
      </c>
      <c r="G86" s="41">
        <f t="shared" si="5"/>
        <v>35</v>
      </c>
      <c r="H86" s="24" t="s">
        <v>24</v>
      </c>
      <c r="I86" s="35">
        <v>28</v>
      </c>
      <c r="J86" s="35">
        <v>35</v>
      </c>
      <c r="K86" s="25">
        <v>20.84</v>
      </c>
      <c r="L86" s="24" t="s">
        <v>21</v>
      </c>
      <c r="M86" s="25">
        <v>243</v>
      </c>
      <c r="N86" s="37">
        <v>120</v>
      </c>
      <c r="O86" s="41">
        <v>22</v>
      </c>
      <c r="P86" s="46">
        <v>1.5209999999999999</v>
      </c>
      <c r="Q86" s="14">
        <f t="shared" si="3"/>
        <v>44</v>
      </c>
      <c r="R86" s="26">
        <v>1</v>
      </c>
    </row>
    <row r="87" spans="1:18" x14ac:dyDescent="0.25">
      <c r="A87" s="24">
        <v>3890476</v>
      </c>
      <c r="B87" s="39">
        <v>1.3859999999999999</v>
      </c>
      <c r="C87" s="24" t="s">
        <v>42</v>
      </c>
      <c r="D87" s="24" t="str" cm="1">
        <f t="array" ref="D87">LEFT(C87,MIN(SEARCH({0,1,2,3,4,5,6,7,8,9},C87&amp;"0123456789"))-1)</f>
        <v>Ds</v>
      </c>
      <c r="E87" s="35" cm="1">
        <f t="array" ref="E87">_xlfn.NUMBERVALUE(RIGHT(LEFT(C87,SEARCH("x",C87)-1),SEARCH("x",C87)-MIN(SEARCH({0,1,2,3,4,5,6,7,8,9},C87&amp;"0123456789"))))</f>
        <v>16</v>
      </c>
      <c r="F87" s="14" t="e">
        <f t="shared" si="4"/>
        <v>#N/A</v>
      </c>
      <c r="G87" s="41">
        <f t="shared" si="5"/>
        <v>35</v>
      </c>
      <c r="H87" s="24" t="s">
        <v>24</v>
      </c>
      <c r="I87" s="35">
        <v>28</v>
      </c>
      <c r="J87" s="35">
        <v>35</v>
      </c>
      <c r="K87" s="25">
        <v>20.84</v>
      </c>
      <c r="L87" s="24" t="s">
        <v>14</v>
      </c>
      <c r="M87" s="25">
        <v>120.54</v>
      </c>
      <c r="N87" s="37">
        <v>120</v>
      </c>
      <c r="O87" s="41">
        <v>22</v>
      </c>
      <c r="P87" s="46">
        <v>1.5209999999999999</v>
      </c>
      <c r="Q87" s="14">
        <f t="shared" si="3"/>
        <v>44</v>
      </c>
      <c r="R87" s="26">
        <v>1</v>
      </c>
    </row>
    <row r="88" spans="1:18" x14ac:dyDescent="0.25">
      <c r="A88" s="24">
        <v>3779658</v>
      </c>
      <c r="B88" s="39">
        <v>0.51500000000000001</v>
      </c>
      <c r="C88" s="24" t="s">
        <v>19</v>
      </c>
      <c r="D88" s="24" t="str" cm="1">
        <f t="array" ref="D88">LEFT(C88,MIN(SEARCH({0,1,2,3,4,5,6,7,8,9},C88&amp;"0123456789"))-1)</f>
        <v>Tr</v>
      </c>
      <c r="E88" s="35" cm="1">
        <f t="array" ref="E88">_xlfn.NUMBERVALUE(RIGHT(LEFT(C88,SEARCH("x",C88)-1),SEARCH("x",C88)-MIN(SEARCH({0,1,2,3,4,5,6,7,8,9},C88&amp;"0123456789"))))</f>
        <v>18</v>
      </c>
      <c r="F88" s="14" t="e">
        <f t="shared" si="4"/>
        <v>#N/A</v>
      </c>
      <c r="G88" s="41">
        <f t="shared" si="5"/>
        <v>4</v>
      </c>
      <c r="H88" s="24" t="s">
        <v>20</v>
      </c>
      <c r="I88" s="35">
        <v>28</v>
      </c>
      <c r="J88" s="35">
        <v>35</v>
      </c>
      <c r="K88" s="25">
        <v>16.41</v>
      </c>
      <c r="L88" s="24" t="s">
        <v>14</v>
      </c>
      <c r="M88" s="25">
        <v>92.69</v>
      </c>
      <c r="N88" s="37">
        <v>120</v>
      </c>
      <c r="O88" s="41">
        <v>22</v>
      </c>
      <c r="P88" s="46">
        <v>1.5209999999999999</v>
      </c>
      <c r="Q88" s="14">
        <f t="shared" si="3"/>
        <v>385</v>
      </c>
      <c r="R88" s="26">
        <v>1</v>
      </c>
    </row>
    <row r="89" spans="1:18" x14ac:dyDescent="0.25">
      <c r="A89" s="24">
        <v>3741861</v>
      </c>
      <c r="B89" s="39">
        <v>0.53700000000000003</v>
      </c>
      <c r="C89" s="24" t="s">
        <v>44</v>
      </c>
      <c r="D89" s="24" t="str" cm="1">
        <f t="array" ref="D89">LEFT(C89,MIN(SEARCH({0,1,2,3,4,5,6,7,8,9},C89&amp;"0123456789"))-1)</f>
        <v>Tr</v>
      </c>
      <c r="E89" s="35" cm="1">
        <f t="array" ref="E89">_xlfn.NUMBERVALUE(RIGHT(LEFT(C89,SEARCH("x",C89)-1),SEARCH("x",C89)-MIN(SEARCH({0,1,2,3,4,5,6,7,8,9},C89&amp;"0123456789"))))</f>
        <v>20</v>
      </c>
      <c r="F89" s="14" t="e">
        <f t="shared" si="4"/>
        <v>#N/A</v>
      </c>
      <c r="G89" s="41">
        <f t="shared" si="5"/>
        <v>4</v>
      </c>
      <c r="H89" s="24" t="s">
        <v>20</v>
      </c>
      <c r="I89" s="35">
        <v>32</v>
      </c>
      <c r="J89" s="35">
        <v>44</v>
      </c>
      <c r="K89" s="25">
        <v>21.67</v>
      </c>
      <c r="L89" s="24" t="s">
        <v>16</v>
      </c>
      <c r="M89" s="25">
        <v>28.29</v>
      </c>
      <c r="N89" s="37">
        <v>120</v>
      </c>
      <c r="O89" s="41">
        <v>22</v>
      </c>
      <c r="P89" s="46">
        <v>1.5209999999999999</v>
      </c>
      <c r="Q89" s="14">
        <f t="shared" si="3"/>
        <v>385</v>
      </c>
      <c r="R89" s="26">
        <v>1</v>
      </c>
    </row>
    <row r="90" spans="1:18" x14ac:dyDescent="0.25">
      <c r="A90" s="24">
        <v>3655327</v>
      </c>
      <c r="B90" s="39">
        <v>0.51500000000000001</v>
      </c>
      <c r="C90" s="24" t="s">
        <v>19</v>
      </c>
      <c r="D90" s="24" t="str" cm="1">
        <f t="array" ref="D90">LEFT(C90,MIN(SEARCH({0,1,2,3,4,5,6,7,8,9},C90&amp;"0123456789"))-1)</f>
        <v>Tr</v>
      </c>
      <c r="E90" s="35" cm="1">
        <f t="array" ref="E90">_xlfn.NUMBERVALUE(RIGHT(LEFT(C90,SEARCH("x",C90)-1),SEARCH("x",C90)-MIN(SEARCH({0,1,2,3,4,5,6,7,8,9},C90&amp;"0123456789"))))</f>
        <v>18</v>
      </c>
      <c r="F90" s="14" t="e">
        <f t="shared" si="4"/>
        <v>#N/A</v>
      </c>
      <c r="G90" s="41">
        <f t="shared" si="5"/>
        <v>4</v>
      </c>
      <c r="H90" s="24" t="s">
        <v>24</v>
      </c>
      <c r="I90" s="35">
        <v>28</v>
      </c>
      <c r="J90" s="35">
        <v>35</v>
      </c>
      <c r="K90" s="25">
        <v>11.28</v>
      </c>
      <c r="L90" s="24" t="s">
        <v>14</v>
      </c>
      <c r="M90" s="25">
        <v>92.69</v>
      </c>
      <c r="N90" s="37">
        <v>120</v>
      </c>
      <c r="O90" s="41">
        <v>22</v>
      </c>
      <c r="P90" s="46">
        <v>1.5209999999999999</v>
      </c>
      <c r="Q90" s="14">
        <f t="shared" si="3"/>
        <v>385</v>
      </c>
      <c r="R90" s="26">
        <v>1</v>
      </c>
    </row>
    <row r="91" spans="1:18" x14ac:dyDescent="0.25">
      <c r="A91" s="24">
        <v>3654841</v>
      </c>
      <c r="B91" s="39">
        <v>0.53700000000000003</v>
      </c>
      <c r="C91" s="24" t="s">
        <v>44</v>
      </c>
      <c r="D91" s="24" t="str" cm="1">
        <f t="array" ref="D91">LEFT(C91,MIN(SEARCH({0,1,2,3,4,5,6,7,8,9},C91&amp;"0123456789"))-1)</f>
        <v>Tr</v>
      </c>
      <c r="E91" s="35" cm="1">
        <f t="array" ref="E91">_xlfn.NUMBERVALUE(RIGHT(LEFT(C91,SEARCH("x",C91)-1),SEARCH("x",C91)-MIN(SEARCH({0,1,2,3,4,5,6,7,8,9},C91&amp;"0123456789"))))</f>
        <v>20</v>
      </c>
      <c r="F91" s="14" t="e">
        <f t="shared" si="4"/>
        <v>#N/A</v>
      </c>
      <c r="G91" s="41">
        <f t="shared" si="5"/>
        <v>4</v>
      </c>
      <c r="H91" s="24" t="s">
        <v>24</v>
      </c>
      <c r="I91" s="35">
        <v>32</v>
      </c>
      <c r="J91" s="35">
        <v>44</v>
      </c>
      <c r="K91" s="25">
        <v>12.68</v>
      </c>
      <c r="L91" s="24" t="s">
        <v>16</v>
      </c>
      <c r="M91" s="25">
        <v>28.29</v>
      </c>
      <c r="N91" s="37">
        <v>120</v>
      </c>
      <c r="O91" s="41">
        <v>22</v>
      </c>
      <c r="P91" s="46">
        <v>1.5209999999999999</v>
      </c>
      <c r="Q91" s="14">
        <f t="shared" si="3"/>
        <v>385</v>
      </c>
      <c r="R91" s="26">
        <v>1</v>
      </c>
    </row>
    <row r="92" spans="1:18" x14ac:dyDescent="0.25">
      <c r="A92" s="24">
        <v>3584579</v>
      </c>
      <c r="B92" s="39">
        <v>0.51500000000000001</v>
      </c>
      <c r="C92" s="24" t="s">
        <v>19</v>
      </c>
      <c r="D92" s="24" t="str" cm="1">
        <f t="array" ref="D92">LEFT(C92,MIN(SEARCH({0,1,2,3,4,5,6,7,8,9},C92&amp;"0123456789"))-1)</f>
        <v>Tr</v>
      </c>
      <c r="E92" s="35" cm="1">
        <f t="array" ref="E92">_xlfn.NUMBERVALUE(RIGHT(LEFT(C92,SEARCH("x",C92)-1),SEARCH("x",C92)-MIN(SEARCH({0,1,2,3,4,5,6,7,8,9},C92&amp;"0123456789"))))</f>
        <v>18</v>
      </c>
      <c r="F92" s="14" t="e">
        <f t="shared" si="4"/>
        <v>#N/A</v>
      </c>
      <c r="G92" s="41">
        <f t="shared" si="5"/>
        <v>4</v>
      </c>
      <c r="H92" s="24" t="s">
        <v>13</v>
      </c>
      <c r="I92" s="35">
        <v>28</v>
      </c>
      <c r="J92" s="35">
        <v>35</v>
      </c>
      <c r="K92" s="25">
        <v>13.36</v>
      </c>
      <c r="L92" s="24" t="s">
        <v>21</v>
      </c>
      <c r="M92" s="25">
        <v>177.48</v>
      </c>
      <c r="N92" s="37">
        <v>120</v>
      </c>
      <c r="O92" s="41">
        <v>22</v>
      </c>
      <c r="P92" s="46">
        <v>1.5209999999999999</v>
      </c>
      <c r="Q92" s="14">
        <f t="shared" si="3"/>
        <v>385</v>
      </c>
      <c r="R92" s="26">
        <v>1</v>
      </c>
    </row>
    <row r="93" spans="1:18" x14ac:dyDescent="0.25">
      <c r="A93" s="24">
        <v>3540718</v>
      </c>
      <c r="B93" s="39">
        <v>1.0069999999999999</v>
      </c>
      <c r="C93" s="24" t="s">
        <v>12</v>
      </c>
      <c r="D93" s="24" t="str" cm="1">
        <f t="array" ref="D93">LEFT(C93,MIN(SEARCH({0,1,2,3,4,5,6,7,8,9},C93&amp;"0123456789"))-1)</f>
        <v>Ds</v>
      </c>
      <c r="E93" s="35" cm="1">
        <f t="array" ref="E93">_xlfn.NUMBERVALUE(RIGHT(LEFT(C93,SEARCH("x",C93)-1),SEARCH("x",C93)-MIN(SEARCH({0,1,2,3,4,5,6,7,8,9},C93&amp;"0123456789"))))</f>
        <v>10</v>
      </c>
      <c r="F93" s="14" t="e">
        <f t="shared" si="4"/>
        <v>#N/A</v>
      </c>
      <c r="G93" s="41">
        <f t="shared" si="5"/>
        <v>25</v>
      </c>
      <c r="H93" s="24" t="s">
        <v>13</v>
      </c>
      <c r="I93" s="35">
        <v>25</v>
      </c>
      <c r="J93" s="35">
        <v>25</v>
      </c>
      <c r="K93" s="25">
        <v>20.85</v>
      </c>
      <c r="L93" s="24" t="s">
        <v>14</v>
      </c>
      <c r="M93" s="25">
        <v>64.349999999999994</v>
      </c>
      <c r="N93" s="37">
        <v>120</v>
      </c>
      <c r="O93" s="41">
        <v>22</v>
      </c>
      <c r="P93" s="46">
        <v>1.5209999999999999</v>
      </c>
      <c r="Q93" s="14">
        <f t="shared" si="3"/>
        <v>61.6</v>
      </c>
      <c r="R93" s="26">
        <v>1</v>
      </c>
    </row>
    <row r="94" spans="1:18" x14ac:dyDescent="0.25">
      <c r="A94" s="24">
        <v>3487168</v>
      </c>
      <c r="B94" s="39">
        <v>0.63900000000000001</v>
      </c>
      <c r="C94" s="24" t="s">
        <v>15</v>
      </c>
      <c r="D94" s="24" t="str" cm="1">
        <f t="array" ref="D94">LEFT(C94,MIN(SEARCH({0,1,2,3,4,5,6,7,8,9},C94&amp;"0123456789"))-1)</f>
        <v>Tr</v>
      </c>
      <c r="E94" s="35" cm="1">
        <f t="array" ref="E94">_xlfn.NUMBERVALUE(RIGHT(LEFT(C94,SEARCH("x",C94)-1),SEARCH("x",C94)-MIN(SEARCH({0,1,2,3,4,5,6,7,8,9},C94&amp;"0123456789"))))</f>
        <v>20</v>
      </c>
      <c r="F94" s="14">
        <f t="shared" si="4"/>
        <v>8</v>
      </c>
      <c r="G94" s="41">
        <f t="shared" si="5"/>
        <v>4</v>
      </c>
      <c r="H94" s="24" t="s">
        <v>13</v>
      </c>
      <c r="I94" s="35">
        <v>32</v>
      </c>
      <c r="J94" s="35">
        <v>44</v>
      </c>
      <c r="K94" s="25">
        <v>20.45</v>
      </c>
      <c r="L94" s="24" t="s">
        <v>16</v>
      </c>
      <c r="M94" s="25">
        <v>28.29</v>
      </c>
      <c r="N94" s="37">
        <v>120</v>
      </c>
      <c r="O94" s="41">
        <v>22</v>
      </c>
      <c r="P94" s="46">
        <v>1.5209999999999999</v>
      </c>
      <c r="Q94" s="14">
        <f t="shared" si="3"/>
        <v>385</v>
      </c>
      <c r="R94" s="26">
        <v>1</v>
      </c>
    </row>
    <row r="95" spans="1:18" x14ac:dyDescent="0.25">
      <c r="A95" s="24">
        <v>3472561</v>
      </c>
      <c r="B95" s="39">
        <v>0.45800000000000002</v>
      </c>
      <c r="C95" s="24" t="s">
        <v>17</v>
      </c>
      <c r="D95" s="24" t="str" cm="1">
        <f t="array" ref="D95">LEFT(C95,MIN(SEARCH({0,1,2,3,4,5,6,7,8,9},C95&amp;"0123456789"))-1)</f>
        <v>Tr</v>
      </c>
      <c r="E95" s="35" cm="1">
        <f t="array" ref="E95">_xlfn.NUMBERVALUE(RIGHT(LEFT(C95,SEARCH("x",C95)-1),SEARCH("x",C95)-MIN(SEARCH({0,1,2,3,4,5,6,7,8,9},C95&amp;"0123456789"))))</f>
        <v>16</v>
      </c>
      <c r="F95" s="14" t="e">
        <f t="shared" si="4"/>
        <v>#N/A</v>
      </c>
      <c r="G95" s="41">
        <f t="shared" si="5"/>
        <v>4</v>
      </c>
      <c r="H95" s="24" t="s">
        <v>13</v>
      </c>
      <c r="I95" s="35">
        <v>28</v>
      </c>
      <c r="J95" s="35">
        <v>35</v>
      </c>
      <c r="K95" s="25">
        <v>14.51</v>
      </c>
      <c r="L95" s="24" t="s">
        <v>14</v>
      </c>
      <c r="M95" s="25">
        <v>74.98</v>
      </c>
      <c r="N95" s="37">
        <v>120</v>
      </c>
      <c r="O95" s="41">
        <v>22</v>
      </c>
      <c r="P95" s="46">
        <v>1.5209999999999999</v>
      </c>
      <c r="Q95" s="14">
        <f t="shared" si="3"/>
        <v>385</v>
      </c>
      <c r="R95" s="26">
        <v>1</v>
      </c>
    </row>
    <row r="96" spans="1:18" x14ac:dyDescent="0.25">
      <c r="A96" s="24">
        <v>3467354</v>
      </c>
      <c r="B96" s="39">
        <v>0.60599999999999998</v>
      </c>
      <c r="C96" s="24" t="s">
        <v>18</v>
      </c>
      <c r="D96" s="24" t="str" cm="1">
        <f t="array" ref="D96">LEFT(C96,MIN(SEARCH({0,1,2,3,4,5,6,7,8,9},C96&amp;"0123456789"))-1)</f>
        <v>Tr</v>
      </c>
      <c r="E96" s="35" cm="1">
        <f t="array" ref="E96">_xlfn.NUMBERVALUE(RIGHT(LEFT(C96,SEARCH("x",C96)-1),SEARCH("x",C96)-MIN(SEARCH({0,1,2,3,4,5,6,7,8,9},C96&amp;"0123456789"))))</f>
        <v>18</v>
      </c>
      <c r="F96" s="14">
        <f t="shared" si="4"/>
        <v>8</v>
      </c>
      <c r="G96" s="41">
        <f t="shared" si="5"/>
        <v>4</v>
      </c>
      <c r="H96" s="24" t="s">
        <v>13</v>
      </c>
      <c r="I96" s="35">
        <v>28</v>
      </c>
      <c r="J96" s="35">
        <v>35</v>
      </c>
      <c r="K96" s="25">
        <v>18.100000000000001</v>
      </c>
      <c r="L96" s="24" t="s">
        <v>14</v>
      </c>
      <c r="M96" s="25">
        <v>143.29</v>
      </c>
      <c r="N96" s="37">
        <v>120</v>
      </c>
      <c r="O96" s="41">
        <v>22</v>
      </c>
      <c r="P96" s="46">
        <v>1.5209999999999999</v>
      </c>
      <c r="Q96" s="14">
        <f t="shared" si="3"/>
        <v>385</v>
      </c>
      <c r="R96" s="26">
        <v>1</v>
      </c>
    </row>
    <row r="97" spans="1:18" x14ac:dyDescent="0.25">
      <c r="A97" s="24">
        <v>3419137</v>
      </c>
      <c r="B97" s="39">
        <v>0.51500000000000001</v>
      </c>
      <c r="C97" s="24" t="s">
        <v>19</v>
      </c>
      <c r="D97" s="24" t="str" cm="1">
        <f t="array" ref="D97">LEFT(C97,MIN(SEARCH({0,1,2,3,4,5,6,7,8,9},C97&amp;"0123456789"))-1)</f>
        <v>Tr</v>
      </c>
      <c r="E97" s="35" cm="1">
        <f t="array" ref="E97">_xlfn.NUMBERVALUE(RIGHT(LEFT(C97,SEARCH("x",C97)-1),SEARCH("x",C97)-MIN(SEARCH({0,1,2,3,4,5,6,7,8,9},C97&amp;"0123456789"))))</f>
        <v>18</v>
      </c>
      <c r="F97" s="14" t="e">
        <f t="shared" si="4"/>
        <v>#N/A</v>
      </c>
      <c r="G97" s="41">
        <f t="shared" si="5"/>
        <v>4</v>
      </c>
      <c r="H97" s="24" t="s">
        <v>20</v>
      </c>
      <c r="I97" s="35">
        <v>28</v>
      </c>
      <c r="J97" s="35">
        <v>35</v>
      </c>
      <c r="K97" s="25">
        <v>16.41</v>
      </c>
      <c r="L97" s="24" t="s">
        <v>21</v>
      </c>
      <c r="M97" s="25">
        <v>177.48</v>
      </c>
      <c r="N97" s="37">
        <v>120</v>
      </c>
      <c r="O97" s="41">
        <v>22</v>
      </c>
      <c r="P97" s="46">
        <v>1.5209999999999999</v>
      </c>
      <c r="Q97" s="14">
        <f t="shared" si="3"/>
        <v>385</v>
      </c>
      <c r="R97" s="26">
        <v>1</v>
      </c>
    </row>
    <row r="98" spans="1:18" x14ac:dyDescent="0.25">
      <c r="A98" s="24">
        <v>3400698</v>
      </c>
      <c r="B98" s="39">
        <v>0.58299999999999996</v>
      </c>
      <c r="C98" s="24" t="s">
        <v>76</v>
      </c>
      <c r="D98" s="24" t="str" cm="1">
        <f t="array" ref="D98">LEFT(C98,MIN(SEARCH({0,1,2,3,4,5,6,7,8,9},C98&amp;"0123456789"))-1)</f>
        <v>Ds</v>
      </c>
      <c r="E98" s="35" cm="1">
        <f t="array" ref="E98">_xlfn.NUMBERVALUE(RIGHT(LEFT(C98,SEARCH("x",C98)-1),SEARCH("x",C98)-MIN(SEARCH({0,1,2,3,4,5,6,7,8,9},C98&amp;"0123456789"))))</f>
        <v>127</v>
      </c>
      <c r="F98" s="14" t="e">
        <f t="shared" si="4"/>
        <v>#N/A</v>
      </c>
      <c r="G98" s="41">
        <f t="shared" si="5"/>
        <v>127</v>
      </c>
      <c r="H98" s="24" t="s">
        <v>13</v>
      </c>
      <c r="I98" s="35">
        <v>28</v>
      </c>
      <c r="J98" s="35">
        <v>35</v>
      </c>
      <c r="K98" s="25" t="s">
        <v>22</v>
      </c>
      <c r="L98" s="24" t="s">
        <v>14</v>
      </c>
      <c r="M98" s="25" t="s">
        <v>22</v>
      </c>
      <c r="N98" s="37">
        <v>120</v>
      </c>
      <c r="O98" s="41">
        <v>22</v>
      </c>
      <c r="P98" s="46">
        <v>1.5209999999999999</v>
      </c>
      <c r="Q98" s="14">
        <f t="shared" si="3"/>
        <v>12.125984251968504</v>
      </c>
      <c r="R98" s="26">
        <v>1</v>
      </c>
    </row>
    <row r="99" spans="1:18" x14ac:dyDescent="0.25">
      <c r="A99" s="24">
        <v>3367351</v>
      </c>
      <c r="B99" s="39">
        <v>3.532</v>
      </c>
      <c r="C99" s="24" t="s">
        <v>23</v>
      </c>
      <c r="D99" s="24" t="str" cm="1">
        <f t="array" ref="D99">LEFT(C99,MIN(SEARCH({0,1,2,3,4,5,6,7,8,9},C99&amp;"0123456789"))-1)</f>
        <v>Ds</v>
      </c>
      <c r="E99" s="35" cm="1">
        <f t="array" ref="E99">_xlfn.NUMBERVALUE(RIGHT(LEFT(C99,SEARCH("x",C99)-1),SEARCH("x",C99)-MIN(SEARCH({0,1,2,3,4,5,6,7,8,9},C99&amp;"0123456789"))))</f>
        <v>18</v>
      </c>
      <c r="F99" s="14" t="e">
        <f t="shared" si="4"/>
        <v>#N/A</v>
      </c>
      <c r="G99" s="41">
        <f t="shared" si="5"/>
        <v>80</v>
      </c>
      <c r="H99" s="24" t="s">
        <v>24</v>
      </c>
      <c r="I99" s="35">
        <v>28</v>
      </c>
      <c r="J99" s="35">
        <v>35</v>
      </c>
      <c r="K99" s="25">
        <v>22.78</v>
      </c>
      <c r="L99" s="24" t="s">
        <v>21</v>
      </c>
      <c r="M99" s="25">
        <v>310.5</v>
      </c>
      <c r="N99" s="37">
        <v>120</v>
      </c>
      <c r="O99" s="41">
        <v>22</v>
      </c>
      <c r="P99" s="46">
        <v>1.5209999999999999</v>
      </c>
      <c r="Q99" s="14">
        <f t="shared" si="3"/>
        <v>19.25</v>
      </c>
      <c r="R99" s="26">
        <v>1</v>
      </c>
    </row>
    <row r="100" spans="1:18" x14ac:dyDescent="0.25">
      <c r="A100" s="24">
        <v>3367351</v>
      </c>
      <c r="B100" s="39">
        <v>3.532</v>
      </c>
      <c r="C100" s="24" t="s">
        <v>23</v>
      </c>
      <c r="D100" s="24" t="str" cm="1">
        <f t="array" ref="D100">LEFT(C100,MIN(SEARCH({0,1,2,3,4,5,6,7,8,9},C100&amp;"0123456789"))-1)</f>
        <v>Ds</v>
      </c>
      <c r="E100" s="35" cm="1">
        <f t="array" ref="E100">_xlfn.NUMBERVALUE(RIGHT(LEFT(C100,SEARCH("x",C100)-1),SEARCH("x",C100)-MIN(SEARCH({0,1,2,3,4,5,6,7,8,9},C100&amp;"0123456789"))))</f>
        <v>18</v>
      </c>
      <c r="F100" s="14" t="e">
        <f t="shared" si="4"/>
        <v>#N/A</v>
      </c>
      <c r="G100" s="41">
        <f t="shared" si="5"/>
        <v>80</v>
      </c>
      <c r="H100" s="24" t="s">
        <v>24</v>
      </c>
      <c r="I100" s="35">
        <v>28</v>
      </c>
      <c r="J100" s="35">
        <v>35</v>
      </c>
      <c r="K100" s="25">
        <v>22.78</v>
      </c>
      <c r="L100" s="24" t="s">
        <v>14</v>
      </c>
      <c r="M100" s="25">
        <v>139.4</v>
      </c>
      <c r="N100" s="37">
        <v>120</v>
      </c>
      <c r="O100" s="41">
        <v>22</v>
      </c>
      <c r="P100" s="46">
        <v>1.5209999999999999</v>
      </c>
      <c r="Q100" s="14">
        <f t="shared" si="3"/>
        <v>19.25</v>
      </c>
      <c r="R100" s="26">
        <v>1</v>
      </c>
    </row>
    <row r="101" spans="1:18" x14ac:dyDescent="0.25">
      <c r="A101" s="24">
        <v>3321112</v>
      </c>
      <c r="B101" s="39">
        <v>0.63900000000000001</v>
      </c>
      <c r="C101" s="24" t="s">
        <v>15</v>
      </c>
      <c r="D101" s="24" t="str" cm="1">
        <f t="array" ref="D101">LEFT(C101,MIN(SEARCH({0,1,2,3,4,5,6,7,8,9},C101&amp;"0123456789"))-1)</f>
        <v>Tr</v>
      </c>
      <c r="E101" s="35" cm="1">
        <f t="array" ref="E101">_xlfn.NUMBERVALUE(RIGHT(LEFT(C101,SEARCH("x",C101)-1),SEARCH("x",C101)-MIN(SEARCH({0,1,2,3,4,5,6,7,8,9},C101&amp;"0123456789"))))</f>
        <v>20</v>
      </c>
      <c r="F101" s="14">
        <f t="shared" si="4"/>
        <v>8</v>
      </c>
      <c r="G101" s="41">
        <f t="shared" si="5"/>
        <v>4</v>
      </c>
      <c r="H101" s="24" t="s">
        <v>20</v>
      </c>
      <c r="I101" s="35">
        <v>32</v>
      </c>
      <c r="J101" s="35">
        <v>44</v>
      </c>
      <c r="K101" s="25">
        <v>27.29</v>
      </c>
      <c r="L101" s="24" t="s">
        <v>16</v>
      </c>
      <c r="M101" s="25">
        <v>28.29</v>
      </c>
      <c r="N101" s="37">
        <v>120</v>
      </c>
      <c r="O101" s="41">
        <v>22</v>
      </c>
      <c r="P101" s="46">
        <v>1.5209999999999999</v>
      </c>
      <c r="Q101" s="14">
        <f t="shared" si="3"/>
        <v>385</v>
      </c>
      <c r="R101" s="26">
        <v>1</v>
      </c>
    </row>
    <row r="102" spans="1:18" x14ac:dyDescent="0.25">
      <c r="A102" s="24">
        <v>3317073</v>
      </c>
      <c r="B102" s="39">
        <v>0.51500000000000001</v>
      </c>
      <c r="C102" s="24" t="s">
        <v>19</v>
      </c>
      <c r="D102" s="24" t="str" cm="1">
        <f t="array" ref="D102">LEFT(C102,MIN(SEARCH({0,1,2,3,4,5,6,7,8,9},C102&amp;"0123456789"))-1)</f>
        <v>Tr</v>
      </c>
      <c r="E102" s="35" cm="1">
        <f t="array" ref="E102">_xlfn.NUMBERVALUE(RIGHT(LEFT(C102,SEARCH("x",C102)-1),SEARCH("x",C102)-MIN(SEARCH({0,1,2,3,4,5,6,7,8,9},C102&amp;"0123456789"))))</f>
        <v>18</v>
      </c>
      <c r="F102" s="14" t="e">
        <f t="shared" si="4"/>
        <v>#N/A</v>
      </c>
      <c r="G102" s="41">
        <f t="shared" si="5"/>
        <v>4</v>
      </c>
      <c r="H102" s="24" t="s">
        <v>24</v>
      </c>
      <c r="I102" s="35">
        <v>28</v>
      </c>
      <c r="J102" s="35">
        <v>35</v>
      </c>
      <c r="K102" s="25">
        <v>11.28</v>
      </c>
      <c r="L102" s="24" t="s">
        <v>21</v>
      </c>
      <c r="M102" s="25">
        <v>177.48</v>
      </c>
      <c r="N102" s="37">
        <v>120</v>
      </c>
      <c r="O102" s="41">
        <v>22</v>
      </c>
      <c r="P102" s="46">
        <v>1.5209999999999999</v>
      </c>
      <c r="Q102" s="14">
        <f t="shared" si="3"/>
        <v>385</v>
      </c>
      <c r="R102" s="26">
        <v>1</v>
      </c>
    </row>
    <row r="103" spans="1:18" x14ac:dyDescent="0.25">
      <c r="A103" s="24">
        <v>3307201</v>
      </c>
      <c r="B103" s="39">
        <v>0.45800000000000002</v>
      </c>
      <c r="C103" s="24" t="s">
        <v>17</v>
      </c>
      <c r="D103" s="24" t="str" cm="1">
        <f t="array" ref="D103">LEFT(C103,MIN(SEARCH({0,1,2,3,4,5,6,7,8,9},C103&amp;"0123456789"))-1)</f>
        <v>Tr</v>
      </c>
      <c r="E103" s="35" cm="1">
        <f t="array" ref="E103">_xlfn.NUMBERVALUE(RIGHT(LEFT(C103,SEARCH("x",C103)-1),SEARCH("x",C103)-MIN(SEARCH({0,1,2,3,4,5,6,7,8,9},C103&amp;"0123456789"))))</f>
        <v>16</v>
      </c>
      <c r="F103" s="14" t="e">
        <f t="shared" si="4"/>
        <v>#N/A</v>
      </c>
      <c r="G103" s="41">
        <f t="shared" si="5"/>
        <v>4</v>
      </c>
      <c r="H103" s="24" t="s">
        <v>20</v>
      </c>
      <c r="I103" s="35">
        <v>28</v>
      </c>
      <c r="J103" s="35">
        <v>35</v>
      </c>
      <c r="K103" s="25">
        <v>17.68</v>
      </c>
      <c r="L103" s="24" t="s">
        <v>14</v>
      </c>
      <c r="M103" s="25">
        <v>74.98</v>
      </c>
      <c r="N103" s="37">
        <v>120</v>
      </c>
      <c r="O103" s="41">
        <v>22</v>
      </c>
      <c r="P103" s="46">
        <v>1.5209999999999999</v>
      </c>
      <c r="Q103" s="14">
        <f t="shared" si="3"/>
        <v>385</v>
      </c>
      <c r="R103" s="26">
        <v>1</v>
      </c>
    </row>
    <row r="104" spans="1:18" x14ac:dyDescent="0.25">
      <c r="A104" s="24">
        <v>3302242</v>
      </c>
      <c r="B104" s="39">
        <v>0.60599999999999998</v>
      </c>
      <c r="C104" s="24" t="s">
        <v>18</v>
      </c>
      <c r="D104" s="24" t="str" cm="1">
        <f t="array" ref="D104">LEFT(C104,MIN(SEARCH({0,1,2,3,4,5,6,7,8,9},C104&amp;"0123456789"))-1)</f>
        <v>Tr</v>
      </c>
      <c r="E104" s="35" cm="1">
        <f t="array" ref="E104">_xlfn.NUMBERVALUE(RIGHT(LEFT(C104,SEARCH("x",C104)-1),SEARCH("x",C104)-MIN(SEARCH({0,1,2,3,4,5,6,7,8,9},C104&amp;"0123456789"))))</f>
        <v>18</v>
      </c>
      <c r="F104" s="14">
        <f t="shared" si="4"/>
        <v>8</v>
      </c>
      <c r="G104" s="41">
        <f t="shared" si="5"/>
        <v>4</v>
      </c>
      <c r="H104" s="24" t="s">
        <v>20</v>
      </c>
      <c r="I104" s="35">
        <v>28</v>
      </c>
      <c r="J104" s="35">
        <v>35</v>
      </c>
      <c r="K104" s="25">
        <v>21.66</v>
      </c>
      <c r="L104" s="24" t="s">
        <v>14</v>
      </c>
      <c r="M104" s="25">
        <v>143.29</v>
      </c>
      <c r="N104" s="37">
        <v>120</v>
      </c>
      <c r="O104" s="41">
        <v>22</v>
      </c>
      <c r="P104" s="46">
        <v>1.5209999999999999</v>
      </c>
      <c r="Q104" s="14">
        <f t="shared" si="3"/>
        <v>385</v>
      </c>
      <c r="R104" s="26">
        <v>1</v>
      </c>
    </row>
    <row r="105" spans="1:18" x14ac:dyDescent="0.25">
      <c r="A105" s="24">
        <v>3289036</v>
      </c>
      <c r="B105" s="39">
        <v>1.0229999999999999</v>
      </c>
      <c r="C105" s="24" t="s">
        <v>48</v>
      </c>
      <c r="D105" s="24" t="str" cm="1">
        <f t="array" ref="D105">LEFT(C105,MIN(SEARCH({0,1,2,3,4,5,6,7,8,9},C105&amp;"0123456789"))-1)</f>
        <v>Ds</v>
      </c>
      <c r="E105" s="35" cm="1">
        <f t="array" ref="E105">_xlfn.NUMBERVALUE(RIGHT(LEFT(C105,SEARCH("x",C105)-1),SEARCH("x",C105)-MIN(SEARCH({0,1,2,3,4,5,6,7,8,9},C105&amp;"0123456789"))))</f>
        <v>14</v>
      </c>
      <c r="F105" s="14" t="e">
        <f t="shared" si="4"/>
        <v>#N/A</v>
      </c>
      <c r="G105" s="41">
        <f t="shared" si="5"/>
        <v>25</v>
      </c>
      <c r="H105" s="24" t="s">
        <v>24</v>
      </c>
      <c r="I105" s="35">
        <v>28</v>
      </c>
      <c r="J105" s="35">
        <v>35</v>
      </c>
      <c r="K105" s="25">
        <v>19.55</v>
      </c>
      <c r="L105" s="24" t="s">
        <v>14</v>
      </c>
      <c r="M105" s="25">
        <v>90.2</v>
      </c>
      <c r="N105" s="37">
        <v>120</v>
      </c>
      <c r="O105" s="41">
        <v>22</v>
      </c>
      <c r="P105" s="46">
        <v>1.5209999999999999</v>
      </c>
      <c r="Q105" s="14">
        <f t="shared" si="3"/>
        <v>61.6</v>
      </c>
      <c r="R105" s="26">
        <v>1</v>
      </c>
    </row>
    <row r="106" spans="1:18" x14ac:dyDescent="0.25">
      <c r="A106" s="24">
        <v>3289036</v>
      </c>
      <c r="B106" s="39">
        <v>1.1970000000000001</v>
      </c>
      <c r="C106" s="24" t="s">
        <v>49</v>
      </c>
      <c r="D106" s="24" t="str" cm="1">
        <f t="array" ref="D106">LEFT(C106,MIN(SEARCH({0,1,2,3,4,5,6,7,8,9},C106&amp;"0123456789"))-1)</f>
        <v>Ds</v>
      </c>
      <c r="E106" s="35" cm="1">
        <f t="array" ref="E106">_xlfn.NUMBERVALUE(RIGHT(LEFT(C106,SEARCH("x",C106)-1),SEARCH("x",C106)-MIN(SEARCH({0,1,2,3,4,5,6,7,8,9},C106&amp;"0123456789"))))</f>
        <v>14</v>
      </c>
      <c r="F106" s="14" t="e">
        <f t="shared" si="4"/>
        <v>#N/A</v>
      </c>
      <c r="G106" s="41">
        <f t="shared" si="5"/>
        <v>30</v>
      </c>
      <c r="H106" s="24" t="s">
        <v>24</v>
      </c>
      <c r="I106" s="35">
        <v>28</v>
      </c>
      <c r="J106" s="35">
        <v>35</v>
      </c>
      <c r="K106" s="25">
        <v>19.55</v>
      </c>
      <c r="L106" s="24" t="s">
        <v>14</v>
      </c>
      <c r="M106" s="25">
        <v>90.2</v>
      </c>
      <c r="N106" s="37">
        <v>120</v>
      </c>
      <c r="O106" s="41">
        <v>22</v>
      </c>
      <c r="P106" s="46">
        <v>1.5209999999999999</v>
      </c>
      <c r="Q106" s="14">
        <f t="shared" si="3"/>
        <v>51.333333333333336</v>
      </c>
      <c r="R106" s="26">
        <v>1</v>
      </c>
    </row>
    <row r="107" spans="1:18" x14ac:dyDescent="0.25">
      <c r="A107" s="24">
        <v>3243877</v>
      </c>
      <c r="B107" s="39">
        <v>0.63900000000000001</v>
      </c>
      <c r="C107" s="24" t="s">
        <v>15</v>
      </c>
      <c r="D107" s="24" t="str" cm="1">
        <f t="array" ref="D107">LEFT(C107,MIN(SEARCH({0,1,2,3,4,5,6,7,8,9},C107&amp;"0123456789"))-1)</f>
        <v>Tr</v>
      </c>
      <c r="E107" s="35" cm="1">
        <f t="array" ref="E107">_xlfn.NUMBERVALUE(RIGHT(LEFT(C107,SEARCH("x",C107)-1),SEARCH("x",C107)-MIN(SEARCH({0,1,2,3,4,5,6,7,8,9},C107&amp;"0123456789"))))</f>
        <v>20</v>
      </c>
      <c r="F107" s="14">
        <f t="shared" si="4"/>
        <v>8</v>
      </c>
      <c r="G107" s="41">
        <f t="shared" si="5"/>
        <v>4</v>
      </c>
      <c r="H107" s="24" t="s">
        <v>24</v>
      </c>
      <c r="I107" s="35">
        <v>32</v>
      </c>
      <c r="J107" s="35">
        <v>44</v>
      </c>
      <c r="K107" s="25">
        <v>17.920000000000002</v>
      </c>
      <c r="L107" s="24" t="s">
        <v>16</v>
      </c>
      <c r="M107" s="25">
        <v>28.29</v>
      </c>
      <c r="N107" s="37">
        <v>120</v>
      </c>
      <c r="O107" s="41">
        <v>22</v>
      </c>
      <c r="P107" s="46">
        <v>1.5209999999999999</v>
      </c>
      <c r="Q107" s="14">
        <f t="shared" si="3"/>
        <v>385</v>
      </c>
      <c r="R107" s="26">
        <v>1</v>
      </c>
    </row>
    <row r="108" spans="1:18" x14ac:dyDescent="0.25">
      <c r="A108" s="24">
        <v>3223702</v>
      </c>
      <c r="B108" s="39">
        <v>0.40100000000000002</v>
      </c>
      <c r="C108" s="24" t="s">
        <v>28</v>
      </c>
      <c r="D108" s="24" t="str" cm="1">
        <f t="array" ref="D108">LEFT(C108,MIN(SEARCH({0,1,2,3,4,5,6,7,8,9},C108&amp;"0123456789"))-1)</f>
        <v>Ds</v>
      </c>
      <c r="E108" s="35" cm="1">
        <f t="array" ref="E108">_xlfn.NUMBERVALUE(RIGHT(LEFT(C108,SEARCH("x",C108)-1),SEARCH("x",C108)-MIN(SEARCH({0,1,2,3,4,5,6,7,8,9},C108&amp;"0123456789"))))</f>
        <v>12</v>
      </c>
      <c r="F108" s="14" t="e">
        <f t="shared" si="4"/>
        <v>#N/A</v>
      </c>
      <c r="G108" s="41">
        <f t="shared" si="5"/>
        <v>5</v>
      </c>
      <c r="H108" s="24" t="s">
        <v>13</v>
      </c>
      <c r="I108" s="35">
        <v>28</v>
      </c>
      <c r="J108" s="35">
        <v>35</v>
      </c>
      <c r="K108" s="25">
        <v>24.16</v>
      </c>
      <c r="L108" s="24" t="s">
        <v>14</v>
      </c>
      <c r="M108" s="25">
        <v>74.849999999999994</v>
      </c>
      <c r="N108" s="37">
        <v>120</v>
      </c>
      <c r="O108" s="41">
        <v>22</v>
      </c>
      <c r="P108" s="46">
        <v>1.5209999999999999</v>
      </c>
      <c r="Q108" s="14">
        <f t="shared" si="3"/>
        <v>308</v>
      </c>
      <c r="R108" s="26">
        <v>1</v>
      </c>
    </row>
    <row r="109" spans="1:18" x14ac:dyDescent="0.25">
      <c r="A109" s="24">
        <v>3212969</v>
      </c>
      <c r="B109" s="39">
        <v>1.5980000000000001</v>
      </c>
      <c r="C109" s="24" t="s">
        <v>75</v>
      </c>
      <c r="D109" s="24" t="str" cm="1">
        <f t="array" ref="D109">LEFT(C109,MIN(SEARCH({0,1,2,3,4,5,6,7,8,9},C109&amp;"0123456789"))-1)</f>
        <v>Ds</v>
      </c>
      <c r="E109" s="35" cm="1">
        <f t="array" ref="E109">_xlfn.NUMBERVALUE(RIGHT(LEFT(C109,SEARCH("x",C109)-1),SEARCH("x",C109)-MIN(SEARCH({0,1,2,3,4,5,6,7,8,9},C109&amp;"0123456789"))))</f>
        <v>14</v>
      </c>
      <c r="F109" s="14" t="e">
        <f t="shared" si="4"/>
        <v>#N/A</v>
      </c>
      <c r="G109" s="41">
        <f t="shared" si="5"/>
        <v>406</v>
      </c>
      <c r="H109" s="24" t="s">
        <v>24</v>
      </c>
      <c r="I109" s="35">
        <v>28</v>
      </c>
      <c r="J109" s="35">
        <v>35</v>
      </c>
      <c r="K109" s="25" t="s">
        <v>22</v>
      </c>
      <c r="L109" s="24" t="s">
        <v>14</v>
      </c>
      <c r="M109" s="25">
        <v>95.12</v>
      </c>
      <c r="N109" s="37">
        <v>120</v>
      </c>
      <c r="O109" s="41">
        <v>22</v>
      </c>
      <c r="P109" s="46">
        <v>1.5209999999999999</v>
      </c>
      <c r="Q109" s="14">
        <f t="shared" si="3"/>
        <v>3.7931034482758621</v>
      </c>
      <c r="R109" s="26">
        <v>1</v>
      </c>
    </row>
    <row r="110" spans="1:18" x14ac:dyDescent="0.25">
      <c r="A110" s="24">
        <v>3198411</v>
      </c>
      <c r="B110" s="39">
        <v>0.45800000000000002</v>
      </c>
      <c r="C110" s="24" t="s">
        <v>17</v>
      </c>
      <c r="D110" s="24" t="str" cm="1">
        <f t="array" ref="D110">LEFT(C110,MIN(SEARCH({0,1,2,3,4,5,6,7,8,9},C110&amp;"0123456789"))-1)</f>
        <v>Tr</v>
      </c>
      <c r="E110" s="35" cm="1">
        <f t="array" ref="E110">_xlfn.NUMBERVALUE(RIGHT(LEFT(C110,SEARCH("x",C110)-1),SEARCH("x",C110)-MIN(SEARCH({0,1,2,3,4,5,6,7,8,9},C110&amp;"0123456789"))))</f>
        <v>16</v>
      </c>
      <c r="F110" s="14" t="e">
        <f t="shared" si="4"/>
        <v>#N/A</v>
      </c>
      <c r="G110" s="41">
        <f t="shared" si="5"/>
        <v>4</v>
      </c>
      <c r="H110" s="24" t="s">
        <v>24</v>
      </c>
      <c r="I110" s="35">
        <v>28</v>
      </c>
      <c r="J110" s="35">
        <v>35</v>
      </c>
      <c r="K110" s="25">
        <v>12.47</v>
      </c>
      <c r="L110" s="24" t="s">
        <v>14</v>
      </c>
      <c r="M110" s="25">
        <v>74.98</v>
      </c>
      <c r="N110" s="37">
        <v>120</v>
      </c>
      <c r="O110" s="41">
        <v>22</v>
      </c>
      <c r="P110" s="46">
        <v>1.5209999999999999</v>
      </c>
      <c r="Q110" s="14">
        <f t="shared" si="3"/>
        <v>385</v>
      </c>
      <c r="R110" s="26">
        <v>1</v>
      </c>
    </row>
    <row r="111" spans="1:18" x14ac:dyDescent="0.25">
      <c r="A111" s="24">
        <v>3193616</v>
      </c>
      <c r="B111" s="39">
        <v>0.60599999999999998</v>
      </c>
      <c r="C111" s="24" t="s">
        <v>18</v>
      </c>
      <c r="D111" s="24" t="str" cm="1">
        <f t="array" ref="D111">LEFT(C111,MIN(SEARCH({0,1,2,3,4,5,6,7,8,9},C111&amp;"0123456789"))-1)</f>
        <v>Tr</v>
      </c>
      <c r="E111" s="35" cm="1">
        <f t="array" ref="E111">_xlfn.NUMBERVALUE(RIGHT(LEFT(C111,SEARCH("x",C111)-1),SEARCH("x",C111)-MIN(SEARCH({0,1,2,3,4,5,6,7,8,9},C111&amp;"0123456789"))))</f>
        <v>18</v>
      </c>
      <c r="F111" s="14">
        <f t="shared" si="4"/>
        <v>8</v>
      </c>
      <c r="G111" s="41">
        <f t="shared" si="5"/>
        <v>4</v>
      </c>
      <c r="H111" s="24" t="s">
        <v>24</v>
      </c>
      <c r="I111" s="35">
        <v>28</v>
      </c>
      <c r="J111" s="35">
        <v>35</v>
      </c>
      <c r="K111" s="25">
        <v>16.190000000000001</v>
      </c>
      <c r="L111" s="24" t="s">
        <v>14</v>
      </c>
      <c r="M111" s="25">
        <v>143.29</v>
      </c>
      <c r="N111" s="37">
        <v>120</v>
      </c>
      <c r="O111" s="41">
        <v>22</v>
      </c>
      <c r="P111" s="46">
        <v>1.5209999999999999</v>
      </c>
      <c r="Q111" s="14">
        <f t="shared" si="3"/>
        <v>385</v>
      </c>
      <c r="R111" s="26">
        <v>1</v>
      </c>
    </row>
    <row r="112" spans="1:18" x14ac:dyDescent="0.25">
      <c r="A112" s="24">
        <v>3136506</v>
      </c>
      <c r="B112" s="39">
        <v>0.45800000000000002</v>
      </c>
      <c r="C112" s="24" t="s">
        <v>17</v>
      </c>
      <c r="D112" s="24" t="str" cm="1">
        <f t="array" ref="D112">LEFT(C112,MIN(SEARCH({0,1,2,3,4,5,6,7,8,9},C112&amp;"0123456789"))-1)</f>
        <v>Tr</v>
      </c>
      <c r="E112" s="35" cm="1">
        <f t="array" ref="E112">_xlfn.NUMBERVALUE(RIGHT(LEFT(C112,SEARCH("x",C112)-1),SEARCH("x",C112)-MIN(SEARCH({0,1,2,3,4,5,6,7,8,9},C112&amp;"0123456789"))))</f>
        <v>16</v>
      </c>
      <c r="F112" s="14" t="e">
        <f t="shared" si="4"/>
        <v>#N/A</v>
      </c>
      <c r="G112" s="41">
        <f t="shared" si="5"/>
        <v>4</v>
      </c>
      <c r="H112" s="24" t="s">
        <v>13</v>
      </c>
      <c r="I112" s="35">
        <v>28</v>
      </c>
      <c r="J112" s="35">
        <v>35</v>
      </c>
      <c r="K112" s="25">
        <v>14.51</v>
      </c>
      <c r="L112" s="24" t="s">
        <v>21</v>
      </c>
      <c r="M112" s="25">
        <v>177.48</v>
      </c>
      <c r="N112" s="37">
        <v>120</v>
      </c>
      <c r="O112" s="41">
        <v>22</v>
      </c>
      <c r="P112" s="46">
        <v>1.5209999999999999</v>
      </c>
      <c r="Q112" s="14">
        <f t="shared" si="3"/>
        <v>385</v>
      </c>
      <c r="R112" s="26">
        <v>1</v>
      </c>
    </row>
    <row r="113" spans="1:18" x14ac:dyDescent="0.25">
      <c r="A113" s="24">
        <v>3006332</v>
      </c>
      <c r="B113" s="39">
        <v>0.67700000000000005</v>
      </c>
      <c r="C113" s="24" t="s">
        <v>50</v>
      </c>
      <c r="D113" s="24" t="str" cm="1">
        <f t="array" ref="D113">LEFT(C113,MIN(SEARCH({0,1,2,3,4,5,6,7,8,9},C113&amp;"0123456789"))-1)</f>
        <v>Ds</v>
      </c>
      <c r="E113" s="35" cm="1">
        <f t="array" ref="E113">_xlfn.NUMBERVALUE(RIGHT(LEFT(C113,SEARCH("x",C113)-1),SEARCH("x",C113)-MIN(SEARCH({0,1,2,3,4,5,6,7,8,9},C113&amp;"0123456789"))))</f>
        <v>12</v>
      </c>
      <c r="F113" s="14" t="e">
        <f t="shared" si="4"/>
        <v>#N/A</v>
      </c>
      <c r="G113" s="41">
        <f t="shared" si="5"/>
        <v>15</v>
      </c>
      <c r="H113" s="24" t="s">
        <v>13</v>
      </c>
      <c r="I113" s="35">
        <v>28</v>
      </c>
      <c r="J113" s="35">
        <v>35</v>
      </c>
      <c r="K113" s="25" t="s">
        <v>22</v>
      </c>
      <c r="L113" s="24" t="s">
        <v>14</v>
      </c>
      <c r="M113" s="25" t="s">
        <v>22</v>
      </c>
      <c r="N113" s="37">
        <v>120</v>
      </c>
      <c r="O113" s="41">
        <v>22</v>
      </c>
      <c r="P113" s="46">
        <v>1.5209999999999999</v>
      </c>
      <c r="Q113" s="14">
        <f t="shared" si="3"/>
        <v>102.66666666666667</v>
      </c>
      <c r="R113" s="26">
        <v>1</v>
      </c>
    </row>
    <row r="114" spans="1:18" x14ac:dyDescent="0.25">
      <c r="A114" s="24">
        <v>2991745</v>
      </c>
      <c r="B114" s="39">
        <v>0.45800000000000002</v>
      </c>
      <c r="C114" s="24" t="s">
        <v>17</v>
      </c>
      <c r="D114" s="24" t="str" cm="1">
        <f t="array" ref="D114">LEFT(C114,MIN(SEARCH({0,1,2,3,4,5,6,7,8,9},C114&amp;"0123456789"))-1)</f>
        <v>Tr</v>
      </c>
      <c r="E114" s="35" cm="1">
        <f t="array" ref="E114">_xlfn.NUMBERVALUE(RIGHT(LEFT(C114,SEARCH("x",C114)-1),SEARCH("x",C114)-MIN(SEARCH({0,1,2,3,4,5,6,7,8,9},C114&amp;"0123456789"))))</f>
        <v>16</v>
      </c>
      <c r="F114" s="14" t="e">
        <f t="shared" si="4"/>
        <v>#N/A</v>
      </c>
      <c r="G114" s="41">
        <f t="shared" si="5"/>
        <v>4</v>
      </c>
      <c r="H114" s="24" t="s">
        <v>20</v>
      </c>
      <c r="I114" s="35">
        <v>28</v>
      </c>
      <c r="J114" s="35">
        <v>35</v>
      </c>
      <c r="K114" s="25">
        <v>17.68</v>
      </c>
      <c r="L114" s="24" t="s">
        <v>21</v>
      </c>
      <c r="M114" s="25">
        <v>177.48</v>
      </c>
      <c r="N114" s="37">
        <v>120</v>
      </c>
      <c r="O114" s="41">
        <v>22</v>
      </c>
      <c r="P114" s="46">
        <v>1.5209999999999999</v>
      </c>
      <c r="Q114" s="14">
        <f t="shared" si="3"/>
        <v>385</v>
      </c>
      <c r="R114" s="26">
        <v>1</v>
      </c>
    </row>
    <row r="115" spans="1:18" x14ac:dyDescent="0.25">
      <c r="A115" s="24">
        <v>2976481</v>
      </c>
      <c r="B115" s="39">
        <v>0.40100000000000002</v>
      </c>
      <c r="C115" s="24" t="s">
        <v>51</v>
      </c>
      <c r="D115" s="24" t="str" cm="1">
        <f t="array" ref="D115">LEFT(C115,MIN(SEARCH({0,1,2,3,4,5,6,7,8,9},C115&amp;"0123456789"))-1)</f>
        <v>Tr</v>
      </c>
      <c r="E115" s="35" cm="1">
        <f t="array" ref="E115">_xlfn.NUMBERVALUE(RIGHT(LEFT(C115,SEARCH("x",C115)-1),SEARCH("x",C115)-MIN(SEARCH({0,1,2,3,4,5,6,7,8,9},C115&amp;"0123456789"))))</f>
        <v>14</v>
      </c>
      <c r="F115" s="14" t="e">
        <f t="shared" si="4"/>
        <v>#N/A</v>
      </c>
      <c r="G115" s="41">
        <f t="shared" si="5"/>
        <v>4</v>
      </c>
      <c r="H115" s="24" t="s">
        <v>13</v>
      </c>
      <c r="I115" s="35">
        <v>28</v>
      </c>
      <c r="J115" s="35">
        <v>35</v>
      </c>
      <c r="K115" s="25">
        <v>14.51</v>
      </c>
      <c r="L115" s="24" t="s">
        <v>14</v>
      </c>
      <c r="M115" s="25">
        <v>76.59</v>
      </c>
      <c r="N115" s="37">
        <v>120</v>
      </c>
      <c r="O115" s="41">
        <v>22</v>
      </c>
      <c r="P115" s="46">
        <v>1.5209999999999999</v>
      </c>
      <c r="Q115" s="14">
        <f t="shared" si="3"/>
        <v>385</v>
      </c>
      <c r="R115" s="26">
        <v>1</v>
      </c>
    </row>
    <row r="116" spans="1:18" x14ac:dyDescent="0.25">
      <c r="A116" s="24">
        <v>2972018</v>
      </c>
      <c r="B116" s="39">
        <v>0.57599999999999996</v>
      </c>
      <c r="C116" s="24" t="s">
        <v>52</v>
      </c>
      <c r="D116" s="24" t="str" cm="1">
        <f t="array" ref="D116">LEFT(C116,MIN(SEARCH({0,1,2,3,4,5,6,7,8,9},C116&amp;"0123456789"))-1)</f>
        <v>Tr</v>
      </c>
      <c r="E116" s="35" cm="1">
        <f t="array" ref="E116">_xlfn.NUMBERVALUE(RIGHT(LEFT(C116,SEARCH("x",C116)-1),SEARCH("x",C116)-MIN(SEARCH({0,1,2,3,4,5,6,7,8,9},C116&amp;"0123456789"))))</f>
        <v>16</v>
      </c>
      <c r="F116" s="14">
        <f t="shared" si="4"/>
        <v>8</v>
      </c>
      <c r="G116" s="41">
        <f t="shared" si="5"/>
        <v>4</v>
      </c>
      <c r="H116" s="24" t="s">
        <v>13</v>
      </c>
      <c r="I116" s="35">
        <v>28</v>
      </c>
      <c r="J116" s="35">
        <v>35</v>
      </c>
      <c r="K116" s="25">
        <v>15.66</v>
      </c>
      <c r="L116" s="24" t="s">
        <v>14</v>
      </c>
      <c r="M116" s="25">
        <v>99.59</v>
      </c>
      <c r="N116" s="37">
        <v>120</v>
      </c>
      <c r="O116" s="41">
        <v>22</v>
      </c>
      <c r="P116" s="46">
        <v>1.5209999999999999</v>
      </c>
      <c r="Q116" s="14">
        <f t="shared" si="3"/>
        <v>385</v>
      </c>
      <c r="R116" s="26">
        <v>1</v>
      </c>
    </row>
    <row r="117" spans="1:18" x14ac:dyDescent="0.25">
      <c r="A117" s="24">
        <v>2902439</v>
      </c>
      <c r="B117" s="39">
        <v>0.45800000000000002</v>
      </c>
      <c r="C117" s="24" t="s">
        <v>17</v>
      </c>
      <c r="D117" s="24" t="str" cm="1">
        <f t="array" ref="D117">LEFT(C117,MIN(SEARCH({0,1,2,3,4,5,6,7,8,9},C117&amp;"0123456789"))-1)</f>
        <v>Tr</v>
      </c>
      <c r="E117" s="35" cm="1">
        <f t="array" ref="E117">_xlfn.NUMBERVALUE(RIGHT(LEFT(C117,SEARCH("x",C117)-1),SEARCH("x",C117)-MIN(SEARCH({0,1,2,3,4,5,6,7,8,9},C117&amp;"0123456789"))))</f>
        <v>16</v>
      </c>
      <c r="F117" s="14" t="e">
        <f t="shared" si="4"/>
        <v>#N/A</v>
      </c>
      <c r="G117" s="41">
        <f t="shared" si="5"/>
        <v>4</v>
      </c>
      <c r="H117" s="24" t="s">
        <v>24</v>
      </c>
      <c r="I117" s="35">
        <v>28</v>
      </c>
      <c r="J117" s="35">
        <v>35</v>
      </c>
      <c r="K117" s="25">
        <v>12.47</v>
      </c>
      <c r="L117" s="24" t="s">
        <v>21</v>
      </c>
      <c r="M117" s="25">
        <v>177.48</v>
      </c>
      <c r="N117" s="37">
        <v>120</v>
      </c>
      <c r="O117" s="41">
        <v>22</v>
      </c>
      <c r="P117" s="46">
        <v>1.5209999999999999</v>
      </c>
      <c r="Q117" s="14">
        <f t="shared" si="3"/>
        <v>385</v>
      </c>
      <c r="R117" s="26">
        <v>1</v>
      </c>
    </row>
    <row r="118" spans="1:18" x14ac:dyDescent="0.25">
      <c r="A118" s="24">
        <v>2834743</v>
      </c>
      <c r="B118" s="39">
        <v>0.40100000000000002</v>
      </c>
      <c r="C118" s="24" t="s">
        <v>51</v>
      </c>
      <c r="D118" s="24" t="str" cm="1">
        <f t="array" ref="D118">LEFT(C118,MIN(SEARCH({0,1,2,3,4,5,6,7,8,9},C118&amp;"0123456789"))-1)</f>
        <v>Tr</v>
      </c>
      <c r="E118" s="35" cm="1">
        <f t="array" ref="E118">_xlfn.NUMBERVALUE(RIGHT(LEFT(C118,SEARCH("x",C118)-1),SEARCH("x",C118)-MIN(SEARCH({0,1,2,3,4,5,6,7,8,9},C118&amp;"0123456789"))))</f>
        <v>14</v>
      </c>
      <c r="F118" s="14" t="e">
        <f t="shared" si="4"/>
        <v>#N/A</v>
      </c>
      <c r="G118" s="41">
        <f t="shared" si="5"/>
        <v>4</v>
      </c>
      <c r="H118" s="24" t="s">
        <v>20</v>
      </c>
      <c r="I118" s="35">
        <v>28</v>
      </c>
      <c r="J118" s="35">
        <v>35</v>
      </c>
      <c r="K118" s="25">
        <v>17.68</v>
      </c>
      <c r="L118" s="24" t="s">
        <v>14</v>
      </c>
      <c r="M118" s="25">
        <v>76.59</v>
      </c>
      <c r="N118" s="37">
        <v>120</v>
      </c>
      <c r="O118" s="41">
        <v>22</v>
      </c>
      <c r="P118" s="46">
        <v>1.5209999999999999</v>
      </c>
      <c r="Q118" s="14">
        <f t="shared" si="3"/>
        <v>385</v>
      </c>
      <c r="R118" s="26">
        <v>1</v>
      </c>
    </row>
    <row r="119" spans="1:18" x14ac:dyDescent="0.25">
      <c r="A119" s="24">
        <v>2830493</v>
      </c>
      <c r="B119" s="39">
        <v>0.57599999999999996</v>
      </c>
      <c r="C119" s="24" t="s">
        <v>52</v>
      </c>
      <c r="D119" s="24" t="str" cm="1">
        <f t="array" ref="D119">LEFT(C119,MIN(SEARCH({0,1,2,3,4,5,6,7,8,9},C119&amp;"0123456789"))-1)</f>
        <v>Tr</v>
      </c>
      <c r="E119" s="35" cm="1">
        <f t="array" ref="E119">_xlfn.NUMBERVALUE(RIGHT(LEFT(C119,SEARCH("x",C119)-1),SEARCH("x",C119)-MIN(SEARCH({0,1,2,3,4,5,6,7,8,9},C119&amp;"0123456789"))))</f>
        <v>16</v>
      </c>
      <c r="F119" s="14">
        <f t="shared" si="4"/>
        <v>8</v>
      </c>
      <c r="G119" s="41">
        <f t="shared" si="5"/>
        <v>4</v>
      </c>
      <c r="H119" s="24" t="s">
        <v>20</v>
      </c>
      <c r="I119" s="35">
        <v>28</v>
      </c>
      <c r="J119" s="35">
        <v>35</v>
      </c>
      <c r="K119" s="25">
        <v>18.96</v>
      </c>
      <c r="L119" s="24" t="s">
        <v>14</v>
      </c>
      <c r="M119" s="25">
        <v>99.59</v>
      </c>
      <c r="N119" s="37">
        <v>120</v>
      </c>
      <c r="O119" s="41">
        <v>22</v>
      </c>
      <c r="P119" s="46">
        <v>1.5209999999999999</v>
      </c>
      <c r="Q119" s="14">
        <f t="shared" si="3"/>
        <v>385</v>
      </c>
      <c r="R119" s="26">
        <v>1</v>
      </c>
    </row>
    <row r="120" spans="1:18" x14ac:dyDescent="0.25">
      <c r="A120" s="24">
        <v>2778049</v>
      </c>
      <c r="B120" s="39">
        <v>0.51500000000000001</v>
      </c>
      <c r="C120" s="24" t="s">
        <v>19</v>
      </c>
      <c r="D120" s="24" t="str" cm="1">
        <f t="array" ref="D120">LEFT(C120,MIN(SEARCH({0,1,2,3,4,5,6,7,8,9},C120&amp;"0123456789"))-1)</f>
        <v>Tr</v>
      </c>
      <c r="E120" s="35" cm="1">
        <f t="array" ref="E120">_xlfn.NUMBERVALUE(RIGHT(LEFT(C120,SEARCH("x",C120)-1),SEARCH("x",C120)-MIN(SEARCH({0,1,2,3,4,5,6,7,8,9},C120&amp;"0123456789"))))</f>
        <v>18</v>
      </c>
      <c r="F120" s="14" t="e">
        <f t="shared" si="4"/>
        <v>#N/A</v>
      </c>
      <c r="G120" s="41">
        <f t="shared" si="5"/>
        <v>4</v>
      </c>
      <c r="H120" s="24" t="s">
        <v>13</v>
      </c>
      <c r="I120" s="35">
        <v>28</v>
      </c>
      <c r="J120" s="35">
        <v>35</v>
      </c>
      <c r="K120" s="25">
        <v>13.36</v>
      </c>
      <c r="L120" s="24" t="s">
        <v>16</v>
      </c>
      <c r="M120" s="25">
        <v>25.99</v>
      </c>
      <c r="N120" s="37">
        <v>120</v>
      </c>
      <c r="O120" s="41">
        <v>22</v>
      </c>
      <c r="P120" s="46">
        <v>1.5209999999999999</v>
      </c>
      <c r="Q120" s="14">
        <f t="shared" si="3"/>
        <v>385</v>
      </c>
      <c r="R120" s="26">
        <v>1</v>
      </c>
    </row>
    <row r="121" spans="1:18" x14ac:dyDescent="0.25">
      <c r="A121" s="24">
        <v>2741495</v>
      </c>
      <c r="B121" s="39">
        <v>0.40100000000000002</v>
      </c>
      <c r="C121" s="24" t="s">
        <v>51</v>
      </c>
      <c r="D121" s="24" t="str" cm="1">
        <f t="array" ref="D121">LEFT(C121,MIN(SEARCH({0,1,2,3,4,5,6,7,8,9},C121&amp;"0123456789"))-1)</f>
        <v>Tr</v>
      </c>
      <c r="E121" s="35" cm="1">
        <f t="array" ref="E121">_xlfn.NUMBERVALUE(RIGHT(LEFT(C121,SEARCH("x",C121)-1),SEARCH("x",C121)-MIN(SEARCH({0,1,2,3,4,5,6,7,8,9},C121&amp;"0123456789"))))</f>
        <v>14</v>
      </c>
      <c r="F121" s="14" t="e">
        <f t="shared" si="4"/>
        <v>#N/A</v>
      </c>
      <c r="G121" s="41">
        <f t="shared" si="5"/>
        <v>4</v>
      </c>
      <c r="H121" s="24" t="s">
        <v>24</v>
      </c>
      <c r="I121" s="35">
        <v>28</v>
      </c>
      <c r="J121" s="35">
        <v>35</v>
      </c>
      <c r="K121" s="25">
        <v>12.47</v>
      </c>
      <c r="L121" s="24" t="s">
        <v>14</v>
      </c>
      <c r="M121" s="25">
        <v>76.59</v>
      </c>
      <c r="N121" s="37">
        <v>120</v>
      </c>
      <c r="O121" s="41">
        <v>22</v>
      </c>
      <c r="P121" s="46">
        <v>1.5209999999999999</v>
      </c>
      <c r="Q121" s="14">
        <f t="shared" si="3"/>
        <v>385</v>
      </c>
      <c r="R121" s="26">
        <v>1</v>
      </c>
    </row>
    <row r="122" spans="1:18" x14ac:dyDescent="0.25">
      <c r="A122" s="24">
        <v>2737385</v>
      </c>
      <c r="B122" s="39">
        <v>0.57599999999999996</v>
      </c>
      <c r="C122" s="24" t="s">
        <v>52</v>
      </c>
      <c r="D122" s="24" t="str" cm="1">
        <f t="array" ref="D122">LEFT(C122,MIN(SEARCH({0,1,2,3,4,5,6,7,8,9},C122&amp;"0123456789"))-1)</f>
        <v>Tr</v>
      </c>
      <c r="E122" s="35" cm="1">
        <f t="array" ref="E122">_xlfn.NUMBERVALUE(RIGHT(LEFT(C122,SEARCH("x",C122)-1),SEARCH("x",C122)-MIN(SEARCH({0,1,2,3,4,5,6,7,8,9},C122&amp;"0123456789"))))</f>
        <v>16</v>
      </c>
      <c r="F122" s="14">
        <f t="shared" si="4"/>
        <v>8</v>
      </c>
      <c r="G122" s="41">
        <f t="shared" si="5"/>
        <v>4</v>
      </c>
      <c r="H122" s="24" t="s">
        <v>24</v>
      </c>
      <c r="I122" s="35">
        <v>28</v>
      </c>
      <c r="J122" s="35">
        <v>35</v>
      </c>
      <c r="K122" s="25">
        <v>13.66</v>
      </c>
      <c r="L122" s="24" t="s">
        <v>14</v>
      </c>
      <c r="M122" s="25">
        <v>99.59</v>
      </c>
      <c r="N122" s="37">
        <v>120</v>
      </c>
      <c r="O122" s="41">
        <v>22</v>
      </c>
      <c r="P122" s="46">
        <v>1.5209999999999999</v>
      </c>
      <c r="Q122" s="14">
        <f t="shared" si="3"/>
        <v>385</v>
      </c>
      <c r="R122" s="26">
        <v>1</v>
      </c>
    </row>
    <row r="123" spans="1:18" x14ac:dyDescent="0.25">
      <c r="A123" s="24">
        <v>2681908</v>
      </c>
      <c r="B123" s="39">
        <v>4.4809999999999999</v>
      </c>
      <c r="C123" s="24" t="s">
        <v>43</v>
      </c>
      <c r="D123" s="24" t="str" cm="1">
        <f t="array" ref="D123">LEFT(C123,MIN(SEARCH({0,1,2,3,4,5,6,7,8,9},C123&amp;"0123456789"))-1)</f>
        <v>Ds</v>
      </c>
      <c r="E123" s="35" cm="1">
        <f t="array" ref="E123">_xlfn.NUMBERVALUE(RIGHT(LEFT(C123,SEARCH("x",C123)-1),SEARCH("x",C123)-MIN(SEARCH({0,1,2,3,4,5,6,7,8,9},C123&amp;"0123456789"))))</f>
        <v>18</v>
      </c>
      <c r="F123" s="14" t="e">
        <f t="shared" si="4"/>
        <v>#N/A</v>
      </c>
      <c r="G123" s="41">
        <f t="shared" si="5"/>
        <v>100</v>
      </c>
      <c r="H123" s="24" t="s">
        <v>24</v>
      </c>
      <c r="I123" s="35">
        <v>28</v>
      </c>
      <c r="J123" s="35">
        <v>35</v>
      </c>
      <c r="K123" s="25">
        <v>22.78</v>
      </c>
      <c r="L123" s="24" t="s">
        <v>21</v>
      </c>
      <c r="M123" s="25">
        <v>243</v>
      </c>
      <c r="N123" s="37">
        <v>120</v>
      </c>
      <c r="O123" s="41">
        <v>22</v>
      </c>
      <c r="P123" s="46">
        <v>1.5209999999999999</v>
      </c>
      <c r="Q123" s="14">
        <f t="shared" si="3"/>
        <v>15.4</v>
      </c>
      <c r="R123" s="26">
        <v>1</v>
      </c>
    </row>
    <row r="124" spans="1:18" x14ac:dyDescent="0.25">
      <c r="A124" s="24">
        <v>2681908</v>
      </c>
      <c r="B124" s="39">
        <v>4.4809999999999999</v>
      </c>
      <c r="C124" s="24" t="s">
        <v>43</v>
      </c>
      <c r="D124" s="24" t="str" cm="1">
        <f t="array" ref="D124">LEFT(C124,MIN(SEARCH({0,1,2,3,4,5,6,7,8,9},C124&amp;"0123456789"))-1)</f>
        <v>Ds</v>
      </c>
      <c r="E124" s="35" cm="1">
        <f t="array" ref="E124">_xlfn.NUMBERVALUE(RIGHT(LEFT(C124,SEARCH("x",C124)-1),SEARCH("x",C124)-MIN(SEARCH({0,1,2,3,4,5,6,7,8,9},C124&amp;"0123456789"))))</f>
        <v>18</v>
      </c>
      <c r="F124" s="14" t="e">
        <f t="shared" si="4"/>
        <v>#N/A</v>
      </c>
      <c r="G124" s="41">
        <f t="shared" si="5"/>
        <v>100</v>
      </c>
      <c r="H124" s="24" t="s">
        <v>24</v>
      </c>
      <c r="I124" s="35">
        <v>28</v>
      </c>
      <c r="J124" s="35">
        <v>35</v>
      </c>
      <c r="K124" s="25">
        <v>22.78</v>
      </c>
      <c r="L124" s="24" t="s">
        <v>14</v>
      </c>
      <c r="M124" s="25">
        <v>146.69999999999999</v>
      </c>
      <c r="N124" s="37">
        <v>120</v>
      </c>
      <c r="O124" s="41">
        <v>22</v>
      </c>
      <c r="P124" s="46">
        <v>1.5209999999999999</v>
      </c>
      <c r="Q124" s="14">
        <f t="shared" si="3"/>
        <v>15.4</v>
      </c>
      <c r="R124" s="26">
        <v>1</v>
      </c>
    </row>
    <row r="125" spans="1:18" x14ac:dyDescent="0.25">
      <c r="A125" s="24">
        <v>2645760</v>
      </c>
      <c r="B125" s="39">
        <v>0.51500000000000001</v>
      </c>
      <c r="C125" s="24" t="s">
        <v>19</v>
      </c>
      <c r="D125" s="24" t="str" cm="1">
        <f t="array" ref="D125">LEFT(C125,MIN(SEARCH({0,1,2,3,4,5,6,7,8,9},C125&amp;"0123456789"))-1)</f>
        <v>Tr</v>
      </c>
      <c r="E125" s="35" cm="1">
        <f t="array" ref="E125">_xlfn.NUMBERVALUE(RIGHT(LEFT(C125,SEARCH("x",C125)-1),SEARCH("x",C125)-MIN(SEARCH({0,1,2,3,4,5,6,7,8,9},C125&amp;"0123456789"))))</f>
        <v>18</v>
      </c>
      <c r="F125" s="14" t="e">
        <f t="shared" si="4"/>
        <v>#N/A</v>
      </c>
      <c r="G125" s="41">
        <f t="shared" si="5"/>
        <v>4</v>
      </c>
      <c r="H125" s="24" t="s">
        <v>20</v>
      </c>
      <c r="I125" s="35">
        <v>28</v>
      </c>
      <c r="J125" s="35">
        <v>35</v>
      </c>
      <c r="K125" s="25">
        <v>16.41</v>
      </c>
      <c r="L125" s="24" t="s">
        <v>16</v>
      </c>
      <c r="M125" s="25">
        <v>25.99</v>
      </c>
      <c r="N125" s="37">
        <v>120</v>
      </c>
      <c r="O125" s="41">
        <v>22</v>
      </c>
      <c r="P125" s="46">
        <v>1.5209999999999999</v>
      </c>
      <c r="Q125" s="14">
        <f t="shared" si="3"/>
        <v>385</v>
      </c>
      <c r="R125" s="26">
        <v>1</v>
      </c>
    </row>
    <row r="126" spans="1:18" x14ac:dyDescent="0.25">
      <c r="A126" s="24">
        <v>2611449</v>
      </c>
      <c r="B126" s="39">
        <v>1.0069999999999999</v>
      </c>
      <c r="C126" s="24" t="s">
        <v>53</v>
      </c>
      <c r="D126" s="24" t="str" cm="1">
        <f t="array" ref="D126">LEFT(C126,MIN(SEARCH({0,1,2,3,4,5,6,7,8,9},C126&amp;"0123456789"))-1)</f>
        <v>Ds</v>
      </c>
      <c r="E126" s="35" cm="1">
        <f t="array" ref="E126">_xlfn.NUMBERVALUE(RIGHT(LEFT(C126,SEARCH("x",C126)-1),SEARCH("x",C126)-MIN(SEARCH({0,1,2,3,4,5,6,7,8,9},C126&amp;"0123456789"))))</f>
        <v>12</v>
      </c>
      <c r="F126" s="14" t="e">
        <f t="shared" si="4"/>
        <v>#N/A</v>
      </c>
      <c r="G126" s="41">
        <f t="shared" si="5"/>
        <v>25</v>
      </c>
      <c r="H126" s="24" t="s">
        <v>13</v>
      </c>
      <c r="I126" s="35">
        <v>28</v>
      </c>
      <c r="J126" s="35">
        <v>35</v>
      </c>
      <c r="K126" s="25">
        <v>24.16</v>
      </c>
      <c r="L126" s="24" t="s">
        <v>14</v>
      </c>
      <c r="M126" s="25">
        <v>78.599999999999994</v>
      </c>
      <c r="N126" s="37">
        <v>120</v>
      </c>
      <c r="O126" s="41">
        <v>22</v>
      </c>
      <c r="P126" s="46">
        <v>1.5209999999999999</v>
      </c>
      <c r="Q126" s="14">
        <f t="shared" si="3"/>
        <v>61.6</v>
      </c>
      <c r="R126" s="26">
        <v>1</v>
      </c>
    </row>
    <row r="127" spans="1:18" x14ac:dyDescent="0.25">
      <c r="A127" s="24">
        <v>2584231</v>
      </c>
      <c r="B127" s="39">
        <v>0.51500000000000001</v>
      </c>
      <c r="C127" s="24" t="s">
        <v>19</v>
      </c>
      <c r="D127" s="24" t="str" cm="1">
        <f t="array" ref="D127">LEFT(C127,MIN(SEARCH({0,1,2,3,4,5,6,7,8,9},C127&amp;"0123456789"))-1)</f>
        <v>Tr</v>
      </c>
      <c r="E127" s="35" cm="1">
        <f t="array" ref="E127">_xlfn.NUMBERVALUE(RIGHT(LEFT(C127,SEARCH("x",C127)-1),SEARCH("x",C127)-MIN(SEARCH({0,1,2,3,4,5,6,7,8,9},C127&amp;"0123456789"))))</f>
        <v>18</v>
      </c>
      <c r="F127" s="14" t="e">
        <f t="shared" si="4"/>
        <v>#N/A</v>
      </c>
      <c r="G127" s="41">
        <f t="shared" si="5"/>
        <v>4</v>
      </c>
      <c r="H127" s="24" t="s">
        <v>24</v>
      </c>
      <c r="I127" s="35">
        <v>28</v>
      </c>
      <c r="J127" s="35">
        <v>35</v>
      </c>
      <c r="K127" s="25">
        <v>11.28</v>
      </c>
      <c r="L127" s="24" t="s">
        <v>16</v>
      </c>
      <c r="M127" s="25">
        <v>25.99</v>
      </c>
      <c r="N127" s="37">
        <v>120</v>
      </c>
      <c r="O127" s="41">
        <v>22</v>
      </c>
      <c r="P127" s="46">
        <v>1.5209999999999999</v>
      </c>
      <c r="Q127" s="14">
        <f t="shared" si="3"/>
        <v>385</v>
      </c>
      <c r="R127" s="26">
        <v>1</v>
      </c>
    </row>
    <row r="128" spans="1:18" x14ac:dyDescent="0.25">
      <c r="A128" s="24">
        <v>2430792</v>
      </c>
      <c r="B128" s="39">
        <v>0.45800000000000002</v>
      </c>
      <c r="C128" s="24" t="s">
        <v>17</v>
      </c>
      <c r="D128" s="24" t="str" cm="1">
        <f t="array" ref="D128">LEFT(C128,MIN(SEARCH({0,1,2,3,4,5,6,7,8,9},C128&amp;"0123456789"))-1)</f>
        <v>Tr</v>
      </c>
      <c r="E128" s="35" cm="1">
        <f t="array" ref="E128">_xlfn.NUMBERVALUE(RIGHT(LEFT(C128,SEARCH("x",C128)-1),SEARCH("x",C128)-MIN(SEARCH({0,1,2,3,4,5,6,7,8,9},C128&amp;"0123456789"))))</f>
        <v>16</v>
      </c>
      <c r="F128" s="14" t="e">
        <f t="shared" si="4"/>
        <v>#N/A</v>
      </c>
      <c r="G128" s="41">
        <f t="shared" si="5"/>
        <v>4</v>
      </c>
      <c r="H128" s="24" t="s">
        <v>13</v>
      </c>
      <c r="I128" s="35">
        <v>28</v>
      </c>
      <c r="J128" s="35">
        <v>35</v>
      </c>
      <c r="K128" s="25">
        <v>14.51</v>
      </c>
      <c r="L128" s="24" t="s">
        <v>16</v>
      </c>
      <c r="M128" s="25">
        <v>19.09</v>
      </c>
      <c r="N128" s="37">
        <v>120</v>
      </c>
      <c r="O128" s="41">
        <v>22</v>
      </c>
      <c r="P128" s="46">
        <v>1.5209999999999999</v>
      </c>
      <c r="Q128" s="14">
        <f t="shared" si="3"/>
        <v>385</v>
      </c>
      <c r="R128" s="26">
        <v>1</v>
      </c>
    </row>
    <row r="129" spans="1:18" x14ac:dyDescent="0.25">
      <c r="A129" s="24">
        <v>2427148</v>
      </c>
      <c r="B129" s="39">
        <v>0.60599999999999998</v>
      </c>
      <c r="C129" s="24" t="s">
        <v>18</v>
      </c>
      <c r="D129" s="24" t="str" cm="1">
        <f t="array" ref="D129">LEFT(C129,MIN(SEARCH({0,1,2,3,4,5,6,7,8,9},C129&amp;"0123456789"))-1)</f>
        <v>Tr</v>
      </c>
      <c r="E129" s="35" cm="1">
        <f t="array" ref="E129">_xlfn.NUMBERVALUE(RIGHT(LEFT(C129,SEARCH("x",C129)-1),SEARCH("x",C129)-MIN(SEARCH({0,1,2,3,4,5,6,7,8,9},C129&amp;"0123456789"))))</f>
        <v>18</v>
      </c>
      <c r="F129" s="14">
        <f t="shared" si="4"/>
        <v>8</v>
      </c>
      <c r="G129" s="41">
        <f t="shared" si="5"/>
        <v>4</v>
      </c>
      <c r="H129" s="24" t="s">
        <v>13</v>
      </c>
      <c r="I129" s="35">
        <v>28</v>
      </c>
      <c r="J129" s="35">
        <v>35</v>
      </c>
      <c r="K129" s="25">
        <v>18.100000000000001</v>
      </c>
      <c r="L129" s="24" t="s">
        <v>16</v>
      </c>
      <c r="M129" s="25">
        <v>27.37</v>
      </c>
      <c r="N129" s="37">
        <v>120</v>
      </c>
      <c r="O129" s="41">
        <v>22</v>
      </c>
      <c r="P129" s="46">
        <v>1.5209999999999999</v>
      </c>
      <c r="Q129" s="14">
        <f t="shared" si="3"/>
        <v>385</v>
      </c>
      <c r="R129" s="26">
        <v>1</v>
      </c>
    </row>
    <row r="130" spans="1:18" x14ac:dyDescent="0.25">
      <c r="A130" s="24">
        <v>2324213</v>
      </c>
      <c r="B130" s="39">
        <v>0.40100000000000002</v>
      </c>
      <c r="C130" s="24" t="s">
        <v>54</v>
      </c>
      <c r="D130" s="24" t="str" cm="1">
        <f t="array" ref="D130">LEFT(C130,MIN(SEARCH({0,1,2,3,4,5,6,7,8,9},C130&amp;"0123456789"))-1)</f>
        <v>Tr</v>
      </c>
      <c r="E130" s="35" cm="1">
        <f t="array" ref="E130">_xlfn.NUMBERVALUE(RIGHT(LEFT(C130,SEARCH("x",C130)-1),SEARCH("x",C130)-MIN(SEARCH({0,1,2,3,4,5,6,7,8,9},C130&amp;"0123456789"))))</f>
        <v>14</v>
      </c>
      <c r="F130" s="14" t="e">
        <f t="shared" si="4"/>
        <v>#N/A</v>
      </c>
      <c r="G130" s="41">
        <f t="shared" si="5"/>
        <v>3</v>
      </c>
      <c r="H130" s="24" t="s">
        <v>13</v>
      </c>
      <c r="I130" s="35">
        <v>28</v>
      </c>
      <c r="J130" s="35">
        <v>35</v>
      </c>
      <c r="K130" s="25">
        <v>14.51</v>
      </c>
      <c r="L130" s="24" t="s">
        <v>14</v>
      </c>
      <c r="M130" s="25">
        <v>76.59</v>
      </c>
      <c r="N130" s="37">
        <v>120</v>
      </c>
      <c r="O130" s="41">
        <v>22</v>
      </c>
      <c r="P130" s="46">
        <v>1.5209999999999999</v>
      </c>
      <c r="Q130" s="14">
        <f t="shared" ref="Q130:Q193" si="6">Cycle_max*2*O130/G130</f>
        <v>513.33333333333337</v>
      </c>
      <c r="R130" s="26">
        <v>1</v>
      </c>
    </row>
    <row r="131" spans="1:18" x14ac:dyDescent="0.25">
      <c r="A131" s="24">
        <v>315040</v>
      </c>
      <c r="B131" s="39">
        <v>0.45800000000000002</v>
      </c>
      <c r="C131" s="24" t="s">
        <v>17</v>
      </c>
      <c r="D131" s="24" t="str" cm="1">
        <f t="array" ref="D131">LEFT(C131,MIN(SEARCH({0,1,2,3,4,5,6,7,8,9},C131&amp;"0123456789"))-1)</f>
        <v>Tr</v>
      </c>
      <c r="E131" s="35" cm="1">
        <f t="array" ref="E131">_xlfn.NUMBERVALUE(RIGHT(LEFT(C131,SEARCH("x",C131)-1),SEARCH("x",C131)-MIN(SEARCH({0,1,2,3,4,5,6,7,8,9},C131&amp;"0123456789"))))</f>
        <v>16</v>
      </c>
      <c r="F131" s="14" t="e">
        <f t="shared" ref="F131:F194" si="7">IFERROR(_xlfn.NUMBERVALUE(RIGHT(LEFT(C131,SEARCH("P",C131)-1),SEARCH("P",C131)-SEARCH("x",C131)-1)),NA())</f>
        <v>#N/A</v>
      </c>
      <c r="G131" s="41">
        <f t="shared" ref="G131:G194" si="8">_xlfn.NUMBERVALUE(RIGHT(C131,LEN(C131)-IFERROR(SEARCH("P",C131),SEARCH("x",C131))))</f>
        <v>4</v>
      </c>
      <c r="H131" s="24" t="s">
        <v>20</v>
      </c>
      <c r="I131" s="35">
        <v>28</v>
      </c>
      <c r="J131" s="35">
        <v>35</v>
      </c>
      <c r="K131" s="25">
        <v>17.68</v>
      </c>
      <c r="L131" s="24" t="s">
        <v>16</v>
      </c>
      <c r="M131" s="25">
        <v>19.09</v>
      </c>
      <c r="N131" s="37">
        <v>120</v>
      </c>
      <c r="O131" s="41">
        <v>22</v>
      </c>
      <c r="P131" s="46">
        <v>1.5209999999999999</v>
      </c>
      <c r="Q131" s="14">
        <f t="shared" si="6"/>
        <v>385</v>
      </c>
      <c r="R131" s="26">
        <v>1</v>
      </c>
    </row>
    <row r="132" spans="1:18" x14ac:dyDescent="0.25">
      <c r="A132" s="24">
        <v>2311570</v>
      </c>
      <c r="B132" s="39">
        <v>0.60599999999999998</v>
      </c>
      <c r="C132" s="24" t="s">
        <v>18</v>
      </c>
      <c r="D132" s="24" t="str" cm="1">
        <f t="array" ref="D132">LEFT(C132,MIN(SEARCH({0,1,2,3,4,5,6,7,8,9},C132&amp;"0123456789"))-1)</f>
        <v>Tr</v>
      </c>
      <c r="E132" s="35" cm="1">
        <f t="array" ref="E132">_xlfn.NUMBERVALUE(RIGHT(LEFT(C132,SEARCH("x",C132)-1),SEARCH("x",C132)-MIN(SEARCH({0,1,2,3,4,5,6,7,8,9},C132&amp;"0123456789"))))</f>
        <v>18</v>
      </c>
      <c r="F132" s="14">
        <f t="shared" si="7"/>
        <v>8</v>
      </c>
      <c r="G132" s="41">
        <f t="shared" si="8"/>
        <v>4</v>
      </c>
      <c r="H132" s="24" t="s">
        <v>20</v>
      </c>
      <c r="I132" s="35">
        <v>28</v>
      </c>
      <c r="J132" s="35">
        <v>35</v>
      </c>
      <c r="K132" s="25">
        <v>21.66</v>
      </c>
      <c r="L132" s="24" t="s">
        <v>16</v>
      </c>
      <c r="M132" s="25">
        <v>27.37</v>
      </c>
      <c r="N132" s="37">
        <v>120</v>
      </c>
      <c r="O132" s="41">
        <v>22</v>
      </c>
      <c r="P132" s="46">
        <v>1.5209999999999999</v>
      </c>
      <c r="Q132" s="14">
        <f t="shared" si="6"/>
        <v>385</v>
      </c>
      <c r="R132" s="26">
        <v>1</v>
      </c>
    </row>
    <row r="133" spans="1:18" x14ac:dyDescent="0.25">
      <c r="A133" s="24">
        <v>2261202</v>
      </c>
      <c r="B133" s="39">
        <v>0.45800000000000002</v>
      </c>
      <c r="C133" s="24" t="s">
        <v>17</v>
      </c>
      <c r="D133" s="24" t="str" cm="1">
        <f t="array" ref="D133">LEFT(C133,MIN(SEARCH({0,1,2,3,4,5,6,7,8,9},C133&amp;"0123456789"))-1)</f>
        <v>Tr</v>
      </c>
      <c r="E133" s="35" cm="1">
        <f t="array" ref="E133">_xlfn.NUMBERVALUE(RIGHT(LEFT(C133,SEARCH("x",C133)-1),SEARCH("x",C133)-MIN(SEARCH({0,1,2,3,4,5,6,7,8,9},C133&amp;"0123456789"))))</f>
        <v>16</v>
      </c>
      <c r="F133" s="14" t="e">
        <f t="shared" si="7"/>
        <v>#N/A</v>
      </c>
      <c r="G133" s="41">
        <f t="shared" si="8"/>
        <v>4</v>
      </c>
      <c r="H133" s="24" t="s">
        <v>24</v>
      </c>
      <c r="I133" s="35">
        <v>28</v>
      </c>
      <c r="J133" s="35">
        <v>35</v>
      </c>
      <c r="K133" s="25">
        <v>12.47</v>
      </c>
      <c r="L133" s="24" t="s">
        <v>16</v>
      </c>
      <c r="M133" s="25">
        <v>19.09</v>
      </c>
      <c r="N133" s="37">
        <v>120</v>
      </c>
      <c r="O133" s="41">
        <v>22</v>
      </c>
      <c r="P133" s="46">
        <v>1.5209999999999999</v>
      </c>
      <c r="Q133" s="14">
        <f t="shared" si="6"/>
        <v>385</v>
      </c>
      <c r="R133" s="26">
        <v>1</v>
      </c>
    </row>
    <row r="134" spans="1:18" x14ac:dyDescent="0.25">
      <c r="A134" s="24">
        <v>2257812</v>
      </c>
      <c r="B134" s="39">
        <v>0.60599999999999998</v>
      </c>
      <c r="C134" s="24" t="s">
        <v>18</v>
      </c>
      <c r="D134" s="24" t="str" cm="1">
        <f t="array" ref="D134">LEFT(C134,MIN(SEARCH({0,1,2,3,4,5,6,7,8,9},C134&amp;"0123456789"))-1)</f>
        <v>Tr</v>
      </c>
      <c r="E134" s="35" cm="1">
        <f t="array" ref="E134">_xlfn.NUMBERVALUE(RIGHT(LEFT(C134,SEARCH("x",C134)-1),SEARCH("x",C134)-MIN(SEARCH({0,1,2,3,4,5,6,7,8,9},C134&amp;"0123456789"))))</f>
        <v>18</v>
      </c>
      <c r="F134" s="14">
        <f t="shared" si="7"/>
        <v>8</v>
      </c>
      <c r="G134" s="41">
        <f t="shared" si="8"/>
        <v>4</v>
      </c>
      <c r="H134" s="24" t="s">
        <v>24</v>
      </c>
      <c r="I134" s="35">
        <v>28</v>
      </c>
      <c r="J134" s="35">
        <v>35</v>
      </c>
      <c r="K134" s="25">
        <v>16.190000000000001</v>
      </c>
      <c r="L134" s="24" t="s">
        <v>16</v>
      </c>
      <c r="M134" s="25">
        <v>27.37</v>
      </c>
      <c r="N134" s="37">
        <v>120</v>
      </c>
      <c r="O134" s="41">
        <v>22</v>
      </c>
      <c r="P134" s="46">
        <v>1.5209999999999999</v>
      </c>
      <c r="Q134" s="14">
        <f t="shared" si="6"/>
        <v>385</v>
      </c>
      <c r="R134" s="26">
        <v>1</v>
      </c>
    </row>
    <row r="135" spans="1:18" x14ac:dyDescent="0.25">
      <c r="A135" s="24">
        <v>2213536</v>
      </c>
      <c r="B135" s="39">
        <v>0.40100000000000002</v>
      </c>
      <c r="C135" s="24" t="s">
        <v>54</v>
      </c>
      <c r="D135" s="24" t="str" cm="1">
        <f t="array" ref="D135">LEFT(C135,MIN(SEARCH({0,1,2,3,4,5,6,7,8,9},C135&amp;"0123456789"))-1)</f>
        <v>Tr</v>
      </c>
      <c r="E135" s="35" cm="1">
        <f t="array" ref="E135">_xlfn.NUMBERVALUE(RIGHT(LEFT(C135,SEARCH("x",C135)-1),SEARCH("x",C135)-MIN(SEARCH({0,1,2,3,4,5,6,7,8,9},C135&amp;"0123456789"))))</f>
        <v>14</v>
      </c>
      <c r="F135" s="14" t="e">
        <f t="shared" si="7"/>
        <v>#N/A</v>
      </c>
      <c r="G135" s="41">
        <f t="shared" si="8"/>
        <v>3</v>
      </c>
      <c r="H135" s="24" t="s">
        <v>20</v>
      </c>
      <c r="I135" s="35">
        <v>28</v>
      </c>
      <c r="J135" s="35">
        <v>35</v>
      </c>
      <c r="K135" s="25">
        <v>17.68</v>
      </c>
      <c r="L135" s="24" t="s">
        <v>14</v>
      </c>
      <c r="M135" s="25">
        <v>76.59</v>
      </c>
      <c r="N135" s="37">
        <v>120</v>
      </c>
      <c r="O135" s="41">
        <v>22</v>
      </c>
      <c r="P135" s="46">
        <v>1.5209999999999999</v>
      </c>
      <c r="Q135" s="14">
        <f t="shared" si="6"/>
        <v>513.33333333333337</v>
      </c>
      <c r="R135" s="26">
        <v>1</v>
      </c>
    </row>
    <row r="136" spans="1:18" x14ac:dyDescent="0.25">
      <c r="A136" s="24">
        <v>2147573</v>
      </c>
      <c r="B136" s="39">
        <v>0.56299999999999994</v>
      </c>
      <c r="C136" s="24" t="s">
        <v>55</v>
      </c>
      <c r="D136" s="24" t="str" cm="1">
        <f t="array" ref="D136">LEFT(C136,MIN(SEARCH({0,1,2,3,4,5,6,7,8,9},C136&amp;"0123456789"))-1)</f>
        <v>Ds</v>
      </c>
      <c r="E136" s="35" cm="1">
        <f t="array" ref="E136">_xlfn.NUMBERVALUE(RIGHT(LEFT(C136,SEARCH("x",C136)-1),SEARCH("x",C136)-MIN(SEARCH({0,1,2,3,4,5,6,7,8,9},C136&amp;"0123456789"))))</f>
        <v>10</v>
      </c>
      <c r="F136" s="14" t="e">
        <f t="shared" si="7"/>
        <v>#N/A</v>
      </c>
      <c r="G136" s="41">
        <f t="shared" si="8"/>
        <v>12</v>
      </c>
      <c r="H136" s="24" t="s">
        <v>13</v>
      </c>
      <c r="I136" s="35">
        <v>25</v>
      </c>
      <c r="J136" s="35">
        <v>25</v>
      </c>
      <c r="K136" s="25">
        <v>20.85</v>
      </c>
      <c r="L136" s="24" t="s">
        <v>14</v>
      </c>
      <c r="M136" s="25">
        <v>63.23</v>
      </c>
      <c r="N136" s="37">
        <v>120</v>
      </c>
      <c r="O136" s="41">
        <v>22</v>
      </c>
      <c r="P136" s="46">
        <v>1.5209999999999999</v>
      </c>
      <c r="Q136" s="14">
        <f t="shared" si="6"/>
        <v>128.33333333333334</v>
      </c>
      <c r="R136" s="26">
        <v>1</v>
      </c>
    </row>
    <row r="137" spans="1:18" x14ac:dyDescent="0.25">
      <c r="A137" s="24">
        <v>2140723</v>
      </c>
      <c r="B137" s="39">
        <v>0.40100000000000002</v>
      </c>
      <c r="C137" s="24" t="s">
        <v>54</v>
      </c>
      <c r="D137" s="24" t="str" cm="1">
        <f t="array" ref="D137">LEFT(C137,MIN(SEARCH({0,1,2,3,4,5,6,7,8,9},C137&amp;"0123456789"))-1)</f>
        <v>Tr</v>
      </c>
      <c r="E137" s="35" cm="1">
        <f t="array" ref="E137">_xlfn.NUMBERVALUE(RIGHT(LEFT(C137,SEARCH("x",C137)-1),SEARCH("x",C137)-MIN(SEARCH({0,1,2,3,4,5,6,7,8,9},C137&amp;"0123456789"))))</f>
        <v>14</v>
      </c>
      <c r="F137" s="14" t="e">
        <f t="shared" si="7"/>
        <v>#N/A</v>
      </c>
      <c r="G137" s="41">
        <f t="shared" si="8"/>
        <v>3</v>
      </c>
      <c r="H137" s="24" t="s">
        <v>24</v>
      </c>
      <c r="I137" s="35">
        <v>28</v>
      </c>
      <c r="J137" s="35">
        <v>35</v>
      </c>
      <c r="K137" s="25">
        <v>12.47</v>
      </c>
      <c r="L137" s="24" t="s">
        <v>14</v>
      </c>
      <c r="M137" s="25">
        <v>76.59</v>
      </c>
      <c r="N137" s="37">
        <v>120</v>
      </c>
      <c r="O137" s="41">
        <v>22</v>
      </c>
      <c r="P137" s="46">
        <v>1.5209999999999999</v>
      </c>
      <c r="Q137" s="14">
        <f t="shared" si="6"/>
        <v>513.33333333333337</v>
      </c>
      <c r="R137" s="26">
        <v>1</v>
      </c>
    </row>
    <row r="138" spans="1:18" x14ac:dyDescent="0.25">
      <c r="A138" s="24">
        <v>2084429</v>
      </c>
      <c r="B138" s="39">
        <v>2.23</v>
      </c>
      <c r="C138" s="24" t="s">
        <v>56</v>
      </c>
      <c r="D138" s="24" t="str" cm="1">
        <f t="array" ref="D138">LEFT(C138,MIN(SEARCH({0,1,2,3,4,5,6,7,8,9},C138&amp;"0123456789"))-1)</f>
        <v>Ds</v>
      </c>
      <c r="E138" s="35" cm="1">
        <f t="array" ref="E138">_xlfn.NUMBERVALUE(RIGHT(LEFT(C138,SEARCH("x",C138)-1),SEARCH("x",C138)-MIN(SEARCH({0,1,2,3,4,5,6,7,8,9},C138&amp;"0123456789"))))</f>
        <v>10</v>
      </c>
      <c r="F138" s="14" t="e">
        <f t="shared" si="7"/>
        <v>#N/A</v>
      </c>
      <c r="G138" s="41">
        <f t="shared" si="8"/>
        <v>50</v>
      </c>
      <c r="H138" s="24" t="s">
        <v>13</v>
      </c>
      <c r="I138" s="35">
        <v>25</v>
      </c>
      <c r="J138" s="35">
        <v>25</v>
      </c>
      <c r="K138" s="25">
        <v>20.85</v>
      </c>
      <c r="L138" s="24" t="s">
        <v>14</v>
      </c>
      <c r="M138" s="25">
        <v>77.849999999999994</v>
      </c>
      <c r="N138" s="37">
        <v>120</v>
      </c>
      <c r="O138" s="41">
        <v>22</v>
      </c>
      <c r="P138" s="46">
        <v>1.5209999999999999</v>
      </c>
      <c r="Q138" s="14">
        <f t="shared" si="6"/>
        <v>30.8</v>
      </c>
      <c r="R138" s="26">
        <v>1</v>
      </c>
    </row>
    <row r="139" spans="1:18" x14ac:dyDescent="0.25">
      <c r="A139" s="24">
        <v>2083536</v>
      </c>
      <c r="B139" s="39">
        <v>0.40100000000000002</v>
      </c>
      <c r="C139" s="24" t="s">
        <v>51</v>
      </c>
      <c r="D139" s="24" t="str" cm="1">
        <f t="array" ref="D139">LEFT(C139,MIN(SEARCH({0,1,2,3,4,5,6,7,8,9},C139&amp;"0123456789"))-1)</f>
        <v>Tr</v>
      </c>
      <c r="E139" s="35" cm="1">
        <f t="array" ref="E139">_xlfn.NUMBERVALUE(RIGHT(LEFT(C139,SEARCH("x",C139)-1),SEARCH("x",C139)-MIN(SEARCH({0,1,2,3,4,5,6,7,8,9},C139&amp;"0123456789"))))</f>
        <v>14</v>
      </c>
      <c r="F139" s="14" t="e">
        <f t="shared" si="7"/>
        <v>#N/A</v>
      </c>
      <c r="G139" s="41">
        <f t="shared" si="8"/>
        <v>4</v>
      </c>
      <c r="H139" s="24" t="s">
        <v>13</v>
      </c>
      <c r="I139" s="35">
        <v>28</v>
      </c>
      <c r="J139" s="35">
        <v>35</v>
      </c>
      <c r="K139" s="25">
        <v>14.51</v>
      </c>
      <c r="L139" s="24" t="s">
        <v>16</v>
      </c>
      <c r="M139" s="25">
        <v>16.79</v>
      </c>
      <c r="N139" s="37">
        <v>120</v>
      </c>
      <c r="O139" s="41">
        <v>22</v>
      </c>
      <c r="P139" s="46">
        <v>1.5209999999999999</v>
      </c>
      <c r="Q139" s="14">
        <f t="shared" si="6"/>
        <v>385</v>
      </c>
      <c r="R139" s="26">
        <v>1</v>
      </c>
    </row>
    <row r="140" spans="1:18" x14ac:dyDescent="0.25">
      <c r="A140" s="24">
        <v>2080413</v>
      </c>
      <c r="B140" s="39">
        <v>0.57599999999999996</v>
      </c>
      <c r="C140" s="24" t="s">
        <v>52</v>
      </c>
      <c r="D140" s="24" t="str" cm="1">
        <f t="array" ref="D140">LEFT(C140,MIN(SEARCH({0,1,2,3,4,5,6,7,8,9},C140&amp;"0123456789"))-1)</f>
        <v>Tr</v>
      </c>
      <c r="E140" s="35" cm="1">
        <f t="array" ref="E140">_xlfn.NUMBERVALUE(RIGHT(LEFT(C140,SEARCH("x",C140)-1),SEARCH("x",C140)-MIN(SEARCH({0,1,2,3,4,5,6,7,8,9},C140&amp;"0123456789"))))</f>
        <v>16</v>
      </c>
      <c r="F140" s="14">
        <f t="shared" si="7"/>
        <v>8</v>
      </c>
      <c r="G140" s="41">
        <f t="shared" si="8"/>
        <v>4</v>
      </c>
      <c r="H140" s="24" t="s">
        <v>13</v>
      </c>
      <c r="I140" s="35">
        <v>28</v>
      </c>
      <c r="J140" s="35">
        <v>35</v>
      </c>
      <c r="K140" s="25">
        <v>15.66</v>
      </c>
      <c r="L140" s="24" t="s">
        <v>16</v>
      </c>
      <c r="M140" s="25">
        <v>19.09</v>
      </c>
      <c r="N140" s="37">
        <v>120</v>
      </c>
      <c r="O140" s="41">
        <v>22</v>
      </c>
      <c r="P140" s="46">
        <v>1.5209999999999999</v>
      </c>
      <c r="Q140" s="14">
        <f t="shared" si="6"/>
        <v>385</v>
      </c>
      <c r="R140" s="26">
        <v>1</v>
      </c>
    </row>
    <row r="141" spans="1:18" x14ac:dyDescent="0.25">
      <c r="A141" s="24">
        <v>2079808</v>
      </c>
      <c r="B141" s="39">
        <v>0.40100000000000002</v>
      </c>
      <c r="C141" s="24" t="s">
        <v>28</v>
      </c>
      <c r="D141" s="24" t="str" cm="1">
        <f t="array" ref="D141">LEFT(C141,MIN(SEARCH({0,1,2,3,4,5,6,7,8,9},C141&amp;"0123456789"))-1)</f>
        <v>Ds</v>
      </c>
      <c r="E141" s="35" cm="1">
        <f t="array" ref="E141">_xlfn.NUMBERVALUE(RIGHT(LEFT(C141,SEARCH("x",C141)-1),SEARCH("x",C141)-MIN(SEARCH({0,1,2,3,4,5,6,7,8,9},C141&amp;"0123456789"))))</f>
        <v>12</v>
      </c>
      <c r="F141" s="14" t="e">
        <f t="shared" si="7"/>
        <v>#N/A</v>
      </c>
      <c r="G141" s="41">
        <f t="shared" si="8"/>
        <v>5</v>
      </c>
      <c r="H141" s="24" t="s">
        <v>24</v>
      </c>
      <c r="I141" s="35">
        <v>28</v>
      </c>
      <c r="J141" s="35">
        <v>35</v>
      </c>
      <c r="K141" s="25">
        <v>19.55</v>
      </c>
      <c r="L141" s="24" t="s">
        <v>14</v>
      </c>
      <c r="M141" s="25">
        <v>74.849999999999994</v>
      </c>
      <c r="N141" s="37">
        <v>120</v>
      </c>
      <c r="O141" s="41">
        <v>22</v>
      </c>
      <c r="P141" s="46">
        <v>1.5209999999999999</v>
      </c>
      <c r="Q141" s="14">
        <f t="shared" si="6"/>
        <v>308</v>
      </c>
      <c r="R141" s="26">
        <v>1</v>
      </c>
    </row>
    <row r="142" spans="1:18" x14ac:dyDescent="0.25">
      <c r="A142" s="24">
        <v>1984320</v>
      </c>
      <c r="B142" s="39">
        <v>0.40100000000000002</v>
      </c>
      <c r="C142" s="24" t="s">
        <v>51</v>
      </c>
      <c r="D142" s="24" t="str" cm="1">
        <f t="array" ref="D142">LEFT(C142,MIN(SEARCH({0,1,2,3,4,5,6,7,8,9},C142&amp;"0123456789"))-1)</f>
        <v>Tr</v>
      </c>
      <c r="E142" s="35" cm="1">
        <f t="array" ref="E142">_xlfn.NUMBERVALUE(RIGHT(LEFT(C142,SEARCH("x",C142)-1),SEARCH("x",C142)-MIN(SEARCH({0,1,2,3,4,5,6,7,8,9},C142&amp;"0123456789"))))</f>
        <v>14</v>
      </c>
      <c r="F142" s="14" t="e">
        <f t="shared" si="7"/>
        <v>#N/A</v>
      </c>
      <c r="G142" s="41">
        <f t="shared" si="8"/>
        <v>4</v>
      </c>
      <c r="H142" s="24" t="s">
        <v>20</v>
      </c>
      <c r="I142" s="35">
        <v>28</v>
      </c>
      <c r="J142" s="35">
        <v>35</v>
      </c>
      <c r="K142" s="25">
        <v>17.68</v>
      </c>
      <c r="L142" s="24" t="s">
        <v>16</v>
      </c>
      <c r="M142" s="25">
        <v>16.79</v>
      </c>
      <c r="N142" s="37">
        <v>120</v>
      </c>
      <c r="O142" s="41">
        <v>22</v>
      </c>
      <c r="P142" s="46">
        <v>1.5209999999999999</v>
      </c>
      <c r="Q142" s="14">
        <f t="shared" si="6"/>
        <v>385</v>
      </c>
      <c r="R142" s="26">
        <v>1</v>
      </c>
    </row>
    <row r="143" spans="1:18" x14ac:dyDescent="0.25">
      <c r="A143" s="24">
        <v>1981345</v>
      </c>
      <c r="B143" s="39">
        <v>0.57599999999999996</v>
      </c>
      <c r="C143" s="24" t="s">
        <v>52</v>
      </c>
      <c r="D143" s="24" t="str" cm="1">
        <f t="array" ref="D143">LEFT(C143,MIN(SEARCH({0,1,2,3,4,5,6,7,8,9},C143&amp;"0123456789"))-1)</f>
        <v>Tr</v>
      </c>
      <c r="E143" s="35" cm="1">
        <f t="array" ref="E143">_xlfn.NUMBERVALUE(RIGHT(LEFT(C143,SEARCH("x",C143)-1),SEARCH("x",C143)-MIN(SEARCH({0,1,2,3,4,5,6,7,8,9},C143&amp;"0123456789"))))</f>
        <v>16</v>
      </c>
      <c r="F143" s="14">
        <f t="shared" si="7"/>
        <v>8</v>
      </c>
      <c r="G143" s="41">
        <f t="shared" si="8"/>
        <v>4</v>
      </c>
      <c r="H143" s="24" t="s">
        <v>20</v>
      </c>
      <c r="I143" s="35">
        <v>28</v>
      </c>
      <c r="J143" s="35">
        <v>35</v>
      </c>
      <c r="K143" s="25">
        <v>18.96</v>
      </c>
      <c r="L143" s="24" t="s">
        <v>16</v>
      </c>
      <c r="M143" s="25">
        <v>19.09</v>
      </c>
      <c r="N143" s="37">
        <v>120</v>
      </c>
      <c r="O143" s="41">
        <v>22</v>
      </c>
      <c r="P143" s="46">
        <v>1.5209999999999999</v>
      </c>
      <c r="Q143" s="14">
        <f t="shared" si="6"/>
        <v>385</v>
      </c>
      <c r="R143" s="26">
        <v>1</v>
      </c>
    </row>
    <row r="144" spans="1:18" x14ac:dyDescent="0.25">
      <c r="A144" s="24">
        <v>1939569</v>
      </c>
      <c r="B144" s="39">
        <v>0.67700000000000005</v>
      </c>
      <c r="C144" s="24" t="s">
        <v>50</v>
      </c>
      <c r="D144" s="24" t="str" cm="1">
        <f t="array" ref="D144">LEFT(C144,MIN(SEARCH({0,1,2,3,4,5,6,7,8,9},C144&amp;"0123456789"))-1)</f>
        <v>Ds</v>
      </c>
      <c r="E144" s="35" cm="1">
        <f t="array" ref="E144">_xlfn.NUMBERVALUE(RIGHT(LEFT(C144,SEARCH("x",C144)-1),SEARCH("x",C144)-MIN(SEARCH({0,1,2,3,4,5,6,7,8,9},C144&amp;"0123456789"))))</f>
        <v>12</v>
      </c>
      <c r="F144" s="14" t="e">
        <f t="shared" si="7"/>
        <v>#N/A</v>
      </c>
      <c r="G144" s="41">
        <f t="shared" si="8"/>
        <v>15</v>
      </c>
      <c r="H144" s="24" t="s">
        <v>24</v>
      </c>
      <c r="I144" s="35">
        <v>28</v>
      </c>
      <c r="J144" s="35">
        <v>35</v>
      </c>
      <c r="K144" s="25" t="s">
        <v>22</v>
      </c>
      <c r="L144" s="24" t="s">
        <v>14</v>
      </c>
      <c r="M144" s="25" t="s">
        <v>22</v>
      </c>
      <c r="N144" s="37">
        <v>120</v>
      </c>
      <c r="O144" s="41">
        <v>22</v>
      </c>
      <c r="P144" s="46">
        <v>1.5209999999999999</v>
      </c>
      <c r="Q144" s="14">
        <f t="shared" si="6"/>
        <v>102.66666666666667</v>
      </c>
      <c r="R144" s="26">
        <v>1</v>
      </c>
    </row>
    <row r="145" spans="1:18" x14ac:dyDescent="0.25">
      <c r="A145" s="24">
        <v>1938173</v>
      </c>
      <c r="B145" s="39">
        <v>0.40100000000000002</v>
      </c>
      <c r="C145" s="24" t="s">
        <v>51</v>
      </c>
      <c r="D145" s="24" t="str" cm="1">
        <f t="array" ref="D145">LEFT(C145,MIN(SEARCH({0,1,2,3,4,5,6,7,8,9},C145&amp;"0123456789"))-1)</f>
        <v>Tr</v>
      </c>
      <c r="E145" s="35" cm="1">
        <f t="array" ref="E145">_xlfn.NUMBERVALUE(RIGHT(LEFT(C145,SEARCH("x",C145)-1),SEARCH("x",C145)-MIN(SEARCH({0,1,2,3,4,5,6,7,8,9},C145&amp;"0123456789"))))</f>
        <v>14</v>
      </c>
      <c r="F145" s="14" t="e">
        <f t="shared" si="7"/>
        <v>#N/A</v>
      </c>
      <c r="G145" s="41">
        <f t="shared" si="8"/>
        <v>4</v>
      </c>
      <c r="H145" s="24" t="s">
        <v>24</v>
      </c>
      <c r="I145" s="35">
        <v>28</v>
      </c>
      <c r="J145" s="35">
        <v>35</v>
      </c>
      <c r="K145" s="25">
        <v>12.47</v>
      </c>
      <c r="L145" s="24" t="s">
        <v>16</v>
      </c>
      <c r="M145" s="25">
        <v>16.79</v>
      </c>
      <c r="N145" s="37">
        <v>120</v>
      </c>
      <c r="O145" s="41">
        <v>22</v>
      </c>
      <c r="P145" s="46">
        <v>1.5209999999999999</v>
      </c>
      <c r="Q145" s="14">
        <f t="shared" si="6"/>
        <v>385</v>
      </c>
      <c r="R145" s="26">
        <v>1</v>
      </c>
    </row>
    <row r="146" spans="1:18" x14ac:dyDescent="0.25">
      <c r="A146" s="24">
        <v>1935268</v>
      </c>
      <c r="B146" s="39">
        <v>0.57599999999999996</v>
      </c>
      <c r="C146" s="24" t="s">
        <v>52</v>
      </c>
      <c r="D146" s="24" t="str" cm="1">
        <f t="array" ref="D146">LEFT(C146,MIN(SEARCH({0,1,2,3,4,5,6,7,8,9},C146&amp;"0123456789"))-1)</f>
        <v>Tr</v>
      </c>
      <c r="E146" s="35" cm="1">
        <f t="array" ref="E146">_xlfn.NUMBERVALUE(RIGHT(LEFT(C146,SEARCH("x",C146)-1),SEARCH("x",C146)-MIN(SEARCH({0,1,2,3,4,5,6,7,8,9},C146&amp;"0123456789"))))</f>
        <v>16</v>
      </c>
      <c r="F146" s="14">
        <f t="shared" si="7"/>
        <v>8</v>
      </c>
      <c r="G146" s="41">
        <f t="shared" si="8"/>
        <v>4</v>
      </c>
      <c r="H146" s="24" t="s">
        <v>24</v>
      </c>
      <c r="I146" s="35">
        <v>28</v>
      </c>
      <c r="J146" s="35">
        <v>35</v>
      </c>
      <c r="K146" s="25">
        <v>13.66</v>
      </c>
      <c r="L146" s="24" t="s">
        <v>16</v>
      </c>
      <c r="M146" s="25">
        <v>19.09</v>
      </c>
      <c r="N146" s="37">
        <v>120</v>
      </c>
      <c r="O146" s="41">
        <v>22</v>
      </c>
      <c r="P146" s="46">
        <v>1.5209999999999999</v>
      </c>
      <c r="Q146" s="14">
        <f t="shared" si="6"/>
        <v>385</v>
      </c>
      <c r="R146" s="26">
        <v>1</v>
      </c>
    </row>
    <row r="147" spans="1:18" x14ac:dyDescent="0.25">
      <c r="A147" s="24">
        <v>1766402</v>
      </c>
      <c r="B147" s="39">
        <v>0.44700000000000001</v>
      </c>
      <c r="C147" s="24" t="s">
        <v>57</v>
      </c>
      <c r="D147" s="24" t="str" cm="1">
        <f t="array" ref="D147">LEFT(C147,MIN(SEARCH({0,1,2,3,4,5,6,7,8,9},C147&amp;"0123456789"))-1)</f>
        <v>Tr</v>
      </c>
      <c r="E147" s="35" cm="1">
        <f t="array" ref="E147">_xlfn.NUMBERVALUE(RIGHT(LEFT(C147,SEARCH("x",C147)-1),SEARCH("x",C147)-MIN(SEARCH({0,1,2,3,4,5,6,7,8,9},C147&amp;"0123456789"))))</f>
        <v>12</v>
      </c>
      <c r="F147" s="14">
        <f t="shared" si="7"/>
        <v>6</v>
      </c>
      <c r="G147" s="41">
        <f t="shared" si="8"/>
        <v>3</v>
      </c>
      <c r="H147" s="24" t="s">
        <v>13</v>
      </c>
      <c r="I147" s="35">
        <v>28</v>
      </c>
      <c r="J147" s="35">
        <v>35</v>
      </c>
      <c r="K147" s="25">
        <v>13.82</v>
      </c>
      <c r="L147" s="24" t="s">
        <v>14</v>
      </c>
      <c r="M147" s="25">
        <v>86.62</v>
      </c>
      <c r="N147" s="37">
        <v>120</v>
      </c>
      <c r="O147" s="41">
        <v>22</v>
      </c>
      <c r="P147" s="46">
        <v>1.5209999999999999</v>
      </c>
      <c r="Q147" s="14">
        <f t="shared" si="6"/>
        <v>513.33333333333337</v>
      </c>
      <c r="R147" s="26">
        <v>1</v>
      </c>
    </row>
    <row r="148" spans="1:18" x14ac:dyDescent="0.25">
      <c r="A148" s="24">
        <v>1684806</v>
      </c>
      <c r="B148" s="39">
        <v>1.0069999999999999</v>
      </c>
      <c r="C148" s="24" t="s">
        <v>53</v>
      </c>
      <c r="D148" s="24" t="str" cm="1">
        <f t="array" ref="D148">LEFT(C148,MIN(SEARCH({0,1,2,3,4,5,6,7,8,9},C148&amp;"0123456789"))-1)</f>
        <v>Ds</v>
      </c>
      <c r="E148" s="35" cm="1">
        <f t="array" ref="E148">_xlfn.NUMBERVALUE(RIGHT(LEFT(C148,SEARCH("x",C148)-1),SEARCH("x",C148)-MIN(SEARCH({0,1,2,3,4,5,6,7,8,9},C148&amp;"0123456789"))))</f>
        <v>12</v>
      </c>
      <c r="F148" s="14" t="e">
        <f t="shared" si="7"/>
        <v>#N/A</v>
      </c>
      <c r="G148" s="41">
        <f t="shared" si="8"/>
        <v>25</v>
      </c>
      <c r="H148" s="24" t="s">
        <v>24</v>
      </c>
      <c r="I148" s="35">
        <v>28</v>
      </c>
      <c r="J148" s="35">
        <v>35</v>
      </c>
      <c r="K148" s="25" t="s">
        <v>22</v>
      </c>
      <c r="L148" s="24" t="s">
        <v>14</v>
      </c>
      <c r="M148" s="25">
        <v>78.599999999999994</v>
      </c>
      <c r="N148" s="37">
        <v>120</v>
      </c>
      <c r="O148" s="41">
        <v>22</v>
      </c>
      <c r="P148" s="46">
        <v>1.5209999999999999</v>
      </c>
      <c r="Q148" s="14">
        <f t="shared" si="6"/>
        <v>61.6</v>
      </c>
      <c r="R148" s="26">
        <v>1</v>
      </c>
    </row>
    <row r="149" spans="1:18" x14ac:dyDescent="0.25">
      <c r="A149" s="24">
        <v>1682288</v>
      </c>
      <c r="B149" s="39">
        <v>0.44700000000000001</v>
      </c>
      <c r="C149" s="24" t="s">
        <v>57</v>
      </c>
      <c r="D149" s="24" t="str" cm="1">
        <f t="array" ref="D149">LEFT(C149,MIN(SEARCH({0,1,2,3,4,5,6,7,8,9},C149&amp;"0123456789"))-1)</f>
        <v>Tr</v>
      </c>
      <c r="E149" s="35" cm="1">
        <f t="array" ref="E149">_xlfn.NUMBERVALUE(RIGHT(LEFT(C149,SEARCH("x",C149)-1),SEARCH("x",C149)-MIN(SEARCH({0,1,2,3,4,5,6,7,8,9},C149&amp;"0123456789"))))</f>
        <v>12</v>
      </c>
      <c r="F149" s="14">
        <f t="shared" si="7"/>
        <v>6</v>
      </c>
      <c r="G149" s="41">
        <f t="shared" si="8"/>
        <v>3</v>
      </c>
      <c r="H149" s="24" t="s">
        <v>20</v>
      </c>
      <c r="I149" s="35">
        <v>28</v>
      </c>
      <c r="J149" s="35">
        <v>35</v>
      </c>
      <c r="K149" s="25">
        <v>16.920000000000002</v>
      </c>
      <c r="L149" s="24" t="s">
        <v>14</v>
      </c>
      <c r="M149" s="25">
        <v>86.62</v>
      </c>
      <c r="N149" s="37">
        <v>120</v>
      </c>
      <c r="O149" s="41">
        <v>22</v>
      </c>
      <c r="P149" s="46">
        <v>1.5209999999999999</v>
      </c>
      <c r="Q149" s="14">
        <f t="shared" si="6"/>
        <v>513.33333333333337</v>
      </c>
      <c r="R149" s="26">
        <v>1</v>
      </c>
    </row>
    <row r="150" spans="1:18" x14ac:dyDescent="0.25">
      <c r="A150" s="24">
        <v>1626949</v>
      </c>
      <c r="B150" s="39">
        <v>0.40100000000000002</v>
      </c>
      <c r="C150" s="24" t="s">
        <v>54</v>
      </c>
      <c r="D150" s="24" t="str" cm="1">
        <f t="array" ref="D150">LEFT(C150,MIN(SEARCH({0,1,2,3,4,5,6,7,8,9},C150&amp;"0123456789"))-1)</f>
        <v>Tr</v>
      </c>
      <c r="E150" s="35" cm="1">
        <f t="array" ref="E150">_xlfn.NUMBERVALUE(RIGHT(LEFT(C150,SEARCH("x",C150)-1),SEARCH("x",C150)-MIN(SEARCH({0,1,2,3,4,5,6,7,8,9},C150&amp;"0123456789"))))</f>
        <v>14</v>
      </c>
      <c r="F150" s="14" t="e">
        <f t="shared" si="7"/>
        <v>#N/A</v>
      </c>
      <c r="G150" s="41">
        <f t="shared" si="8"/>
        <v>3</v>
      </c>
      <c r="H150" s="24" t="s">
        <v>13</v>
      </c>
      <c r="I150" s="35">
        <v>28</v>
      </c>
      <c r="J150" s="35">
        <v>35</v>
      </c>
      <c r="K150" s="25">
        <v>14.51</v>
      </c>
      <c r="L150" s="24" t="s">
        <v>16</v>
      </c>
      <c r="M150" s="25">
        <v>16.79</v>
      </c>
      <c r="N150" s="37">
        <v>120</v>
      </c>
      <c r="O150" s="41">
        <v>22</v>
      </c>
      <c r="P150" s="46">
        <v>1.5209999999999999</v>
      </c>
      <c r="Q150" s="14">
        <f t="shared" si="6"/>
        <v>513.33333333333337</v>
      </c>
      <c r="R150" s="26">
        <v>1</v>
      </c>
    </row>
    <row r="151" spans="1:18" x14ac:dyDescent="0.25">
      <c r="A151" s="24">
        <v>1626949</v>
      </c>
      <c r="B151" s="39">
        <v>0.44700000000000001</v>
      </c>
      <c r="C151" s="24" t="s">
        <v>57</v>
      </c>
      <c r="D151" s="24" t="str" cm="1">
        <f t="array" ref="D151">LEFT(C151,MIN(SEARCH({0,1,2,3,4,5,6,7,8,9},C151&amp;"0123456789"))-1)</f>
        <v>Tr</v>
      </c>
      <c r="E151" s="35" cm="1">
        <f t="array" ref="E151">_xlfn.NUMBERVALUE(RIGHT(LEFT(C151,SEARCH("x",C151)-1),SEARCH("x",C151)-MIN(SEARCH({0,1,2,3,4,5,6,7,8,9},C151&amp;"0123456789"))))</f>
        <v>12</v>
      </c>
      <c r="F151" s="14">
        <f t="shared" si="7"/>
        <v>6</v>
      </c>
      <c r="G151" s="41">
        <f t="shared" si="8"/>
        <v>3</v>
      </c>
      <c r="H151" s="24" t="s">
        <v>24</v>
      </c>
      <c r="I151" s="35">
        <v>28</v>
      </c>
      <c r="J151" s="35">
        <v>35</v>
      </c>
      <c r="K151" s="25">
        <v>11.76</v>
      </c>
      <c r="L151" s="24" t="s">
        <v>14</v>
      </c>
      <c r="M151" s="25">
        <v>86.62</v>
      </c>
      <c r="N151" s="37">
        <v>120</v>
      </c>
      <c r="O151" s="41">
        <v>22</v>
      </c>
      <c r="P151" s="46">
        <v>1.5209999999999999</v>
      </c>
      <c r="Q151" s="14">
        <f t="shared" si="6"/>
        <v>513.33333333333337</v>
      </c>
      <c r="R151" s="26">
        <v>1</v>
      </c>
    </row>
    <row r="152" spans="1:18" x14ac:dyDescent="0.25">
      <c r="A152" s="24">
        <v>1549476</v>
      </c>
      <c r="B152" s="39">
        <v>0.40100000000000002</v>
      </c>
      <c r="C152" s="24" t="s">
        <v>54</v>
      </c>
      <c r="D152" s="24" t="str" cm="1">
        <f t="array" ref="D152">LEFT(C152,MIN(SEARCH({0,1,2,3,4,5,6,7,8,9},C152&amp;"0123456789"))-1)</f>
        <v>Tr</v>
      </c>
      <c r="E152" s="35" cm="1">
        <f t="array" ref="E152">_xlfn.NUMBERVALUE(RIGHT(LEFT(C152,SEARCH("x",C152)-1),SEARCH("x",C152)-MIN(SEARCH({0,1,2,3,4,5,6,7,8,9},C152&amp;"0123456789"))))</f>
        <v>14</v>
      </c>
      <c r="F152" s="14" t="e">
        <f t="shared" si="7"/>
        <v>#N/A</v>
      </c>
      <c r="G152" s="41">
        <f t="shared" si="8"/>
        <v>3</v>
      </c>
      <c r="H152" s="24" t="s">
        <v>20</v>
      </c>
      <c r="I152" s="35">
        <v>28</v>
      </c>
      <c r="J152" s="35">
        <v>35</v>
      </c>
      <c r="K152" s="25">
        <v>17.68</v>
      </c>
      <c r="L152" s="24" t="s">
        <v>16</v>
      </c>
      <c r="M152" s="25">
        <v>16.79</v>
      </c>
      <c r="N152" s="37">
        <v>120</v>
      </c>
      <c r="O152" s="41">
        <v>22</v>
      </c>
      <c r="P152" s="46">
        <v>1.5209999999999999</v>
      </c>
      <c r="Q152" s="14">
        <f t="shared" si="6"/>
        <v>513.33333333333337</v>
      </c>
      <c r="R152" s="26">
        <v>1</v>
      </c>
    </row>
    <row r="153" spans="1:18" x14ac:dyDescent="0.25">
      <c r="A153" s="24">
        <v>1542973</v>
      </c>
      <c r="B153" s="39">
        <v>0.28399999999999997</v>
      </c>
      <c r="C153" s="24" t="s">
        <v>58</v>
      </c>
      <c r="D153" s="24" t="str" cm="1">
        <f t="array" ref="D153">LEFT(C153,MIN(SEARCH({0,1,2,3,4,5,6,7,8,9},C153&amp;"0123456789"))-1)</f>
        <v>Ds</v>
      </c>
      <c r="E153" s="35" cm="1">
        <f t="array" ref="E153">_xlfn.NUMBERVALUE(RIGHT(LEFT(C153,SEARCH("x",C153)-1),SEARCH("x",C153)-MIN(SEARCH({0,1,2,3,4,5,6,7,8,9},C153&amp;"0123456789"))))</f>
        <v>10</v>
      </c>
      <c r="F153" s="14" t="e">
        <f t="shared" si="7"/>
        <v>#N/A</v>
      </c>
      <c r="G153" s="41">
        <f t="shared" si="8"/>
        <v>3</v>
      </c>
      <c r="H153" s="24" t="s">
        <v>13</v>
      </c>
      <c r="I153" s="35">
        <v>25</v>
      </c>
      <c r="J153" s="35">
        <v>25</v>
      </c>
      <c r="K153" s="25" t="s">
        <v>22</v>
      </c>
      <c r="L153" s="24" t="s">
        <v>14</v>
      </c>
      <c r="M153" s="25" t="s">
        <v>22</v>
      </c>
      <c r="N153" s="37">
        <v>120</v>
      </c>
      <c r="O153" s="41">
        <v>22</v>
      </c>
      <c r="P153" s="46">
        <v>1.5209999999999999</v>
      </c>
      <c r="Q153" s="14">
        <f t="shared" si="6"/>
        <v>513.33333333333337</v>
      </c>
      <c r="R153" s="26">
        <v>1</v>
      </c>
    </row>
    <row r="154" spans="1:18" x14ac:dyDescent="0.25">
      <c r="A154" s="24">
        <v>1513441</v>
      </c>
      <c r="B154" s="39">
        <v>0.40100000000000002</v>
      </c>
      <c r="C154" s="24" t="s">
        <v>54</v>
      </c>
      <c r="D154" s="24" t="str" cm="1">
        <f t="array" ref="D154">LEFT(C154,MIN(SEARCH({0,1,2,3,4,5,6,7,8,9},C154&amp;"0123456789"))-1)</f>
        <v>Tr</v>
      </c>
      <c r="E154" s="35" cm="1">
        <f t="array" ref="E154">_xlfn.NUMBERVALUE(RIGHT(LEFT(C154,SEARCH("x",C154)-1),SEARCH("x",C154)-MIN(SEARCH({0,1,2,3,4,5,6,7,8,9},C154&amp;"0123456789"))))</f>
        <v>14</v>
      </c>
      <c r="F154" s="14" t="e">
        <f t="shared" si="7"/>
        <v>#N/A</v>
      </c>
      <c r="G154" s="41">
        <f t="shared" si="8"/>
        <v>3</v>
      </c>
      <c r="H154" s="24" t="s">
        <v>24</v>
      </c>
      <c r="I154" s="35">
        <v>28</v>
      </c>
      <c r="J154" s="35">
        <v>35</v>
      </c>
      <c r="K154" s="25">
        <v>12.47</v>
      </c>
      <c r="L154" s="24" t="s">
        <v>16</v>
      </c>
      <c r="M154" s="25">
        <v>16.79</v>
      </c>
      <c r="N154" s="37">
        <v>120</v>
      </c>
      <c r="O154" s="41">
        <v>22</v>
      </c>
      <c r="P154" s="46">
        <v>1.5209999999999999</v>
      </c>
      <c r="Q154" s="14">
        <f t="shared" si="6"/>
        <v>513.33333333333337</v>
      </c>
      <c r="R154" s="26">
        <v>1</v>
      </c>
    </row>
    <row r="155" spans="1:18" x14ac:dyDescent="0.25">
      <c r="A155" s="24">
        <v>1457747</v>
      </c>
      <c r="B155" s="39">
        <v>0.35799999999999998</v>
      </c>
      <c r="C155" s="24" t="s">
        <v>59</v>
      </c>
      <c r="D155" s="24" t="str" cm="1">
        <f t="array" ref="D155">LEFT(C155,MIN(SEARCH({0,1,2,3,4,5,6,7,8,9},C155&amp;"0123456789"))-1)</f>
        <v>Tr</v>
      </c>
      <c r="E155" s="35" cm="1">
        <f t="array" ref="E155">_xlfn.NUMBERVALUE(RIGHT(LEFT(C155,SEARCH("x",C155)-1),SEARCH("x",C155)-MIN(SEARCH({0,1,2,3,4,5,6,7,8,9},C155&amp;"0123456789"))))</f>
        <v>12</v>
      </c>
      <c r="F155" s="14" t="e">
        <f t="shared" si="7"/>
        <v>#N/A</v>
      </c>
      <c r="G155" s="41">
        <f t="shared" si="8"/>
        <v>3</v>
      </c>
      <c r="H155" s="24" t="s">
        <v>13</v>
      </c>
      <c r="I155" s="35">
        <v>28</v>
      </c>
      <c r="J155" s="35">
        <v>35</v>
      </c>
      <c r="K155" s="25">
        <v>11.3</v>
      </c>
      <c r="L155" s="24" t="s">
        <v>14</v>
      </c>
      <c r="M155" s="25">
        <v>63.62</v>
      </c>
      <c r="N155" s="37">
        <v>120</v>
      </c>
      <c r="O155" s="41">
        <v>22</v>
      </c>
      <c r="P155" s="46">
        <v>1.5209999999999999</v>
      </c>
      <c r="Q155" s="14">
        <f t="shared" si="6"/>
        <v>513.33333333333337</v>
      </c>
      <c r="R155" s="26">
        <v>1</v>
      </c>
    </row>
    <row r="156" spans="1:18" x14ac:dyDescent="0.25">
      <c r="A156" s="24">
        <v>1390980</v>
      </c>
      <c r="B156" s="39">
        <v>0.35799999999999998</v>
      </c>
      <c r="C156" s="24" t="s">
        <v>59</v>
      </c>
      <c r="D156" s="24" t="str" cm="1">
        <f t="array" ref="D156">LEFT(C156,MIN(SEARCH({0,1,2,3,4,5,6,7,8,9},C156&amp;"0123456789"))-1)</f>
        <v>Tr</v>
      </c>
      <c r="E156" s="35" cm="1">
        <f t="array" ref="E156">_xlfn.NUMBERVALUE(RIGHT(LEFT(C156,SEARCH("x",C156)-1),SEARCH("x",C156)-MIN(SEARCH({0,1,2,3,4,5,6,7,8,9},C156&amp;"0123456789"))))</f>
        <v>12</v>
      </c>
      <c r="F156" s="14" t="e">
        <f t="shared" si="7"/>
        <v>#N/A</v>
      </c>
      <c r="G156" s="41">
        <f t="shared" si="8"/>
        <v>3</v>
      </c>
      <c r="H156" s="24" t="s">
        <v>20</v>
      </c>
      <c r="I156" s="35">
        <v>28</v>
      </c>
      <c r="J156" s="35">
        <v>35</v>
      </c>
      <c r="K156" s="25">
        <v>14.11</v>
      </c>
      <c r="L156" s="24" t="s">
        <v>14</v>
      </c>
      <c r="M156" s="25">
        <v>63.62</v>
      </c>
      <c r="N156" s="37">
        <v>120</v>
      </c>
      <c r="O156" s="41">
        <v>22</v>
      </c>
      <c r="P156" s="46">
        <v>1.5209999999999999</v>
      </c>
      <c r="Q156" s="14">
        <f t="shared" si="6"/>
        <v>513.33333333333337</v>
      </c>
      <c r="R156" s="26">
        <v>1</v>
      </c>
    </row>
    <row r="157" spans="1:18" x14ac:dyDescent="0.25">
      <c r="A157" s="24">
        <v>1385531</v>
      </c>
      <c r="B157" s="39">
        <v>0.56299999999999994</v>
      </c>
      <c r="C157" s="24" t="s">
        <v>55</v>
      </c>
      <c r="D157" s="24" t="str" cm="1">
        <f t="array" ref="D157">LEFT(C157,MIN(SEARCH({0,1,2,3,4,5,6,7,8,9},C157&amp;"0123456789"))-1)</f>
        <v>Ds</v>
      </c>
      <c r="E157" s="35" cm="1">
        <f t="array" ref="E157">_xlfn.NUMBERVALUE(RIGHT(LEFT(C157,SEARCH("x",C157)-1),SEARCH("x",C157)-MIN(SEARCH({0,1,2,3,4,5,6,7,8,9},C157&amp;"0123456789"))))</f>
        <v>10</v>
      </c>
      <c r="F157" s="14" t="e">
        <f t="shared" si="7"/>
        <v>#N/A</v>
      </c>
      <c r="G157" s="41">
        <f t="shared" si="8"/>
        <v>12</v>
      </c>
      <c r="H157" s="24" t="s">
        <v>24</v>
      </c>
      <c r="I157" s="35">
        <v>25</v>
      </c>
      <c r="J157" s="35">
        <v>25</v>
      </c>
      <c r="K157" s="25">
        <v>17.45</v>
      </c>
      <c r="L157" s="24" t="s">
        <v>14</v>
      </c>
      <c r="M157" s="25">
        <v>63.23</v>
      </c>
      <c r="N157" s="37">
        <v>120</v>
      </c>
      <c r="O157" s="41">
        <v>22</v>
      </c>
      <c r="P157" s="46">
        <v>1.5209999999999999</v>
      </c>
      <c r="Q157" s="14">
        <f t="shared" si="6"/>
        <v>128.33333333333334</v>
      </c>
      <c r="R157" s="26">
        <v>1</v>
      </c>
    </row>
    <row r="158" spans="1:18" x14ac:dyDescent="0.25">
      <c r="A158" s="24">
        <v>1356464</v>
      </c>
      <c r="B158" s="39">
        <v>0.35799999999999998</v>
      </c>
      <c r="C158" s="24" t="s">
        <v>59</v>
      </c>
      <c r="D158" s="24" t="str" cm="1">
        <f t="array" ref="D158">LEFT(C158,MIN(SEARCH({0,1,2,3,4,5,6,7,8,9},C158&amp;"0123456789"))-1)</f>
        <v>Tr</v>
      </c>
      <c r="E158" s="35" cm="1">
        <f t="array" ref="E158">_xlfn.NUMBERVALUE(RIGHT(LEFT(C158,SEARCH("x",C158)-1),SEARCH("x",C158)-MIN(SEARCH({0,1,2,3,4,5,6,7,8,9},C158&amp;"0123456789"))))</f>
        <v>12</v>
      </c>
      <c r="F158" s="14" t="e">
        <f t="shared" si="7"/>
        <v>#N/A</v>
      </c>
      <c r="G158" s="41">
        <f t="shared" si="8"/>
        <v>3</v>
      </c>
      <c r="H158" s="24" t="s">
        <v>24</v>
      </c>
      <c r="I158" s="35">
        <v>28</v>
      </c>
      <c r="J158" s="35">
        <v>35</v>
      </c>
      <c r="K158" s="25">
        <v>9.14</v>
      </c>
      <c r="L158" s="24" t="s">
        <v>14</v>
      </c>
      <c r="M158" s="25">
        <v>63.62</v>
      </c>
      <c r="N158" s="37">
        <v>120</v>
      </c>
      <c r="O158" s="41">
        <v>22</v>
      </c>
      <c r="P158" s="46">
        <v>1.5209999999999999</v>
      </c>
      <c r="Q158" s="14">
        <f t="shared" si="6"/>
        <v>513.33333333333337</v>
      </c>
      <c r="R158" s="26">
        <v>1</v>
      </c>
    </row>
    <row r="159" spans="1:18" x14ac:dyDescent="0.25">
      <c r="A159" s="24">
        <v>1236481</v>
      </c>
      <c r="B159" s="39">
        <v>0.44700000000000001</v>
      </c>
      <c r="C159" s="24" t="s">
        <v>57</v>
      </c>
      <c r="D159" s="24" t="str" cm="1">
        <f t="array" ref="D159">LEFT(C159,MIN(SEARCH({0,1,2,3,4,5,6,7,8,9},C159&amp;"0123456789"))-1)</f>
        <v>Tr</v>
      </c>
      <c r="E159" s="35" cm="1">
        <f t="array" ref="E159">_xlfn.NUMBERVALUE(RIGHT(LEFT(C159,SEARCH("x",C159)-1),SEARCH("x",C159)-MIN(SEARCH({0,1,2,3,4,5,6,7,8,9},C159&amp;"0123456789"))))</f>
        <v>12</v>
      </c>
      <c r="F159" s="14">
        <f t="shared" si="7"/>
        <v>6</v>
      </c>
      <c r="G159" s="41">
        <f t="shared" si="8"/>
        <v>3</v>
      </c>
      <c r="H159" s="24" t="s">
        <v>13</v>
      </c>
      <c r="I159" s="35">
        <v>28</v>
      </c>
      <c r="J159" s="35">
        <v>35</v>
      </c>
      <c r="K159" s="25">
        <v>13.82</v>
      </c>
      <c r="L159" s="24" t="s">
        <v>16</v>
      </c>
      <c r="M159" s="25">
        <v>16.7</v>
      </c>
      <c r="N159" s="37">
        <v>120</v>
      </c>
      <c r="O159" s="41">
        <v>22</v>
      </c>
      <c r="P159" s="46">
        <v>1.5209999999999999</v>
      </c>
      <c r="Q159" s="14">
        <f t="shared" si="6"/>
        <v>513.33333333333337</v>
      </c>
      <c r="R159" s="26">
        <v>1</v>
      </c>
    </row>
    <row r="160" spans="1:18" x14ac:dyDescent="0.25">
      <c r="A160" s="24">
        <v>1177601</v>
      </c>
      <c r="B160" s="39">
        <v>0.44700000000000001</v>
      </c>
      <c r="C160" s="24" t="s">
        <v>57</v>
      </c>
      <c r="D160" s="24" t="str" cm="1">
        <f t="array" ref="D160">LEFT(C160,MIN(SEARCH({0,1,2,3,4,5,6,7,8,9},C160&amp;"0123456789"))-1)</f>
        <v>Tr</v>
      </c>
      <c r="E160" s="35" cm="1">
        <f t="array" ref="E160">_xlfn.NUMBERVALUE(RIGHT(LEFT(C160,SEARCH("x",C160)-1),SEARCH("x",C160)-MIN(SEARCH({0,1,2,3,4,5,6,7,8,9},C160&amp;"0123456789"))))</f>
        <v>12</v>
      </c>
      <c r="F160" s="14">
        <f t="shared" si="7"/>
        <v>6</v>
      </c>
      <c r="G160" s="41">
        <f t="shared" si="8"/>
        <v>3</v>
      </c>
      <c r="H160" s="24" t="s">
        <v>20</v>
      </c>
      <c r="I160" s="35">
        <v>28</v>
      </c>
      <c r="J160" s="35">
        <v>35</v>
      </c>
      <c r="K160" s="25">
        <v>16.920000000000002</v>
      </c>
      <c r="L160" s="24" t="s">
        <v>16</v>
      </c>
      <c r="M160" s="25">
        <v>16.7</v>
      </c>
      <c r="N160" s="37">
        <v>120</v>
      </c>
      <c r="O160" s="41">
        <v>22</v>
      </c>
      <c r="P160" s="46">
        <v>1.5209999999999999</v>
      </c>
      <c r="Q160" s="14">
        <f t="shared" si="6"/>
        <v>513.33333333333337</v>
      </c>
      <c r="R160" s="26">
        <v>1</v>
      </c>
    </row>
    <row r="161" spans="1:18" x14ac:dyDescent="0.25">
      <c r="A161" s="24">
        <v>1165245</v>
      </c>
      <c r="B161" s="39">
        <v>0.63800000000000001</v>
      </c>
      <c r="C161" s="24" t="s">
        <v>60</v>
      </c>
      <c r="D161" s="24" t="str" cm="1">
        <f t="array" ref="D161">LEFT(C161,MIN(SEARCH({0,1,2,3,4,5,6,7,8,9},C161&amp;"0123456789"))-1)</f>
        <v>Ds</v>
      </c>
      <c r="E161" s="35" cm="1">
        <f t="array" ref="E161">_xlfn.NUMBERVALUE(RIGHT(LEFT(C161,SEARCH("x",C161)-1),SEARCH("x",C161)-MIN(SEARCH({0,1,2,3,4,5,6,7,8,9},C161&amp;"0123456789"))))</f>
        <v>8</v>
      </c>
      <c r="F161" s="14" t="e">
        <f t="shared" si="7"/>
        <v>#N/A</v>
      </c>
      <c r="G161" s="41">
        <f t="shared" si="8"/>
        <v>15</v>
      </c>
      <c r="H161" s="24" t="s">
        <v>13</v>
      </c>
      <c r="I161" s="35">
        <v>20</v>
      </c>
      <c r="J161" s="35">
        <v>20</v>
      </c>
      <c r="K161" s="25">
        <v>19.91</v>
      </c>
      <c r="L161" s="24" t="s">
        <v>14</v>
      </c>
      <c r="M161" s="25">
        <v>60.98</v>
      </c>
      <c r="N161" s="37">
        <v>120</v>
      </c>
      <c r="O161" s="41">
        <v>22</v>
      </c>
      <c r="P161" s="46">
        <v>1.5209999999999999</v>
      </c>
      <c r="Q161" s="14">
        <f t="shared" si="6"/>
        <v>102.66666666666667</v>
      </c>
      <c r="R161" s="26">
        <v>1</v>
      </c>
    </row>
    <row r="162" spans="1:18" x14ac:dyDescent="0.25">
      <c r="A162" s="24">
        <v>1165245</v>
      </c>
      <c r="B162" s="39">
        <v>0.47199999999999998</v>
      </c>
      <c r="C162" s="24" t="s">
        <v>61</v>
      </c>
      <c r="D162" s="24" t="str" cm="1">
        <f t="array" ref="D162">LEFT(C162,MIN(SEARCH({0,1,2,3,4,5,6,7,8,9},C162&amp;"0123456789"))-1)</f>
        <v>Ds</v>
      </c>
      <c r="E162" s="35" cm="1">
        <f t="array" ref="E162">_xlfn.NUMBERVALUE(RIGHT(LEFT(C162,SEARCH("x",C162)-1),SEARCH("x",C162)-MIN(SEARCH({0,1,2,3,4,5,6,7,8,9},C162&amp;"0123456789"))))</f>
        <v>8</v>
      </c>
      <c r="F162" s="14" t="e">
        <f t="shared" si="7"/>
        <v>#N/A</v>
      </c>
      <c r="G162" s="41">
        <f t="shared" si="8"/>
        <v>10</v>
      </c>
      <c r="H162" s="24" t="s">
        <v>13</v>
      </c>
      <c r="I162" s="35">
        <v>20</v>
      </c>
      <c r="J162" s="35">
        <v>20</v>
      </c>
      <c r="K162" s="25">
        <v>19.91</v>
      </c>
      <c r="L162" s="24" t="s">
        <v>14</v>
      </c>
      <c r="M162" s="25">
        <v>60.98</v>
      </c>
      <c r="N162" s="37">
        <v>120</v>
      </c>
      <c r="O162" s="41">
        <v>22</v>
      </c>
      <c r="P162" s="46">
        <v>1.5209999999999999</v>
      </c>
      <c r="Q162" s="14">
        <f t="shared" si="6"/>
        <v>154</v>
      </c>
      <c r="R162" s="26">
        <v>1</v>
      </c>
    </row>
    <row r="163" spans="1:18" x14ac:dyDescent="0.25">
      <c r="A163" s="24">
        <v>1150215</v>
      </c>
      <c r="B163" s="39">
        <v>0.44700000000000001</v>
      </c>
      <c r="C163" s="24" t="s">
        <v>57</v>
      </c>
      <c r="D163" s="24" t="str" cm="1">
        <f t="array" ref="D163">LEFT(C163,MIN(SEARCH({0,1,2,3,4,5,6,7,8,9},C163&amp;"0123456789"))-1)</f>
        <v>Tr</v>
      </c>
      <c r="E163" s="35" cm="1">
        <f t="array" ref="E163">_xlfn.NUMBERVALUE(RIGHT(LEFT(C163,SEARCH("x",C163)-1),SEARCH("x",C163)-MIN(SEARCH({0,1,2,3,4,5,6,7,8,9},C163&amp;"0123456789"))))</f>
        <v>12</v>
      </c>
      <c r="F163" s="14">
        <f t="shared" si="7"/>
        <v>6</v>
      </c>
      <c r="G163" s="41">
        <f t="shared" si="8"/>
        <v>3</v>
      </c>
      <c r="H163" s="24" t="s">
        <v>24</v>
      </c>
      <c r="I163" s="35">
        <v>28</v>
      </c>
      <c r="J163" s="35">
        <v>35</v>
      </c>
      <c r="K163" s="25">
        <v>11.76</v>
      </c>
      <c r="L163" s="24" t="s">
        <v>16</v>
      </c>
      <c r="M163" s="25">
        <v>16.7</v>
      </c>
      <c r="N163" s="37">
        <v>120</v>
      </c>
      <c r="O163" s="41">
        <v>22</v>
      </c>
      <c r="P163" s="46">
        <v>1.5209999999999999</v>
      </c>
      <c r="Q163" s="14">
        <f t="shared" si="6"/>
        <v>513.33333333333337</v>
      </c>
      <c r="R163" s="26">
        <v>1</v>
      </c>
    </row>
    <row r="164" spans="1:18" x14ac:dyDescent="0.25">
      <c r="A164" s="24">
        <v>1142167</v>
      </c>
      <c r="B164" s="39">
        <v>1.0069999999999999</v>
      </c>
      <c r="C164" s="24" t="s">
        <v>12</v>
      </c>
      <c r="D164" s="24" t="str" cm="1">
        <f t="array" ref="D164">LEFT(C164,MIN(SEARCH({0,1,2,3,4,5,6,7,8,9},C164&amp;"0123456789"))-1)</f>
        <v>Ds</v>
      </c>
      <c r="E164" s="35" cm="1">
        <f t="array" ref="E164">_xlfn.NUMBERVALUE(RIGHT(LEFT(C164,SEARCH("x",C164)-1),SEARCH("x",C164)-MIN(SEARCH({0,1,2,3,4,5,6,7,8,9},C164&amp;"0123456789"))))</f>
        <v>10</v>
      </c>
      <c r="F164" s="14" t="e">
        <f t="shared" si="7"/>
        <v>#N/A</v>
      </c>
      <c r="G164" s="41">
        <f t="shared" si="8"/>
        <v>25</v>
      </c>
      <c r="H164" s="24" t="s">
        <v>24</v>
      </c>
      <c r="I164" s="35">
        <v>25</v>
      </c>
      <c r="J164" s="35">
        <v>25</v>
      </c>
      <c r="K164" s="25">
        <v>17.45</v>
      </c>
      <c r="L164" s="24" t="s">
        <v>14</v>
      </c>
      <c r="M164" s="25">
        <v>64.349999999999994</v>
      </c>
      <c r="N164" s="37">
        <v>120</v>
      </c>
      <c r="O164" s="41">
        <v>22</v>
      </c>
      <c r="P164" s="46">
        <v>1.5209999999999999</v>
      </c>
      <c r="Q164" s="14">
        <f t="shared" si="6"/>
        <v>61.6</v>
      </c>
      <c r="R164" s="26">
        <v>1</v>
      </c>
    </row>
    <row r="165" spans="1:18" x14ac:dyDescent="0.25">
      <c r="A165" s="24">
        <v>1041248</v>
      </c>
      <c r="B165" s="39">
        <v>0.35799999999999998</v>
      </c>
      <c r="C165" s="24" t="s">
        <v>59</v>
      </c>
      <c r="D165" s="24" t="str" cm="1">
        <f t="array" ref="D165">LEFT(C165,MIN(SEARCH({0,1,2,3,4,5,6,7,8,9},C165&amp;"0123456789"))-1)</f>
        <v>Tr</v>
      </c>
      <c r="E165" s="35" cm="1">
        <f t="array" ref="E165">_xlfn.NUMBERVALUE(RIGHT(LEFT(C165,SEARCH("x",C165)-1),SEARCH("x",C165)-MIN(SEARCH({0,1,2,3,4,5,6,7,8,9},C165&amp;"0123456789"))))</f>
        <v>12</v>
      </c>
      <c r="F165" s="14" t="e">
        <f t="shared" si="7"/>
        <v>#N/A</v>
      </c>
      <c r="G165" s="41">
        <f t="shared" si="8"/>
        <v>3</v>
      </c>
      <c r="H165" s="24" t="s">
        <v>13</v>
      </c>
      <c r="I165" s="35">
        <v>28</v>
      </c>
      <c r="J165" s="35">
        <v>35</v>
      </c>
      <c r="K165" s="25">
        <v>11.3</v>
      </c>
      <c r="L165" s="24" t="s">
        <v>16</v>
      </c>
      <c r="M165" s="25">
        <v>16.7</v>
      </c>
      <c r="N165" s="37">
        <v>120</v>
      </c>
      <c r="O165" s="41">
        <v>22</v>
      </c>
      <c r="P165" s="46">
        <v>1.5209999999999999</v>
      </c>
      <c r="Q165" s="14">
        <f t="shared" si="6"/>
        <v>513.33333333333337</v>
      </c>
      <c r="R165" s="26">
        <v>1</v>
      </c>
    </row>
    <row r="166" spans="1:18" x14ac:dyDescent="0.25">
      <c r="A166" s="24">
        <v>992359</v>
      </c>
      <c r="B166" s="39">
        <v>1.204</v>
      </c>
      <c r="C166" s="24" t="s">
        <v>77</v>
      </c>
      <c r="D166" s="24" t="str" cm="1">
        <f t="array" ref="D166">LEFT(C166,MIN(SEARCH({0,1,2,3,4,5,6,7,8,9},C166&amp;"0123456789"))-1)</f>
        <v>Ds</v>
      </c>
      <c r="E166" s="35" cm="1">
        <f t="array" ref="E166">_xlfn.NUMBERVALUE(RIGHT(LEFT(C166,SEARCH("x",C166)-1),SEARCH("x",C166)-MIN(SEARCH({0,1,2,3,4,5,6,7,8,9},C166&amp;"0123456789"))))</f>
        <v>635</v>
      </c>
      <c r="F166" s="14" t="e">
        <f t="shared" si="7"/>
        <v>#N/A</v>
      </c>
      <c r="G166" s="41">
        <f t="shared" si="8"/>
        <v>254</v>
      </c>
      <c r="H166" s="24" t="s">
        <v>13</v>
      </c>
      <c r="I166" s="35">
        <v>13</v>
      </c>
      <c r="J166" s="35">
        <v>15</v>
      </c>
      <c r="K166" s="25">
        <v>16.579999999999998</v>
      </c>
      <c r="L166" s="24" t="s">
        <v>14</v>
      </c>
      <c r="M166" s="25">
        <v>53.48</v>
      </c>
      <c r="N166" s="37">
        <v>120</v>
      </c>
      <c r="O166" s="41">
        <v>22</v>
      </c>
      <c r="P166" s="46">
        <v>1.5209999999999999</v>
      </c>
      <c r="Q166" s="14">
        <f t="shared" si="6"/>
        <v>6.0629921259842519</v>
      </c>
      <c r="R166" s="26">
        <v>1</v>
      </c>
    </row>
    <row r="167" spans="1:18" x14ac:dyDescent="0.25">
      <c r="A167" s="24">
        <v>992114</v>
      </c>
      <c r="B167" s="39">
        <v>0.35799999999999998</v>
      </c>
      <c r="C167" s="24" t="s">
        <v>59</v>
      </c>
      <c r="D167" s="24" t="str" cm="1">
        <f t="array" ref="D167">LEFT(C167,MIN(SEARCH({0,1,2,3,4,5,6,7,8,9},C167&amp;"0123456789"))-1)</f>
        <v>Tr</v>
      </c>
      <c r="E167" s="35" cm="1">
        <f t="array" ref="E167">_xlfn.NUMBERVALUE(RIGHT(LEFT(C167,SEARCH("x",C167)-1),SEARCH("x",C167)-MIN(SEARCH({0,1,2,3,4,5,6,7,8,9},C167&amp;"0123456789"))))</f>
        <v>12</v>
      </c>
      <c r="F167" s="14" t="e">
        <f t="shared" si="7"/>
        <v>#N/A</v>
      </c>
      <c r="G167" s="41">
        <f t="shared" si="8"/>
        <v>3</v>
      </c>
      <c r="H167" s="24" t="s">
        <v>20</v>
      </c>
      <c r="I167" s="35">
        <v>28</v>
      </c>
      <c r="J167" s="35">
        <v>35</v>
      </c>
      <c r="K167" s="25">
        <v>14.11</v>
      </c>
      <c r="L167" s="24" t="s">
        <v>16</v>
      </c>
      <c r="M167" s="25">
        <v>16.7</v>
      </c>
      <c r="N167" s="37">
        <v>120</v>
      </c>
      <c r="O167" s="41">
        <v>22</v>
      </c>
      <c r="P167" s="46">
        <v>1.5209999999999999</v>
      </c>
      <c r="Q167" s="14">
        <f t="shared" si="6"/>
        <v>513.33333333333337</v>
      </c>
      <c r="R167" s="26">
        <v>1</v>
      </c>
    </row>
    <row r="168" spans="1:18" x14ac:dyDescent="0.25">
      <c r="A168" s="24">
        <v>974430</v>
      </c>
      <c r="B168" s="39">
        <v>0.35799999999999998</v>
      </c>
      <c r="C168" s="24" t="s">
        <v>59</v>
      </c>
      <c r="D168" s="24" t="str" cm="1">
        <f t="array" ref="D168">LEFT(C168,MIN(SEARCH({0,1,2,3,4,5,6,7,8,9},C168&amp;"0123456789"))-1)</f>
        <v>Tr</v>
      </c>
      <c r="E168" s="35" cm="1">
        <f t="array" ref="E168">_xlfn.NUMBERVALUE(RIGHT(LEFT(C168,SEARCH("x",C168)-1),SEARCH("x",C168)-MIN(SEARCH({0,1,2,3,4,5,6,7,8,9},C168&amp;"0123456789"))))</f>
        <v>12</v>
      </c>
      <c r="F168" s="14" t="e">
        <f t="shared" si="7"/>
        <v>#N/A</v>
      </c>
      <c r="G168" s="41">
        <f t="shared" si="8"/>
        <v>3</v>
      </c>
      <c r="H168" s="24" t="s">
        <v>24</v>
      </c>
      <c r="I168" s="35">
        <v>28</v>
      </c>
      <c r="J168" s="35">
        <v>35</v>
      </c>
      <c r="K168" s="25">
        <v>9.14</v>
      </c>
      <c r="L168" s="24" t="s">
        <v>16</v>
      </c>
      <c r="M168" s="25">
        <v>16.7</v>
      </c>
      <c r="N168" s="37">
        <v>120</v>
      </c>
      <c r="O168" s="41">
        <v>22</v>
      </c>
      <c r="P168" s="46">
        <v>1.5209999999999999</v>
      </c>
      <c r="Q168" s="14">
        <f t="shared" si="6"/>
        <v>513.33333333333337</v>
      </c>
      <c r="R168" s="26">
        <v>1</v>
      </c>
    </row>
    <row r="169" spans="1:18" x14ac:dyDescent="0.25">
      <c r="A169" s="24">
        <v>915703</v>
      </c>
      <c r="B169" s="39">
        <v>0.96899999999999997</v>
      </c>
      <c r="C169" s="24" t="s">
        <v>62</v>
      </c>
      <c r="D169" s="24" t="str" cm="1">
        <f t="array" ref="D169">LEFT(C169,MIN(SEARCH({0,1,2,3,4,5,6,7,8,9},C169&amp;"0123456789"))-1)</f>
        <v>Ds</v>
      </c>
      <c r="E169" s="35" cm="1">
        <f t="array" ref="E169">_xlfn.NUMBERVALUE(RIGHT(LEFT(C169,SEARCH("x",C169)-1),SEARCH("x",C169)-MIN(SEARCH({0,1,2,3,4,5,6,7,8,9},C169&amp;"0123456789"))))</f>
        <v>8</v>
      </c>
      <c r="F169" s="14" t="e">
        <f t="shared" si="7"/>
        <v>#N/A</v>
      </c>
      <c r="G169" s="41">
        <f t="shared" si="8"/>
        <v>24</v>
      </c>
      <c r="H169" s="24" t="s">
        <v>13</v>
      </c>
      <c r="I169" s="35">
        <v>20</v>
      </c>
      <c r="J169" s="35">
        <v>20</v>
      </c>
      <c r="K169" s="25" t="s">
        <v>22</v>
      </c>
      <c r="L169" s="24" t="s">
        <v>14</v>
      </c>
      <c r="M169" s="25" t="s">
        <v>22</v>
      </c>
      <c r="N169" s="37">
        <v>120</v>
      </c>
      <c r="O169" s="41">
        <v>22</v>
      </c>
      <c r="P169" s="46">
        <v>1.5209999999999999</v>
      </c>
      <c r="Q169" s="14">
        <f t="shared" si="6"/>
        <v>64.166666666666671</v>
      </c>
      <c r="R169" s="26">
        <v>1</v>
      </c>
    </row>
    <row r="170" spans="1:18" x14ac:dyDescent="0.25">
      <c r="A170" s="24">
        <v>885470</v>
      </c>
      <c r="B170" s="39">
        <v>0.318</v>
      </c>
      <c r="C170" s="24" t="s">
        <v>78</v>
      </c>
      <c r="D170" s="24" t="str" cm="1">
        <f t="array" ref="D170">LEFT(C170,MIN(SEARCH({0,1,2,3,4,5,6,7,8,9},C170&amp;"0123456789"))-1)</f>
        <v>Ds</v>
      </c>
      <c r="E170" s="35" cm="1">
        <f t="array" ref="E170">_xlfn.NUMBERVALUE(RIGHT(LEFT(C170,SEARCH("x",C170)-1),SEARCH("x",C170)-MIN(SEARCH({0,1,2,3,4,5,6,7,8,9},C170&amp;"0123456789"))))</f>
        <v>635</v>
      </c>
      <c r="F170" s="14" t="e">
        <f t="shared" si="7"/>
        <v>#N/A</v>
      </c>
      <c r="G170" s="41">
        <f t="shared" si="8"/>
        <v>508</v>
      </c>
      <c r="H170" s="24" t="s">
        <v>13</v>
      </c>
      <c r="I170" s="35">
        <v>13</v>
      </c>
      <c r="J170" s="35">
        <v>15</v>
      </c>
      <c r="K170" s="25">
        <v>16.579999999999998</v>
      </c>
      <c r="L170" s="24" t="s">
        <v>14</v>
      </c>
      <c r="M170" s="25">
        <v>44.48</v>
      </c>
      <c r="N170" s="37">
        <v>120</v>
      </c>
      <c r="O170" s="41">
        <v>22</v>
      </c>
      <c r="P170" s="46">
        <v>1.5209999999999999</v>
      </c>
      <c r="Q170" s="14">
        <f t="shared" si="6"/>
        <v>3.0314960629921259</v>
      </c>
      <c r="R170" s="26">
        <v>1</v>
      </c>
    </row>
    <row r="171" spans="1:18" x14ac:dyDescent="0.25">
      <c r="A171" s="24">
        <v>751771</v>
      </c>
      <c r="B171" s="39">
        <v>0.63800000000000001</v>
      </c>
      <c r="C171" s="24" t="s">
        <v>60</v>
      </c>
      <c r="D171" s="24" t="str" cm="1">
        <f t="array" ref="D171">LEFT(C171,MIN(SEARCH({0,1,2,3,4,5,6,7,8,9},C171&amp;"0123456789"))-1)</f>
        <v>Ds</v>
      </c>
      <c r="E171" s="35" cm="1">
        <f t="array" ref="E171">_xlfn.NUMBERVALUE(RIGHT(LEFT(C171,SEARCH("x",C171)-1),SEARCH("x",C171)-MIN(SEARCH({0,1,2,3,4,5,6,7,8,9},C171&amp;"0123456789"))))</f>
        <v>8</v>
      </c>
      <c r="F171" s="14" t="e">
        <f t="shared" si="7"/>
        <v>#N/A</v>
      </c>
      <c r="G171" s="41">
        <f t="shared" si="8"/>
        <v>15</v>
      </c>
      <c r="H171" s="24" t="s">
        <v>24</v>
      </c>
      <c r="I171" s="35">
        <v>20</v>
      </c>
      <c r="J171" s="35">
        <v>20</v>
      </c>
      <c r="K171" s="25">
        <v>16.71</v>
      </c>
      <c r="L171" s="24" t="s">
        <v>14</v>
      </c>
      <c r="M171" s="25">
        <v>60.98</v>
      </c>
      <c r="N171" s="37">
        <v>120</v>
      </c>
      <c r="O171" s="41">
        <v>22</v>
      </c>
      <c r="P171" s="46">
        <v>1.5209999999999999</v>
      </c>
      <c r="Q171" s="14">
        <f t="shared" si="6"/>
        <v>102.66666666666667</v>
      </c>
      <c r="R171" s="26">
        <v>1</v>
      </c>
    </row>
    <row r="172" spans="1:18" x14ac:dyDescent="0.25">
      <c r="A172" s="24">
        <v>751771</v>
      </c>
      <c r="B172" s="39">
        <v>0.47199999999999998</v>
      </c>
      <c r="C172" s="24" t="s">
        <v>61</v>
      </c>
      <c r="D172" s="24" t="str" cm="1">
        <f t="array" ref="D172">LEFT(C172,MIN(SEARCH({0,1,2,3,4,5,6,7,8,9},C172&amp;"0123456789"))-1)</f>
        <v>Ds</v>
      </c>
      <c r="E172" s="35" cm="1">
        <f t="array" ref="E172">_xlfn.NUMBERVALUE(RIGHT(LEFT(C172,SEARCH("x",C172)-1),SEARCH("x",C172)-MIN(SEARCH({0,1,2,3,4,5,6,7,8,9},C172&amp;"0123456789"))))</f>
        <v>8</v>
      </c>
      <c r="F172" s="14" t="e">
        <f t="shared" si="7"/>
        <v>#N/A</v>
      </c>
      <c r="G172" s="41">
        <f t="shared" si="8"/>
        <v>10</v>
      </c>
      <c r="H172" s="24" t="s">
        <v>24</v>
      </c>
      <c r="I172" s="35">
        <v>20</v>
      </c>
      <c r="J172" s="35">
        <v>20</v>
      </c>
      <c r="K172" s="25">
        <v>16.71</v>
      </c>
      <c r="L172" s="24" t="s">
        <v>14</v>
      </c>
      <c r="M172" s="25">
        <v>60.98</v>
      </c>
      <c r="N172" s="37">
        <v>120</v>
      </c>
      <c r="O172" s="41">
        <v>22</v>
      </c>
      <c r="P172" s="46">
        <v>1.5209999999999999</v>
      </c>
      <c r="Q172" s="14">
        <f t="shared" si="6"/>
        <v>154</v>
      </c>
      <c r="R172" s="26">
        <v>1</v>
      </c>
    </row>
    <row r="173" spans="1:18" x14ac:dyDescent="0.25">
      <c r="A173" s="24">
        <v>672396</v>
      </c>
      <c r="B173" s="39">
        <v>2.23</v>
      </c>
      <c r="C173" s="24" t="s">
        <v>56</v>
      </c>
      <c r="D173" s="24" t="str" cm="1">
        <f t="array" ref="D173">LEFT(C173,MIN(SEARCH({0,1,2,3,4,5,6,7,8,9},C173&amp;"0123456789"))-1)</f>
        <v>Ds</v>
      </c>
      <c r="E173" s="35" cm="1">
        <f t="array" ref="E173">_xlfn.NUMBERVALUE(RIGHT(LEFT(C173,SEARCH("x",C173)-1),SEARCH("x",C173)-MIN(SEARCH({0,1,2,3,4,5,6,7,8,9},C173&amp;"0123456789"))))</f>
        <v>10</v>
      </c>
      <c r="F173" s="14" t="e">
        <f t="shared" si="7"/>
        <v>#N/A</v>
      </c>
      <c r="G173" s="41">
        <f t="shared" si="8"/>
        <v>50</v>
      </c>
      <c r="H173" s="24" t="s">
        <v>24</v>
      </c>
      <c r="I173" s="35">
        <v>25</v>
      </c>
      <c r="J173" s="35">
        <v>25</v>
      </c>
      <c r="K173" s="25">
        <v>17.45</v>
      </c>
      <c r="L173" s="24" t="s">
        <v>14</v>
      </c>
      <c r="M173" s="25">
        <v>77.849999999999994</v>
      </c>
      <c r="N173" s="37">
        <v>120</v>
      </c>
      <c r="O173" s="41">
        <v>22</v>
      </c>
      <c r="P173" s="46">
        <v>1.5209999999999999</v>
      </c>
      <c r="Q173" s="14">
        <f t="shared" si="6"/>
        <v>30.8</v>
      </c>
      <c r="R173" s="26">
        <v>1</v>
      </c>
    </row>
    <row r="174" spans="1:18" x14ac:dyDescent="0.25">
      <c r="A174" s="24">
        <v>590776</v>
      </c>
      <c r="B174" s="39">
        <v>0.96899999999999997</v>
      </c>
      <c r="C174" s="24" t="s">
        <v>62</v>
      </c>
      <c r="D174" s="24" t="str" cm="1">
        <f t="array" ref="D174">LEFT(C174,MIN(SEARCH({0,1,2,3,4,5,6,7,8,9},C174&amp;"0123456789"))-1)</f>
        <v>Ds</v>
      </c>
      <c r="E174" s="35" cm="1">
        <f t="array" ref="E174">_xlfn.NUMBERVALUE(RIGHT(LEFT(C174,SEARCH("x",C174)-1),SEARCH("x",C174)-MIN(SEARCH({0,1,2,3,4,5,6,7,8,9},C174&amp;"0123456789"))))</f>
        <v>8</v>
      </c>
      <c r="F174" s="14" t="e">
        <f t="shared" si="7"/>
        <v>#N/A</v>
      </c>
      <c r="G174" s="41">
        <f t="shared" si="8"/>
        <v>24</v>
      </c>
      <c r="H174" s="24" t="s">
        <v>24</v>
      </c>
      <c r="I174" s="35">
        <v>20</v>
      </c>
      <c r="J174" s="35">
        <v>20</v>
      </c>
      <c r="K174" s="25" t="s">
        <v>22</v>
      </c>
      <c r="L174" s="24" t="s">
        <v>14</v>
      </c>
      <c r="M174" s="25" t="s">
        <v>22</v>
      </c>
      <c r="N174" s="37">
        <v>120</v>
      </c>
      <c r="O174" s="41">
        <v>22</v>
      </c>
      <c r="P174" s="46">
        <v>1.5209999999999999</v>
      </c>
      <c r="Q174" s="14">
        <f t="shared" si="6"/>
        <v>64.166666666666671</v>
      </c>
      <c r="R174" s="26">
        <v>1</v>
      </c>
    </row>
    <row r="175" spans="1:18" x14ac:dyDescent="0.25">
      <c r="A175" s="24">
        <v>571271</v>
      </c>
      <c r="B175" s="39">
        <v>0.318</v>
      </c>
      <c r="C175" s="24" t="s">
        <v>78</v>
      </c>
      <c r="D175" s="24" t="str" cm="1">
        <f t="array" ref="D175">LEFT(C175,MIN(SEARCH({0,1,2,3,4,5,6,7,8,9},C175&amp;"0123456789"))-1)</f>
        <v>Ds</v>
      </c>
      <c r="E175" s="35" cm="1">
        <f t="array" ref="E175">_xlfn.NUMBERVALUE(RIGHT(LEFT(C175,SEARCH("x",C175)-1),SEARCH("x",C175)-MIN(SEARCH({0,1,2,3,4,5,6,7,8,9},C175&amp;"0123456789"))))</f>
        <v>635</v>
      </c>
      <c r="F175" s="14" t="e">
        <f t="shared" si="7"/>
        <v>#N/A</v>
      </c>
      <c r="G175" s="41">
        <f t="shared" si="8"/>
        <v>508</v>
      </c>
      <c r="H175" s="24" t="s">
        <v>24</v>
      </c>
      <c r="I175" s="35">
        <v>13</v>
      </c>
      <c r="J175" s="35">
        <v>15</v>
      </c>
      <c r="K175" s="25">
        <v>14.1</v>
      </c>
      <c r="L175" s="24" t="s">
        <v>14</v>
      </c>
      <c r="M175" s="25">
        <v>44.48</v>
      </c>
      <c r="N175" s="37">
        <v>120</v>
      </c>
      <c r="O175" s="41">
        <v>22</v>
      </c>
      <c r="P175" s="46">
        <v>1.5209999999999999</v>
      </c>
      <c r="Q175" s="14">
        <f t="shared" si="6"/>
        <v>3.0314960629921259</v>
      </c>
      <c r="R175" s="26">
        <v>1</v>
      </c>
    </row>
    <row r="176" spans="1:18" x14ac:dyDescent="0.25">
      <c r="A176" s="24">
        <v>451168</v>
      </c>
      <c r="B176" s="39">
        <v>0.54100000000000004</v>
      </c>
      <c r="C176" s="24" t="s">
        <v>79</v>
      </c>
      <c r="D176" s="24" t="str" cm="1">
        <f t="array" ref="D176">LEFT(C176,MIN(SEARCH({0,1,2,3,4,5,6,7,8,9},C176&amp;"0123456789"))-1)</f>
        <v>Ds</v>
      </c>
      <c r="E176" s="35" cm="1">
        <f t="array" ref="E176">_xlfn.NUMBERVALUE(RIGHT(LEFT(C176,SEARCH("x",C176)-1),SEARCH("x",C176)-MIN(SEARCH({0,1,2,3,4,5,6,7,8,9},C176&amp;"0123456789"))))</f>
        <v>635</v>
      </c>
      <c r="F176" s="14" t="e">
        <f t="shared" si="7"/>
        <v>#N/A</v>
      </c>
      <c r="G176" s="41">
        <f t="shared" si="8"/>
        <v>127</v>
      </c>
      <c r="H176" s="24" t="s">
        <v>13</v>
      </c>
      <c r="I176" s="35">
        <v>13</v>
      </c>
      <c r="J176" s="35">
        <v>15</v>
      </c>
      <c r="K176" s="25">
        <v>16.579999999999998</v>
      </c>
      <c r="L176" s="24" t="s">
        <v>14</v>
      </c>
      <c r="M176" s="25">
        <v>44.48</v>
      </c>
      <c r="N176" s="37">
        <v>120</v>
      </c>
      <c r="O176" s="41">
        <v>22</v>
      </c>
      <c r="P176" s="46">
        <v>1.5209999999999999</v>
      </c>
      <c r="Q176" s="14">
        <f t="shared" si="6"/>
        <v>12.125984251968504</v>
      </c>
      <c r="R176" s="26">
        <v>1</v>
      </c>
    </row>
    <row r="177" spans="1:18" x14ac:dyDescent="0.25">
      <c r="A177" s="24">
        <v>320116</v>
      </c>
      <c r="B177" s="39">
        <v>1.204</v>
      </c>
      <c r="C177" s="24" t="s">
        <v>77</v>
      </c>
      <c r="D177" s="24" t="str" cm="1">
        <f t="array" ref="D177">LEFT(C177,MIN(SEARCH({0,1,2,3,4,5,6,7,8,9},C177&amp;"0123456789"))-1)</f>
        <v>Ds</v>
      </c>
      <c r="E177" s="35" cm="1">
        <f t="array" ref="E177">_xlfn.NUMBERVALUE(RIGHT(LEFT(C177,SEARCH("x",C177)-1),SEARCH("x",C177)-MIN(SEARCH({0,1,2,3,4,5,6,7,8,9},C177&amp;"0123456789"))))</f>
        <v>635</v>
      </c>
      <c r="F177" s="14" t="e">
        <f t="shared" si="7"/>
        <v>#N/A</v>
      </c>
      <c r="G177" s="41">
        <f t="shared" si="8"/>
        <v>254</v>
      </c>
      <c r="H177" s="24" t="s">
        <v>24</v>
      </c>
      <c r="I177" s="35">
        <v>13</v>
      </c>
      <c r="J177" s="35">
        <v>15</v>
      </c>
      <c r="K177" s="25">
        <v>14.1</v>
      </c>
      <c r="L177" s="24" t="s">
        <v>14</v>
      </c>
      <c r="M177" s="25">
        <v>53.48</v>
      </c>
      <c r="N177" s="37">
        <v>120</v>
      </c>
      <c r="O177" s="41">
        <v>22</v>
      </c>
      <c r="P177" s="46">
        <v>1.5209999999999999</v>
      </c>
      <c r="Q177" s="14">
        <f t="shared" si="6"/>
        <v>6.0629921259842519</v>
      </c>
      <c r="R177" s="26">
        <v>1</v>
      </c>
    </row>
    <row r="178" spans="1:18" x14ac:dyDescent="0.25">
      <c r="A178" s="24">
        <v>291076</v>
      </c>
      <c r="B178" s="39">
        <v>0.54100000000000004</v>
      </c>
      <c r="C178" s="24" t="s">
        <v>79</v>
      </c>
      <c r="D178" s="24" t="str" cm="1">
        <f t="array" ref="D178">LEFT(C178,MIN(SEARCH({0,1,2,3,4,5,6,7,8,9},C178&amp;"0123456789"))-1)</f>
        <v>Ds</v>
      </c>
      <c r="E178" s="35" cm="1">
        <f t="array" ref="E178">_xlfn.NUMBERVALUE(RIGHT(LEFT(C178,SEARCH("x",C178)-1),SEARCH("x",C178)-MIN(SEARCH({0,1,2,3,4,5,6,7,8,9},C178&amp;"0123456789"))))</f>
        <v>635</v>
      </c>
      <c r="F178" s="14" t="e">
        <f t="shared" si="7"/>
        <v>#N/A</v>
      </c>
      <c r="G178" s="41">
        <f t="shared" si="8"/>
        <v>127</v>
      </c>
      <c r="H178" s="24" t="s">
        <v>24</v>
      </c>
      <c r="I178" s="35">
        <v>13</v>
      </c>
      <c r="J178" s="35">
        <v>15</v>
      </c>
      <c r="K178" s="25">
        <v>14.1</v>
      </c>
      <c r="L178" s="24" t="s">
        <v>14</v>
      </c>
      <c r="M178" s="25">
        <v>44.48</v>
      </c>
      <c r="N178" s="37">
        <v>120</v>
      </c>
      <c r="O178" s="41">
        <v>22</v>
      </c>
      <c r="P178" s="46">
        <v>1.5209999999999999</v>
      </c>
      <c r="Q178" s="14">
        <f t="shared" si="6"/>
        <v>12.125984251968504</v>
      </c>
      <c r="R178" s="26">
        <v>1</v>
      </c>
    </row>
    <row r="179" spans="1:18" x14ac:dyDescent="0.25">
      <c r="A179" s="24" t="e">
        <f>NA()</f>
        <v>#N/A</v>
      </c>
      <c r="B179" s="39">
        <v>1.3859999999999999</v>
      </c>
      <c r="C179" s="24" t="s">
        <v>42</v>
      </c>
      <c r="D179" s="24" t="str" cm="1">
        <f t="array" ref="D179">LEFT(C179,MIN(SEARCH({0,1,2,3,4,5,6,7,8,9},C179&amp;"0123456789"))-1)</f>
        <v>Ds</v>
      </c>
      <c r="E179" s="35" cm="1">
        <f t="array" ref="E179">_xlfn.NUMBERVALUE(RIGHT(LEFT(C179,SEARCH("x",C179)-1),SEARCH("x",C179)-MIN(SEARCH({0,1,2,3,4,5,6,7,8,9},C179&amp;"0123456789"))))</f>
        <v>16</v>
      </c>
      <c r="F179" s="14" t="e">
        <f t="shared" si="7"/>
        <v>#N/A</v>
      </c>
      <c r="G179" s="41">
        <f t="shared" si="8"/>
        <v>35</v>
      </c>
      <c r="H179" s="24" t="s">
        <v>36</v>
      </c>
      <c r="I179" s="35">
        <v>28</v>
      </c>
      <c r="J179" s="35">
        <v>35</v>
      </c>
      <c r="K179" s="25">
        <v>37.11</v>
      </c>
      <c r="L179" s="24" t="s">
        <v>14</v>
      </c>
      <c r="M179" s="25">
        <v>120.54</v>
      </c>
      <c r="N179" s="37">
        <v>120</v>
      </c>
      <c r="O179" s="41">
        <v>22</v>
      </c>
      <c r="P179" s="46">
        <v>1.5209999999999999</v>
      </c>
      <c r="Q179" s="14">
        <f t="shared" si="6"/>
        <v>44</v>
      </c>
      <c r="R179" s="26">
        <v>1</v>
      </c>
    </row>
    <row r="180" spans="1:18" x14ac:dyDescent="0.25">
      <c r="A180" s="24" t="e">
        <f>NA()</f>
        <v>#N/A</v>
      </c>
      <c r="B180" s="39">
        <v>4.4809999999999999</v>
      </c>
      <c r="C180" s="24" t="s">
        <v>43</v>
      </c>
      <c r="D180" s="24" t="str" cm="1">
        <f t="array" ref="D180">LEFT(C180,MIN(SEARCH({0,1,2,3,4,5,6,7,8,9},C180&amp;"0123456789"))-1)</f>
        <v>Ds</v>
      </c>
      <c r="E180" s="35" cm="1">
        <f t="array" ref="E180">_xlfn.NUMBERVALUE(RIGHT(LEFT(C180,SEARCH("x",C180)-1),SEARCH("x",C180)-MIN(SEARCH({0,1,2,3,4,5,6,7,8,9},C180&amp;"0123456789"))))</f>
        <v>18</v>
      </c>
      <c r="F180" s="14" t="e">
        <f t="shared" si="7"/>
        <v>#N/A</v>
      </c>
      <c r="G180" s="41">
        <f t="shared" si="8"/>
        <v>100</v>
      </c>
      <c r="H180" s="24" t="s">
        <v>36</v>
      </c>
      <c r="I180" s="35">
        <v>28</v>
      </c>
      <c r="J180" s="35">
        <v>35</v>
      </c>
      <c r="K180" s="25">
        <v>38.22</v>
      </c>
      <c r="L180" s="24" t="s">
        <v>14</v>
      </c>
      <c r="M180" s="25">
        <v>146.69999999999999</v>
      </c>
      <c r="N180" s="37">
        <v>120</v>
      </c>
      <c r="O180" s="41">
        <v>22</v>
      </c>
      <c r="P180" s="46">
        <v>1.5209999999999999</v>
      </c>
      <c r="Q180" s="14">
        <f t="shared" si="6"/>
        <v>15.4</v>
      </c>
      <c r="R180" s="26">
        <v>1</v>
      </c>
    </row>
    <row r="181" spans="1:18" x14ac:dyDescent="0.25">
      <c r="A181" s="24" t="e">
        <f>NA()</f>
        <v>#N/A</v>
      </c>
      <c r="B181" s="39">
        <v>1.0309999999999999</v>
      </c>
      <c r="C181" s="24" t="s">
        <v>37</v>
      </c>
      <c r="D181" s="24" t="str" cm="1">
        <f t="array" ref="D181">LEFT(C181,MIN(SEARCH({0,1,2,3,4,5,6,7,8,9},C181&amp;"0123456789"))-1)</f>
        <v>Ds</v>
      </c>
      <c r="E181" s="35" cm="1">
        <f t="array" ref="E181">_xlfn.NUMBERVALUE(RIGHT(LEFT(C181,SEARCH("x",C181)-1),SEARCH("x",C181)-MIN(SEARCH({0,1,2,3,4,5,6,7,8,9},C181&amp;"0123456789"))))</f>
        <v>18</v>
      </c>
      <c r="F181" s="14" t="e">
        <f t="shared" si="7"/>
        <v>#N/A</v>
      </c>
      <c r="G181" s="41">
        <f t="shared" si="8"/>
        <v>24</v>
      </c>
      <c r="H181" s="24" t="s">
        <v>36</v>
      </c>
      <c r="I181" s="35">
        <v>28</v>
      </c>
      <c r="J181" s="35">
        <v>35</v>
      </c>
      <c r="K181" s="25">
        <v>37.479999999999997</v>
      </c>
      <c r="L181" s="24" t="s">
        <v>14</v>
      </c>
      <c r="M181" s="25">
        <v>146.37</v>
      </c>
      <c r="N181" s="37">
        <v>120</v>
      </c>
      <c r="O181" s="41">
        <v>22</v>
      </c>
      <c r="P181" s="46">
        <v>1.5209999999999999</v>
      </c>
      <c r="Q181" s="14">
        <f t="shared" si="6"/>
        <v>64.166666666666671</v>
      </c>
      <c r="R181" s="26">
        <v>1</v>
      </c>
    </row>
    <row r="182" spans="1:18" x14ac:dyDescent="0.25">
      <c r="A182" s="24" t="e">
        <f>NA()</f>
        <v>#N/A</v>
      </c>
      <c r="B182" s="39">
        <v>1.5760000000000001</v>
      </c>
      <c r="C182" s="24" t="s">
        <v>41</v>
      </c>
      <c r="D182" s="24" t="str" cm="1">
        <f t="array" ref="D182">LEFT(C182,MIN(SEARCH({0,1,2,3,4,5,6,7,8,9},C182&amp;"0123456789"))-1)</f>
        <v>Ds</v>
      </c>
      <c r="E182" s="35" cm="1">
        <f t="array" ref="E182">_xlfn.NUMBERVALUE(RIGHT(LEFT(C182,SEARCH("x",C182)-1),SEARCH("x",C182)-MIN(SEARCH({0,1,2,3,4,5,6,7,8,9},C182&amp;"0123456789"))))</f>
        <v>18</v>
      </c>
      <c r="F182" s="14" t="e">
        <f t="shared" si="7"/>
        <v>#N/A</v>
      </c>
      <c r="G182" s="41">
        <f t="shared" si="8"/>
        <v>40</v>
      </c>
      <c r="H182" s="24" t="s">
        <v>36</v>
      </c>
      <c r="I182" s="35">
        <v>28</v>
      </c>
      <c r="J182" s="35">
        <v>35</v>
      </c>
      <c r="K182" s="25">
        <v>37.86</v>
      </c>
      <c r="L182" s="24" t="s">
        <v>14</v>
      </c>
      <c r="M182" s="25">
        <v>134.07</v>
      </c>
      <c r="N182" s="37">
        <v>120</v>
      </c>
      <c r="O182" s="41">
        <v>22</v>
      </c>
      <c r="P182" s="46">
        <v>1.5209999999999999</v>
      </c>
      <c r="Q182" s="14">
        <f t="shared" si="6"/>
        <v>38.5</v>
      </c>
      <c r="R182" s="26">
        <v>1</v>
      </c>
    </row>
    <row r="183" spans="1:18" x14ac:dyDescent="0.25">
      <c r="A183" s="24" t="e">
        <f>NA()</f>
        <v>#N/A</v>
      </c>
      <c r="B183" s="39">
        <v>3.532</v>
      </c>
      <c r="C183" s="24" t="s">
        <v>23</v>
      </c>
      <c r="D183" s="24" t="str" cm="1">
        <f t="array" ref="D183">LEFT(C183,MIN(SEARCH({0,1,2,3,4,5,6,7,8,9},C183&amp;"0123456789"))-1)</f>
        <v>Ds</v>
      </c>
      <c r="E183" s="35" cm="1">
        <f t="array" ref="E183">_xlfn.NUMBERVALUE(RIGHT(LEFT(C183,SEARCH("x",C183)-1),SEARCH("x",C183)-MIN(SEARCH({0,1,2,3,4,5,6,7,8,9},C183&amp;"0123456789"))))</f>
        <v>18</v>
      </c>
      <c r="F183" s="14" t="e">
        <f t="shared" si="7"/>
        <v>#N/A</v>
      </c>
      <c r="G183" s="41">
        <f t="shared" si="8"/>
        <v>80</v>
      </c>
      <c r="H183" s="24" t="s">
        <v>36</v>
      </c>
      <c r="I183" s="35">
        <v>28</v>
      </c>
      <c r="J183" s="35">
        <v>35</v>
      </c>
      <c r="K183" s="25">
        <v>38.04</v>
      </c>
      <c r="L183" s="24" t="s">
        <v>14</v>
      </c>
      <c r="M183" s="25">
        <v>139.4</v>
      </c>
      <c r="N183" s="37">
        <v>120</v>
      </c>
      <c r="O183" s="41">
        <v>22</v>
      </c>
      <c r="P183" s="46">
        <v>1.5209999999999999</v>
      </c>
      <c r="Q183" s="14">
        <f t="shared" si="6"/>
        <v>19.25</v>
      </c>
      <c r="R183" s="26">
        <v>1</v>
      </c>
    </row>
    <row r="184" spans="1:18" x14ac:dyDescent="0.25">
      <c r="A184" s="24" t="e">
        <f>NA()</f>
        <v>#N/A</v>
      </c>
      <c r="B184" s="39">
        <v>0.94399999999999995</v>
      </c>
      <c r="C184" s="24" t="s">
        <v>35</v>
      </c>
      <c r="D184" s="24" t="str" cm="1">
        <f t="array" ref="D184">LEFT(C184,MIN(SEARCH({0,1,2,3,4,5,6,7,8,9},C184&amp;"0123456789"))-1)</f>
        <v>Ds</v>
      </c>
      <c r="E184" s="35" cm="1">
        <f t="array" ref="E184">_xlfn.NUMBERVALUE(RIGHT(LEFT(C184,SEARCH("x",C184)-1),SEARCH("x",C184)-MIN(SEARCH({0,1,2,3,4,5,6,7,8,9},C184&amp;"0123456789"))))</f>
        <v>20</v>
      </c>
      <c r="F184" s="14" t="e">
        <f t="shared" si="7"/>
        <v>#N/A</v>
      </c>
      <c r="G184" s="41">
        <f t="shared" si="8"/>
        <v>20</v>
      </c>
      <c r="H184" s="24" t="s">
        <v>36</v>
      </c>
      <c r="I184" s="35">
        <v>32</v>
      </c>
      <c r="J184" s="35">
        <v>44</v>
      </c>
      <c r="K184" s="25">
        <v>43.75</v>
      </c>
      <c r="L184" s="24" t="s">
        <v>14</v>
      </c>
      <c r="M184" s="25">
        <v>154.97999999999999</v>
      </c>
      <c r="N184" s="37">
        <v>120</v>
      </c>
      <c r="O184" s="41">
        <v>22</v>
      </c>
      <c r="P184" s="46">
        <v>1.5209999999999999</v>
      </c>
      <c r="Q184" s="14">
        <f t="shared" si="6"/>
        <v>77</v>
      </c>
      <c r="R184" s="26">
        <v>1</v>
      </c>
    </row>
    <row r="185" spans="1:18" x14ac:dyDescent="0.25">
      <c r="A185" s="24" t="e">
        <f>NA()</f>
        <v>#N/A</v>
      </c>
      <c r="B185" s="39">
        <v>1.9550000000000001</v>
      </c>
      <c r="C185" s="24" t="s">
        <v>63</v>
      </c>
      <c r="D185" s="24" t="str" cm="1">
        <f t="array" ref="D185">LEFT(C185,MIN(SEARCH({0,1,2,3,4,5,6,7,8,9},C185&amp;"0123456789"))-1)</f>
        <v>Ds</v>
      </c>
      <c r="E185" s="35" cm="1">
        <f t="array" ref="E185">_xlfn.NUMBERVALUE(RIGHT(LEFT(C185,SEARCH("x",C185)-1),SEARCH("x",C185)-MIN(SEARCH({0,1,2,3,4,5,6,7,8,9},C185&amp;"0123456789"))))</f>
        <v>20</v>
      </c>
      <c r="F185" s="14" t="e">
        <f t="shared" si="7"/>
        <v>#N/A</v>
      </c>
      <c r="G185" s="41">
        <f t="shared" si="8"/>
        <v>50</v>
      </c>
      <c r="H185" s="24" t="s">
        <v>36</v>
      </c>
      <c r="I185" s="35">
        <v>32</v>
      </c>
      <c r="J185" s="35">
        <v>44</v>
      </c>
      <c r="K185" s="25">
        <v>44.19</v>
      </c>
      <c r="L185" s="24" t="s">
        <v>21</v>
      </c>
      <c r="M185" s="25" t="s">
        <v>22</v>
      </c>
      <c r="N185" s="37">
        <v>120</v>
      </c>
      <c r="O185" s="41">
        <v>22</v>
      </c>
      <c r="P185" s="46">
        <v>1.5209999999999999</v>
      </c>
      <c r="Q185" s="14">
        <f t="shared" si="6"/>
        <v>30.8</v>
      </c>
      <c r="R185" s="26">
        <v>1</v>
      </c>
    </row>
    <row r="186" spans="1:18" x14ac:dyDescent="0.25">
      <c r="A186" s="24" t="e">
        <f>NA()</f>
        <v>#N/A</v>
      </c>
      <c r="B186" s="39">
        <v>1.9550000000000001</v>
      </c>
      <c r="C186" s="24" t="s">
        <v>63</v>
      </c>
      <c r="D186" s="24" t="str" cm="1">
        <f t="array" ref="D186">LEFT(C186,MIN(SEARCH({0,1,2,3,4,5,6,7,8,9},C186&amp;"0123456789"))-1)</f>
        <v>Ds</v>
      </c>
      <c r="E186" s="35" cm="1">
        <f t="array" ref="E186">_xlfn.NUMBERVALUE(RIGHT(LEFT(C186,SEARCH("x",C186)-1),SEARCH("x",C186)-MIN(SEARCH({0,1,2,3,4,5,6,7,8,9},C186&amp;"0123456789"))))</f>
        <v>20</v>
      </c>
      <c r="F186" s="14" t="e">
        <f t="shared" si="7"/>
        <v>#N/A</v>
      </c>
      <c r="G186" s="41">
        <f t="shared" si="8"/>
        <v>50</v>
      </c>
      <c r="H186" s="24" t="s">
        <v>36</v>
      </c>
      <c r="I186" s="35">
        <v>32</v>
      </c>
      <c r="J186" s="35">
        <v>44</v>
      </c>
      <c r="K186" s="25">
        <v>44.19</v>
      </c>
      <c r="L186" s="24" t="s">
        <v>14</v>
      </c>
      <c r="M186" s="25">
        <v>156.78</v>
      </c>
      <c r="N186" s="37">
        <v>120</v>
      </c>
      <c r="O186" s="41">
        <v>22</v>
      </c>
      <c r="P186" s="46">
        <v>1.5209999999999999</v>
      </c>
      <c r="Q186" s="14">
        <f t="shared" si="6"/>
        <v>30.8</v>
      </c>
      <c r="R186" s="26">
        <v>1</v>
      </c>
    </row>
    <row r="187" spans="1:18" x14ac:dyDescent="0.25">
      <c r="A187" s="24" t="e">
        <f>NA()</f>
        <v>#N/A</v>
      </c>
      <c r="B187" s="39">
        <v>2.4470000000000001</v>
      </c>
      <c r="C187" s="24" t="s">
        <v>39</v>
      </c>
      <c r="D187" s="24" t="str" cm="1">
        <f t="array" ref="D187">LEFT(C187,MIN(SEARCH({0,1,2,3,4,5,6,7,8,9},C187&amp;"0123456789"))-1)</f>
        <v>Ds</v>
      </c>
      <c r="E187" s="35" cm="1">
        <f t="array" ref="E187">_xlfn.NUMBERVALUE(RIGHT(LEFT(C187,SEARCH("x",C187)-1),SEARCH("x",C187)-MIN(SEARCH({0,1,2,3,4,5,6,7,8,9},C187&amp;"0123456789"))))</f>
        <v>20</v>
      </c>
      <c r="F187" s="14" t="e">
        <f t="shared" si="7"/>
        <v>#N/A</v>
      </c>
      <c r="G187" s="41">
        <f t="shared" si="8"/>
        <v>60</v>
      </c>
      <c r="H187" s="24" t="s">
        <v>36</v>
      </c>
      <c r="I187" s="35">
        <v>32</v>
      </c>
      <c r="J187" s="35">
        <v>44</v>
      </c>
      <c r="K187" s="25">
        <v>44.63</v>
      </c>
      <c r="L187" s="24" t="s">
        <v>14</v>
      </c>
      <c r="M187" s="25">
        <v>158.26</v>
      </c>
      <c r="N187" s="37">
        <v>120</v>
      </c>
      <c r="O187" s="41">
        <v>22</v>
      </c>
      <c r="P187" s="46">
        <v>1.5209999999999999</v>
      </c>
      <c r="Q187" s="14">
        <f t="shared" si="6"/>
        <v>25.666666666666668</v>
      </c>
      <c r="R187" s="26">
        <v>1</v>
      </c>
    </row>
    <row r="188" spans="1:18" x14ac:dyDescent="0.25">
      <c r="A188" s="24" t="e">
        <f>NA()</f>
        <v>#N/A</v>
      </c>
      <c r="B188" s="39">
        <v>3.2429999999999999</v>
      </c>
      <c r="C188" s="24" t="s">
        <v>38</v>
      </c>
      <c r="D188" s="24" t="str" cm="1">
        <f t="array" ref="D188">LEFT(C188,MIN(SEARCH({0,1,2,3,4,5,6,7,8,9},C188&amp;"0123456789"))-1)</f>
        <v>Ds</v>
      </c>
      <c r="E188" s="35" cm="1">
        <f t="array" ref="E188">_xlfn.NUMBERVALUE(RIGHT(LEFT(C188,SEARCH("x",C188)-1),SEARCH("x",C188)-MIN(SEARCH({0,1,2,3,4,5,6,7,8,9},C188&amp;"0123456789"))))</f>
        <v>20</v>
      </c>
      <c r="F188" s="14" t="e">
        <f t="shared" si="7"/>
        <v>#N/A</v>
      </c>
      <c r="G188" s="41">
        <f t="shared" si="8"/>
        <v>80</v>
      </c>
      <c r="H188" s="24" t="s">
        <v>36</v>
      </c>
      <c r="I188" s="35">
        <v>32</v>
      </c>
      <c r="J188" s="35">
        <v>44</v>
      </c>
      <c r="K188" s="25">
        <v>45.08</v>
      </c>
      <c r="L188" s="24" t="s">
        <v>14</v>
      </c>
      <c r="M188" s="25">
        <v>164.82</v>
      </c>
      <c r="N188" s="37">
        <v>120</v>
      </c>
      <c r="O188" s="41">
        <v>22</v>
      </c>
      <c r="P188" s="46">
        <v>1.5209999999999999</v>
      </c>
      <c r="Q188" s="14">
        <f t="shared" si="6"/>
        <v>19.25</v>
      </c>
      <c r="R188" s="26">
        <v>1</v>
      </c>
    </row>
    <row r="189" spans="1:18" x14ac:dyDescent="0.25">
      <c r="A189" s="24" t="e">
        <f>NA()</f>
        <v>#N/A</v>
      </c>
      <c r="B189" s="39">
        <v>3.9670000000000001</v>
      </c>
      <c r="C189" s="24" t="s">
        <v>40</v>
      </c>
      <c r="D189" s="24" t="str" cm="1">
        <f t="array" ref="D189">LEFT(C189,MIN(SEARCH({0,1,2,3,4,5,6,7,8,9},C189&amp;"0123456789"))-1)</f>
        <v>Ds</v>
      </c>
      <c r="E189" s="35" cm="1">
        <f t="array" ref="E189">_xlfn.NUMBERVALUE(RIGHT(LEFT(C189,SEARCH("x",C189)-1),SEARCH("x",C189)-MIN(SEARCH({0,1,2,3,4,5,6,7,8,9},C189&amp;"0123456789"))))</f>
        <v>20</v>
      </c>
      <c r="F189" s="14" t="e">
        <f t="shared" si="7"/>
        <v>#N/A</v>
      </c>
      <c r="G189" s="41">
        <f t="shared" si="8"/>
        <v>90</v>
      </c>
      <c r="H189" s="24" t="s">
        <v>36</v>
      </c>
      <c r="I189" s="35">
        <v>32</v>
      </c>
      <c r="J189" s="35">
        <v>44</v>
      </c>
      <c r="K189" s="25">
        <v>45.53</v>
      </c>
      <c r="L189" s="24" t="s">
        <v>14</v>
      </c>
      <c r="M189" s="25">
        <v>167.28</v>
      </c>
      <c r="N189" s="37">
        <v>120</v>
      </c>
      <c r="O189" s="41">
        <v>22</v>
      </c>
      <c r="P189" s="46">
        <v>1.5209999999999999</v>
      </c>
      <c r="Q189" s="14">
        <f t="shared" si="6"/>
        <v>17.111111111111111</v>
      </c>
      <c r="R189" s="26">
        <v>1</v>
      </c>
    </row>
    <row r="190" spans="1:18" x14ac:dyDescent="0.25">
      <c r="A190" s="24" t="e">
        <f>NA()</f>
        <v>#N/A</v>
      </c>
      <c r="B190" s="39">
        <v>0.45800000000000002</v>
      </c>
      <c r="C190" s="24" t="s">
        <v>17</v>
      </c>
      <c r="D190" s="24" t="str" cm="1">
        <f t="array" ref="D190">LEFT(C190,MIN(SEARCH({0,1,2,3,4,5,6,7,8,9},C190&amp;"0123456789"))-1)</f>
        <v>Tr</v>
      </c>
      <c r="E190" s="35" cm="1">
        <f t="array" ref="E190">_xlfn.NUMBERVALUE(RIGHT(LEFT(C190,SEARCH("x",C190)-1),SEARCH("x",C190)-MIN(SEARCH({0,1,2,3,4,5,6,7,8,9},C190&amp;"0123456789"))))</f>
        <v>16</v>
      </c>
      <c r="F190" s="14" t="e">
        <f t="shared" si="7"/>
        <v>#N/A</v>
      </c>
      <c r="G190" s="41">
        <f t="shared" si="8"/>
        <v>4</v>
      </c>
      <c r="H190" s="24" t="s">
        <v>36</v>
      </c>
      <c r="I190" s="35">
        <v>28</v>
      </c>
      <c r="J190" s="35">
        <v>35</v>
      </c>
      <c r="K190" s="25">
        <v>32.4</v>
      </c>
      <c r="L190" s="24" t="s">
        <v>16</v>
      </c>
      <c r="M190" s="25">
        <v>19.09</v>
      </c>
      <c r="N190" s="37">
        <v>120</v>
      </c>
      <c r="O190" s="41">
        <v>22</v>
      </c>
      <c r="P190" s="46">
        <v>1.5209999999999999</v>
      </c>
      <c r="Q190" s="14">
        <f t="shared" si="6"/>
        <v>385</v>
      </c>
      <c r="R190" s="26">
        <v>1</v>
      </c>
    </row>
    <row r="191" spans="1:18" x14ac:dyDescent="0.25">
      <c r="A191" s="24" t="e">
        <f>NA()</f>
        <v>#N/A</v>
      </c>
      <c r="B191" s="39">
        <v>0.45800000000000002</v>
      </c>
      <c r="C191" s="24" t="s">
        <v>17</v>
      </c>
      <c r="D191" s="24" t="str" cm="1">
        <f t="array" ref="D191">LEFT(C191,MIN(SEARCH({0,1,2,3,4,5,6,7,8,9},C191&amp;"0123456789"))-1)</f>
        <v>Tr</v>
      </c>
      <c r="E191" s="35" cm="1">
        <f t="array" ref="E191">_xlfn.NUMBERVALUE(RIGHT(LEFT(C191,SEARCH("x",C191)-1),SEARCH("x",C191)-MIN(SEARCH({0,1,2,3,4,5,6,7,8,9},C191&amp;"0123456789"))))</f>
        <v>16</v>
      </c>
      <c r="F191" s="14" t="e">
        <f t="shared" si="7"/>
        <v>#N/A</v>
      </c>
      <c r="G191" s="41">
        <f t="shared" si="8"/>
        <v>4</v>
      </c>
      <c r="H191" s="24" t="s">
        <v>36</v>
      </c>
      <c r="I191" s="35">
        <v>28</v>
      </c>
      <c r="J191" s="35">
        <v>35</v>
      </c>
      <c r="K191" s="25">
        <v>32.4</v>
      </c>
      <c r="L191" s="24" t="s">
        <v>14</v>
      </c>
      <c r="M191" s="25">
        <v>74.98</v>
      </c>
      <c r="N191" s="37">
        <v>120</v>
      </c>
      <c r="O191" s="41">
        <v>22</v>
      </c>
      <c r="P191" s="46">
        <v>1.5209999999999999</v>
      </c>
      <c r="Q191" s="14">
        <f t="shared" si="6"/>
        <v>385</v>
      </c>
      <c r="R191" s="26">
        <v>1</v>
      </c>
    </row>
    <row r="192" spans="1:18" x14ac:dyDescent="0.25">
      <c r="A192" s="24" t="e">
        <f>NA()</f>
        <v>#N/A</v>
      </c>
      <c r="B192" s="39">
        <v>0.57599999999999996</v>
      </c>
      <c r="C192" s="24" t="s">
        <v>52</v>
      </c>
      <c r="D192" s="24" t="str" cm="1">
        <f t="array" ref="D192">LEFT(C192,MIN(SEARCH({0,1,2,3,4,5,6,7,8,9},C192&amp;"0123456789"))-1)</f>
        <v>Tr</v>
      </c>
      <c r="E192" s="35" cm="1">
        <f t="array" ref="E192">_xlfn.NUMBERVALUE(RIGHT(LEFT(C192,SEARCH("x",C192)-1),SEARCH("x",C192)-MIN(SEARCH({0,1,2,3,4,5,6,7,8,9},C192&amp;"0123456789"))))</f>
        <v>16</v>
      </c>
      <c r="F192" s="14">
        <f t="shared" si="7"/>
        <v>8</v>
      </c>
      <c r="G192" s="41">
        <f t="shared" si="8"/>
        <v>4</v>
      </c>
      <c r="H192" s="24" t="s">
        <v>36</v>
      </c>
      <c r="I192" s="35">
        <v>28</v>
      </c>
      <c r="J192" s="35">
        <v>35</v>
      </c>
      <c r="K192" s="25">
        <v>33.04</v>
      </c>
      <c r="L192" s="24" t="s">
        <v>16</v>
      </c>
      <c r="M192" s="25">
        <v>19.09</v>
      </c>
      <c r="N192" s="37">
        <v>120</v>
      </c>
      <c r="O192" s="41">
        <v>22</v>
      </c>
      <c r="P192" s="46">
        <v>1.5209999999999999</v>
      </c>
      <c r="Q192" s="14">
        <f t="shared" si="6"/>
        <v>385</v>
      </c>
      <c r="R192" s="26">
        <v>1</v>
      </c>
    </row>
    <row r="193" spans="1:18" x14ac:dyDescent="0.25">
      <c r="A193" s="24" t="e">
        <f>NA()</f>
        <v>#N/A</v>
      </c>
      <c r="B193" s="39">
        <v>0.57599999999999996</v>
      </c>
      <c r="C193" s="24" t="s">
        <v>52</v>
      </c>
      <c r="D193" s="24" t="str" cm="1">
        <f t="array" ref="D193">LEFT(C193,MIN(SEARCH({0,1,2,3,4,5,6,7,8,9},C193&amp;"0123456789"))-1)</f>
        <v>Tr</v>
      </c>
      <c r="E193" s="35" cm="1">
        <f t="array" ref="E193">_xlfn.NUMBERVALUE(RIGHT(LEFT(C193,SEARCH("x",C193)-1),SEARCH("x",C193)-MIN(SEARCH({0,1,2,3,4,5,6,7,8,9},C193&amp;"0123456789"))))</f>
        <v>16</v>
      </c>
      <c r="F193" s="14">
        <f t="shared" si="7"/>
        <v>8</v>
      </c>
      <c r="G193" s="41">
        <f t="shared" si="8"/>
        <v>4</v>
      </c>
      <c r="H193" s="24" t="s">
        <v>36</v>
      </c>
      <c r="I193" s="35">
        <v>28</v>
      </c>
      <c r="J193" s="35">
        <v>35</v>
      </c>
      <c r="K193" s="25">
        <v>33.04</v>
      </c>
      <c r="L193" s="24" t="s">
        <v>14</v>
      </c>
      <c r="M193" s="25">
        <v>99.59</v>
      </c>
      <c r="N193" s="37">
        <v>120</v>
      </c>
      <c r="O193" s="41">
        <v>22</v>
      </c>
      <c r="P193" s="46">
        <v>1.5209999999999999</v>
      </c>
      <c r="Q193" s="14">
        <f t="shared" si="6"/>
        <v>385</v>
      </c>
      <c r="R193" s="26">
        <v>1</v>
      </c>
    </row>
    <row r="194" spans="1:18" x14ac:dyDescent="0.25">
      <c r="A194" s="24" t="e">
        <f>NA()</f>
        <v>#N/A</v>
      </c>
      <c r="B194" s="39">
        <v>0.51500000000000001</v>
      </c>
      <c r="C194" s="24" t="s">
        <v>19</v>
      </c>
      <c r="D194" s="24" t="str" cm="1">
        <f t="array" ref="D194">LEFT(C194,MIN(SEARCH({0,1,2,3,4,5,6,7,8,9},C194&amp;"0123456789"))-1)</f>
        <v>Tr</v>
      </c>
      <c r="E194" s="35" cm="1">
        <f t="array" ref="E194">_xlfn.NUMBERVALUE(RIGHT(LEFT(C194,SEARCH("x",C194)-1),SEARCH("x",C194)-MIN(SEARCH({0,1,2,3,4,5,6,7,8,9},C194&amp;"0123456789"))))</f>
        <v>18</v>
      </c>
      <c r="F194" s="14" t="e">
        <f t="shared" si="7"/>
        <v>#N/A</v>
      </c>
      <c r="G194" s="41">
        <f t="shared" si="8"/>
        <v>4</v>
      </c>
      <c r="H194" s="24" t="s">
        <v>36</v>
      </c>
      <c r="I194" s="35">
        <v>28</v>
      </c>
      <c r="J194" s="35">
        <v>35</v>
      </c>
      <c r="K194" s="25">
        <v>36.35</v>
      </c>
      <c r="L194" s="24" t="s">
        <v>16</v>
      </c>
      <c r="M194" s="25">
        <v>25.99</v>
      </c>
      <c r="N194" s="37">
        <v>120</v>
      </c>
      <c r="O194" s="41">
        <v>22</v>
      </c>
      <c r="P194" s="46">
        <v>1.5209999999999999</v>
      </c>
      <c r="Q194" s="14">
        <f t="shared" ref="Q194:Q203" si="9">Cycle_max*2*O194/G194</f>
        <v>385</v>
      </c>
      <c r="R194" s="26">
        <v>1</v>
      </c>
    </row>
    <row r="195" spans="1:18" x14ac:dyDescent="0.25">
      <c r="A195" s="24" t="e">
        <f>NA()</f>
        <v>#N/A</v>
      </c>
      <c r="B195" s="39">
        <v>0.51500000000000001</v>
      </c>
      <c r="C195" s="24" t="s">
        <v>19</v>
      </c>
      <c r="D195" s="24" t="str" cm="1">
        <f t="array" ref="D195">LEFT(C195,MIN(SEARCH({0,1,2,3,4,5,6,7,8,9},C195&amp;"0123456789"))-1)</f>
        <v>Tr</v>
      </c>
      <c r="E195" s="35" cm="1">
        <f t="array" ref="E195">_xlfn.NUMBERVALUE(RIGHT(LEFT(C195,SEARCH("x",C195)-1),SEARCH("x",C195)-MIN(SEARCH({0,1,2,3,4,5,6,7,8,9},C195&amp;"0123456789"))))</f>
        <v>18</v>
      </c>
      <c r="F195" s="14" t="e">
        <f t="shared" ref="F195:F203" si="10">IFERROR(_xlfn.NUMBERVALUE(RIGHT(LEFT(C195,SEARCH("P",C195)-1),SEARCH("P",C195)-SEARCH("x",C195)-1)),NA())</f>
        <v>#N/A</v>
      </c>
      <c r="G195" s="41">
        <f t="shared" ref="G195:G203" si="11">_xlfn.NUMBERVALUE(RIGHT(C195,LEN(C195)-IFERROR(SEARCH("P",C195),SEARCH("x",C195))))</f>
        <v>4</v>
      </c>
      <c r="H195" s="24" t="s">
        <v>36</v>
      </c>
      <c r="I195" s="35">
        <v>28</v>
      </c>
      <c r="J195" s="35">
        <v>35</v>
      </c>
      <c r="K195" s="25">
        <v>36.35</v>
      </c>
      <c r="L195" s="24" t="s">
        <v>14</v>
      </c>
      <c r="M195" s="25">
        <v>92.69</v>
      </c>
      <c r="N195" s="37">
        <v>120</v>
      </c>
      <c r="O195" s="41">
        <v>22</v>
      </c>
      <c r="P195" s="46">
        <v>1.5209999999999999</v>
      </c>
      <c r="Q195" s="14">
        <f t="shared" si="9"/>
        <v>385</v>
      </c>
      <c r="R195" s="26">
        <v>1</v>
      </c>
    </row>
    <row r="196" spans="1:18" x14ac:dyDescent="0.25">
      <c r="A196" s="24" t="e">
        <f>NA()</f>
        <v>#N/A</v>
      </c>
      <c r="B196" s="39">
        <v>0.60599999999999998</v>
      </c>
      <c r="C196" s="24" t="s">
        <v>18</v>
      </c>
      <c r="D196" s="24" t="str" cm="1">
        <f t="array" ref="D196">LEFT(C196,MIN(SEARCH({0,1,2,3,4,5,6,7,8,9},C196&amp;"0123456789"))-1)</f>
        <v>Tr</v>
      </c>
      <c r="E196" s="35" cm="1">
        <f t="array" ref="E196">_xlfn.NUMBERVALUE(RIGHT(LEFT(C196,SEARCH("x",C196)-1),SEARCH("x",C196)-MIN(SEARCH({0,1,2,3,4,5,6,7,8,9},C196&amp;"0123456789"))))</f>
        <v>18</v>
      </c>
      <c r="F196" s="14">
        <f t="shared" si="10"/>
        <v>8</v>
      </c>
      <c r="G196" s="41">
        <f t="shared" si="11"/>
        <v>4</v>
      </c>
      <c r="H196" s="24" t="s">
        <v>36</v>
      </c>
      <c r="I196" s="35">
        <v>28</v>
      </c>
      <c r="J196" s="35">
        <v>35</v>
      </c>
      <c r="K196" s="25">
        <v>37.07</v>
      </c>
      <c r="L196" s="24" t="s">
        <v>16</v>
      </c>
      <c r="M196" s="25">
        <v>27.37</v>
      </c>
      <c r="N196" s="37">
        <v>120</v>
      </c>
      <c r="O196" s="41">
        <v>22</v>
      </c>
      <c r="P196" s="46">
        <v>1.5209999999999999</v>
      </c>
      <c r="Q196" s="14">
        <f t="shared" si="9"/>
        <v>385</v>
      </c>
      <c r="R196" s="26">
        <v>1</v>
      </c>
    </row>
    <row r="197" spans="1:18" x14ac:dyDescent="0.25">
      <c r="A197" s="24" t="e">
        <f>NA()</f>
        <v>#N/A</v>
      </c>
      <c r="B197" s="39">
        <v>0.60599999999999998</v>
      </c>
      <c r="C197" s="24" t="s">
        <v>18</v>
      </c>
      <c r="D197" s="24" t="str" cm="1">
        <f t="array" ref="D197">LEFT(C197,MIN(SEARCH({0,1,2,3,4,5,6,7,8,9},C197&amp;"0123456789"))-1)</f>
        <v>Tr</v>
      </c>
      <c r="E197" s="35" cm="1">
        <f t="array" ref="E197">_xlfn.NUMBERVALUE(RIGHT(LEFT(C197,SEARCH("x",C197)-1),SEARCH("x",C197)-MIN(SEARCH({0,1,2,3,4,5,6,7,8,9},C197&amp;"0123456789"))))</f>
        <v>18</v>
      </c>
      <c r="F197" s="14">
        <f t="shared" si="10"/>
        <v>8</v>
      </c>
      <c r="G197" s="41">
        <f t="shared" si="11"/>
        <v>4</v>
      </c>
      <c r="H197" s="24" t="s">
        <v>36</v>
      </c>
      <c r="I197" s="35">
        <v>28</v>
      </c>
      <c r="J197" s="35">
        <v>35</v>
      </c>
      <c r="K197" s="25">
        <v>37.07</v>
      </c>
      <c r="L197" s="24" t="s">
        <v>14</v>
      </c>
      <c r="M197" s="25">
        <v>143.29</v>
      </c>
      <c r="N197" s="37">
        <v>120</v>
      </c>
      <c r="O197" s="41">
        <v>22</v>
      </c>
      <c r="P197" s="46">
        <v>1.5209999999999999</v>
      </c>
      <c r="Q197" s="14">
        <f t="shared" si="9"/>
        <v>385</v>
      </c>
      <c r="R197" s="26">
        <v>1</v>
      </c>
    </row>
    <row r="198" spans="1:18" x14ac:dyDescent="0.25">
      <c r="A198" s="24" t="e">
        <f>NA()</f>
        <v>#N/A</v>
      </c>
      <c r="B198" s="39">
        <v>0.53700000000000003</v>
      </c>
      <c r="C198" s="24" t="s">
        <v>44</v>
      </c>
      <c r="D198" s="24" t="str" cm="1">
        <f t="array" ref="D198">LEFT(C198,MIN(SEARCH({0,1,2,3,4,5,6,7,8,9},C198&amp;"0123456789"))-1)</f>
        <v>Tr</v>
      </c>
      <c r="E198" s="35" cm="1">
        <f t="array" ref="E198">_xlfn.NUMBERVALUE(RIGHT(LEFT(C198,SEARCH("x",C198)-1),SEARCH("x",C198)-MIN(SEARCH({0,1,2,3,4,5,6,7,8,9},C198&amp;"0123456789"))))</f>
        <v>20</v>
      </c>
      <c r="F198" s="14" t="e">
        <f t="shared" si="10"/>
        <v>#N/A</v>
      </c>
      <c r="G198" s="41">
        <f t="shared" si="11"/>
        <v>4</v>
      </c>
      <c r="H198" s="24" t="s">
        <v>36</v>
      </c>
      <c r="I198" s="35">
        <v>32</v>
      </c>
      <c r="J198" s="35">
        <v>44</v>
      </c>
      <c r="K198" s="25">
        <v>37.82</v>
      </c>
      <c r="L198" s="24" t="s">
        <v>16</v>
      </c>
      <c r="M198" s="25">
        <v>28.29</v>
      </c>
      <c r="N198" s="37">
        <v>120</v>
      </c>
      <c r="O198" s="41">
        <v>22</v>
      </c>
      <c r="P198" s="46">
        <v>1.5209999999999999</v>
      </c>
      <c r="Q198" s="14">
        <f t="shared" si="9"/>
        <v>385</v>
      </c>
      <c r="R198" s="26">
        <v>1</v>
      </c>
    </row>
    <row r="199" spans="1:18" x14ac:dyDescent="0.25">
      <c r="A199" s="24" t="e">
        <f>NA()</f>
        <v>#N/A</v>
      </c>
      <c r="B199" s="39">
        <v>0.53700000000000003</v>
      </c>
      <c r="C199" s="24" t="s">
        <v>44</v>
      </c>
      <c r="D199" s="24" t="str" cm="1">
        <f t="array" ref="D199">LEFT(C199,MIN(SEARCH({0,1,2,3,4,5,6,7,8,9},C199&amp;"0123456789"))-1)</f>
        <v>Tr</v>
      </c>
      <c r="E199" s="35" cm="1">
        <f t="array" ref="E199">_xlfn.NUMBERVALUE(RIGHT(LEFT(C199,SEARCH("x",C199)-1),SEARCH("x",C199)-MIN(SEARCH({0,1,2,3,4,5,6,7,8,9},C199&amp;"0123456789"))))</f>
        <v>20</v>
      </c>
      <c r="F199" s="14" t="e">
        <f t="shared" si="10"/>
        <v>#N/A</v>
      </c>
      <c r="G199" s="41">
        <f t="shared" si="11"/>
        <v>4</v>
      </c>
      <c r="H199" s="24" t="s">
        <v>36</v>
      </c>
      <c r="I199" s="35">
        <v>32</v>
      </c>
      <c r="J199" s="35">
        <v>44</v>
      </c>
      <c r="K199" s="25">
        <v>37.82</v>
      </c>
      <c r="L199" s="24" t="s">
        <v>14</v>
      </c>
      <c r="M199" s="25">
        <v>124.89</v>
      </c>
      <c r="N199" s="37">
        <v>120</v>
      </c>
      <c r="O199" s="41">
        <v>22</v>
      </c>
      <c r="P199" s="46">
        <v>1.5209999999999999</v>
      </c>
      <c r="Q199" s="14">
        <f t="shared" si="9"/>
        <v>385</v>
      </c>
      <c r="R199" s="26">
        <v>1</v>
      </c>
    </row>
    <row r="200" spans="1:18" x14ac:dyDescent="0.25">
      <c r="A200" s="24" t="e">
        <f>NA()</f>
        <v>#N/A</v>
      </c>
      <c r="B200" s="39">
        <v>0.63900000000000001</v>
      </c>
      <c r="C200" s="24" t="s">
        <v>15</v>
      </c>
      <c r="D200" s="24" t="str" cm="1">
        <f t="array" ref="D200">LEFT(C200,MIN(SEARCH({0,1,2,3,4,5,6,7,8,9},C200&amp;"0123456789"))-1)</f>
        <v>Tr</v>
      </c>
      <c r="E200" s="35" cm="1">
        <f t="array" ref="E200">_xlfn.NUMBERVALUE(RIGHT(LEFT(C200,SEARCH("x",C200)-1),SEARCH("x",C200)-MIN(SEARCH({0,1,2,3,4,5,6,7,8,9},C200&amp;"0123456789"))))</f>
        <v>20</v>
      </c>
      <c r="F200" s="14">
        <f t="shared" si="10"/>
        <v>8</v>
      </c>
      <c r="G200" s="41">
        <f t="shared" si="11"/>
        <v>4</v>
      </c>
      <c r="H200" s="24" t="s">
        <v>36</v>
      </c>
      <c r="I200" s="35">
        <v>32</v>
      </c>
      <c r="J200" s="35">
        <v>44</v>
      </c>
      <c r="K200" s="25">
        <v>38.57</v>
      </c>
      <c r="L200" s="24" t="s">
        <v>16</v>
      </c>
      <c r="M200" s="25">
        <v>28.29</v>
      </c>
      <c r="N200" s="37">
        <v>120</v>
      </c>
      <c r="O200" s="41">
        <v>22</v>
      </c>
      <c r="P200" s="46">
        <v>1.5209999999999999</v>
      </c>
      <c r="Q200" s="14">
        <f t="shared" si="9"/>
        <v>385</v>
      </c>
      <c r="R200" s="26">
        <v>1</v>
      </c>
    </row>
    <row r="201" spans="1:18" x14ac:dyDescent="0.25">
      <c r="A201" s="24" t="e">
        <f>NA()</f>
        <v>#N/A</v>
      </c>
      <c r="B201" s="39">
        <v>0.63900000000000001</v>
      </c>
      <c r="C201" s="24" t="s">
        <v>15</v>
      </c>
      <c r="D201" s="24" t="str" cm="1">
        <f t="array" ref="D201">LEFT(C201,MIN(SEARCH({0,1,2,3,4,5,6,7,8,9},C201&amp;"0123456789"))-1)</f>
        <v>Tr</v>
      </c>
      <c r="E201" s="35" cm="1">
        <f t="array" ref="E201">_xlfn.NUMBERVALUE(RIGHT(LEFT(C201,SEARCH("x",C201)-1),SEARCH("x",C201)-MIN(SEARCH({0,1,2,3,4,5,6,7,8,9},C201&amp;"0123456789"))))</f>
        <v>20</v>
      </c>
      <c r="F201" s="14">
        <f t="shared" si="10"/>
        <v>8</v>
      </c>
      <c r="G201" s="41">
        <f t="shared" si="11"/>
        <v>4</v>
      </c>
      <c r="H201" s="24" t="s">
        <v>36</v>
      </c>
      <c r="I201" s="35">
        <v>32</v>
      </c>
      <c r="J201" s="35">
        <v>44</v>
      </c>
      <c r="K201" s="25">
        <v>38.57</v>
      </c>
      <c r="L201" s="24" t="s">
        <v>14</v>
      </c>
      <c r="M201" s="25">
        <v>147.88999999999999</v>
      </c>
      <c r="N201" s="37">
        <v>120</v>
      </c>
      <c r="O201" s="41">
        <v>22</v>
      </c>
      <c r="P201" s="46">
        <v>1.5209999999999999</v>
      </c>
      <c r="Q201" s="14">
        <f t="shared" si="9"/>
        <v>385</v>
      </c>
      <c r="R201" s="26">
        <v>1</v>
      </c>
    </row>
    <row r="202" spans="1:18" x14ac:dyDescent="0.25">
      <c r="A202" s="24" t="e">
        <f>NA()</f>
        <v>#N/A</v>
      </c>
      <c r="B202" s="39">
        <v>0.628</v>
      </c>
      <c r="C202" s="24" t="s">
        <v>47</v>
      </c>
      <c r="D202" s="24" t="str" cm="1">
        <f t="array" ref="D202">LEFT(C202,MIN(SEARCH({0,1,2,3,4,5,6,7,8,9},C202&amp;"0123456789"))-1)</f>
        <v>Tr</v>
      </c>
      <c r="E202" s="35" cm="1">
        <f t="array" ref="E202">_xlfn.NUMBERVALUE(RIGHT(LEFT(C202,SEARCH("x",C202)-1),SEARCH("x",C202)-MIN(SEARCH({0,1,2,3,4,5,6,7,8,9},C202&amp;"0123456789"))))</f>
        <v>24</v>
      </c>
      <c r="F202" s="14" t="e">
        <f t="shared" si="10"/>
        <v>#N/A</v>
      </c>
      <c r="G202" s="41">
        <f t="shared" si="11"/>
        <v>5</v>
      </c>
      <c r="H202" s="24" t="s">
        <v>36</v>
      </c>
      <c r="I202" s="35">
        <v>32</v>
      </c>
      <c r="J202" s="35">
        <v>44</v>
      </c>
      <c r="K202" s="25">
        <v>40.5</v>
      </c>
      <c r="L202" s="24" t="s">
        <v>16</v>
      </c>
      <c r="M202" s="25">
        <v>34.82</v>
      </c>
      <c r="N202" s="37">
        <v>120</v>
      </c>
      <c r="O202" s="41">
        <v>22</v>
      </c>
      <c r="P202" s="46">
        <v>1.5209999999999999</v>
      </c>
      <c r="Q202" s="14">
        <f t="shared" si="9"/>
        <v>308</v>
      </c>
      <c r="R202" s="26">
        <v>1</v>
      </c>
    </row>
    <row r="203" spans="1:18" x14ac:dyDescent="0.25">
      <c r="A203" s="24" t="e">
        <f>NA()</f>
        <v>#N/A</v>
      </c>
      <c r="B203" s="39">
        <v>0.628</v>
      </c>
      <c r="C203" s="24" t="s">
        <v>47</v>
      </c>
      <c r="D203" s="24" t="str" cm="1">
        <f t="array" ref="D203">LEFT(C203,MIN(SEARCH({0,1,2,3,4,5,6,7,8,9},C203&amp;"0123456789"))-1)</f>
        <v>Tr</v>
      </c>
      <c r="E203" s="35" cm="1">
        <f t="array" ref="E203">_xlfn.NUMBERVALUE(RIGHT(LEFT(C203,SEARCH("x",C203)-1),SEARCH("x",C203)-MIN(SEARCH({0,1,2,3,4,5,6,7,8,9},C203&amp;"0123456789"))))</f>
        <v>24</v>
      </c>
      <c r="F203" s="14" t="e">
        <f t="shared" si="10"/>
        <v>#N/A</v>
      </c>
      <c r="G203" s="41">
        <f t="shared" si="11"/>
        <v>5</v>
      </c>
      <c r="H203" s="24" t="s">
        <v>36</v>
      </c>
      <c r="I203" s="35">
        <v>32</v>
      </c>
      <c r="J203" s="35">
        <v>44</v>
      </c>
      <c r="K203" s="25">
        <v>40.5</v>
      </c>
      <c r="L203" s="24" t="s">
        <v>14</v>
      </c>
      <c r="M203" s="25">
        <v>147.52000000000001</v>
      </c>
      <c r="N203" s="37">
        <v>120</v>
      </c>
      <c r="O203" s="41">
        <v>22</v>
      </c>
      <c r="P203" s="46">
        <v>1.5209999999999999</v>
      </c>
      <c r="Q203" s="14">
        <f t="shared" si="9"/>
        <v>308</v>
      </c>
      <c r="R203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6DC4-22E9-4212-9813-014775E2B6AC}">
  <dimension ref="A1:R201"/>
  <sheetViews>
    <sheetView topLeftCell="J1" workbookViewId="0">
      <selection activeCell="W9" sqref="W9"/>
    </sheetView>
  </sheetViews>
  <sheetFormatPr defaultRowHeight="15" x14ac:dyDescent="0.25"/>
  <cols>
    <col min="1" max="1" width="14.28515625" style="24" customWidth="1"/>
    <col min="2" max="2" width="14.28515625" style="39" customWidth="1"/>
    <col min="3" max="4" width="14.28515625" style="24" customWidth="1"/>
    <col min="5" max="5" width="14.28515625" style="35" customWidth="1"/>
    <col min="6" max="6" width="14.28515625" style="14" customWidth="1"/>
    <col min="7" max="7" width="14.28515625" style="41" customWidth="1"/>
    <col min="8" max="8" width="14.28515625" style="24" customWidth="1"/>
    <col min="9" max="10" width="14.28515625" style="35" customWidth="1"/>
    <col min="11" max="11" width="14.28515625" style="25" customWidth="1"/>
    <col min="12" max="12" width="14.28515625" style="24" customWidth="1"/>
    <col min="13" max="13" width="14.28515625" style="25" customWidth="1"/>
    <col min="14" max="14" width="14.28515625" style="37" customWidth="1"/>
    <col min="15" max="15" width="14.28515625" style="41" customWidth="1"/>
    <col min="16" max="16" width="14.28515625" style="46" customWidth="1"/>
    <col min="17" max="17" width="14.28515625" style="14" customWidth="1"/>
    <col min="18" max="18" width="14.28515625" style="26" customWidth="1"/>
    <col min="19" max="16384" width="9.140625" style="24"/>
  </cols>
  <sheetData>
    <row r="1" spans="1:18" s="65" customFormat="1" ht="112.5" customHeight="1" x14ac:dyDescent="0.25">
      <c r="A1" s="65" t="s">
        <v>64</v>
      </c>
      <c r="B1" s="73" t="s">
        <v>65</v>
      </c>
      <c r="C1" s="66" t="s">
        <v>66</v>
      </c>
      <c r="D1" s="67" t="s">
        <v>82</v>
      </c>
      <c r="E1" s="68" t="s">
        <v>81</v>
      </c>
      <c r="F1" s="65" t="s">
        <v>83</v>
      </c>
      <c r="G1" s="66" t="s">
        <v>8</v>
      </c>
      <c r="H1" s="66" t="s">
        <v>67</v>
      </c>
      <c r="I1" s="69" t="s">
        <v>68</v>
      </c>
      <c r="J1" s="65" t="s">
        <v>69</v>
      </c>
      <c r="K1" s="69" t="s">
        <v>70</v>
      </c>
      <c r="L1" s="70" t="s">
        <v>71</v>
      </c>
      <c r="M1" s="68" t="s">
        <v>72</v>
      </c>
      <c r="N1" s="71" t="s">
        <v>80</v>
      </c>
      <c r="O1" s="65" t="s">
        <v>73</v>
      </c>
      <c r="P1" s="72" t="s">
        <v>27</v>
      </c>
      <c r="Q1" s="65" t="s">
        <v>34</v>
      </c>
      <c r="R1" s="65" t="s">
        <v>74</v>
      </c>
    </row>
    <row r="2" spans="1:18" x14ac:dyDescent="0.25">
      <c r="A2" s="24">
        <v>41031294</v>
      </c>
      <c r="B2" s="39">
        <v>1.8280000000000001</v>
      </c>
      <c r="C2" s="24" t="s">
        <v>35</v>
      </c>
      <c r="D2" s="24" t="str" cm="1">
        <f t="array" ref="D2">LEFT(C2,MIN(SEARCH({0,1,2,3,4,5,6,7,8,9},C2&amp;"0123456789"))-1)</f>
        <v>Ds</v>
      </c>
      <c r="E2" s="35" cm="1">
        <f t="array" ref="E2">_xlfn.NUMBERVALUE(RIGHT(LEFT(C2,SEARCH("x",C2)-1),SEARCH("x",C2)-MIN(SEARCH({0,1,2,3,4,5,6,7,8,9},C2&amp;"0123456789"))))</f>
        <v>20</v>
      </c>
      <c r="F2" s="14" t="e">
        <f>IFERROR(_xlfn.NUMBERVALUE(RIGHT(LEFT(C2,SEARCH("P",C2)-1),SEARCH("P",C2)-SEARCH("x",C2)-1)),NA())</f>
        <v>#N/A</v>
      </c>
      <c r="G2" s="41">
        <f>_xlfn.NUMBERVALUE(RIGHT(C2,LEN(C2)-IFERROR(SEARCH("P",C2),SEARCH("x",C2))))</f>
        <v>20</v>
      </c>
      <c r="H2" s="24" t="s">
        <v>36</v>
      </c>
      <c r="I2" s="35">
        <v>32</v>
      </c>
      <c r="J2" s="35">
        <v>44</v>
      </c>
      <c r="K2" s="25">
        <v>43.75</v>
      </c>
      <c r="L2" s="24" t="s">
        <v>21</v>
      </c>
      <c r="M2" s="25">
        <v>270</v>
      </c>
      <c r="N2" s="37">
        <v>240</v>
      </c>
      <c r="O2" s="41">
        <v>11</v>
      </c>
      <c r="P2" s="46">
        <v>0.76049999999999995</v>
      </c>
      <c r="Q2" s="14">
        <f t="shared" ref="Q2:Q33" si="0">Cycle_max*2*O2/G2</f>
        <v>38.5</v>
      </c>
      <c r="R2" s="26">
        <v>1</v>
      </c>
    </row>
    <row r="3" spans="1:18" x14ac:dyDescent="0.25">
      <c r="A3" s="24">
        <v>31680329</v>
      </c>
      <c r="B3" s="39">
        <v>1.917</v>
      </c>
      <c r="C3" s="24" t="s">
        <v>32</v>
      </c>
      <c r="D3" s="24" t="str" cm="1">
        <f t="array" ref="D3">LEFT(C3,MIN(SEARCH({0,1,2,3,4,5,6,7,8,9},C3&amp;"0123456789"))-1)</f>
        <v>Tr</v>
      </c>
      <c r="E3" s="35" cm="1">
        <f t="array" ref="E3">_xlfn.NUMBERVALUE(RIGHT(LEFT(C3,SEARCH("x",C3)-1),SEARCH("x",C3)-MIN(SEARCH({0,1,2,3,4,5,6,7,8,9},C3&amp;"0123456789"))))</f>
        <v>40</v>
      </c>
      <c r="F3" s="14" t="e">
        <f t="shared" ref="F3:F66" si="1">IFERROR(_xlfn.NUMBERVALUE(RIGHT(LEFT(C3,SEARCH("P",C3)-1),SEARCH("P",C3)-SEARCH("x",C3)-1)),NA())</f>
        <v>#N/A</v>
      </c>
      <c r="G3" s="41">
        <f t="shared" ref="G3:G66" si="2">_xlfn.NUMBERVALUE(RIGHT(C3,LEN(C3)-IFERROR(SEARCH("P",C3),SEARCH("x",C3))))</f>
        <v>7</v>
      </c>
      <c r="H3" s="24" t="s">
        <v>13</v>
      </c>
      <c r="I3" s="35">
        <v>67</v>
      </c>
      <c r="J3" s="35">
        <v>70</v>
      </c>
      <c r="K3" s="25">
        <v>64.52</v>
      </c>
      <c r="L3" s="24" t="s">
        <v>14</v>
      </c>
      <c r="M3" s="25">
        <v>424.9</v>
      </c>
      <c r="N3" s="37">
        <v>240</v>
      </c>
      <c r="O3" s="41">
        <v>11</v>
      </c>
      <c r="P3" s="46">
        <v>0.76049999999999995</v>
      </c>
      <c r="Q3" s="14">
        <f t="shared" si="0"/>
        <v>110</v>
      </c>
      <c r="R3" s="26">
        <v>1</v>
      </c>
    </row>
    <row r="4" spans="1:18" x14ac:dyDescent="0.25">
      <c r="A4" s="24">
        <v>28983521</v>
      </c>
      <c r="B4" s="39">
        <v>2.0019999999999998</v>
      </c>
      <c r="C4" s="24" t="s">
        <v>37</v>
      </c>
      <c r="D4" s="24" t="str" cm="1">
        <f t="array" ref="D4">LEFT(C4,MIN(SEARCH({0,1,2,3,4,5,6,7,8,9},C4&amp;"0123456789"))-1)</f>
        <v>Ds</v>
      </c>
      <c r="E4" s="35" cm="1">
        <f t="array" ref="E4">_xlfn.NUMBERVALUE(RIGHT(LEFT(C4,SEARCH("x",C4)-1),SEARCH("x",C4)-MIN(SEARCH({0,1,2,3,4,5,6,7,8,9},C4&amp;"0123456789"))))</f>
        <v>18</v>
      </c>
      <c r="F4" s="14" t="e">
        <f t="shared" si="1"/>
        <v>#N/A</v>
      </c>
      <c r="G4" s="41">
        <f t="shared" si="2"/>
        <v>24</v>
      </c>
      <c r="H4" s="24" t="s">
        <v>36</v>
      </c>
      <c r="I4" s="35">
        <v>28</v>
      </c>
      <c r="J4" s="35">
        <v>35</v>
      </c>
      <c r="K4" s="25">
        <v>37.479999999999997</v>
      </c>
      <c r="L4" s="24" t="s">
        <v>21</v>
      </c>
      <c r="M4" s="25">
        <v>243</v>
      </c>
      <c r="N4" s="37">
        <v>240</v>
      </c>
      <c r="O4" s="41">
        <v>11</v>
      </c>
      <c r="P4" s="46">
        <v>0.76049999999999995</v>
      </c>
      <c r="Q4" s="14">
        <f t="shared" si="0"/>
        <v>32.083333333333336</v>
      </c>
      <c r="R4" s="26">
        <v>1</v>
      </c>
    </row>
    <row r="5" spans="1:18" x14ac:dyDescent="0.25">
      <c r="A5" s="24">
        <v>27975883</v>
      </c>
      <c r="B5" s="39">
        <v>6.4260000000000002</v>
      </c>
      <c r="C5" s="24" t="s">
        <v>38</v>
      </c>
      <c r="D5" s="24" t="str" cm="1">
        <f t="array" ref="D5">LEFT(C5,MIN(SEARCH({0,1,2,3,4,5,6,7,8,9},C5&amp;"0123456789"))-1)</f>
        <v>Ds</v>
      </c>
      <c r="E5" s="35" cm="1">
        <f t="array" ref="E5">_xlfn.NUMBERVALUE(RIGHT(LEFT(C5,SEARCH("x",C5)-1),SEARCH("x",C5)-MIN(SEARCH({0,1,2,3,4,5,6,7,8,9},C5&amp;"0123456789"))))</f>
        <v>20</v>
      </c>
      <c r="F5" s="14" t="e">
        <f t="shared" si="1"/>
        <v>#N/A</v>
      </c>
      <c r="G5" s="41">
        <f t="shared" si="2"/>
        <v>80</v>
      </c>
      <c r="H5" s="24" t="s">
        <v>36</v>
      </c>
      <c r="I5" s="35">
        <v>32</v>
      </c>
      <c r="J5" s="35">
        <v>44</v>
      </c>
      <c r="K5" s="25">
        <v>45.08</v>
      </c>
      <c r="L5" s="24" t="s">
        <v>21</v>
      </c>
      <c r="M5" s="25">
        <v>270</v>
      </c>
      <c r="N5" s="37">
        <v>240</v>
      </c>
      <c r="O5" s="41">
        <v>11</v>
      </c>
      <c r="P5" s="46">
        <v>0.76049999999999995</v>
      </c>
      <c r="Q5" s="14">
        <f t="shared" si="0"/>
        <v>9.625</v>
      </c>
      <c r="R5" s="26">
        <v>1</v>
      </c>
    </row>
    <row r="6" spans="1:18" x14ac:dyDescent="0.25">
      <c r="A6" s="24">
        <v>27881635</v>
      </c>
      <c r="B6" s="39">
        <v>4.835</v>
      </c>
      <c r="C6" s="24" t="s">
        <v>39</v>
      </c>
      <c r="D6" s="24" t="str" cm="1">
        <f t="array" ref="D6">LEFT(C6,MIN(SEARCH({0,1,2,3,4,5,6,7,8,9},C6&amp;"0123456789"))-1)</f>
        <v>Ds</v>
      </c>
      <c r="E6" s="35" cm="1">
        <f t="array" ref="E6">_xlfn.NUMBERVALUE(RIGHT(LEFT(C6,SEARCH("x",C6)-1),SEARCH("x",C6)-MIN(SEARCH({0,1,2,3,4,5,6,7,8,9},C6&amp;"0123456789"))))</f>
        <v>20</v>
      </c>
      <c r="F6" s="14" t="e">
        <f t="shared" si="1"/>
        <v>#N/A</v>
      </c>
      <c r="G6" s="41">
        <f t="shared" si="2"/>
        <v>60</v>
      </c>
      <c r="H6" s="24" t="s">
        <v>36</v>
      </c>
      <c r="I6" s="35">
        <v>32</v>
      </c>
      <c r="J6" s="35">
        <v>44</v>
      </c>
      <c r="K6" s="25">
        <v>44.63</v>
      </c>
      <c r="L6" s="24" t="s">
        <v>21</v>
      </c>
      <c r="M6" s="25">
        <v>270</v>
      </c>
      <c r="N6" s="37">
        <v>240</v>
      </c>
      <c r="O6" s="41">
        <v>11</v>
      </c>
      <c r="P6" s="46">
        <v>0.76049999999999995</v>
      </c>
      <c r="Q6" s="14">
        <f t="shared" si="0"/>
        <v>12.833333333333334</v>
      </c>
      <c r="R6" s="26">
        <v>1</v>
      </c>
    </row>
    <row r="7" spans="1:18" x14ac:dyDescent="0.25">
      <c r="A7" s="24">
        <v>27881635</v>
      </c>
      <c r="B7" s="39">
        <v>7.8730000000000002</v>
      </c>
      <c r="C7" s="24" t="s">
        <v>40</v>
      </c>
      <c r="D7" s="24" t="str" cm="1">
        <f t="array" ref="D7">LEFT(C7,MIN(SEARCH({0,1,2,3,4,5,6,7,8,9},C7&amp;"0123456789"))-1)</f>
        <v>Ds</v>
      </c>
      <c r="E7" s="35" cm="1">
        <f t="array" ref="E7">_xlfn.NUMBERVALUE(RIGHT(LEFT(C7,SEARCH("x",C7)-1),SEARCH("x",C7)-MIN(SEARCH({0,1,2,3,4,5,6,7,8,9},C7&amp;"0123456789"))))</f>
        <v>20</v>
      </c>
      <c r="F7" s="14" t="e">
        <f t="shared" si="1"/>
        <v>#N/A</v>
      </c>
      <c r="G7" s="41">
        <f t="shared" si="2"/>
        <v>90</v>
      </c>
      <c r="H7" s="24" t="s">
        <v>36</v>
      </c>
      <c r="I7" s="35">
        <v>32</v>
      </c>
      <c r="J7" s="35">
        <v>44</v>
      </c>
      <c r="K7" s="25">
        <v>45.53</v>
      </c>
      <c r="L7" s="24" t="s">
        <v>21</v>
      </c>
      <c r="M7" s="25">
        <v>270</v>
      </c>
      <c r="N7" s="37">
        <v>240</v>
      </c>
      <c r="O7" s="41">
        <v>11</v>
      </c>
      <c r="P7" s="46">
        <v>0.76049999999999995</v>
      </c>
      <c r="Q7" s="14">
        <f t="shared" si="0"/>
        <v>8.5555555555555554</v>
      </c>
      <c r="R7" s="26">
        <v>1</v>
      </c>
    </row>
    <row r="8" spans="1:18" x14ac:dyDescent="0.25">
      <c r="A8" s="24">
        <v>27517923</v>
      </c>
      <c r="B8" s="39">
        <v>3.0920000000000001</v>
      </c>
      <c r="C8" s="24" t="s">
        <v>41</v>
      </c>
      <c r="D8" s="24" t="str" cm="1">
        <f t="array" ref="D8">LEFT(C8,MIN(SEARCH({0,1,2,3,4,5,6,7,8,9},C8&amp;"0123456789"))-1)</f>
        <v>Ds</v>
      </c>
      <c r="E8" s="35" cm="1">
        <f t="array" ref="E8">_xlfn.NUMBERVALUE(RIGHT(LEFT(C8,SEARCH("x",C8)-1),SEARCH("x",C8)-MIN(SEARCH({0,1,2,3,4,5,6,7,8,9},C8&amp;"0123456789"))))</f>
        <v>18</v>
      </c>
      <c r="F8" s="14" t="e">
        <f t="shared" si="1"/>
        <v>#N/A</v>
      </c>
      <c r="G8" s="41">
        <f t="shared" si="2"/>
        <v>40</v>
      </c>
      <c r="H8" s="24" t="s">
        <v>36</v>
      </c>
      <c r="I8" s="35">
        <v>28</v>
      </c>
      <c r="J8" s="35">
        <v>35</v>
      </c>
      <c r="K8" s="25">
        <v>37.86</v>
      </c>
      <c r="L8" s="24" t="s">
        <v>21</v>
      </c>
      <c r="M8" s="25">
        <v>243</v>
      </c>
      <c r="N8" s="37">
        <v>240</v>
      </c>
      <c r="O8" s="41">
        <v>11</v>
      </c>
      <c r="P8" s="46">
        <v>0.76049999999999995</v>
      </c>
      <c r="Q8" s="14">
        <f t="shared" si="0"/>
        <v>19.25</v>
      </c>
      <c r="R8" s="26">
        <v>1</v>
      </c>
    </row>
    <row r="9" spans="1:18" x14ac:dyDescent="0.25">
      <c r="A9" s="24">
        <v>24543693</v>
      </c>
      <c r="B9" s="39">
        <v>1.7450000000000001</v>
      </c>
      <c r="C9" s="24" t="s">
        <v>31</v>
      </c>
      <c r="D9" s="24" t="str" cm="1">
        <f t="array" ref="D9">LEFT(C9,MIN(SEARCH({0,1,2,3,4,5,6,7,8,9},C9&amp;"0123456789"))-1)</f>
        <v>Tr</v>
      </c>
      <c r="E9" s="35" cm="1">
        <f t="array" ref="E9">_xlfn.NUMBERVALUE(RIGHT(LEFT(C9,SEARCH("x",C9)-1),SEARCH("x",C9)-MIN(SEARCH({0,1,2,3,4,5,6,7,8,9},C9&amp;"0123456789"))))</f>
        <v>36</v>
      </c>
      <c r="F9" s="14" t="e">
        <f t="shared" si="1"/>
        <v>#N/A</v>
      </c>
      <c r="G9" s="41">
        <f t="shared" si="2"/>
        <v>6</v>
      </c>
      <c r="H9" s="24" t="s">
        <v>13</v>
      </c>
      <c r="I9" s="35">
        <v>67</v>
      </c>
      <c r="J9" s="35">
        <v>70</v>
      </c>
      <c r="K9" s="25">
        <v>55.76</v>
      </c>
      <c r="L9" s="24" t="s">
        <v>14</v>
      </c>
      <c r="M9" s="25">
        <v>332.9</v>
      </c>
      <c r="N9" s="37">
        <v>240</v>
      </c>
      <c r="O9" s="41">
        <v>11</v>
      </c>
      <c r="P9" s="46">
        <v>0.76049999999999995</v>
      </c>
      <c r="Q9" s="14">
        <f t="shared" si="0"/>
        <v>128.33333333333334</v>
      </c>
      <c r="R9" s="26">
        <v>1</v>
      </c>
    </row>
    <row r="10" spans="1:18" x14ac:dyDescent="0.25">
      <c r="A10" s="24">
        <v>24120954</v>
      </c>
      <c r="B10" s="39">
        <v>2.7130000000000001</v>
      </c>
      <c r="C10" s="24" t="s">
        <v>42</v>
      </c>
      <c r="D10" s="24" t="str" cm="1">
        <f t="array" ref="D10">LEFT(C10,MIN(SEARCH({0,1,2,3,4,5,6,7,8,9},C10&amp;"0123456789"))-1)</f>
        <v>Ds</v>
      </c>
      <c r="E10" s="35" cm="1">
        <f t="array" ref="E10">_xlfn.NUMBERVALUE(RIGHT(LEFT(C10,SEARCH("x",C10)-1),SEARCH("x",C10)-MIN(SEARCH({0,1,2,3,4,5,6,7,8,9},C10&amp;"0123456789"))))</f>
        <v>16</v>
      </c>
      <c r="F10" s="14" t="e">
        <f t="shared" si="1"/>
        <v>#N/A</v>
      </c>
      <c r="G10" s="41">
        <f t="shared" si="2"/>
        <v>35</v>
      </c>
      <c r="H10" s="24" t="s">
        <v>36</v>
      </c>
      <c r="I10" s="35">
        <v>28</v>
      </c>
      <c r="J10" s="35">
        <v>35</v>
      </c>
      <c r="K10" s="25">
        <v>37.11</v>
      </c>
      <c r="L10" s="24" t="s">
        <v>21</v>
      </c>
      <c r="M10" s="25">
        <v>243</v>
      </c>
      <c r="N10" s="37">
        <v>240</v>
      </c>
      <c r="O10" s="41">
        <v>11</v>
      </c>
      <c r="P10" s="46">
        <v>0.76049999999999995</v>
      </c>
      <c r="Q10" s="14">
        <f t="shared" si="0"/>
        <v>22</v>
      </c>
      <c r="R10" s="26">
        <v>1</v>
      </c>
    </row>
    <row r="11" spans="1:18" x14ac:dyDescent="0.25">
      <c r="A11" s="24">
        <v>22176230</v>
      </c>
      <c r="B11" s="39">
        <v>1.917</v>
      </c>
      <c r="C11" s="24" t="s">
        <v>32</v>
      </c>
      <c r="D11" s="24" t="str" cm="1">
        <f t="array" ref="D11">LEFT(C11,MIN(SEARCH({0,1,2,3,4,5,6,7,8,9},C11&amp;"0123456789"))-1)</f>
        <v>Tr</v>
      </c>
      <c r="E11" s="35" cm="1">
        <f t="array" ref="E11">_xlfn.NUMBERVALUE(RIGHT(LEFT(C11,SEARCH("x",C11)-1),SEARCH("x",C11)-MIN(SEARCH({0,1,2,3,4,5,6,7,8,9},C11&amp;"0123456789"))))</f>
        <v>40</v>
      </c>
      <c r="F11" s="14" t="e">
        <f t="shared" si="1"/>
        <v>#N/A</v>
      </c>
      <c r="G11" s="41">
        <f t="shared" si="2"/>
        <v>7</v>
      </c>
      <c r="H11" s="24" t="s">
        <v>13</v>
      </c>
      <c r="I11" s="35">
        <v>67</v>
      </c>
      <c r="J11" s="35">
        <v>70</v>
      </c>
      <c r="K11" s="25">
        <v>64.52</v>
      </c>
      <c r="L11" s="24" t="s">
        <v>16</v>
      </c>
      <c r="M11" s="25">
        <v>93.7</v>
      </c>
      <c r="N11" s="37">
        <v>240</v>
      </c>
      <c r="O11" s="41">
        <v>11</v>
      </c>
      <c r="P11" s="46">
        <v>0.76049999999999995</v>
      </c>
      <c r="Q11" s="14">
        <f t="shared" si="0"/>
        <v>110</v>
      </c>
      <c r="R11" s="26">
        <v>1</v>
      </c>
    </row>
    <row r="12" spans="1:18" x14ac:dyDescent="0.25">
      <c r="A12" s="24">
        <v>20877573</v>
      </c>
      <c r="B12" s="39">
        <v>7.0049999999999999</v>
      </c>
      <c r="C12" s="24" t="s">
        <v>23</v>
      </c>
      <c r="D12" s="24" t="str" cm="1">
        <f t="array" ref="D12">LEFT(C12,MIN(SEARCH({0,1,2,3,4,5,6,7,8,9},C12&amp;"0123456789"))-1)</f>
        <v>Ds</v>
      </c>
      <c r="E12" s="35" cm="1">
        <f t="array" ref="E12">_xlfn.NUMBERVALUE(RIGHT(LEFT(C12,SEARCH("x",C12)-1),SEARCH("x",C12)-MIN(SEARCH({0,1,2,3,4,5,6,7,8,9},C12&amp;"0123456789"))))</f>
        <v>18</v>
      </c>
      <c r="F12" s="14" t="e">
        <f t="shared" si="1"/>
        <v>#N/A</v>
      </c>
      <c r="G12" s="41">
        <f t="shared" si="2"/>
        <v>80</v>
      </c>
      <c r="H12" s="24" t="s">
        <v>36</v>
      </c>
      <c r="I12" s="35">
        <v>28</v>
      </c>
      <c r="J12" s="35">
        <v>35</v>
      </c>
      <c r="K12" s="25">
        <v>38.04</v>
      </c>
      <c r="L12" s="24" t="s">
        <v>21</v>
      </c>
      <c r="M12" s="25">
        <v>310.5</v>
      </c>
      <c r="N12" s="37">
        <v>240</v>
      </c>
      <c r="O12" s="41">
        <v>11</v>
      </c>
      <c r="P12" s="46">
        <v>0.76049999999999995</v>
      </c>
      <c r="Q12" s="14">
        <f t="shared" si="0"/>
        <v>9.625</v>
      </c>
      <c r="R12" s="26">
        <v>1</v>
      </c>
    </row>
    <row r="13" spans="1:18" x14ac:dyDescent="0.25">
      <c r="A13" s="24">
        <v>17180585</v>
      </c>
      <c r="B13" s="39">
        <v>1.7450000000000001</v>
      </c>
      <c r="C13" s="24" t="s">
        <v>31</v>
      </c>
      <c r="D13" s="24" t="str" cm="1">
        <f t="array" ref="D13">LEFT(C13,MIN(SEARCH({0,1,2,3,4,5,6,7,8,9},C13&amp;"0123456789"))-1)</f>
        <v>Tr</v>
      </c>
      <c r="E13" s="35" cm="1">
        <f t="array" ref="E13">_xlfn.NUMBERVALUE(RIGHT(LEFT(C13,SEARCH("x",C13)-1),SEARCH("x",C13)-MIN(SEARCH({0,1,2,3,4,5,6,7,8,9},C13&amp;"0123456789"))))</f>
        <v>36</v>
      </c>
      <c r="F13" s="14" t="e">
        <f t="shared" si="1"/>
        <v>#N/A</v>
      </c>
      <c r="G13" s="41">
        <f t="shared" si="2"/>
        <v>6</v>
      </c>
      <c r="H13" s="24" t="s">
        <v>13</v>
      </c>
      <c r="I13" s="35">
        <v>67</v>
      </c>
      <c r="J13" s="35">
        <v>70</v>
      </c>
      <c r="K13" s="25">
        <v>55.76</v>
      </c>
      <c r="L13" s="24" t="s">
        <v>16</v>
      </c>
      <c r="M13" s="25">
        <v>75.3</v>
      </c>
      <c r="N13" s="37">
        <v>240</v>
      </c>
      <c r="O13" s="41">
        <v>11</v>
      </c>
      <c r="P13" s="46">
        <v>0.76049999999999995</v>
      </c>
      <c r="Q13" s="14">
        <f t="shared" si="0"/>
        <v>128.33333333333334</v>
      </c>
      <c r="R13" s="26">
        <v>1</v>
      </c>
    </row>
    <row r="14" spans="1:18" x14ac:dyDescent="0.25">
      <c r="A14" s="24">
        <v>16627827</v>
      </c>
      <c r="B14" s="39">
        <v>8.9019999999999992</v>
      </c>
      <c r="C14" s="24" t="s">
        <v>43</v>
      </c>
      <c r="D14" s="24" t="str" cm="1">
        <f t="array" ref="D14">LEFT(C14,MIN(SEARCH({0,1,2,3,4,5,6,7,8,9},C14&amp;"0123456789"))-1)</f>
        <v>Ds</v>
      </c>
      <c r="E14" s="35" cm="1">
        <f t="array" ref="E14">_xlfn.NUMBERVALUE(RIGHT(LEFT(C14,SEARCH("x",C14)-1),SEARCH("x",C14)-MIN(SEARCH({0,1,2,3,4,5,6,7,8,9},C14&amp;"0123456789"))))</f>
        <v>18</v>
      </c>
      <c r="F14" s="14" t="e">
        <f t="shared" si="1"/>
        <v>#N/A</v>
      </c>
      <c r="G14" s="41">
        <f t="shared" si="2"/>
        <v>100</v>
      </c>
      <c r="H14" s="24" t="s">
        <v>36</v>
      </c>
      <c r="I14" s="35">
        <v>28</v>
      </c>
      <c r="J14" s="35">
        <v>35</v>
      </c>
      <c r="K14" s="25">
        <v>38.22</v>
      </c>
      <c r="L14" s="24" t="s">
        <v>21</v>
      </c>
      <c r="M14" s="25">
        <v>243</v>
      </c>
      <c r="N14" s="37">
        <v>240</v>
      </c>
      <c r="O14" s="41">
        <v>11</v>
      </c>
      <c r="P14" s="46">
        <v>0.76049999999999995</v>
      </c>
      <c r="Q14" s="14">
        <f t="shared" si="0"/>
        <v>7.7</v>
      </c>
      <c r="R14" s="26">
        <v>1</v>
      </c>
    </row>
    <row r="15" spans="1:18" x14ac:dyDescent="0.25">
      <c r="A15" s="24">
        <v>14173717</v>
      </c>
      <c r="B15" s="39">
        <v>1.492</v>
      </c>
      <c r="C15" s="24" t="s">
        <v>30</v>
      </c>
      <c r="D15" s="24" t="str" cm="1">
        <f t="array" ref="D15">LEFT(C15,MIN(SEARCH({0,1,2,3,4,5,6,7,8,9},C15&amp;"0123456789"))-1)</f>
        <v>Tr</v>
      </c>
      <c r="E15" s="35" cm="1">
        <f t="array" ref="E15">_xlfn.NUMBERVALUE(RIGHT(LEFT(C15,SEARCH("x",C15)-1),SEARCH("x",C15)-MIN(SEARCH({0,1,2,3,4,5,6,7,8,9},C15&amp;"0123456789"))))</f>
        <v>32</v>
      </c>
      <c r="F15" s="14" t="e">
        <f t="shared" si="1"/>
        <v>#N/A</v>
      </c>
      <c r="G15" s="41">
        <f t="shared" si="2"/>
        <v>6</v>
      </c>
      <c r="H15" s="24" t="s">
        <v>13</v>
      </c>
      <c r="I15" s="35">
        <v>45</v>
      </c>
      <c r="J15" s="35">
        <v>46</v>
      </c>
      <c r="K15" s="25">
        <v>33.869999999999997</v>
      </c>
      <c r="L15" s="24" t="s">
        <v>14</v>
      </c>
      <c r="M15" s="25">
        <v>346.7</v>
      </c>
      <c r="N15" s="37">
        <v>240</v>
      </c>
      <c r="O15" s="41">
        <v>11</v>
      </c>
      <c r="P15" s="46">
        <v>0.76049999999999995</v>
      </c>
      <c r="Q15" s="14">
        <f t="shared" si="0"/>
        <v>128.33333333333334</v>
      </c>
      <c r="R15" s="26">
        <v>1</v>
      </c>
    </row>
    <row r="16" spans="1:18" x14ac:dyDescent="0.25">
      <c r="A16" s="24">
        <v>13196219</v>
      </c>
      <c r="B16" s="39">
        <v>1.492</v>
      </c>
      <c r="C16" s="24" t="s">
        <v>29</v>
      </c>
      <c r="D16" s="24" t="str" cm="1">
        <f t="array" ref="D16">LEFT(C16,MIN(SEARCH({0,1,2,3,4,5,6,7,8,9},C16&amp;"0123456789"))-1)</f>
        <v>Tr</v>
      </c>
      <c r="E16" s="35" cm="1">
        <f t="array" ref="E16">_xlfn.NUMBERVALUE(RIGHT(LEFT(C16,SEARCH("x",C16)-1),SEARCH("x",C16)-MIN(SEARCH({0,1,2,3,4,5,6,7,8,9},C16&amp;"0123456789"))))</f>
        <v>30</v>
      </c>
      <c r="F16" s="14" t="e">
        <f t="shared" si="1"/>
        <v>#N/A</v>
      </c>
      <c r="G16" s="41">
        <f t="shared" si="2"/>
        <v>6</v>
      </c>
      <c r="H16" s="24" t="s">
        <v>13</v>
      </c>
      <c r="I16" s="35">
        <v>38</v>
      </c>
      <c r="J16" s="35">
        <v>46</v>
      </c>
      <c r="K16" s="25">
        <v>29.79</v>
      </c>
      <c r="L16" s="24" t="s">
        <v>14</v>
      </c>
      <c r="M16" s="25">
        <v>240.9</v>
      </c>
      <c r="N16" s="37">
        <v>240</v>
      </c>
      <c r="O16" s="41">
        <v>11</v>
      </c>
      <c r="P16" s="46">
        <v>0.76049999999999995</v>
      </c>
      <c r="Q16" s="14">
        <f t="shared" si="0"/>
        <v>128.33333333333334</v>
      </c>
      <c r="R16" s="26">
        <v>1</v>
      </c>
    </row>
    <row r="17" spans="1:18" x14ac:dyDescent="0.25">
      <c r="A17" s="24">
        <v>13196219</v>
      </c>
      <c r="B17" s="39">
        <v>1.492</v>
      </c>
      <c r="C17" s="24" t="s">
        <v>29</v>
      </c>
      <c r="D17" s="24" t="str" cm="1">
        <f t="array" ref="D17">LEFT(C17,MIN(SEARCH({0,1,2,3,4,5,6,7,8,9},C17&amp;"0123456789"))-1)</f>
        <v>Tr</v>
      </c>
      <c r="E17" s="35" cm="1">
        <f t="array" ref="E17">_xlfn.NUMBERVALUE(RIGHT(LEFT(C17,SEARCH("x",C17)-1),SEARCH("x",C17)-MIN(SEARCH({0,1,2,3,4,5,6,7,8,9},C17&amp;"0123456789"))))</f>
        <v>30</v>
      </c>
      <c r="F17" s="14" t="e">
        <f t="shared" si="1"/>
        <v>#N/A</v>
      </c>
      <c r="G17" s="41">
        <f t="shared" si="2"/>
        <v>6</v>
      </c>
      <c r="H17" s="24" t="s">
        <v>13</v>
      </c>
      <c r="I17" s="35">
        <v>45</v>
      </c>
      <c r="J17" s="35">
        <v>46</v>
      </c>
      <c r="K17" s="25">
        <v>33.869999999999997</v>
      </c>
      <c r="L17" s="24" t="s">
        <v>14</v>
      </c>
      <c r="M17" s="25">
        <v>240.9</v>
      </c>
      <c r="N17" s="37">
        <v>240</v>
      </c>
      <c r="O17" s="41">
        <v>11</v>
      </c>
      <c r="P17" s="46">
        <v>0.76049999999999995</v>
      </c>
      <c r="Q17" s="14">
        <f t="shared" si="0"/>
        <v>128.33333333333334</v>
      </c>
      <c r="R17" s="26">
        <v>1</v>
      </c>
    </row>
    <row r="18" spans="1:18" x14ac:dyDescent="0.25">
      <c r="A18" s="24">
        <v>12567828</v>
      </c>
      <c r="B18" s="39">
        <v>1.492</v>
      </c>
      <c r="C18" s="24" t="s">
        <v>29</v>
      </c>
      <c r="D18" s="24" t="str" cm="1">
        <f t="array" ref="D18">LEFT(C18,MIN(SEARCH({0,1,2,3,4,5,6,7,8,9},C18&amp;"0123456789"))-1)</f>
        <v>Tr</v>
      </c>
      <c r="E18" s="35" cm="1">
        <f t="array" ref="E18">_xlfn.NUMBERVALUE(RIGHT(LEFT(C18,SEARCH("x",C18)-1),SEARCH("x",C18)-MIN(SEARCH({0,1,2,3,4,5,6,7,8,9},C18&amp;"0123456789"))))</f>
        <v>30</v>
      </c>
      <c r="F18" s="14" t="e">
        <f t="shared" si="1"/>
        <v>#N/A</v>
      </c>
      <c r="G18" s="41">
        <f t="shared" si="2"/>
        <v>6</v>
      </c>
      <c r="H18" s="24" t="s">
        <v>20</v>
      </c>
      <c r="I18" s="35">
        <v>38</v>
      </c>
      <c r="J18" s="35">
        <v>46</v>
      </c>
      <c r="K18" s="25">
        <v>37.39</v>
      </c>
      <c r="L18" s="24" t="s">
        <v>14</v>
      </c>
      <c r="M18" s="25">
        <v>240.9</v>
      </c>
      <c r="N18" s="37">
        <v>240</v>
      </c>
      <c r="O18" s="41">
        <v>11</v>
      </c>
      <c r="P18" s="46">
        <v>0.76049999999999995</v>
      </c>
      <c r="Q18" s="14">
        <f t="shared" si="0"/>
        <v>128.33333333333334</v>
      </c>
      <c r="R18" s="26">
        <v>1</v>
      </c>
    </row>
    <row r="19" spans="1:18" x14ac:dyDescent="0.25">
      <c r="A19" s="24">
        <v>12567828</v>
      </c>
      <c r="B19" s="39">
        <v>1.492</v>
      </c>
      <c r="C19" s="24" t="s">
        <v>29</v>
      </c>
      <c r="D19" s="24" t="str" cm="1">
        <f t="array" ref="D19">LEFT(C19,MIN(SEARCH({0,1,2,3,4,5,6,7,8,9},C19&amp;"0123456789"))-1)</f>
        <v>Tr</v>
      </c>
      <c r="E19" s="35" cm="1">
        <f t="array" ref="E19">_xlfn.NUMBERVALUE(RIGHT(LEFT(C19,SEARCH("x",C19)-1),SEARCH("x",C19)-MIN(SEARCH({0,1,2,3,4,5,6,7,8,9},C19&amp;"0123456789"))))</f>
        <v>30</v>
      </c>
      <c r="F19" s="14" t="e">
        <f t="shared" si="1"/>
        <v>#N/A</v>
      </c>
      <c r="G19" s="41">
        <f t="shared" si="2"/>
        <v>6</v>
      </c>
      <c r="H19" s="24" t="s">
        <v>20</v>
      </c>
      <c r="I19" s="35">
        <v>45</v>
      </c>
      <c r="J19" s="35">
        <v>46</v>
      </c>
      <c r="K19" s="25">
        <v>43.4</v>
      </c>
      <c r="L19" s="24" t="s">
        <v>14</v>
      </c>
      <c r="M19" s="25">
        <v>240.9</v>
      </c>
      <c r="N19" s="37">
        <v>240</v>
      </c>
      <c r="O19" s="41">
        <v>11</v>
      </c>
      <c r="P19" s="46">
        <v>0.76049999999999995</v>
      </c>
      <c r="Q19" s="14">
        <f t="shared" si="0"/>
        <v>128.33333333333334</v>
      </c>
      <c r="R19" s="26">
        <v>1</v>
      </c>
    </row>
    <row r="20" spans="1:18" x14ac:dyDescent="0.25">
      <c r="A20" s="24">
        <v>11225584</v>
      </c>
      <c r="B20" s="39">
        <v>1.0149999999999999</v>
      </c>
      <c r="C20" s="24" t="s">
        <v>44</v>
      </c>
      <c r="D20" s="24" t="str" cm="1">
        <f t="array" ref="D20">LEFT(C20,MIN(SEARCH({0,1,2,3,4,5,6,7,8,9},C20&amp;"0123456789"))-1)</f>
        <v>Tr</v>
      </c>
      <c r="E20" s="35" cm="1">
        <f t="array" ref="E20">_xlfn.NUMBERVALUE(RIGHT(LEFT(C20,SEARCH("x",C20)-1),SEARCH("x",C20)-MIN(SEARCH({0,1,2,3,4,5,6,7,8,9},C20&amp;"0123456789"))))</f>
        <v>20</v>
      </c>
      <c r="F20" s="14" t="e">
        <f t="shared" si="1"/>
        <v>#N/A</v>
      </c>
      <c r="G20" s="41">
        <f t="shared" si="2"/>
        <v>4</v>
      </c>
      <c r="H20" s="24" t="s">
        <v>36</v>
      </c>
      <c r="I20" s="35">
        <v>32</v>
      </c>
      <c r="J20" s="35">
        <v>44</v>
      </c>
      <c r="K20" s="25">
        <v>37.82</v>
      </c>
      <c r="L20" s="24" t="s">
        <v>21</v>
      </c>
      <c r="M20" s="25">
        <v>255</v>
      </c>
      <c r="N20" s="37">
        <v>240</v>
      </c>
      <c r="O20" s="41">
        <v>11</v>
      </c>
      <c r="P20" s="46">
        <v>0.76049999999999995</v>
      </c>
      <c r="Q20" s="14">
        <f t="shared" si="0"/>
        <v>192.5</v>
      </c>
      <c r="R20" s="26">
        <v>1</v>
      </c>
    </row>
    <row r="21" spans="1:18" x14ac:dyDescent="0.25">
      <c r="A21" s="24">
        <v>10381759</v>
      </c>
      <c r="B21" s="39">
        <v>1.254</v>
      </c>
      <c r="C21" s="24" t="s">
        <v>45</v>
      </c>
      <c r="D21" s="24" t="str" cm="1">
        <f t="array" ref="D21">LEFT(C21,MIN(SEARCH({0,1,2,3,4,5,6,7,8,9},C21&amp;"0123456789"))-1)</f>
        <v>Tr</v>
      </c>
      <c r="E21" s="35" cm="1">
        <f t="array" ref="E21">_xlfn.NUMBERVALUE(RIGHT(LEFT(C21,SEARCH("x",C21)-1),SEARCH("x",C21)-MIN(SEARCH({0,1,2,3,4,5,6,7,8,9},C21&amp;"0123456789"))))</f>
        <v>28</v>
      </c>
      <c r="F21" s="14" t="e">
        <f t="shared" si="1"/>
        <v>#N/A</v>
      </c>
      <c r="G21" s="41">
        <f t="shared" si="2"/>
        <v>5</v>
      </c>
      <c r="H21" s="24" t="s">
        <v>13</v>
      </c>
      <c r="I21" s="35">
        <v>38</v>
      </c>
      <c r="J21" s="35">
        <v>46</v>
      </c>
      <c r="K21" s="25">
        <v>25.1</v>
      </c>
      <c r="L21" s="24" t="s">
        <v>14</v>
      </c>
      <c r="M21" s="25">
        <v>194.9</v>
      </c>
      <c r="N21" s="37">
        <v>240</v>
      </c>
      <c r="O21" s="41">
        <v>11</v>
      </c>
      <c r="P21" s="46">
        <v>0.76049999999999995</v>
      </c>
      <c r="Q21" s="14">
        <f t="shared" si="0"/>
        <v>154</v>
      </c>
      <c r="R21" s="26">
        <v>1</v>
      </c>
    </row>
    <row r="22" spans="1:18" x14ac:dyDescent="0.25">
      <c r="A22" s="24">
        <v>10257824</v>
      </c>
      <c r="B22" s="39">
        <v>1.8280000000000001</v>
      </c>
      <c r="C22" s="24" t="s">
        <v>35</v>
      </c>
      <c r="D22" s="24" t="str" cm="1">
        <f t="array" ref="D22">LEFT(C22,MIN(SEARCH({0,1,2,3,4,5,6,7,8,9},C22&amp;"0123456789"))-1)</f>
        <v>Ds</v>
      </c>
      <c r="E22" s="35" cm="1">
        <f t="array" ref="E22">_xlfn.NUMBERVALUE(RIGHT(LEFT(C22,SEARCH("x",C22)-1),SEARCH("x",C22)-MIN(SEARCH({0,1,2,3,4,5,6,7,8,9},C22&amp;"0123456789"))))</f>
        <v>20</v>
      </c>
      <c r="F22" s="14" t="e">
        <f t="shared" si="1"/>
        <v>#N/A</v>
      </c>
      <c r="G22" s="41">
        <f t="shared" si="2"/>
        <v>20</v>
      </c>
      <c r="H22" s="24" t="s">
        <v>13</v>
      </c>
      <c r="I22" s="35">
        <v>32</v>
      </c>
      <c r="J22" s="35">
        <v>44</v>
      </c>
      <c r="K22" s="25">
        <v>33.28</v>
      </c>
      <c r="L22" s="24" t="s">
        <v>21</v>
      </c>
      <c r="M22" s="25">
        <v>270</v>
      </c>
      <c r="N22" s="37">
        <v>240</v>
      </c>
      <c r="O22" s="41">
        <v>11</v>
      </c>
      <c r="P22" s="46">
        <v>0.76049999999999995</v>
      </c>
      <c r="Q22" s="14">
        <f t="shared" si="0"/>
        <v>38.5</v>
      </c>
      <c r="R22" s="26">
        <v>1</v>
      </c>
    </row>
    <row r="23" spans="1:18" x14ac:dyDescent="0.25">
      <c r="A23" s="24">
        <v>10257824</v>
      </c>
      <c r="B23" s="39">
        <v>1.8280000000000001</v>
      </c>
      <c r="C23" s="24" t="s">
        <v>35</v>
      </c>
      <c r="D23" s="24" t="str" cm="1">
        <f t="array" ref="D23">LEFT(C23,MIN(SEARCH({0,1,2,3,4,5,6,7,8,9},C23&amp;"0123456789"))-1)</f>
        <v>Ds</v>
      </c>
      <c r="E23" s="35" cm="1">
        <f t="array" ref="E23">_xlfn.NUMBERVALUE(RIGHT(LEFT(C23,SEARCH("x",C23)-1),SEARCH("x",C23)-MIN(SEARCH({0,1,2,3,4,5,6,7,8,9},C23&amp;"0123456789"))))</f>
        <v>20</v>
      </c>
      <c r="F23" s="14" t="e">
        <f t="shared" si="1"/>
        <v>#N/A</v>
      </c>
      <c r="G23" s="41">
        <f t="shared" si="2"/>
        <v>20</v>
      </c>
      <c r="H23" s="24" t="s">
        <v>13</v>
      </c>
      <c r="I23" s="35">
        <v>32</v>
      </c>
      <c r="J23" s="35">
        <v>44</v>
      </c>
      <c r="K23" s="25">
        <v>33.28</v>
      </c>
      <c r="L23" s="24" t="s">
        <v>14</v>
      </c>
      <c r="M23" s="25">
        <v>154.97999999999999</v>
      </c>
      <c r="N23" s="37">
        <v>240</v>
      </c>
      <c r="O23" s="41">
        <v>11</v>
      </c>
      <c r="P23" s="46">
        <v>0.76049999999999995</v>
      </c>
      <c r="Q23" s="14">
        <f t="shared" si="0"/>
        <v>38.5</v>
      </c>
      <c r="R23" s="26">
        <v>1</v>
      </c>
    </row>
    <row r="24" spans="1:18" x14ac:dyDescent="0.25">
      <c r="A24" s="24">
        <v>9921602</v>
      </c>
      <c r="B24" s="39">
        <v>1.492</v>
      </c>
      <c r="C24" s="24" t="s">
        <v>30</v>
      </c>
      <c r="D24" s="24" t="str" cm="1">
        <f t="array" ref="D24">LEFT(C24,MIN(SEARCH({0,1,2,3,4,5,6,7,8,9},C24&amp;"0123456789"))-1)</f>
        <v>Tr</v>
      </c>
      <c r="E24" s="35" cm="1">
        <f t="array" ref="E24">_xlfn.NUMBERVALUE(RIGHT(LEFT(C24,SEARCH("x",C24)-1),SEARCH("x",C24)-MIN(SEARCH({0,1,2,3,4,5,6,7,8,9},C24&amp;"0123456789"))))</f>
        <v>32</v>
      </c>
      <c r="F24" s="14" t="e">
        <f t="shared" si="1"/>
        <v>#N/A</v>
      </c>
      <c r="G24" s="41">
        <f t="shared" si="2"/>
        <v>6</v>
      </c>
      <c r="H24" s="24" t="s">
        <v>13</v>
      </c>
      <c r="I24" s="35">
        <v>45</v>
      </c>
      <c r="J24" s="35">
        <v>46</v>
      </c>
      <c r="K24" s="25">
        <v>33.869999999999997</v>
      </c>
      <c r="L24" s="24" t="s">
        <v>16</v>
      </c>
      <c r="M24" s="25">
        <v>67.48</v>
      </c>
      <c r="N24" s="37">
        <v>240</v>
      </c>
      <c r="O24" s="41">
        <v>11</v>
      </c>
      <c r="P24" s="46">
        <v>0.76049999999999995</v>
      </c>
      <c r="Q24" s="14">
        <f t="shared" si="0"/>
        <v>128.33333333333334</v>
      </c>
      <c r="R24" s="26">
        <v>1</v>
      </c>
    </row>
    <row r="25" spans="1:18" x14ac:dyDescent="0.25">
      <c r="A25" s="24">
        <v>9887389</v>
      </c>
      <c r="B25" s="39">
        <v>1.254</v>
      </c>
      <c r="C25" s="24" t="s">
        <v>45</v>
      </c>
      <c r="D25" s="24" t="str" cm="1">
        <f t="array" ref="D25">LEFT(C25,MIN(SEARCH({0,1,2,3,4,5,6,7,8,9},C25&amp;"0123456789"))-1)</f>
        <v>Tr</v>
      </c>
      <c r="E25" s="35" cm="1">
        <f t="array" ref="E25">_xlfn.NUMBERVALUE(RIGHT(LEFT(C25,SEARCH("x",C25)-1),SEARCH("x",C25)-MIN(SEARCH({0,1,2,3,4,5,6,7,8,9},C25&amp;"0123456789"))))</f>
        <v>28</v>
      </c>
      <c r="F25" s="14" t="e">
        <f t="shared" si="1"/>
        <v>#N/A</v>
      </c>
      <c r="G25" s="41">
        <f t="shared" si="2"/>
        <v>5</v>
      </c>
      <c r="H25" s="24" t="s">
        <v>20</v>
      </c>
      <c r="I25" s="35">
        <v>38</v>
      </c>
      <c r="J25" s="35">
        <v>46</v>
      </c>
      <c r="K25" s="25">
        <v>32.18</v>
      </c>
      <c r="L25" s="24" t="s">
        <v>14</v>
      </c>
      <c r="M25" s="25">
        <v>194.9</v>
      </c>
      <c r="N25" s="37">
        <v>240</v>
      </c>
      <c r="O25" s="41">
        <v>11</v>
      </c>
      <c r="P25" s="46">
        <v>0.76049999999999995</v>
      </c>
      <c r="Q25" s="14">
        <f t="shared" si="0"/>
        <v>154</v>
      </c>
      <c r="R25" s="26">
        <v>1</v>
      </c>
    </row>
    <row r="26" spans="1:18" x14ac:dyDescent="0.25">
      <c r="A26" s="24">
        <v>9567503</v>
      </c>
      <c r="B26" s="39">
        <v>1.254</v>
      </c>
      <c r="C26" s="24" t="s">
        <v>46</v>
      </c>
      <c r="D26" s="24" t="str" cm="1">
        <f t="array" ref="D26">LEFT(C26,MIN(SEARCH({0,1,2,3,4,5,6,7,8,9},C26&amp;"0123456789"))-1)</f>
        <v>Tr</v>
      </c>
      <c r="E26" s="35" cm="1">
        <f t="array" ref="E26">_xlfn.NUMBERVALUE(RIGHT(LEFT(C26,SEARCH("x",C26)-1),SEARCH("x",C26)-MIN(SEARCH({0,1,2,3,4,5,6,7,8,9},C26&amp;"0123456789"))))</f>
        <v>26</v>
      </c>
      <c r="F26" s="14" t="e">
        <f t="shared" si="1"/>
        <v>#N/A</v>
      </c>
      <c r="G26" s="41">
        <f t="shared" si="2"/>
        <v>5</v>
      </c>
      <c r="H26" s="24" t="s">
        <v>13</v>
      </c>
      <c r="I26" s="35">
        <v>38</v>
      </c>
      <c r="J26" s="35">
        <v>46</v>
      </c>
      <c r="K26" s="25">
        <v>24.06</v>
      </c>
      <c r="L26" s="24" t="s">
        <v>14</v>
      </c>
      <c r="M26" s="25">
        <v>171.9</v>
      </c>
      <c r="N26" s="37">
        <v>240</v>
      </c>
      <c r="O26" s="41">
        <v>11</v>
      </c>
      <c r="P26" s="46">
        <v>0.76049999999999995</v>
      </c>
      <c r="Q26" s="14">
        <f t="shared" si="0"/>
        <v>154</v>
      </c>
      <c r="R26" s="26">
        <v>1</v>
      </c>
    </row>
    <row r="27" spans="1:18" x14ac:dyDescent="0.25">
      <c r="A27" s="24">
        <v>9237353</v>
      </c>
      <c r="B27" s="39">
        <v>1.492</v>
      </c>
      <c r="C27" s="24" t="s">
        <v>29</v>
      </c>
      <c r="D27" s="24" t="str" cm="1">
        <f t="array" ref="D27">LEFT(C27,MIN(SEARCH({0,1,2,3,4,5,6,7,8,9},C27&amp;"0123456789"))-1)</f>
        <v>Tr</v>
      </c>
      <c r="E27" s="35" cm="1">
        <f t="array" ref="E27">_xlfn.NUMBERVALUE(RIGHT(LEFT(C27,SEARCH("x",C27)-1),SEARCH("x",C27)-MIN(SEARCH({0,1,2,3,4,5,6,7,8,9},C27&amp;"0123456789"))))</f>
        <v>30</v>
      </c>
      <c r="F27" s="14" t="e">
        <f t="shared" si="1"/>
        <v>#N/A</v>
      </c>
      <c r="G27" s="41">
        <f t="shared" si="2"/>
        <v>6</v>
      </c>
      <c r="H27" s="24" t="s">
        <v>13</v>
      </c>
      <c r="I27" s="35">
        <v>38</v>
      </c>
      <c r="J27" s="35">
        <v>46</v>
      </c>
      <c r="K27" s="25">
        <v>29.79</v>
      </c>
      <c r="L27" s="24" t="s">
        <v>16</v>
      </c>
      <c r="M27" s="25">
        <v>54.6</v>
      </c>
      <c r="N27" s="37">
        <v>240</v>
      </c>
      <c r="O27" s="41">
        <v>11</v>
      </c>
      <c r="P27" s="46">
        <v>0.76049999999999995</v>
      </c>
      <c r="Q27" s="14">
        <f t="shared" si="0"/>
        <v>128.33333333333334</v>
      </c>
      <c r="R27" s="26">
        <v>1</v>
      </c>
    </row>
    <row r="28" spans="1:18" x14ac:dyDescent="0.25">
      <c r="A28" s="24">
        <v>9237353</v>
      </c>
      <c r="B28" s="39">
        <v>1.492</v>
      </c>
      <c r="C28" s="24" t="s">
        <v>29</v>
      </c>
      <c r="D28" s="24" t="str" cm="1">
        <f t="array" ref="D28">LEFT(C28,MIN(SEARCH({0,1,2,3,4,5,6,7,8,9},C28&amp;"0123456789"))-1)</f>
        <v>Tr</v>
      </c>
      <c r="E28" s="35" cm="1">
        <f t="array" ref="E28">_xlfn.NUMBERVALUE(RIGHT(LEFT(C28,SEARCH("x",C28)-1),SEARCH("x",C28)-MIN(SEARCH({0,1,2,3,4,5,6,7,8,9},C28&amp;"0123456789"))))</f>
        <v>30</v>
      </c>
      <c r="F28" s="14" t="e">
        <f t="shared" si="1"/>
        <v>#N/A</v>
      </c>
      <c r="G28" s="41">
        <f t="shared" si="2"/>
        <v>6</v>
      </c>
      <c r="H28" s="24" t="s">
        <v>13</v>
      </c>
      <c r="I28" s="35">
        <v>45</v>
      </c>
      <c r="J28" s="35">
        <v>46</v>
      </c>
      <c r="K28" s="25">
        <v>33.869999999999997</v>
      </c>
      <c r="L28" s="24" t="s">
        <v>16</v>
      </c>
      <c r="M28" s="25">
        <v>54.6</v>
      </c>
      <c r="N28" s="37">
        <v>240</v>
      </c>
      <c r="O28" s="41">
        <v>11</v>
      </c>
      <c r="P28" s="46">
        <v>0.76049999999999995</v>
      </c>
      <c r="Q28" s="14">
        <f t="shared" si="0"/>
        <v>128.33333333333334</v>
      </c>
      <c r="R28" s="26">
        <v>1</v>
      </c>
    </row>
    <row r="29" spans="1:18" x14ac:dyDescent="0.25">
      <c r="A29" s="24">
        <v>9111908</v>
      </c>
      <c r="B29" s="39">
        <v>1.254</v>
      </c>
      <c r="C29" s="24" t="s">
        <v>46</v>
      </c>
      <c r="D29" s="24" t="str" cm="1">
        <f t="array" ref="D29">LEFT(C29,MIN(SEARCH({0,1,2,3,4,5,6,7,8,9},C29&amp;"0123456789"))-1)</f>
        <v>Tr</v>
      </c>
      <c r="E29" s="35" cm="1">
        <f t="array" ref="E29">_xlfn.NUMBERVALUE(RIGHT(LEFT(C29,SEARCH("x",C29)-1),SEARCH("x",C29)-MIN(SEARCH({0,1,2,3,4,5,6,7,8,9},C29&amp;"0123456789"))))</f>
        <v>26</v>
      </c>
      <c r="F29" s="14" t="e">
        <f t="shared" si="1"/>
        <v>#N/A</v>
      </c>
      <c r="G29" s="41">
        <f t="shared" si="2"/>
        <v>5</v>
      </c>
      <c r="H29" s="24" t="s">
        <v>20</v>
      </c>
      <c r="I29" s="35">
        <v>38</v>
      </c>
      <c r="J29" s="35">
        <v>46</v>
      </c>
      <c r="K29" s="25">
        <v>31.02</v>
      </c>
      <c r="L29" s="24" t="s">
        <v>14</v>
      </c>
      <c r="M29" s="25">
        <v>171.9</v>
      </c>
      <c r="N29" s="37">
        <v>240</v>
      </c>
      <c r="O29" s="41">
        <v>11</v>
      </c>
      <c r="P29" s="46">
        <v>0.76049999999999995</v>
      </c>
      <c r="Q29" s="14">
        <f t="shared" si="0"/>
        <v>154</v>
      </c>
      <c r="R29" s="26">
        <v>1</v>
      </c>
    </row>
    <row r="30" spans="1:18" x14ac:dyDescent="0.25">
      <c r="A30" s="24">
        <v>8797479</v>
      </c>
      <c r="B30" s="39">
        <v>1.492</v>
      </c>
      <c r="C30" s="24" t="s">
        <v>29</v>
      </c>
      <c r="D30" s="24" t="str" cm="1">
        <f t="array" ref="D30">LEFT(C30,MIN(SEARCH({0,1,2,3,4,5,6,7,8,9},C30&amp;"0123456789"))-1)</f>
        <v>Tr</v>
      </c>
      <c r="E30" s="35" cm="1">
        <f t="array" ref="E30">_xlfn.NUMBERVALUE(RIGHT(LEFT(C30,SEARCH("x",C30)-1),SEARCH("x",C30)-MIN(SEARCH({0,1,2,3,4,5,6,7,8,9},C30&amp;"0123456789"))))</f>
        <v>30</v>
      </c>
      <c r="F30" s="14" t="e">
        <f t="shared" si="1"/>
        <v>#N/A</v>
      </c>
      <c r="G30" s="41">
        <f t="shared" si="2"/>
        <v>6</v>
      </c>
      <c r="H30" s="24" t="s">
        <v>20</v>
      </c>
      <c r="I30" s="35">
        <v>38</v>
      </c>
      <c r="J30" s="35">
        <v>46</v>
      </c>
      <c r="K30" s="25">
        <v>37.39</v>
      </c>
      <c r="L30" s="24" t="s">
        <v>16</v>
      </c>
      <c r="M30" s="25">
        <v>54.6</v>
      </c>
      <c r="N30" s="37">
        <v>240</v>
      </c>
      <c r="O30" s="41">
        <v>11</v>
      </c>
      <c r="P30" s="46">
        <v>0.76049999999999995</v>
      </c>
      <c r="Q30" s="14">
        <f t="shared" si="0"/>
        <v>128.33333333333334</v>
      </c>
      <c r="R30" s="26">
        <v>1</v>
      </c>
    </row>
    <row r="31" spans="1:18" x14ac:dyDescent="0.25">
      <c r="A31" s="24">
        <v>8797479</v>
      </c>
      <c r="B31" s="39">
        <v>1.492</v>
      </c>
      <c r="C31" s="24" t="s">
        <v>29</v>
      </c>
      <c r="D31" s="24" t="str" cm="1">
        <f t="array" ref="D31">LEFT(C31,MIN(SEARCH({0,1,2,3,4,5,6,7,8,9},C31&amp;"0123456789"))-1)</f>
        <v>Tr</v>
      </c>
      <c r="E31" s="35" cm="1">
        <f t="array" ref="E31">_xlfn.NUMBERVALUE(RIGHT(LEFT(C31,SEARCH("x",C31)-1),SEARCH("x",C31)-MIN(SEARCH({0,1,2,3,4,5,6,7,8,9},C31&amp;"0123456789"))))</f>
        <v>30</v>
      </c>
      <c r="F31" s="14" t="e">
        <f t="shared" si="1"/>
        <v>#N/A</v>
      </c>
      <c r="G31" s="41">
        <f t="shared" si="2"/>
        <v>6</v>
      </c>
      <c r="H31" s="24" t="s">
        <v>20</v>
      </c>
      <c r="I31" s="35">
        <v>45</v>
      </c>
      <c r="J31" s="35">
        <v>46</v>
      </c>
      <c r="K31" s="25">
        <v>43.4</v>
      </c>
      <c r="L31" s="24" t="s">
        <v>16</v>
      </c>
      <c r="M31" s="25">
        <v>54.6</v>
      </c>
      <c r="N31" s="37">
        <v>240</v>
      </c>
      <c r="O31" s="41">
        <v>11</v>
      </c>
      <c r="P31" s="46">
        <v>0.76049999999999995</v>
      </c>
      <c r="Q31" s="14">
        <f t="shared" si="0"/>
        <v>128.33333333333334</v>
      </c>
      <c r="R31" s="26">
        <v>1</v>
      </c>
    </row>
    <row r="32" spans="1:18" x14ac:dyDescent="0.25">
      <c r="A32" s="24">
        <v>8372672</v>
      </c>
      <c r="B32" s="39">
        <v>1.1970000000000001</v>
      </c>
      <c r="C32" s="24" t="s">
        <v>47</v>
      </c>
      <c r="D32" s="24" t="str" cm="1">
        <f t="array" ref="D32">LEFT(C32,MIN(SEARCH({0,1,2,3,4,5,6,7,8,9},C32&amp;"0123456789"))-1)</f>
        <v>Tr</v>
      </c>
      <c r="E32" s="35" cm="1">
        <f t="array" ref="E32">_xlfn.NUMBERVALUE(RIGHT(LEFT(C32,SEARCH("x",C32)-1),SEARCH("x",C32)-MIN(SEARCH({0,1,2,3,4,5,6,7,8,9},C32&amp;"0123456789"))))</f>
        <v>24</v>
      </c>
      <c r="F32" s="14" t="e">
        <f t="shared" si="1"/>
        <v>#N/A</v>
      </c>
      <c r="G32" s="41">
        <f t="shared" si="2"/>
        <v>5</v>
      </c>
      <c r="H32" s="24" t="s">
        <v>13</v>
      </c>
      <c r="I32" s="35">
        <v>32</v>
      </c>
      <c r="J32" s="35">
        <v>44</v>
      </c>
      <c r="K32" s="25">
        <v>17.690000000000001</v>
      </c>
      <c r="L32" s="24" t="s">
        <v>14</v>
      </c>
      <c r="M32" s="25">
        <v>147.52000000000001</v>
      </c>
      <c r="N32" s="37">
        <v>240</v>
      </c>
      <c r="O32" s="41">
        <v>11</v>
      </c>
      <c r="P32" s="46">
        <v>0.76049999999999995</v>
      </c>
      <c r="Q32" s="14">
        <f t="shared" si="0"/>
        <v>154</v>
      </c>
      <c r="R32" s="26">
        <v>1</v>
      </c>
    </row>
    <row r="33" spans="1:18" x14ac:dyDescent="0.25">
      <c r="A33" s="24">
        <v>7973973</v>
      </c>
      <c r="B33" s="39">
        <v>1.1970000000000001</v>
      </c>
      <c r="C33" s="24" t="s">
        <v>47</v>
      </c>
      <c r="D33" s="24" t="str" cm="1">
        <f t="array" ref="D33">LEFT(C33,MIN(SEARCH({0,1,2,3,4,5,6,7,8,9},C33&amp;"0123456789"))-1)</f>
        <v>Tr</v>
      </c>
      <c r="E33" s="35" cm="1">
        <f t="array" ref="E33">_xlfn.NUMBERVALUE(RIGHT(LEFT(C33,SEARCH("x",C33)-1),SEARCH("x",C33)-MIN(SEARCH({0,1,2,3,4,5,6,7,8,9},C33&amp;"0123456789"))))</f>
        <v>24</v>
      </c>
      <c r="F33" s="14" t="e">
        <f t="shared" si="1"/>
        <v>#N/A</v>
      </c>
      <c r="G33" s="41">
        <f t="shared" si="2"/>
        <v>5</v>
      </c>
      <c r="H33" s="24" t="s">
        <v>20</v>
      </c>
      <c r="I33" s="35">
        <v>32</v>
      </c>
      <c r="J33" s="35">
        <v>44</v>
      </c>
      <c r="K33" s="25">
        <v>24.23</v>
      </c>
      <c r="L33" s="24" t="s">
        <v>14</v>
      </c>
      <c r="M33" s="25">
        <v>147.52000000000001</v>
      </c>
      <c r="N33" s="37">
        <v>240</v>
      </c>
      <c r="O33" s="41">
        <v>11</v>
      </c>
      <c r="P33" s="46">
        <v>0.76049999999999995</v>
      </c>
      <c r="Q33" s="14">
        <f t="shared" si="0"/>
        <v>154</v>
      </c>
      <c r="R33" s="26">
        <v>1</v>
      </c>
    </row>
    <row r="34" spans="1:18" x14ac:dyDescent="0.25">
      <c r="A34" s="24">
        <v>7937281</v>
      </c>
      <c r="B34" s="39">
        <v>0.96899999999999997</v>
      </c>
      <c r="C34" s="24" t="s">
        <v>19</v>
      </c>
      <c r="D34" s="24" t="str" cm="1">
        <f t="array" ref="D34">LEFT(C34,MIN(SEARCH({0,1,2,3,4,5,6,7,8,9},C34&amp;"0123456789"))-1)</f>
        <v>Tr</v>
      </c>
      <c r="E34" s="35" cm="1">
        <f t="array" ref="E34">_xlfn.NUMBERVALUE(RIGHT(LEFT(C34,SEARCH("x",C34)-1),SEARCH("x",C34)-MIN(SEARCH({0,1,2,3,4,5,6,7,8,9},C34&amp;"0123456789"))))</f>
        <v>18</v>
      </c>
      <c r="F34" s="14" t="e">
        <f t="shared" si="1"/>
        <v>#N/A</v>
      </c>
      <c r="G34" s="41">
        <f t="shared" si="2"/>
        <v>4</v>
      </c>
      <c r="H34" s="24" t="s">
        <v>36</v>
      </c>
      <c r="I34" s="35">
        <v>28</v>
      </c>
      <c r="J34" s="35">
        <v>35</v>
      </c>
      <c r="K34" s="25">
        <v>36.35</v>
      </c>
      <c r="L34" s="24" t="s">
        <v>21</v>
      </c>
      <c r="M34" s="25">
        <v>177.48</v>
      </c>
      <c r="N34" s="37">
        <v>240</v>
      </c>
      <c r="O34" s="41">
        <v>11</v>
      </c>
      <c r="P34" s="46">
        <v>0.76049999999999995</v>
      </c>
      <c r="Q34" s="14">
        <f t="shared" ref="Q34:Q65" si="3">Cycle_max*2*O34/G34</f>
        <v>192.5</v>
      </c>
      <c r="R34" s="26">
        <v>1</v>
      </c>
    </row>
    <row r="35" spans="1:18" x14ac:dyDescent="0.25">
      <c r="A35" s="24">
        <v>7711671</v>
      </c>
      <c r="B35" s="39">
        <v>1.1970000000000001</v>
      </c>
      <c r="C35" s="24" t="s">
        <v>47</v>
      </c>
      <c r="D35" s="24" t="str" cm="1">
        <f t="array" ref="D35">LEFT(C35,MIN(SEARCH({0,1,2,3,4,5,6,7,8,9},C35&amp;"0123456789"))-1)</f>
        <v>Tr</v>
      </c>
      <c r="E35" s="35" cm="1">
        <f t="array" ref="E35">_xlfn.NUMBERVALUE(RIGHT(LEFT(C35,SEARCH("x",C35)-1),SEARCH("x",C35)-MIN(SEARCH({0,1,2,3,4,5,6,7,8,9},C35&amp;"0123456789"))))</f>
        <v>24</v>
      </c>
      <c r="F35" s="14" t="e">
        <f t="shared" si="1"/>
        <v>#N/A</v>
      </c>
      <c r="G35" s="41">
        <f t="shared" si="2"/>
        <v>5</v>
      </c>
      <c r="H35" s="24" t="s">
        <v>24</v>
      </c>
      <c r="I35" s="35">
        <v>32</v>
      </c>
      <c r="J35" s="35">
        <v>44</v>
      </c>
      <c r="K35" s="25">
        <v>15.06</v>
      </c>
      <c r="L35" s="24" t="s">
        <v>14</v>
      </c>
      <c r="M35" s="25">
        <v>147.52000000000001</v>
      </c>
      <c r="N35" s="37">
        <v>240</v>
      </c>
      <c r="O35" s="41">
        <v>11</v>
      </c>
      <c r="P35" s="46">
        <v>0.76049999999999995</v>
      </c>
      <c r="Q35" s="14">
        <f t="shared" si="3"/>
        <v>154</v>
      </c>
      <c r="R35" s="26">
        <v>1</v>
      </c>
    </row>
    <row r="36" spans="1:18" x14ac:dyDescent="0.25">
      <c r="A36" s="24">
        <v>7267231</v>
      </c>
      <c r="B36" s="39">
        <v>1.254</v>
      </c>
      <c r="C36" s="24" t="s">
        <v>45</v>
      </c>
      <c r="D36" s="24" t="str" cm="1">
        <f t="array" ref="D36">LEFT(C36,MIN(SEARCH({0,1,2,3,4,5,6,7,8,9},C36&amp;"0123456789"))-1)</f>
        <v>Tr</v>
      </c>
      <c r="E36" s="35" cm="1">
        <f t="array" ref="E36">_xlfn.NUMBERVALUE(RIGHT(LEFT(C36,SEARCH("x",C36)-1),SEARCH("x",C36)-MIN(SEARCH({0,1,2,3,4,5,6,7,8,9},C36&amp;"0123456789"))))</f>
        <v>28</v>
      </c>
      <c r="F36" s="14" t="e">
        <f t="shared" si="1"/>
        <v>#N/A</v>
      </c>
      <c r="G36" s="41">
        <f t="shared" si="2"/>
        <v>5</v>
      </c>
      <c r="H36" s="24" t="s">
        <v>13</v>
      </c>
      <c r="I36" s="35">
        <v>38</v>
      </c>
      <c r="J36" s="35">
        <v>46</v>
      </c>
      <c r="K36" s="25">
        <v>25.1</v>
      </c>
      <c r="L36" s="24" t="s">
        <v>16</v>
      </c>
      <c r="M36" s="25">
        <v>56.9</v>
      </c>
      <c r="N36" s="37">
        <v>240</v>
      </c>
      <c r="O36" s="41">
        <v>11</v>
      </c>
      <c r="P36" s="46">
        <v>0.76049999999999995</v>
      </c>
      <c r="Q36" s="14">
        <f t="shared" si="3"/>
        <v>154</v>
      </c>
      <c r="R36" s="26">
        <v>1</v>
      </c>
    </row>
    <row r="37" spans="1:18" x14ac:dyDescent="0.25">
      <c r="A37" s="24">
        <v>7245880</v>
      </c>
      <c r="B37" s="39">
        <v>2.0019999999999998</v>
      </c>
      <c r="C37" s="24" t="s">
        <v>37</v>
      </c>
      <c r="D37" s="24" t="str" cm="1">
        <f t="array" ref="D37">LEFT(C37,MIN(SEARCH({0,1,2,3,4,5,6,7,8,9},C37&amp;"0123456789"))-1)</f>
        <v>Ds</v>
      </c>
      <c r="E37" s="35" cm="1">
        <f t="array" ref="E37">_xlfn.NUMBERVALUE(RIGHT(LEFT(C37,SEARCH("x",C37)-1),SEARCH("x",C37)-MIN(SEARCH({0,1,2,3,4,5,6,7,8,9},C37&amp;"0123456789"))))</f>
        <v>18</v>
      </c>
      <c r="F37" s="14" t="e">
        <f t="shared" si="1"/>
        <v>#N/A</v>
      </c>
      <c r="G37" s="41">
        <f t="shared" si="2"/>
        <v>24</v>
      </c>
      <c r="H37" s="24" t="s">
        <v>13</v>
      </c>
      <c r="I37" s="35">
        <v>28</v>
      </c>
      <c r="J37" s="35">
        <v>35</v>
      </c>
      <c r="K37" s="25">
        <v>26.91</v>
      </c>
      <c r="L37" s="24" t="s">
        <v>21</v>
      </c>
      <c r="M37" s="25">
        <v>243</v>
      </c>
      <c r="N37" s="37">
        <v>240</v>
      </c>
      <c r="O37" s="41">
        <v>11</v>
      </c>
      <c r="P37" s="46">
        <v>0.76049999999999995</v>
      </c>
      <c r="Q37" s="14">
        <f t="shared" si="3"/>
        <v>32.083333333333336</v>
      </c>
      <c r="R37" s="26">
        <v>1</v>
      </c>
    </row>
    <row r="38" spans="1:18" x14ac:dyDescent="0.25">
      <c r="A38" s="24">
        <v>7245880</v>
      </c>
      <c r="B38" s="39">
        <v>2.0019999999999998</v>
      </c>
      <c r="C38" s="24" t="s">
        <v>37</v>
      </c>
      <c r="D38" s="24" t="str" cm="1">
        <f t="array" ref="D38">LEFT(C38,MIN(SEARCH({0,1,2,3,4,5,6,7,8,9},C38&amp;"0123456789"))-1)</f>
        <v>Ds</v>
      </c>
      <c r="E38" s="35" cm="1">
        <f t="array" ref="E38">_xlfn.NUMBERVALUE(RIGHT(LEFT(C38,SEARCH("x",C38)-1),SEARCH("x",C38)-MIN(SEARCH({0,1,2,3,4,5,6,7,8,9},C38&amp;"0123456789"))))</f>
        <v>18</v>
      </c>
      <c r="F38" s="14" t="e">
        <f t="shared" si="1"/>
        <v>#N/A</v>
      </c>
      <c r="G38" s="41">
        <f t="shared" si="2"/>
        <v>24</v>
      </c>
      <c r="H38" s="24" t="s">
        <v>13</v>
      </c>
      <c r="I38" s="35">
        <v>28</v>
      </c>
      <c r="J38" s="35">
        <v>35</v>
      </c>
      <c r="K38" s="25">
        <v>26.91</v>
      </c>
      <c r="L38" s="24" t="s">
        <v>14</v>
      </c>
      <c r="M38" s="25">
        <v>146.37</v>
      </c>
      <c r="N38" s="37">
        <v>240</v>
      </c>
      <c r="O38" s="41">
        <v>11</v>
      </c>
      <c r="P38" s="46">
        <v>0.76049999999999995</v>
      </c>
      <c r="Q38" s="14">
        <f t="shared" si="3"/>
        <v>32.083333333333336</v>
      </c>
      <c r="R38" s="26">
        <v>1</v>
      </c>
    </row>
    <row r="39" spans="1:18" x14ac:dyDescent="0.25">
      <c r="A39" s="24">
        <v>6993971</v>
      </c>
      <c r="B39" s="39">
        <v>6.4260000000000002</v>
      </c>
      <c r="C39" s="24" t="s">
        <v>38</v>
      </c>
      <c r="D39" s="24" t="str" cm="1">
        <f t="array" ref="D39">LEFT(C39,MIN(SEARCH({0,1,2,3,4,5,6,7,8,9},C39&amp;"0123456789"))-1)</f>
        <v>Ds</v>
      </c>
      <c r="E39" s="35" cm="1">
        <f t="array" ref="E39">_xlfn.NUMBERVALUE(RIGHT(LEFT(C39,SEARCH("x",C39)-1),SEARCH("x",C39)-MIN(SEARCH({0,1,2,3,4,5,6,7,8,9},C39&amp;"0123456789"))))</f>
        <v>20</v>
      </c>
      <c r="F39" s="14" t="e">
        <f t="shared" si="1"/>
        <v>#N/A</v>
      </c>
      <c r="G39" s="41">
        <f t="shared" si="2"/>
        <v>80</v>
      </c>
      <c r="H39" s="24" t="s">
        <v>13</v>
      </c>
      <c r="I39" s="35">
        <v>32</v>
      </c>
      <c r="J39" s="35">
        <v>44</v>
      </c>
      <c r="K39" s="25">
        <v>33.28</v>
      </c>
      <c r="L39" s="24" t="s">
        <v>21</v>
      </c>
      <c r="M39" s="25">
        <v>270</v>
      </c>
      <c r="N39" s="37">
        <v>240</v>
      </c>
      <c r="O39" s="41">
        <v>11</v>
      </c>
      <c r="P39" s="46">
        <v>0.76049999999999995</v>
      </c>
      <c r="Q39" s="14">
        <f t="shared" si="3"/>
        <v>9.625</v>
      </c>
      <c r="R39" s="26">
        <v>1</v>
      </c>
    </row>
    <row r="40" spans="1:18" x14ac:dyDescent="0.25">
      <c r="A40" s="24">
        <v>6993971</v>
      </c>
      <c r="B40" s="39">
        <v>6.4260000000000002</v>
      </c>
      <c r="C40" s="24" t="s">
        <v>38</v>
      </c>
      <c r="D40" s="24" t="str" cm="1">
        <f t="array" ref="D40">LEFT(C40,MIN(SEARCH({0,1,2,3,4,5,6,7,8,9},C40&amp;"0123456789"))-1)</f>
        <v>Ds</v>
      </c>
      <c r="E40" s="35" cm="1">
        <f t="array" ref="E40">_xlfn.NUMBERVALUE(RIGHT(LEFT(C40,SEARCH("x",C40)-1),SEARCH("x",C40)-MIN(SEARCH({0,1,2,3,4,5,6,7,8,9},C40&amp;"0123456789"))))</f>
        <v>20</v>
      </c>
      <c r="F40" s="14" t="e">
        <f t="shared" si="1"/>
        <v>#N/A</v>
      </c>
      <c r="G40" s="41">
        <f t="shared" si="2"/>
        <v>80</v>
      </c>
      <c r="H40" s="24" t="s">
        <v>13</v>
      </c>
      <c r="I40" s="35">
        <v>32</v>
      </c>
      <c r="J40" s="35">
        <v>44</v>
      </c>
      <c r="K40" s="25">
        <v>33.28</v>
      </c>
      <c r="L40" s="24" t="s">
        <v>14</v>
      </c>
      <c r="M40" s="25">
        <v>164.82</v>
      </c>
      <c r="N40" s="37">
        <v>240</v>
      </c>
      <c r="O40" s="41">
        <v>11</v>
      </c>
      <c r="P40" s="46">
        <v>0.76049999999999995</v>
      </c>
      <c r="Q40" s="14">
        <f t="shared" si="3"/>
        <v>9.625</v>
      </c>
      <c r="R40" s="26">
        <v>1</v>
      </c>
    </row>
    <row r="41" spans="1:18" x14ac:dyDescent="0.25">
      <c r="A41" s="24">
        <v>6970409</v>
      </c>
      <c r="B41" s="39">
        <v>4.835</v>
      </c>
      <c r="C41" s="24" t="s">
        <v>39</v>
      </c>
      <c r="D41" s="24" t="str" cm="1">
        <f t="array" ref="D41">LEFT(C41,MIN(SEARCH({0,1,2,3,4,5,6,7,8,9},C41&amp;"0123456789"))-1)</f>
        <v>Ds</v>
      </c>
      <c r="E41" s="35" cm="1">
        <f t="array" ref="E41">_xlfn.NUMBERVALUE(RIGHT(LEFT(C41,SEARCH("x",C41)-1),SEARCH("x",C41)-MIN(SEARCH({0,1,2,3,4,5,6,7,8,9},C41&amp;"0123456789"))))</f>
        <v>20</v>
      </c>
      <c r="F41" s="14" t="e">
        <f t="shared" si="1"/>
        <v>#N/A</v>
      </c>
      <c r="G41" s="41">
        <f t="shared" si="2"/>
        <v>60</v>
      </c>
      <c r="H41" s="24" t="s">
        <v>13</v>
      </c>
      <c r="I41" s="35">
        <v>32</v>
      </c>
      <c r="J41" s="35">
        <v>44</v>
      </c>
      <c r="K41" s="25">
        <v>33.28</v>
      </c>
      <c r="L41" s="24" t="s">
        <v>21</v>
      </c>
      <c r="M41" s="25">
        <v>270</v>
      </c>
      <c r="N41" s="37">
        <v>240</v>
      </c>
      <c r="O41" s="41">
        <v>11</v>
      </c>
      <c r="P41" s="46">
        <v>0.76049999999999995</v>
      </c>
      <c r="Q41" s="14">
        <f t="shared" si="3"/>
        <v>12.833333333333334</v>
      </c>
      <c r="R41" s="26">
        <v>1</v>
      </c>
    </row>
    <row r="42" spans="1:18" x14ac:dyDescent="0.25">
      <c r="A42" s="24">
        <v>6970409</v>
      </c>
      <c r="B42" s="39">
        <v>4.835</v>
      </c>
      <c r="C42" s="24" t="s">
        <v>39</v>
      </c>
      <c r="D42" s="24" t="str" cm="1">
        <f t="array" ref="D42">LEFT(C42,MIN(SEARCH({0,1,2,3,4,5,6,7,8,9},C42&amp;"0123456789"))-1)</f>
        <v>Ds</v>
      </c>
      <c r="E42" s="35" cm="1">
        <f t="array" ref="E42">_xlfn.NUMBERVALUE(RIGHT(LEFT(C42,SEARCH("x",C42)-1),SEARCH("x",C42)-MIN(SEARCH({0,1,2,3,4,5,6,7,8,9},C42&amp;"0123456789"))))</f>
        <v>20</v>
      </c>
      <c r="F42" s="14" t="e">
        <f t="shared" si="1"/>
        <v>#N/A</v>
      </c>
      <c r="G42" s="41">
        <f t="shared" si="2"/>
        <v>60</v>
      </c>
      <c r="H42" s="24" t="s">
        <v>13</v>
      </c>
      <c r="I42" s="35">
        <v>32</v>
      </c>
      <c r="J42" s="35">
        <v>44</v>
      </c>
      <c r="K42" s="25">
        <v>33.28</v>
      </c>
      <c r="L42" s="24" t="s">
        <v>14</v>
      </c>
      <c r="M42" s="25">
        <v>158.26</v>
      </c>
      <c r="N42" s="37">
        <v>240</v>
      </c>
      <c r="O42" s="41">
        <v>11</v>
      </c>
      <c r="P42" s="46">
        <v>0.76049999999999995</v>
      </c>
      <c r="Q42" s="14">
        <f t="shared" si="3"/>
        <v>12.833333333333334</v>
      </c>
      <c r="R42" s="26">
        <v>1</v>
      </c>
    </row>
    <row r="43" spans="1:18" x14ac:dyDescent="0.25">
      <c r="A43" s="24">
        <v>6970409</v>
      </c>
      <c r="B43" s="39">
        <v>7.8730000000000002</v>
      </c>
      <c r="C43" s="24" t="s">
        <v>40</v>
      </c>
      <c r="D43" s="24" t="str" cm="1">
        <f t="array" ref="D43">LEFT(C43,MIN(SEARCH({0,1,2,3,4,5,6,7,8,9},C43&amp;"0123456789"))-1)</f>
        <v>Ds</v>
      </c>
      <c r="E43" s="35" cm="1">
        <f t="array" ref="E43">_xlfn.NUMBERVALUE(RIGHT(LEFT(C43,SEARCH("x",C43)-1),SEARCH("x",C43)-MIN(SEARCH({0,1,2,3,4,5,6,7,8,9},C43&amp;"0123456789"))))</f>
        <v>20</v>
      </c>
      <c r="F43" s="14" t="e">
        <f t="shared" si="1"/>
        <v>#N/A</v>
      </c>
      <c r="G43" s="41">
        <f t="shared" si="2"/>
        <v>90</v>
      </c>
      <c r="H43" s="24" t="s">
        <v>13</v>
      </c>
      <c r="I43" s="35">
        <v>32</v>
      </c>
      <c r="J43" s="35">
        <v>44</v>
      </c>
      <c r="K43" s="25">
        <v>33.28</v>
      </c>
      <c r="L43" s="24" t="s">
        <v>21</v>
      </c>
      <c r="M43" s="25">
        <v>270</v>
      </c>
      <c r="N43" s="37">
        <v>240</v>
      </c>
      <c r="O43" s="41">
        <v>11</v>
      </c>
      <c r="P43" s="46">
        <v>0.76049999999999995</v>
      </c>
      <c r="Q43" s="14">
        <f t="shared" si="3"/>
        <v>8.5555555555555554</v>
      </c>
      <c r="R43" s="26">
        <v>1</v>
      </c>
    </row>
    <row r="44" spans="1:18" x14ac:dyDescent="0.25">
      <c r="A44" s="24">
        <v>6970409</v>
      </c>
      <c r="B44" s="39">
        <v>7.8730000000000002</v>
      </c>
      <c r="C44" s="24" t="s">
        <v>40</v>
      </c>
      <c r="D44" s="24" t="str" cm="1">
        <f t="array" ref="D44">LEFT(C44,MIN(SEARCH({0,1,2,3,4,5,6,7,8,9},C44&amp;"0123456789"))-1)</f>
        <v>Ds</v>
      </c>
      <c r="E44" s="35" cm="1">
        <f t="array" ref="E44">_xlfn.NUMBERVALUE(RIGHT(LEFT(C44,SEARCH("x",C44)-1),SEARCH("x",C44)-MIN(SEARCH({0,1,2,3,4,5,6,7,8,9},C44&amp;"0123456789"))))</f>
        <v>20</v>
      </c>
      <c r="F44" s="14" t="e">
        <f t="shared" si="1"/>
        <v>#N/A</v>
      </c>
      <c r="G44" s="41">
        <f t="shared" si="2"/>
        <v>90</v>
      </c>
      <c r="H44" s="24" t="s">
        <v>13</v>
      </c>
      <c r="I44" s="35">
        <v>32</v>
      </c>
      <c r="J44" s="35">
        <v>44</v>
      </c>
      <c r="K44" s="25">
        <v>33.28</v>
      </c>
      <c r="L44" s="24" t="s">
        <v>14</v>
      </c>
      <c r="M44" s="25">
        <v>167.28</v>
      </c>
      <c r="N44" s="37">
        <v>240</v>
      </c>
      <c r="O44" s="41">
        <v>11</v>
      </c>
      <c r="P44" s="46">
        <v>0.76049999999999995</v>
      </c>
      <c r="Q44" s="14">
        <f t="shared" si="3"/>
        <v>8.5555555555555554</v>
      </c>
      <c r="R44" s="26">
        <v>1</v>
      </c>
    </row>
    <row r="45" spans="1:18" x14ac:dyDescent="0.25">
      <c r="A45" s="24">
        <v>6945121</v>
      </c>
      <c r="B45" s="39">
        <v>0.85599999999999998</v>
      </c>
      <c r="C45" s="24" t="s">
        <v>17</v>
      </c>
      <c r="D45" s="24" t="str" cm="1">
        <f t="array" ref="D45">LEFT(C45,MIN(SEARCH({0,1,2,3,4,5,6,7,8,9},C45&amp;"0123456789"))-1)</f>
        <v>Tr</v>
      </c>
      <c r="E45" s="35" cm="1">
        <f t="array" ref="E45">_xlfn.NUMBERVALUE(RIGHT(LEFT(C45,SEARCH("x",C45)-1),SEARCH("x",C45)-MIN(SEARCH({0,1,2,3,4,5,6,7,8,9},C45&amp;"0123456789"))))</f>
        <v>16</v>
      </c>
      <c r="F45" s="14" t="e">
        <f t="shared" si="1"/>
        <v>#N/A</v>
      </c>
      <c r="G45" s="41">
        <f t="shared" si="2"/>
        <v>4</v>
      </c>
      <c r="H45" s="24" t="s">
        <v>36</v>
      </c>
      <c r="I45" s="35">
        <v>28</v>
      </c>
      <c r="J45" s="35">
        <v>35</v>
      </c>
      <c r="K45" s="25">
        <v>32.4</v>
      </c>
      <c r="L45" s="24" t="s">
        <v>21</v>
      </c>
      <c r="M45" s="25">
        <v>177.48</v>
      </c>
      <c r="N45" s="37">
        <v>240</v>
      </c>
      <c r="O45" s="41">
        <v>11</v>
      </c>
      <c r="P45" s="46">
        <v>0.76049999999999995</v>
      </c>
      <c r="Q45" s="14">
        <f t="shared" si="3"/>
        <v>192.5</v>
      </c>
      <c r="R45" s="26">
        <v>1</v>
      </c>
    </row>
    <row r="46" spans="1:18" x14ac:dyDescent="0.25">
      <c r="A46" s="24">
        <v>6921173</v>
      </c>
      <c r="B46" s="39">
        <v>1.254</v>
      </c>
      <c r="C46" s="24" t="s">
        <v>45</v>
      </c>
      <c r="D46" s="24" t="str" cm="1">
        <f t="array" ref="D46">LEFT(C46,MIN(SEARCH({0,1,2,3,4,5,6,7,8,9},C46&amp;"0123456789"))-1)</f>
        <v>Tr</v>
      </c>
      <c r="E46" s="35" cm="1">
        <f t="array" ref="E46">_xlfn.NUMBERVALUE(RIGHT(LEFT(C46,SEARCH("x",C46)-1),SEARCH("x",C46)-MIN(SEARCH({0,1,2,3,4,5,6,7,8,9},C46&amp;"0123456789"))))</f>
        <v>28</v>
      </c>
      <c r="F46" s="14" t="e">
        <f t="shared" si="1"/>
        <v>#N/A</v>
      </c>
      <c r="G46" s="41">
        <f t="shared" si="2"/>
        <v>5</v>
      </c>
      <c r="H46" s="24" t="s">
        <v>20</v>
      </c>
      <c r="I46" s="35">
        <v>38</v>
      </c>
      <c r="J46" s="35">
        <v>46</v>
      </c>
      <c r="K46" s="25">
        <v>32.18</v>
      </c>
      <c r="L46" s="24" t="s">
        <v>16</v>
      </c>
      <c r="M46" s="25">
        <v>56.9</v>
      </c>
      <c r="N46" s="37">
        <v>240</v>
      </c>
      <c r="O46" s="41">
        <v>11</v>
      </c>
      <c r="P46" s="46">
        <v>0.76049999999999995</v>
      </c>
      <c r="Q46" s="14">
        <f t="shared" si="3"/>
        <v>154</v>
      </c>
      <c r="R46" s="26">
        <v>1</v>
      </c>
    </row>
    <row r="47" spans="1:18" x14ac:dyDescent="0.25">
      <c r="A47" s="24">
        <v>6879481</v>
      </c>
      <c r="B47" s="39">
        <v>3.0920000000000001</v>
      </c>
      <c r="C47" s="24" t="s">
        <v>41</v>
      </c>
      <c r="D47" s="24" t="str" cm="1">
        <f t="array" ref="D47">LEFT(C47,MIN(SEARCH({0,1,2,3,4,5,6,7,8,9},C47&amp;"0123456789"))-1)</f>
        <v>Ds</v>
      </c>
      <c r="E47" s="35" cm="1">
        <f t="array" ref="E47">_xlfn.NUMBERVALUE(RIGHT(LEFT(C47,SEARCH("x",C47)-1),SEARCH("x",C47)-MIN(SEARCH({0,1,2,3,4,5,6,7,8,9},C47&amp;"0123456789"))))</f>
        <v>18</v>
      </c>
      <c r="F47" s="14" t="e">
        <f t="shared" si="1"/>
        <v>#N/A</v>
      </c>
      <c r="G47" s="41">
        <f t="shared" si="2"/>
        <v>40</v>
      </c>
      <c r="H47" s="24" t="s">
        <v>13</v>
      </c>
      <c r="I47" s="35">
        <v>28</v>
      </c>
      <c r="J47" s="35">
        <v>35</v>
      </c>
      <c r="K47" s="25">
        <v>26.91</v>
      </c>
      <c r="L47" s="24" t="s">
        <v>21</v>
      </c>
      <c r="M47" s="25">
        <v>243</v>
      </c>
      <c r="N47" s="37">
        <v>240</v>
      </c>
      <c r="O47" s="41">
        <v>11</v>
      </c>
      <c r="P47" s="46">
        <v>0.76049999999999995</v>
      </c>
      <c r="Q47" s="14">
        <f t="shared" si="3"/>
        <v>19.25</v>
      </c>
      <c r="R47" s="26">
        <v>1</v>
      </c>
    </row>
    <row r="48" spans="1:18" x14ac:dyDescent="0.25">
      <c r="A48" s="24">
        <v>6879481</v>
      </c>
      <c r="B48" s="39">
        <v>3.0920000000000001</v>
      </c>
      <c r="C48" s="24" t="s">
        <v>41</v>
      </c>
      <c r="D48" s="24" t="str" cm="1">
        <f t="array" ref="D48">LEFT(C48,MIN(SEARCH({0,1,2,3,4,5,6,7,8,9},C48&amp;"0123456789"))-1)</f>
        <v>Ds</v>
      </c>
      <c r="E48" s="35" cm="1">
        <f t="array" ref="E48">_xlfn.NUMBERVALUE(RIGHT(LEFT(C48,SEARCH("x",C48)-1),SEARCH("x",C48)-MIN(SEARCH({0,1,2,3,4,5,6,7,8,9},C48&amp;"0123456789"))))</f>
        <v>18</v>
      </c>
      <c r="F48" s="14" t="e">
        <f t="shared" si="1"/>
        <v>#N/A</v>
      </c>
      <c r="G48" s="41">
        <f t="shared" si="2"/>
        <v>40</v>
      </c>
      <c r="H48" s="24" t="s">
        <v>13</v>
      </c>
      <c r="I48" s="35">
        <v>28</v>
      </c>
      <c r="J48" s="35">
        <v>35</v>
      </c>
      <c r="K48" s="25">
        <v>26.91</v>
      </c>
      <c r="L48" s="24" t="s">
        <v>14</v>
      </c>
      <c r="M48" s="25">
        <v>134.07</v>
      </c>
      <c r="N48" s="37">
        <v>240</v>
      </c>
      <c r="O48" s="41">
        <v>11</v>
      </c>
      <c r="P48" s="46">
        <v>0.76049999999999995</v>
      </c>
      <c r="Q48" s="14">
        <f t="shared" si="3"/>
        <v>19.25</v>
      </c>
      <c r="R48" s="26">
        <v>1</v>
      </c>
    </row>
    <row r="49" spans="1:18" x14ac:dyDescent="0.25">
      <c r="A49" s="24">
        <v>6697252</v>
      </c>
      <c r="B49" s="39">
        <v>1.254</v>
      </c>
      <c r="C49" s="24" t="s">
        <v>46</v>
      </c>
      <c r="D49" s="24" t="str" cm="1">
        <f t="array" ref="D49">LEFT(C49,MIN(SEARCH({0,1,2,3,4,5,6,7,8,9},C49&amp;"0123456789"))-1)</f>
        <v>Tr</v>
      </c>
      <c r="E49" s="35" cm="1">
        <f t="array" ref="E49">_xlfn.NUMBERVALUE(RIGHT(LEFT(C49,SEARCH("x",C49)-1),SEARCH("x",C49)-MIN(SEARCH({0,1,2,3,4,5,6,7,8,9},C49&amp;"0123456789"))))</f>
        <v>26</v>
      </c>
      <c r="F49" s="14" t="e">
        <f t="shared" si="1"/>
        <v>#N/A</v>
      </c>
      <c r="G49" s="41">
        <f t="shared" si="2"/>
        <v>5</v>
      </c>
      <c r="H49" s="24" t="s">
        <v>13</v>
      </c>
      <c r="I49" s="35">
        <v>38</v>
      </c>
      <c r="J49" s="35">
        <v>46</v>
      </c>
      <c r="K49" s="25">
        <v>24.06</v>
      </c>
      <c r="L49" s="24" t="s">
        <v>16</v>
      </c>
      <c r="M49" s="25">
        <v>43.1</v>
      </c>
      <c r="N49" s="37">
        <v>240</v>
      </c>
      <c r="O49" s="41">
        <v>11</v>
      </c>
      <c r="P49" s="46">
        <v>0.76049999999999995</v>
      </c>
      <c r="Q49" s="14">
        <f t="shared" si="3"/>
        <v>154</v>
      </c>
      <c r="R49" s="26">
        <v>1</v>
      </c>
    </row>
    <row r="50" spans="1:18" x14ac:dyDescent="0.25">
      <c r="A50" s="24">
        <v>6617951</v>
      </c>
      <c r="B50" s="39">
        <v>1.8280000000000001</v>
      </c>
      <c r="C50" s="24" t="s">
        <v>35</v>
      </c>
      <c r="D50" s="24" t="str" cm="1">
        <f t="array" ref="D50">LEFT(C50,MIN(SEARCH({0,1,2,3,4,5,6,7,8,9},C50&amp;"0123456789"))-1)</f>
        <v>Ds</v>
      </c>
      <c r="E50" s="35" cm="1">
        <f t="array" ref="E50">_xlfn.NUMBERVALUE(RIGHT(LEFT(C50,SEARCH("x",C50)-1),SEARCH("x",C50)-MIN(SEARCH({0,1,2,3,4,5,6,7,8,9},C50&amp;"0123456789"))))</f>
        <v>20</v>
      </c>
      <c r="F50" s="14" t="e">
        <f t="shared" si="1"/>
        <v>#N/A</v>
      </c>
      <c r="G50" s="41">
        <f t="shared" si="2"/>
        <v>20</v>
      </c>
      <c r="H50" s="24" t="s">
        <v>24</v>
      </c>
      <c r="I50" s="35">
        <v>32</v>
      </c>
      <c r="J50" s="35">
        <v>44</v>
      </c>
      <c r="K50" s="25">
        <v>27.17</v>
      </c>
      <c r="L50" s="24" t="s">
        <v>21</v>
      </c>
      <c r="M50" s="25">
        <v>270</v>
      </c>
      <c r="N50" s="37">
        <v>240</v>
      </c>
      <c r="O50" s="41">
        <v>11</v>
      </c>
      <c r="P50" s="46">
        <v>0.76049999999999995</v>
      </c>
      <c r="Q50" s="14">
        <f t="shared" si="3"/>
        <v>38.5</v>
      </c>
      <c r="R50" s="26">
        <v>1</v>
      </c>
    </row>
    <row r="51" spans="1:18" x14ac:dyDescent="0.25">
      <c r="A51" s="24">
        <v>6617951</v>
      </c>
      <c r="B51" s="39">
        <v>1.8280000000000001</v>
      </c>
      <c r="C51" s="24" t="s">
        <v>35</v>
      </c>
      <c r="D51" s="24" t="str" cm="1">
        <f t="array" ref="D51">LEFT(C51,MIN(SEARCH({0,1,2,3,4,5,6,7,8,9},C51&amp;"0123456789"))-1)</f>
        <v>Ds</v>
      </c>
      <c r="E51" s="35" cm="1">
        <f t="array" ref="E51">_xlfn.NUMBERVALUE(RIGHT(LEFT(C51,SEARCH("x",C51)-1),SEARCH("x",C51)-MIN(SEARCH({0,1,2,3,4,5,6,7,8,9},C51&amp;"0123456789"))))</f>
        <v>20</v>
      </c>
      <c r="F51" s="14" t="e">
        <f t="shared" si="1"/>
        <v>#N/A</v>
      </c>
      <c r="G51" s="41">
        <f t="shared" si="2"/>
        <v>20</v>
      </c>
      <c r="H51" s="24" t="s">
        <v>24</v>
      </c>
      <c r="I51" s="35">
        <v>32</v>
      </c>
      <c r="J51" s="35">
        <v>44</v>
      </c>
      <c r="K51" s="25">
        <v>27.17</v>
      </c>
      <c r="L51" s="24" t="s">
        <v>14</v>
      </c>
      <c r="M51" s="25">
        <v>154.97999999999999</v>
      </c>
      <c r="N51" s="37">
        <v>240</v>
      </c>
      <c r="O51" s="41">
        <v>11</v>
      </c>
      <c r="P51" s="46">
        <v>0.76049999999999995</v>
      </c>
      <c r="Q51" s="14">
        <f t="shared" si="3"/>
        <v>38.5</v>
      </c>
      <c r="R51" s="26">
        <v>1</v>
      </c>
    </row>
    <row r="52" spans="1:18" x14ac:dyDescent="0.25">
      <c r="A52" s="24">
        <v>6378336</v>
      </c>
      <c r="B52" s="39">
        <v>1.254</v>
      </c>
      <c r="C52" s="24" t="s">
        <v>46</v>
      </c>
      <c r="D52" s="24" t="str" cm="1">
        <f t="array" ref="D52">LEFT(C52,MIN(SEARCH({0,1,2,3,4,5,6,7,8,9},C52&amp;"0123456789"))-1)</f>
        <v>Tr</v>
      </c>
      <c r="E52" s="35" cm="1">
        <f t="array" ref="E52">_xlfn.NUMBERVALUE(RIGHT(LEFT(C52,SEARCH("x",C52)-1),SEARCH("x",C52)-MIN(SEARCH({0,1,2,3,4,5,6,7,8,9},C52&amp;"0123456789"))))</f>
        <v>26</v>
      </c>
      <c r="F52" s="14" t="e">
        <f t="shared" si="1"/>
        <v>#N/A</v>
      </c>
      <c r="G52" s="41">
        <f t="shared" si="2"/>
        <v>5</v>
      </c>
      <c r="H52" s="24" t="s">
        <v>20</v>
      </c>
      <c r="I52" s="35">
        <v>38</v>
      </c>
      <c r="J52" s="35">
        <v>46</v>
      </c>
      <c r="K52" s="25">
        <v>31.02</v>
      </c>
      <c r="L52" s="24" t="s">
        <v>16</v>
      </c>
      <c r="M52" s="25">
        <v>43.1</v>
      </c>
      <c r="N52" s="37">
        <v>240</v>
      </c>
      <c r="O52" s="41">
        <v>11</v>
      </c>
      <c r="P52" s="46">
        <v>0.76049999999999995</v>
      </c>
      <c r="Q52" s="14">
        <f t="shared" si="3"/>
        <v>154</v>
      </c>
      <c r="R52" s="26">
        <v>1</v>
      </c>
    </row>
    <row r="53" spans="1:18" x14ac:dyDescent="0.25">
      <c r="A53" s="24">
        <v>6030239</v>
      </c>
      <c r="B53" s="39">
        <v>2.7130000000000001</v>
      </c>
      <c r="C53" s="24" t="s">
        <v>42</v>
      </c>
      <c r="D53" s="24" t="str" cm="1">
        <f t="array" ref="D53">LEFT(C53,MIN(SEARCH({0,1,2,3,4,5,6,7,8,9},C53&amp;"0123456789"))-1)</f>
        <v>Ds</v>
      </c>
      <c r="E53" s="35" cm="1">
        <f t="array" ref="E53">_xlfn.NUMBERVALUE(RIGHT(LEFT(C53,SEARCH("x",C53)-1),SEARCH("x",C53)-MIN(SEARCH({0,1,2,3,4,5,6,7,8,9},C53&amp;"0123456789"))))</f>
        <v>16</v>
      </c>
      <c r="F53" s="14" t="e">
        <f t="shared" si="1"/>
        <v>#N/A</v>
      </c>
      <c r="G53" s="41">
        <f t="shared" si="2"/>
        <v>35</v>
      </c>
      <c r="H53" s="24" t="s">
        <v>13</v>
      </c>
      <c r="I53" s="35">
        <v>28</v>
      </c>
      <c r="J53" s="35">
        <v>35</v>
      </c>
      <c r="K53" s="25">
        <v>25.66</v>
      </c>
      <c r="L53" s="24" t="s">
        <v>21</v>
      </c>
      <c r="M53" s="25">
        <v>243</v>
      </c>
      <c r="N53" s="37">
        <v>240</v>
      </c>
      <c r="O53" s="41">
        <v>11</v>
      </c>
      <c r="P53" s="46">
        <v>0.76049999999999995</v>
      </c>
      <c r="Q53" s="14">
        <f t="shared" si="3"/>
        <v>22</v>
      </c>
      <c r="R53" s="26">
        <v>1</v>
      </c>
    </row>
    <row r="54" spans="1:18" x14ac:dyDescent="0.25">
      <c r="A54" s="24">
        <v>6030239</v>
      </c>
      <c r="B54" s="39">
        <v>2.7130000000000001</v>
      </c>
      <c r="C54" s="24" t="s">
        <v>42</v>
      </c>
      <c r="D54" s="24" t="str" cm="1">
        <f t="array" ref="D54">LEFT(C54,MIN(SEARCH({0,1,2,3,4,5,6,7,8,9},C54&amp;"0123456789"))-1)</f>
        <v>Ds</v>
      </c>
      <c r="E54" s="35" cm="1">
        <f t="array" ref="E54">_xlfn.NUMBERVALUE(RIGHT(LEFT(C54,SEARCH("x",C54)-1),SEARCH("x",C54)-MIN(SEARCH({0,1,2,3,4,5,6,7,8,9},C54&amp;"0123456789"))))</f>
        <v>16</v>
      </c>
      <c r="F54" s="14" t="e">
        <f t="shared" si="1"/>
        <v>#N/A</v>
      </c>
      <c r="G54" s="41">
        <f t="shared" si="2"/>
        <v>35</v>
      </c>
      <c r="H54" s="24" t="s">
        <v>13</v>
      </c>
      <c r="I54" s="35">
        <v>28</v>
      </c>
      <c r="J54" s="35">
        <v>35</v>
      </c>
      <c r="K54" s="25">
        <v>25.66</v>
      </c>
      <c r="L54" s="24" t="s">
        <v>14</v>
      </c>
      <c r="M54" s="25">
        <v>120.54</v>
      </c>
      <c r="N54" s="37">
        <v>240</v>
      </c>
      <c r="O54" s="41">
        <v>11</v>
      </c>
      <c r="P54" s="46">
        <v>0.76049999999999995</v>
      </c>
      <c r="Q54" s="14">
        <f t="shared" si="3"/>
        <v>22</v>
      </c>
      <c r="R54" s="26">
        <v>1</v>
      </c>
    </row>
    <row r="55" spans="1:18" x14ac:dyDescent="0.25">
      <c r="A55" s="24">
        <v>5860870</v>
      </c>
      <c r="B55" s="39">
        <v>1.1970000000000001</v>
      </c>
      <c r="C55" s="24" t="s">
        <v>47</v>
      </c>
      <c r="D55" s="24" t="str" cm="1">
        <f t="array" ref="D55">LEFT(C55,MIN(SEARCH({0,1,2,3,4,5,6,7,8,9},C55&amp;"0123456789"))-1)</f>
        <v>Tr</v>
      </c>
      <c r="E55" s="35" cm="1">
        <f t="array" ref="E55">_xlfn.NUMBERVALUE(RIGHT(LEFT(C55,SEARCH("x",C55)-1),SEARCH("x",C55)-MIN(SEARCH({0,1,2,3,4,5,6,7,8,9},C55&amp;"0123456789"))))</f>
        <v>24</v>
      </c>
      <c r="F55" s="14" t="e">
        <f t="shared" si="1"/>
        <v>#N/A</v>
      </c>
      <c r="G55" s="41">
        <f t="shared" si="2"/>
        <v>5</v>
      </c>
      <c r="H55" s="24" t="s">
        <v>13</v>
      </c>
      <c r="I55" s="35">
        <v>32</v>
      </c>
      <c r="J55" s="35">
        <v>44</v>
      </c>
      <c r="K55" s="25">
        <v>17.690000000000001</v>
      </c>
      <c r="L55" s="24" t="s">
        <v>16</v>
      </c>
      <c r="M55" s="25">
        <v>34.82</v>
      </c>
      <c r="N55" s="37">
        <v>240</v>
      </c>
      <c r="O55" s="41">
        <v>11</v>
      </c>
      <c r="P55" s="46">
        <v>0.76049999999999995</v>
      </c>
      <c r="Q55" s="14">
        <f t="shared" si="3"/>
        <v>154</v>
      </c>
      <c r="R55" s="26">
        <v>1</v>
      </c>
    </row>
    <row r="56" spans="1:18" x14ac:dyDescent="0.25">
      <c r="A56" s="24">
        <v>5612792</v>
      </c>
      <c r="B56" s="39">
        <v>1.0149999999999999</v>
      </c>
      <c r="C56" s="24" t="s">
        <v>44</v>
      </c>
      <c r="D56" s="24" t="str" cm="1">
        <f t="array" ref="D56">LEFT(C56,MIN(SEARCH({0,1,2,3,4,5,6,7,8,9},C56&amp;"0123456789"))-1)</f>
        <v>Tr</v>
      </c>
      <c r="E56" s="35" cm="1">
        <f t="array" ref="E56">_xlfn.NUMBERVALUE(RIGHT(LEFT(C56,SEARCH("x",C56)-1),SEARCH("x",C56)-MIN(SEARCH({0,1,2,3,4,5,6,7,8,9},C56&amp;"0123456789"))))</f>
        <v>20</v>
      </c>
      <c r="F56" s="14" t="e">
        <f t="shared" si="1"/>
        <v>#N/A</v>
      </c>
      <c r="G56" s="41">
        <f t="shared" si="2"/>
        <v>4</v>
      </c>
      <c r="H56" s="24" t="s">
        <v>13</v>
      </c>
      <c r="I56" s="35">
        <v>32</v>
      </c>
      <c r="J56" s="35">
        <v>44</v>
      </c>
      <c r="K56" s="25">
        <v>15.39</v>
      </c>
      <c r="L56" s="24" t="s">
        <v>14</v>
      </c>
      <c r="M56" s="25">
        <v>124.89</v>
      </c>
      <c r="N56" s="37">
        <v>240</v>
      </c>
      <c r="O56" s="41">
        <v>11</v>
      </c>
      <c r="P56" s="46">
        <v>0.76049999999999995</v>
      </c>
      <c r="Q56" s="14">
        <f t="shared" si="3"/>
        <v>192.5</v>
      </c>
      <c r="R56" s="26">
        <v>1</v>
      </c>
    </row>
    <row r="57" spans="1:18" x14ac:dyDescent="0.25">
      <c r="A57" s="24">
        <v>5581781</v>
      </c>
      <c r="B57" s="39">
        <v>1.1970000000000001</v>
      </c>
      <c r="C57" s="24" t="s">
        <v>47</v>
      </c>
      <c r="D57" s="24" t="str" cm="1">
        <f t="array" ref="D57">LEFT(C57,MIN(SEARCH({0,1,2,3,4,5,6,7,8,9},C57&amp;"0123456789"))-1)</f>
        <v>Tr</v>
      </c>
      <c r="E57" s="35" cm="1">
        <f t="array" ref="E57">_xlfn.NUMBERVALUE(RIGHT(LEFT(C57,SEARCH("x",C57)-1),SEARCH("x",C57)-MIN(SEARCH({0,1,2,3,4,5,6,7,8,9},C57&amp;"0123456789"))))</f>
        <v>24</v>
      </c>
      <c r="F57" s="14" t="e">
        <f t="shared" si="1"/>
        <v>#N/A</v>
      </c>
      <c r="G57" s="41">
        <f t="shared" si="2"/>
        <v>5</v>
      </c>
      <c r="H57" s="24" t="s">
        <v>20</v>
      </c>
      <c r="I57" s="35">
        <v>32</v>
      </c>
      <c r="J57" s="35">
        <v>44</v>
      </c>
      <c r="K57" s="25">
        <v>24.23</v>
      </c>
      <c r="L57" s="24" t="s">
        <v>16</v>
      </c>
      <c r="M57" s="25">
        <v>34.82</v>
      </c>
      <c r="N57" s="37">
        <v>240</v>
      </c>
      <c r="O57" s="41">
        <v>11</v>
      </c>
      <c r="P57" s="46">
        <v>0.76049999999999995</v>
      </c>
      <c r="Q57" s="14">
        <f t="shared" si="3"/>
        <v>154</v>
      </c>
      <c r="R57" s="26">
        <v>1</v>
      </c>
    </row>
    <row r="58" spans="1:18" x14ac:dyDescent="0.25">
      <c r="A58" s="24">
        <v>5451972</v>
      </c>
      <c r="B58" s="39">
        <v>1.1970000000000001</v>
      </c>
      <c r="C58" s="24" t="s">
        <v>47</v>
      </c>
      <c r="D58" s="24" t="str" cm="1">
        <f t="array" ref="D58">LEFT(C58,MIN(SEARCH({0,1,2,3,4,5,6,7,8,9},C58&amp;"0123456789"))-1)</f>
        <v>Tr</v>
      </c>
      <c r="E58" s="35" cm="1">
        <f t="array" ref="E58">_xlfn.NUMBERVALUE(RIGHT(LEFT(C58,SEARCH("x",C58)-1),SEARCH("x",C58)-MIN(SEARCH({0,1,2,3,4,5,6,7,8,9},C58&amp;"0123456789"))))</f>
        <v>24</v>
      </c>
      <c r="F58" s="14" t="e">
        <f t="shared" si="1"/>
        <v>#N/A</v>
      </c>
      <c r="G58" s="41">
        <f t="shared" si="2"/>
        <v>5</v>
      </c>
      <c r="H58" s="24" t="s">
        <v>24</v>
      </c>
      <c r="I58" s="35">
        <v>32</v>
      </c>
      <c r="J58" s="35">
        <v>44</v>
      </c>
      <c r="K58" s="25">
        <v>15.06</v>
      </c>
      <c r="L58" s="24" t="s">
        <v>16</v>
      </c>
      <c r="M58" s="25">
        <v>34.82</v>
      </c>
      <c r="N58" s="37">
        <v>240</v>
      </c>
      <c r="O58" s="41">
        <v>11</v>
      </c>
      <c r="P58" s="46">
        <v>0.76049999999999995</v>
      </c>
      <c r="Q58" s="14">
        <f t="shared" si="3"/>
        <v>154</v>
      </c>
      <c r="R58" s="26">
        <v>1</v>
      </c>
    </row>
    <row r="59" spans="1:18" x14ac:dyDescent="0.25">
      <c r="A59" s="24">
        <v>5345516</v>
      </c>
      <c r="B59" s="39">
        <v>1.0149999999999999</v>
      </c>
      <c r="C59" s="24" t="s">
        <v>44</v>
      </c>
      <c r="D59" s="24" t="str" cm="1">
        <f t="array" ref="D59">LEFT(C59,MIN(SEARCH({0,1,2,3,4,5,6,7,8,9},C59&amp;"0123456789"))-1)</f>
        <v>Tr</v>
      </c>
      <c r="E59" s="35" cm="1">
        <f t="array" ref="E59">_xlfn.NUMBERVALUE(RIGHT(LEFT(C59,SEARCH("x",C59)-1),SEARCH("x",C59)-MIN(SEARCH({0,1,2,3,4,5,6,7,8,9},C59&amp;"0123456789"))))</f>
        <v>20</v>
      </c>
      <c r="F59" s="14" t="e">
        <f t="shared" si="1"/>
        <v>#N/A</v>
      </c>
      <c r="G59" s="41">
        <f t="shared" si="2"/>
        <v>4</v>
      </c>
      <c r="H59" s="24" t="s">
        <v>20</v>
      </c>
      <c r="I59" s="35">
        <v>32</v>
      </c>
      <c r="J59" s="35">
        <v>44</v>
      </c>
      <c r="K59" s="25">
        <v>21.67</v>
      </c>
      <c r="L59" s="24" t="s">
        <v>14</v>
      </c>
      <c r="M59" s="25">
        <v>124.89</v>
      </c>
      <c r="N59" s="37">
        <v>240</v>
      </c>
      <c r="O59" s="41">
        <v>11</v>
      </c>
      <c r="P59" s="46">
        <v>0.76049999999999995</v>
      </c>
      <c r="Q59" s="14">
        <f t="shared" si="3"/>
        <v>192.5</v>
      </c>
      <c r="R59" s="26">
        <v>1</v>
      </c>
    </row>
    <row r="60" spans="1:18" x14ac:dyDescent="0.25">
      <c r="A60" s="24">
        <v>5219393</v>
      </c>
      <c r="B60" s="39">
        <v>7.0049999999999999</v>
      </c>
      <c r="C60" s="24" t="s">
        <v>23</v>
      </c>
      <c r="D60" s="24" t="str" cm="1">
        <f t="array" ref="D60">LEFT(C60,MIN(SEARCH({0,1,2,3,4,5,6,7,8,9},C60&amp;"0123456789"))-1)</f>
        <v>Ds</v>
      </c>
      <c r="E60" s="35" cm="1">
        <f t="array" ref="E60">_xlfn.NUMBERVALUE(RIGHT(LEFT(C60,SEARCH("x",C60)-1),SEARCH("x",C60)-MIN(SEARCH({0,1,2,3,4,5,6,7,8,9},C60&amp;"0123456789"))))</f>
        <v>18</v>
      </c>
      <c r="F60" s="14" t="e">
        <f t="shared" si="1"/>
        <v>#N/A</v>
      </c>
      <c r="G60" s="41">
        <f t="shared" si="2"/>
        <v>80</v>
      </c>
      <c r="H60" s="24" t="s">
        <v>13</v>
      </c>
      <c r="I60" s="35">
        <v>28</v>
      </c>
      <c r="J60" s="35">
        <v>35</v>
      </c>
      <c r="K60" s="25">
        <v>27.91</v>
      </c>
      <c r="L60" s="24" t="s">
        <v>21</v>
      </c>
      <c r="M60" s="25">
        <v>310.5</v>
      </c>
      <c r="N60" s="37">
        <v>240</v>
      </c>
      <c r="O60" s="41">
        <v>11</v>
      </c>
      <c r="P60" s="46">
        <v>0.76049999999999995</v>
      </c>
      <c r="Q60" s="14">
        <f t="shared" si="3"/>
        <v>9.625</v>
      </c>
      <c r="R60" s="26">
        <v>1</v>
      </c>
    </row>
    <row r="61" spans="1:18" x14ac:dyDescent="0.25">
      <c r="A61" s="24">
        <v>5219393</v>
      </c>
      <c r="B61" s="39">
        <v>7.0049999999999999</v>
      </c>
      <c r="C61" s="24" t="s">
        <v>23</v>
      </c>
      <c r="D61" s="24" t="str" cm="1">
        <f t="array" ref="D61">LEFT(C61,MIN(SEARCH({0,1,2,3,4,5,6,7,8,9},C61&amp;"0123456789"))-1)</f>
        <v>Ds</v>
      </c>
      <c r="E61" s="35" cm="1">
        <f t="array" ref="E61">_xlfn.NUMBERVALUE(RIGHT(LEFT(C61,SEARCH("x",C61)-1),SEARCH("x",C61)-MIN(SEARCH({0,1,2,3,4,5,6,7,8,9},C61&amp;"0123456789"))))</f>
        <v>18</v>
      </c>
      <c r="F61" s="14" t="e">
        <f t="shared" si="1"/>
        <v>#N/A</v>
      </c>
      <c r="G61" s="41">
        <f t="shared" si="2"/>
        <v>80</v>
      </c>
      <c r="H61" s="24" t="s">
        <v>13</v>
      </c>
      <c r="I61" s="35">
        <v>28</v>
      </c>
      <c r="J61" s="35">
        <v>35</v>
      </c>
      <c r="K61" s="25">
        <v>27.91</v>
      </c>
      <c r="L61" s="24" t="s">
        <v>14</v>
      </c>
      <c r="M61" s="25">
        <v>139.4</v>
      </c>
      <c r="N61" s="37">
        <v>240</v>
      </c>
      <c r="O61" s="41">
        <v>11</v>
      </c>
      <c r="P61" s="46">
        <v>0.76049999999999995</v>
      </c>
      <c r="Q61" s="14">
        <f t="shared" si="3"/>
        <v>9.625</v>
      </c>
      <c r="R61" s="26">
        <v>1</v>
      </c>
    </row>
    <row r="62" spans="1:18" x14ac:dyDescent="0.25">
      <c r="A62" s="24">
        <v>5169677</v>
      </c>
      <c r="B62" s="39">
        <v>1.0149999999999999</v>
      </c>
      <c r="C62" s="24" t="s">
        <v>44</v>
      </c>
      <c r="D62" s="24" t="str" cm="1">
        <f t="array" ref="D62">LEFT(C62,MIN(SEARCH({0,1,2,3,4,5,6,7,8,9},C62&amp;"0123456789"))-1)</f>
        <v>Tr</v>
      </c>
      <c r="E62" s="35" cm="1">
        <f t="array" ref="E62">_xlfn.NUMBERVALUE(RIGHT(LEFT(C62,SEARCH("x",C62)-1),SEARCH("x",C62)-MIN(SEARCH({0,1,2,3,4,5,6,7,8,9},C62&amp;"0123456789"))))</f>
        <v>20</v>
      </c>
      <c r="F62" s="14" t="e">
        <f t="shared" si="1"/>
        <v>#N/A</v>
      </c>
      <c r="G62" s="41">
        <f t="shared" si="2"/>
        <v>4</v>
      </c>
      <c r="H62" s="24" t="s">
        <v>24</v>
      </c>
      <c r="I62" s="35">
        <v>32</v>
      </c>
      <c r="J62" s="35">
        <v>44</v>
      </c>
      <c r="K62" s="25">
        <v>12.68</v>
      </c>
      <c r="L62" s="24" t="s">
        <v>14</v>
      </c>
      <c r="M62" s="25">
        <v>124.89</v>
      </c>
      <c r="N62" s="37">
        <v>240</v>
      </c>
      <c r="O62" s="41">
        <v>11</v>
      </c>
      <c r="P62" s="46">
        <v>0.76049999999999995</v>
      </c>
      <c r="Q62" s="14">
        <f t="shared" si="3"/>
        <v>192.5</v>
      </c>
      <c r="R62" s="26">
        <v>1</v>
      </c>
    </row>
    <row r="63" spans="1:18" x14ac:dyDescent="0.25">
      <c r="A63" s="24">
        <v>5098006</v>
      </c>
      <c r="B63" s="39">
        <v>1.9850000000000001</v>
      </c>
      <c r="C63" s="24" t="s">
        <v>48</v>
      </c>
      <c r="D63" s="24" t="str" cm="1">
        <f t="array" ref="D63">LEFT(C63,MIN(SEARCH({0,1,2,3,4,5,6,7,8,9},C63&amp;"0123456789"))-1)</f>
        <v>Ds</v>
      </c>
      <c r="E63" s="35" cm="1">
        <f t="array" ref="E63">_xlfn.NUMBERVALUE(RIGHT(LEFT(C63,SEARCH("x",C63)-1),SEARCH("x",C63)-MIN(SEARCH({0,1,2,3,4,5,6,7,8,9},C63&amp;"0123456789"))))</f>
        <v>14</v>
      </c>
      <c r="F63" s="14" t="e">
        <f t="shared" si="1"/>
        <v>#N/A</v>
      </c>
      <c r="G63" s="41">
        <f t="shared" si="2"/>
        <v>25</v>
      </c>
      <c r="H63" s="24" t="s">
        <v>13</v>
      </c>
      <c r="I63" s="35">
        <v>28</v>
      </c>
      <c r="J63" s="35">
        <v>35</v>
      </c>
      <c r="K63" s="25">
        <v>24.16</v>
      </c>
      <c r="L63" s="24" t="s">
        <v>14</v>
      </c>
      <c r="M63" s="25">
        <v>90.2</v>
      </c>
      <c r="N63" s="37">
        <v>240</v>
      </c>
      <c r="O63" s="41">
        <v>11</v>
      </c>
      <c r="P63" s="46">
        <v>0.76049999999999995</v>
      </c>
      <c r="Q63" s="14">
        <f t="shared" si="3"/>
        <v>30.8</v>
      </c>
      <c r="R63" s="26">
        <v>1</v>
      </c>
    </row>
    <row r="64" spans="1:18" x14ac:dyDescent="0.25">
      <c r="A64" s="24">
        <v>5098006</v>
      </c>
      <c r="B64" s="39">
        <v>2.3340000000000001</v>
      </c>
      <c r="C64" s="24" t="s">
        <v>49</v>
      </c>
      <c r="D64" s="24" t="str" cm="1">
        <f t="array" ref="D64">LEFT(C64,MIN(SEARCH({0,1,2,3,4,5,6,7,8,9},C64&amp;"0123456789"))-1)</f>
        <v>Ds</v>
      </c>
      <c r="E64" s="35" cm="1">
        <f t="array" ref="E64">_xlfn.NUMBERVALUE(RIGHT(LEFT(C64,SEARCH("x",C64)-1),SEARCH("x",C64)-MIN(SEARCH({0,1,2,3,4,5,6,7,8,9},C64&amp;"0123456789"))))</f>
        <v>14</v>
      </c>
      <c r="F64" s="14" t="e">
        <f t="shared" si="1"/>
        <v>#N/A</v>
      </c>
      <c r="G64" s="41">
        <f t="shared" si="2"/>
        <v>30</v>
      </c>
      <c r="H64" s="24" t="s">
        <v>13</v>
      </c>
      <c r="I64" s="35">
        <v>28</v>
      </c>
      <c r="J64" s="35">
        <v>35</v>
      </c>
      <c r="K64" s="25">
        <v>24.16</v>
      </c>
      <c r="L64" s="24" t="s">
        <v>14</v>
      </c>
      <c r="M64" s="25">
        <v>90.2</v>
      </c>
      <c r="N64" s="37">
        <v>240</v>
      </c>
      <c r="O64" s="41">
        <v>11</v>
      </c>
      <c r="P64" s="46">
        <v>0.76049999999999995</v>
      </c>
      <c r="Q64" s="14">
        <f t="shared" si="3"/>
        <v>25.666666666666668</v>
      </c>
      <c r="R64" s="26">
        <v>1</v>
      </c>
    </row>
    <row r="65" spans="1:18" x14ac:dyDescent="0.25">
      <c r="A65" s="24">
        <v>5069618</v>
      </c>
      <c r="B65" s="39">
        <v>1.0149999999999999</v>
      </c>
      <c r="C65" s="24" t="s">
        <v>44</v>
      </c>
      <c r="D65" s="24" t="str" cm="1">
        <f t="array" ref="D65">LEFT(C65,MIN(SEARCH({0,1,2,3,4,5,6,7,8,9},C65&amp;"0123456789"))-1)</f>
        <v>Tr</v>
      </c>
      <c r="E65" s="35" cm="1">
        <f t="array" ref="E65">_xlfn.NUMBERVALUE(RIGHT(LEFT(C65,SEARCH("x",C65)-1),SEARCH("x",C65)-MIN(SEARCH({0,1,2,3,4,5,6,7,8,9},C65&amp;"0123456789"))))</f>
        <v>20</v>
      </c>
      <c r="F65" s="14" t="e">
        <f t="shared" si="1"/>
        <v>#N/A</v>
      </c>
      <c r="G65" s="41">
        <f t="shared" si="2"/>
        <v>4</v>
      </c>
      <c r="H65" s="24" t="s">
        <v>13</v>
      </c>
      <c r="I65" s="35">
        <v>32</v>
      </c>
      <c r="J65" s="35">
        <v>44</v>
      </c>
      <c r="K65" s="25">
        <v>15.39</v>
      </c>
      <c r="L65" s="24" t="s">
        <v>21</v>
      </c>
      <c r="M65" s="25">
        <v>255</v>
      </c>
      <c r="N65" s="37">
        <v>240</v>
      </c>
      <c r="O65" s="41">
        <v>11</v>
      </c>
      <c r="P65" s="46">
        <v>0.76049999999999995</v>
      </c>
      <c r="Q65" s="14">
        <f t="shared" si="3"/>
        <v>192.5</v>
      </c>
      <c r="R65" s="26">
        <v>1</v>
      </c>
    </row>
    <row r="66" spans="1:18" x14ac:dyDescent="0.25">
      <c r="A66" s="24">
        <v>4981668</v>
      </c>
      <c r="B66" s="39">
        <v>1.2170000000000001</v>
      </c>
      <c r="C66" s="24" t="s">
        <v>15</v>
      </c>
      <c r="D66" s="24" t="str" cm="1">
        <f t="array" ref="D66">LEFT(C66,MIN(SEARCH({0,1,2,3,4,5,6,7,8,9},C66&amp;"0123456789"))-1)</f>
        <v>Tr</v>
      </c>
      <c r="E66" s="35" cm="1">
        <f t="array" ref="E66">_xlfn.NUMBERVALUE(RIGHT(LEFT(C66,SEARCH("x",C66)-1),SEARCH("x",C66)-MIN(SEARCH({0,1,2,3,4,5,6,7,8,9},C66&amp;"0123456789"))))</f>
        <v>20</v>
      </c>
      <c r="F66" s="14">
        <f t="shared" si="1"/>
        <v>8</v>
      </c>
      <c r="G66" s="41">
        <f t="shared" si="2"/>
        <v>4</v>
      </c>
      <c r="H66" s="24" t="s">
        <v>13</v>
      </c>
      <c r="I66" s="35">
        <v>32</v>
      </c>
      <c r="J66" s="35">
        <v>44</v>
      </c>
      <c r="K66" s="25">
        <v>20.45</v>
      </c>
      <c r="L66" s="24" t="s">
        <v>14</v>
      </c>
      <c r="M66" s="25">
        <v>147.88999999999999</v>
      </c>
      <c r="N66" s="37">
        <v>240</v>
      </c>
      <c r="O66" s="41">
        <v>11</v>
      </c>
      <c r="P66" s="46">
        <v>0.76049999999999995</v>
      </c>
      <c r="Q66" s="14">
        <f t="shared" ref="Q66:Q97" si="4">Cycle_max*2*O66/G66</f>
        <v>192.5</v>
      </c>
      <c r="R66" s="26">
        <v>1</v>
      </c>
    </row>
    <row r="67" spans="1:18" x14ac:dyDescent="0.25">
      <c r="A67" s="24">
        <v>4980101</v>
      </c>
      <c r="B67" s="39">
        <v>3.137</v>
      </c>
      <c r="C67" s="24" t="s">
        <v>75</v>
      </c>
      <c r="D67" s="24" t="str" cm="1">
        <f t="array" ref="D67">LEFT(C67,MIN(SEARCH({0,1,2,3,4,5,6,7,8,9},C67&amp;"0123456789"))-1)</f>
        <v>Ds</v>
      </c>
      <c r="E67" s="35" cm="1">
        <f t="array" ref="E67">_xlfn.NUMBERVALUE(RIGHT(LEFT(C67,SEARCH("x",C67)-1),SEARCH("x",C67)-MIN(SEARCH({0,1,2,3,4,5,6,7,8,9},C67&amp;"0123456789"))))</f>
        <v>14</v>
      </c>
      <c r="F67" s="14" t="e">
        <f t="shared" ref="F67:F130" si="5">IFERROR(_xlfn.NUMBERVALUE(RIGHT(LEFT(C67,SEARCH("P",C67)-1),SEARCH("P",C67)-SEARCH("x",C67)-1)),NA())</f>
        <v>#N/A</v>
      </c>
      <c r="G67" s="41">
        <f t="shared" ref="G67:G130" si="6">_xlfn.NUMBERVALUE(RIGHT(C67,LEN(C67)-IFERROR(SEARCH("P",C67),SEARCH("x",C67))))</f>
        <v>406</v>
      </c>
      <c r="H67" s="24" t="s">
        <v>13</v>
      </c>
      <c r="I67" s="35">
        <v>28</v>
      </c>
      <c r="J67" s="35">
        <v>35</v>
      </c>
      <c r="K67" s="25" t="s">
        <v>22</v>
      </c>
      <c r="L67" s="24" t="s">
        <v>14</v>
      </c>
      <c r="M67" s="25">
        <v>95.12</v>
      </c>
      <c r="N67" s="37">
        <v>240</v>
      </c>
      <c r="O67" s="41">
        <v>11</v>
      </c>
      <c r="P67" s="46">
        <v>0.76049999999999995</v>
      </c>
      <c r="Q67" s="14">
        <f t="shared" si="4"/>
        <v>1.896551724137931</v>
      </c>
      <c r="R67" s="26">
        <v>1</v>
      </c>
    </row>
    <row r="68" spans="1:18" x14ac:dyDescent="0.25">
      <c r="A68" s="24">
        <v>4835636</v>
      </c>
      <c r="B68" s="39">
        <v>1.0149999999999999</v>
      </c>
      <c r="C68" s="24" t="s">
        <v>44</v>
      </c>
      <c r="D68" s="24" t="str" cm="1">
        <f t="array" ref="D68">LEFT(C68,MIN(SEARCH({0,1,2,3,4,5,6,7,8,9},C68&amp;"0123456789"))-1)</f>
        <v>Tr</v>
      </c>
      <c r="E68" s="35" cm="1">
        <f t="array" ref="E68">_xlfn.NUMBERVALUE(RIGHT(LEFT(C68,SEARCH("x",C68)-1),SEARCH("x",C68)-MIN(SEARCH({0,1,2,3,4,5,6,7,8,9},C68&amp;"0123456789"))))</f>
        <v>20</v>
      </c>
      <c r="F68" s="14" t="e">
        <f t="shared" si="5"/>
        <v>#N/A</v>
      </c>
      <c r="G68" s="41">
        <f t="shared" si="6"/>
        <v>4</v>
      </c>
      <c r="H68" s="24" t="s">
        <v>20</v>
      </c>
      <c r="I68" s="35">
        <v>32</v>
      </c>
      <c r="J68" s="35">
        <v>44</v>
      </c>
      <c r="K68" s="25">
        <v>21.67</v>
      </c>
      <c r="L68" s="24" t="s">
        <v>21</v>
      </c>
      <c r="M68" s="25">
        <v>255</v>
      </c>
      <c r="N68" s="37">
        <v>240</v>
      </c>
      <c r="O68" s="41">
        <v>11</v>
      </c>
      <c r="P68" s="46">
        <v>0.76049999999999995</v>
      </c>
      <c r="Q68" s="14">
        <f t="shared" si="4"/>
        <v>192.5</v>
      </c>
      <c r="R68" s="26">
        <v>1</v>
      </c>
    </row>
    <row r="69" spans="1:18" x14ac:dyDescent="0.25">
      <c r="A69" s="24">
        <v>4744446</v>
      </c>
      <c r="B69" s="39">
        <v>1.2170000000000001</v>
      </c>
      <c r="C69" s="24" t="s">
        <v>15</v>
      </c>
      <c r="D69" s="24" t="str" cm="1">
        <f t="array" ref="D69">LEFT(C69,MIN(SEARCH({0,1,2,3,4,5,6,7,8,9},C69&amp;"0123456789"))-1)</f>
        <v>Tr</v>
      </c>
      <c r="E69" s="35" cm="1">
        <f t="array" ref="E69">_xlfn.NUMBERVALUE(RIGHT(LEFT(C69,SEARCH("x",C69)-1),SEARCH("x",C69)-MIN(SEARCH({0,1,2,3,4,5,6,7,8,9},C69&amp;"0123456789"))))</f>
        <v>20</v>
      </c>
      <c r="F69" s="14">
        <f t="shared" si="5"/>
        <v>8</v>
      </c>
      <c r="G69" s="41">
        <f t="shared" si="6"/>
        <v>4</v>
      </c>
      <c r="H69" s="24" t="s">
        <v>20</v>
      </c>
      <c r="I69" s="35">
        <v>32</v>
      </c>
      <c r="J69" s="35">
        <v>44</v>
      </c>
      <c r="K69" s="25">
        <v>27.29</v>
      </c>
      <c r="L69" s="24" t="s">
        <v>14</v>
      </c>
      <c r="M69" s="25">
        <v>147.88999999999999</v>
      </c>
      <c r="N69" s="37">
        <v>240</v>
      </c>
      <c r="O69" s="41">
        <v>11</v>
      </c>
      <c r="P69" s="46">
        <v>0.76049999999999995</v>
      </c>
      <c r="Q69" s="14">
        <f t="shared" si="4"/>
        <v>192.5</v>
      </c>
      <c r="R69" s="26">
        <v>1</v>
      </c>
    </row>
    <row r="70" spans="1:18" x14ac:dyDescent="0.25">
      <c r="A70" s="24">
        <v>4691289</v>
      </c>
      <c r="B70" s="39">
        <v>1.0149999999999999</v>
      </c>
      <c r="C70" s="24" t="s">
        <v>44</v>
      </c>
      <c r="D70" s="24" t="str" cm="1">
        <f t="array" ref="D70">LEFT(C70,MIN(SEARCH({0,1,2,3,4,5,6,7,8,9},C70&amp;"0123456789"))-1)</f>
        <v>Tr</v>
      </c>
      <c r="E70" s="35" cm="1">
        <f t="array" ref="E70">_xlfn.NUMBERVALUE(RIGHT(LEFT(C70,SEARCH("x",C70)-1),SEARCH("x",C70)-MIN(SEARCH({0,1,2,3,4,5,6,7,8,9},C70&amp;"0123456789"))))</f>
        <v>20</v>
      </c>
      <c r="F70" s="14" t="e">
        <f t="shared" si="5"/>
        <v>#N/A</v>
      </c>
      <c r="G70" s="41">
        <f t="shared" si="6"/>
        <v>4</v>
      </c>
      <c r="H70" s="24" t="s">
        <v>24</v>
      </c>
      <c r="I70" s="35">
        <v>32</v>
      </c>
      <c r="J70" s="35">
        <v>44</v>
      </c>
      <c r="K70" s="25">
        <v>12.68</v>
      </c>
      <c r="L70" s="24" t="s">
        <v>21</v>
      </c>
      <c r="M70" s="25">
        <v>255</v>
      </c>
      <c r="N70" s="37">
        <v>240</v>
      </c>
      <c r="O70" s="41">
        <v>11</v>
      </c>
      <c r="P70" s="46">
        <v>0.76049999999999995</v>
      </c>
      <c r="Q70" s="14">
        <f t="shared" si="4"/>
        <v>192.5</v>
      </c>
      <c r="R70" s="26">
        <v>1</v>
      </c>
    </row>
    <row r="71" spans="1:18" x14ac:dyDescent="0.25">
      <c r="A71" s="24">
        <v>4674762</v>
      </c>
      <c r="B71" s="39">
        <v>2.0019999999999998</v>
      </c>
      <c r="C71" s="24" t="s">
        <v>37</v>
      </c>
      <c r="D71" s="24" t="str" cm="1">
        <f t="array" ref="D71">LEFT(C71,MIN(SEARCH({0,1,2,3,4,5,6,7,8,9},C71&amp;"0123456789"))-1)</f>
        <v>Ds</v>
      </c>
      <c r="E71" s="35" cm="1">
        <f t="array" ref="E71">_xlfn.NUMBERVALUE(RIGHT(LEFT(C71,SEARCH("x",C71)-1),SEARCH("x",C71)-MIN(SEARCH({0,1,2,3,4,5,6,7,8,9},C71&amp;"0123456789"))))</f>
        <v>18</v>
      </c>
      <c r="F71" s="14" t="e">
        <f t="shared" si="5"/>
        <v>#N/A</v>
      </c>
      <c r="G71" s="41">
        <f t="shared" si="6"/>
        <v>24</v>
      </c>
      <c r="H71" s="24" t="s">
        <v>24</v>
      </c>
      <c r="I71" s="35">
        <v>28</v>
      </c>
      <c r="J71" s="35">
        <v>35</v>
      </c>
      <c r="K71" s="25" t="s">
        <v>22</v>
      </c>
      <c r="L71" s="24" t="s">
        <v>21</v>
      </c>
      <c r="M71" s="25">
        <v>243</v>
      </c>
      <c r="N71" s="37">
        <v>240</v>
      </c>
      <c r="O71" s="41">
        <v>11</v>
      </c>
      <c r="P71" s="46">
        <v>0.76049999999999995</v>
      </c>
      <c r="Q71" s="14">
        <f t="shared" si="4"/>
        <v>32.083333333333336</v>
      </c>
      <c r="R71" s="26">
        <v>1</v>
      </c>
    </row>
    <row r="72" spans="1:18" x14ac:dyDescent="0.25">
      <c r="A72" s="24">
        <v>4674762</v>
      </c>
      <c r="B72" s="39">
        <v>2.0019999999999998</v>
      </c>
      <c r="C72" s="24" t="s">
        <v>37</v>
      </c>
      <c r="D72" s="24" t="str" cm="1">
        <f t="array" ref="D72">LEFT(C72,MIN(SEARCH({0,1,2,3,4,5,6,7,8,9},C72&amp;"0123456789"))-1)</f>
        <v>Ds</v>
      </c>
      <c r="E72" s="35" cm="1">
        <f t="array" ref="E72">_xlfn.NUMBERVALUE(RIGHT(LEFT(C72,SEARCH("x",C72)-1),SEARCH("x",C72)-MIN(SEARCH({0,1,2,3,4,5,6,7,8,9},C72&amp;"0123456789"))))</f>
        <v>18</v>
      </c>
      <c r="F72" s="14" t="e">
        <f t="shared" si="5"/>
        <v>#N/A</v>
      </c>
      <c r="G72" s="41">
        <f t="shared" si="6"/>
        <v>24</v>
      </c>
      <c r="H72" s="24" t="s">
        <v>24</v>
      </c>
      <c r="I72" s="35">
        <v>28</v>
      </c>
      <c r="J72" s="35">
        <v>35</v>
      </c>
      <c r="K72" s="25" t="s">
        <v>22</v>
      </c>
      <c r="L72" s="24" t="s">
        <v>14</v>
      </c>
      <c r="M72" s="25">
        <v>146.37</v>
      </c>
      <c r="N72" s="37">
        <v>240</v>
      </c>
      <c r="O72" s="41">
        <v>11</v>
      </c>
      <c r="P72" s="46">
        <v>0.76049999999999995</v>
      </c>
      <c r="Q72" s="14">
        <f t="shared" si="4"/>
        <v>32.083333333333336</v>
      </c>
      <c r="R72" s="26">
        <v>1</v>
      </c>
    </row>
    <row r="73" spans="1:18" x14ac:dyDescent="0.25">
      <c r="A73" s="24">
        <v>4588379</v>
      </c>
      <c r="B73" s="39">
        <v>1.2170000000000001</v>
      </c>
      <c r="C73" s="24" t="s">
        <v>15</v>
      </c>
      <c r="D73" s="24" t="str" cm="1">
        <f t="array" ref="D73">LEFT(C73,MIN(SEARCH({0,1,2,3,4,5,6,7,8,9},C73&amp;"0123456789"))-1)</f>
        <v>Tr</v>
      </c>
      <c r="E73" s="35" cm="1">
        <f t="array" ref="E73">_xlfn.NUMBERVALUE(RIGHT(LEFT(C73,SEARCH("x",C73)-1),SEARCH("x",C73)-MIN(SEARCH({0,1,2,3,4,5,6,7,8,9},C73&amp;"0123456789"))))</f>
        <v>20</v>
      </c>
      <c r="F73" s="14">
        <f t="shared" si="5"/>
        <v>8</v>
      </c>
      <c r="G73" s="41">
        <f t="shared" si="6"/>
        <v>4</v>
      </c>
      <c r="H73" s="24" t="s">
        <v>24</v>
      </c>
      <c r="I73" s="35">
        <v>32</v>
      </c>
      <c r="J73" s="35">
        <v>44</v>
      </c>
      <c r="K73" s="25">
        <v>17.920000000000002</v>
      </c>
      <c r="L73" s="24" t="s">
        <v>14</v>
      </c>
      <c r="M73" s="25">
        <v>147.88999999999999</v>
      </c>
      <c r="N73" s="37">
        <v>240</v>
      </c>
      <c r="O73" s="41">
        <v>11</v>
      </c>
      <c r="P73" s="46">
        <v>0.76049999999999995</v>
      </c>
      <c r="Q73" s="14">
        <f t="shared" si="4"/>
        <v>192.5</v>
      </c>
      <c r="R73" s="26">
        <v>1</v>
      </c>
    </row>
    <row r="74" spans="1:18" x14ac:dyDescent="0.25">
      <c r="A74" s="24">
        <v>4512239</v>
      </c>
      <c r="B74" s="39">
        <v>6.4260000000000002</v>
      </c>
      <c r="C74" s="24" t="s">
        <v>38</v>
      </c>
      <c r="D74" s="24" t="str" cm="1">
        <f t="array" ref="D74">LEFT(C74,MIN(SEARCH({0,1,2,3,4,5,6,7,8,9},C74&amp;"0123456789"))-1)</f>
        <v>Ds</v>
      </c>
      <c r="E74" s="35" cm="1">
        <f t="array" ref="E74">_xlfn.NUMBERVALUE(RIGHT(LEFT(C74,SEARCH("x",C74)-1),SEARCH("x",C74)-MIN(SEARCH({0,1,2,3,4,5,6,7,8,9},C74&amp;"0123456789"))))</f>
        <v>20</v>
      </c>
      <c r="F74" s="14" t="e">
        <f t="shared" si="5"/>
        <v>#N/A</v>
      </c>
      <c r="G74" s="41">
        <f t="shared" si="6"/>
        <v>80</v>
      </c>
      <c r="H74" s="24" t="s">
        <v>24</v>
      </c>
      <c r="I74" s="35">
        <v>32</v>
      </c>
      <c r="J74" s="35">
        <v>44</v>
      </c>
      <c r="K74" s="25">
        <v>27.17</v>
      </c>
      <c r="L74" s="24" t="s">
        <v>21</v>
      </c>
      <c r="M74" s="25">
        <v>270</v>
      </c>
      <c r="N74" s="37">
        <v>240</v>
      </c>
      <c r="O74" s="41">
        <v>11</v>
      </c>
      <c r="P74" s="46">
        <v>0.76049999999999995</v>
      </c>
      <c r="Q74" s="14">
        <f t="shared" si="4"/>
        <v>9.625</v>
      </c>
      <c r="R74" s="26">
        <v>1</v>
      </c>
    </row>
    <row r="75" spans="1:18" x14ac:dyDescent="0.25">
      <c r="A75" s="24">
        <v>4512239</v>
      </c>
      <c r="B75" s="39">
        <v>6.4260000000000002</v>
      </c>
      <c r="C75" s="24" t="s">
        <v>38</v>
      </c>
      <c r="D75" s="24" t="str" cm="1">
        <f t="array" ref="D75">LEFT(C75,MIN(SEARCH({0,1,2,3,4,5,6,7,8,9},C75&amp;"0123456789"))-1)</f>
        <v>Ds</v>
      </c>
      <c r="E75" s="35" cm="1">
        <f t="array" ref="E75">_xlfn.NUMBERVALUE(RIGHT(LEFT(C75,SEARCH("x",C75)-1),SEARCH("x",C75)-MIN(SEARCH({0,1,2,3,4,5,6,7,8,9},C75&amp;"0123456789"))))</f>
        <v>20</v>
      </c>
      <c r="F75" s="14" t="e">
        <f t="shared" si="5"/>
        <v>#N/A</v>
      </c>
      <c r="G75" s="41">
        <f t="shared" si="6"/>
        <v>80</v>
      </c>
      <c r="H75" s="24" t="s">
        <v>24</v>
      </c>
      <c r="I75" s="35">
        <v>32</v>
      </c>
      <c r="J75" s="35">
        <v>44</v>
      </c>
      <c r="K75" s="25">
        <v>27.17</v>
      </c>
      <c r="L75" s="24" t="s">
        <v>14</v>
      </c>
      <c r="M75" s="25">
        <v>164.82</v>
      </c>
      <c r="N75" s="37">
        <v>240</v>
      </c>
      <c r="O75" s="41">
        <v>11</v>
      </c>
      <c r="P75" s="46">
        <v>0.76049999999999995</v>
      </c>
      <c r="Q75" s="14">
        <f t="shared" si="4"/>
        <v>9.625</v>
      </c>
      <c r="R75" s="26">
        <v>1</v>
      </c>
    </row>
    <row r="76" spans="1:18" x14ac:dyDescent="0.25">
      <c r="A76" s="24">
        <v>4497038</v>
      </c>
      <c r="B76" s="39">
        <v>4.835</v>
      </c>
      <c r="C76" s="24" t="s">
        <v>39</v>
      </c>
      <c r="D76" s="24" t="str" cm="1">
        <f t="array" ref="D76">LEFT(C76,MIN(SEARCH({0,1,2,3,4,5,6,7,8,9},C76&amp;"0123456789"))-1)</f>
        <v>Ds</v>
      </c>
      <c r="E76" s="35" cm="1">
        <f t="array" ref="E76">_xlfn.NUMBERVALUE(RIGHT(LEFT(C76,SEARCH("x",C76)-1),SEARCH("x",C76)-MIN(SEARCH({0,1,2,3,4,5,6,7,8,9},C76&amp;"0123456789"))))</f>
        <v>20</v>
      </c>
      <c r="F76" s="14" t="e">
        <f t="shared" si="5"/>
        <v>#N/A</v>
      </c>
      <c r="G76" s="41">
        <f t="shared" si="6"/>
        <v>60</v>
      </c>
      <c r="H76" s="24" t="s">
        <v>24</v>
      </c>
      <c r="I76" s="35">
        <v>32</v>
      </c>
      <c r="J76" s="35">
        <v>44</v>
      </c>
      <c r="K76" s="25">
        <v>27.17</v>
      </c>
      <c r="L76" s="24" t="s">
        <v>21</v>
      </c>
      <c r="M76" s="25">
        <v>270</v>
      </c>
      <c r="N76" s="37">
        <v>240</v>
      </c>
      <c r="O76" s="41">
        <v>11</v>
      </c>
      <c r="P76" s="46">
        <v>0.76049999999999995</v>
      </c>
      <c r="Q76" s="14">
        <f t="shared" si="4"/>
        <v>12.833333333333334</v>
      </c>
      <c r="R76" s="26">
        <v>1</v>
      </c>
    </row>
    <row r="77" spans="1:18" x14ac:dyDescent="0.25">
      <c r="A77" s="24">
        <v>4497038</v>
      </c>
      <c r="B77" s="39">
        <v>4.835</v>
      </c>
      <c r="C77" s="24" t="s">
        <v>39</v>
      </c>
      <c r="D77" s="24" t="str" cm="1">
        <f t="array" ref="D77">LEFT(C77,MIN(SEARCH({0,1,2,3,4,5,6,7,8,9},C77&amp;"0123456789"))-1)</f>
        <v>Ds</v>
      </c>
      <c r="E77" s="35" cm="1">
        <f t="array" ref="E77">_xlfn.NUMBERVALUE(RIGHT(LEFT(C77,SEARCH("x",C77)-1),SEARCH("x",C77)-MIN(SEARCH({0,1,2,3,4,5,6,7,8,9},C77&amp;"0123456789"))))</f>
        <v>20</v>
      </c>
      <c r="F77" s="14" t="e">
        <f t="shared" si="5"/>
        <v>#N/A</v>
      </c>
      <c r="G77" s="41">
        <f t="shared" si="6"/>
        <v>60</v>
      </c>
      <c r="H77" s="24" t="s">
        <v>24</v>
      </c>
      <c r="I77" s="35">
        <v>32</v>
      </c>
      <c r="J77" s="35">
        <v>44</v>
      </c>
      <c r="K77" s="25">
        <v>27.17</v>
      </c>
      <c r="L77" s="24" t="s">
        <v>14</v>
      </c>
      <c r="M77" s="25">
        <v>158.26</v>
      </c>
      <c r="N77" s="37">
        <v>240</v>
      </c>
      <c r="O77" s="41">
        <v>11</v>
      </c>
      <c r="P77" s="46">
        <v>0.76049999999999995</v>
      </c>
      <c r="Q77" s="14">
        <f t="shared" si="4"/>
        <v>12.833333333333334</v>
      </c>
      <c r="R77" s="26">
        <v>1</v>
      </c>
    </row>
    <row r="78" spans="1:18" x14ac:dyDescent="0.25">
      <c r="A78" s="24">
        <v>4497038</v>
      </c>
      <c r="B78" s="39">
        <v>7.8730000000000002</v>
      </c>
      <c r="C78" s="24" t="s">
        <v>40</v>
      </c>
      <c r="D78" s="24" t="str" cm="1">
        <f t="array" ref="D78">LEFT(C78,MIN(SEARCH({0,1,2,3,4,5,6,7,8,9},C78&amp;"0123456789"))-1)</f>
        <v>Ds</v>
      </c>
      <c r="E78" s="35" cm="1">
        <f t="array" ref="E78">_xlfn.NUMBERVALUE(RIGHT(LEFT(C78,SEARCH("x",C78)-1),SEARCH("x",C78)-MIN(SEARCH({0,1,2,3,4,5,6,7,8,9},C78&amp;"0123456789"))))</f>
        <v>20</v>
      </c>
      <c r="F78" s="14" t="e">
        <f t="shared" si="5"/>
        <v>#N/A</v>
      </c>
      <c r="G78" s="41">
        <f t="shared" si="6"/>
        <v>90</v>
      </c>
      <c r="H78" s="24" t="s">
        <v>24</v>
      </c>
      <c r="I78" s="35">
        <v>32</v>
      </c>
      <c r="J78" s="35">
        <v>44</v>
      </c>
      <c r="K78" s="25">
        <v>27.17</v>
      </c>
      <c r="L78" s="24" t="s">
        <v>21</v>
      </c>
      <c r="M78" s="25">
        <v>270</v>
      </c>
      <c r="N78" s="37">
        <v>240</v>
      </c>
      <c r="O78" s="41">
        <v>11</v>
      </c>
      <c r="P78" s="46">
        <v>0.76049999999999995</v>
      </c>
      <c r="Q78" s="14">
        <f t="shared" si="4"/>
        <v>8.5555555555555554</v>
      </c>
      <c r="R78" s="26">
        <v>1</v>
      </c>
    </row>
    <row r="79" spans="1:18" x14ac:dyDescent="0.25">
      <c r="A79" s="24">
        <v>4497038</v>
      </c>
      <c r="B79" s="39">
        <v>7.8730000000000002</v>
      </c>
      <c r="C79" s="24" t="s">
        <v>40</v>
      </c>
      <c r="D79" s="24" t="str" cm="1">
        <f t="array" ref="D79">LEFT(C79,MIN(SEARCH({0,1,2,3,4,5,6,7,8,9},C79&amp;"0123456789"))-1)</f>
        <v>Ds</v>
      </c>
      <c r="E79" s="35" cm="1">
        <f t="array" ref="E79">_xlfn.NUMBERVALUE(RIGHT(LEFT(C79,SEARCH("x",C79)-1),SEARCH("x",C79)-MIN(SEARCH({0,1,2,3,4,5,6,7,8,9},C79&amp;"0123456789"))))</f>
        <v>20</v>
      </c>
      <c r="F79" s="14" t="e">
        <f t="shared" si="5"/>
        <v>#N/A</v>
      </c>
      <c r="G79" s="41">
        <f t="shared" si="6"/>
        <v>90</v>
      </c>
      <c r="H79" s="24" t="s">
        <v>24</v>
      </c>
      <c r="I79" s="35">
        <v>32</v>
      </c>
      <c r="J79" s="35">
        <v>44</v>
      </c>
      <c r="K79" s="25">
        <v>27.17</v>
      </c>
      <c r="L79" s="24" t="s">
        <v>14</v>
      </c>
      <c r="M79" s="25">
        <v>167.28</v>
      </c>
      <c r="N79" s="37">
        <v>240</v>
      </c>
      <c r="O79" s="41">
        <v>11</v>
      </c>
      <c r="P79" s="46">
        <v>0.76049999999999995</v>
      </c>
      <c r="Q79" s="14">
        <f t="shared" si="4"/>
        <v>8.5555555555555554</v>
      </c>
      <c r="R79" s="26">
        <v>1</v>
      </c>
    </row>
    <row r="80" spans="1:18" x14ac:dyDescent="0.25">
      <c r="A80" s="24">
        <v>4438375</v>
      </c>
      <c r="B80" s="39">
        <v>3.0920000000000001</v>
      </c>
      <c r="C80" s="24" t="s">
        <v>41</v>
      </c>
      <c r="D80" s="24" t="str" cm="1">
        <f t="array" ref="D80">LEFT(C80,MIN(SEARCH({0,1,2,3,4,5,6,7,8,9},C80&amp;"0123456789"))-1)</f>
        <v>Ds</v>
      </c>
      <c r="E80" s="35" cm="1">
        <f t="array" ref="E80">_xlfn.NUMBERVALUE(RIGHT(LEFT(C80,SEARCH("x",C80)-1),SEARCH("x",C80)-MIN(SEARCH({0,1,2,3,4,5,6,7,8,9},C80&amp;"0123456789"))))</f>
        <v>18</v>
      </c>
      <c r="F80" s="14" t="e">
        <f t="shared" si="5"/>
        <v>#N/A</v>
      </c>
      <c r="G80" s="41">
        <f t="shared" si="6"/>
        <v>40</v>
      </c>
      <c r="H80" s="24" t="s">
        <v>24</v>
      </c>
      <c r="I80" s="35">
        <v>28</v>
      </c>
      <c r="J80" s="35">
        <v>35</v>
      </c>
      <c r="K80" s="25">
        <v>21.92</v>
      </c>
      <c r="L80" s="24" t="s">
        <v>21</v>
      </c>
      <c r="M80" s="25">
        <v>243</v>
      </c>
      <c r="N80" s="37">
        <v>240</v>
      </c>
      <c r="O80" s="41">
        <v>11</v>
      </c>
      <c r="P80" s="46">
        <v>0.76049999999999995</v>
      </c>
      <c r="Q80" s="14">
        <f t="shared" si="4"/>
        <v>19.25</v>
      </c>
      <c r="R80" s="26">
        <v>1</v>
      </c>
    </row>
    <row r="81" spans="1:18" x14ac:dyDescent="0.25">
      <c r="A81" s="24">
        <v>4438375</v>
      </c>
      <c r="B81" s="39">
        <v>3.0920000000000001</v>
      </c>
      <c r="C81" s="24" t="s">
        <v>41</v>
      </c>
      <c r="D81" s="24" t="str" cm="1">
        <f t="array" ref="D81">LEFT(C81,MIN(SEARCH({0,1,2,3,4,5,6,7,8,9},C81&amp;"0123456789"))-1)</f>
        <v>Ds</v>
      </c>
      <c r="E81" s="35" cm="1">
        <f t="array" ref="E81">_xlfn.NUMBERVALUE(RIGHT(LEFT(C81,SEARCH("x",C81)-1),SEARCH("x",C81)-MIN(SEARCH({0,1,2,3,4,5,6,7,8,9},C81&amp;"0123456789"))))</f>
        <v>18</v>
      </c>
      <c r="F81" s="14" t="e">
        <f t="shared" si="5"/>
        <v>#N/A</v>
      </c>
      <c r="G81" s="41">
        <f t="shared" si="6"/>
        <v>40</v>
      </c>
      <c r="H81" s="24" t="s">
        <v>24</v>
      </c>
      <c r="I81" s="35">
        <v>28</v>
      </c>
      <c r="J81" s="35">
        <v>35</v>
      </c>
      <c r="K81" s="25">
        <v>21.92</v>
      </c>
      <c r="L81" s="24" t="s">
        <v>14</v>
      </c>
      <c r="M81" s="25">
        <v>134.07</v>
      </c>
      <c r="N81" s="37">
        <v>240</v>
      </c>
      <c r="O81" s="41">
        <v>11</v>
      </c>
      <c r="P81" s="46">
        <v>0.76049999999999995</v>
      </c>
      <c r="Q81" s="14">
        <f t="shared" si="4"/>
        <v>19.25</v>
      </c>
      <c r="R81" s="26">
        <v>1</v>
      </c>
    </row>
    <row r="82" spans="1:18" x14ac:dyDescent="0.25">
      <c r="A82" s="24">
        <v>4156957</v>
      </c>
      <c r="B82" s="39">
        <v>8.9019999999999992</v>
      </c>
      <c r="C82" s="24" t="s">
        <v>43</v>
      </c>
      <c r="D82" s="24" t="str" cm="1">
        <f t="array" ref="D82">LEFT(C82,MIN(SEARCH({0,1,2,3,4,5,6,7,8,9},C82&amp;"0123456789"))-1)</f>
        <v>Ds</v>
      </c>
      <c r="E82" s="35" cm="1">
        <f t="array" ref="E82">_xlfn.NUMBERVALUE(RIGHT(LEFT(C82,SEARCH("x",C82)-1),SEARCH("x",C82)-MIN(SEARCH({0,1,2,3,4,5,6,7,8,9},C82&amp;"0123456789"))))</f>
        <v>18</v>
      </c>
      <c r="F82" s="14" t="e">
        <f t="shared" si="5"/>
        <v>#N/A</v>
      </c>
      <c r="G82" s="41">
        <f t="shared" si="6"/>
        <v>100</v>
      </c>
      <c r="H82" s="24" t="s">
        <v>13</v>
      </c>
      <c r="I82" s="35">
        <v>28</v>
      </c>
      <c r="J82" s="35">
        <v>35</v>
      </c>
      <c r="K82" s="25">
        <v>27.91</v>
      </c>
      <c r="L82" s="24" t="s">
        <v>21</v>
      </c>
      <c r="M82" s="25">
        <v>243</v>
      </c>
      <c r="N82" s="37">
        <v>240</v>
      </c>
      <c r="O82" s="41">
        <v>11</v>
      </c>
      <c r="P82" s="46">
        <v>0.76049999999999995</v>
      </c>
      <c r="Q82" s="14">
        <f t="shared" si="4"/>
        <v>7.7</v>
      </c>
      <c r="R82" s="26">
        <v>1</v>
      </c>
    </row>
    <row r="83" spans="1:18" x14ac:dyDescent="0.25">
      <c r="A83" s="24">
        <v>4156957</v>
      </c>
      <c r="B83" s="39">
        <v>8.9019999999999992</v>
      </c>
      <c r="C83" s="24" t="s">
        <v>43</v>
      </c>
      <c r="D83" s="24" t="str" cm="1">
        <f t="array" ref="D83">LEFT(C83,MIN(SEARCH({0,1,2,3,4,5,6,7,8,9},C83&amp;"0123456789"))-1)</f>
        <v>Ds</v>
      </c>
      <c r="E83" s="35" cm="1">
        <f t="array" ref="E83">_xlfn.NUMBERVALUE(RIGHT(LEFT(C83,SEARCH("x",C83)-1),SEARCH("x",C83)-MIN(SEARCH({0,1,2,3,4,5,6,7,8,9},C83&amp;"0123456789"))))</f>
        <v>18</v>
      </c>
      <c r="F83" s="14" t="e">
        <f t="shared" si="5"/>
        <v>#N/A</v>
      </c>
      <c r="G83" s="41">
        <f t="shared" si="6"/>
        <v>100</v>
      </c>
      <c r="H83" s="24" t="s">
        <v>13</v>
      </c>
      <c r="I83" s="35">
        <v>28</v>
      </c>
      <c r="J83" s="35">
        <v>35</v>
      </c>
      <c r="K83" s="25">
        <v>27.91</v>
      </c>
      <c r="L83" s="24" t="s">
        <v>14</v>
      </c>
      <c r="M83" s="25">
        <v>146.69999999999999</v>
      </c>
      <c r="N83" s="37">
        <v>240</v>
      </c>
      <c r="O83" s="41">
        <v>11</v>
      </c>
      <c r="P83" s="46">
        <v>0.76049999999999995</v>
      </c>
      <c r="Q83" s="14">
        <f t="shared" si="4"/>
        <v>7.7</v>
      </c>
      <c r="R83" s="26">
        <v>1</v>
      </c>
    </row>
    <row r="84" spans="1:18" x14ac:dyDescent="0.25">
      <c r="A84" s="24">
        <v>3968641</v>
      </c>
      <c r="B84" s="39">
        <v>0.96899999999999997</v>
      </c>
      <c r="C84" s="24" t="s">
        <v>19</v>
      </c>
      <c r="D84" s="24" t="str" cm="1">
        <f t="array" ref="D84">LEFT(C84,MIN(SEARCH({0,1,2,3,4,5,6,7,8,9},C84&amp;"0123456789"))-1)</f>
        <v>Tr</v>
      </c>
      <c r="E84" s="35" cm="1">
        <f t="array" ref="E84">_xlfn.NUMBERVALUE(RIGHT(LEFT(C84,SEARCH("x",C84)-1),SEARCH("x",C84)-MIN(SEARCH({0,1,2,3,4,5,6,7,8,9},C84&amp;"0123456789"))))</f>
        <v>18</v>
      </c>
      <c r="F84" s="14" t="e">
        <f t="shared" si="5"/>
        <v>#N/A</v>
      </c>
      <c r="G84" s="41">
        <f t="shared" si="6"/>
        <v>4</v>
      </c>
      <c r="H84" s="24" t="s">
        <v>13</v>
      </c>
      <c r="I84" s="35">
        <v>28</v>
      </c>
      <c r="J84" s="35">
        <v>35</v>
      </c>
      <c r="K84" s="25">
        <v>13.36</v>
      </c>
      <c r="L84" s="24" t="s">
        <v>14</v>
      </c>
      <c r="M84" s="25">
        <v>92.69</v>
      </c>
      <c r="N84" s="37">
        <v>240</v>
      </c>
      <c r="O84" s="41">
        <v>11</v>
      </c>
      <c r="P84" s="46">
        <v>0.76049999999999995</v>
      </c>
      <c r="Q84" s="14">
        <f t="shared" si="4"/>
        <v>192.5</v>
      </c>
      <c r="R84" s="26">
        <v>1</v>
      </c>
    </row>
    <row r="85" spans="1:18" x14ac:dyDescent="0.25">
      <c r="A85" s="24">
        <v>3928954</v>
      </c>
      <c r="B85" s="39">
        <v>1.0149999999999999</v>
      </c>
      <c r="C85" s="24" t="s">
        <v>44</v>
      </c>
      <c r="D85" s="24" t="str" cm="1">
        <f t="array" ref="D85">LEFT(C85,MIN(SEARCH({0,1,2,3,4,5,6,7,8,9},C85&amp;"0123456789"))-1)</f>
        <v>Tr</v>
      </c>
      <c r="E85" s="35" cm="1">
        <f t="array" ref="E85">_xlfn.NUMBERVALUE(RIGHT(LEFT(C85,SEARCH("x",C85)-1),SEARCH("x",C85)-MIN(SEARCH({0,1,2,3,4,5,6,7,8,9},C85&amp;"0123456789"))))</f>
        <v>20</v>
      </c>
      <c r="F85" s="14" t="e">
        <f t="shared" si="5"/>
        <v>#N/A</v>
      </c>
      <c r="G85" s="41">
        <f t="shared" si="6"/>
        <v>4</v>
      </c>
      <c r="H85" s="24" t="s">
        <v>13</v>
      </c>
      <c r="I85" s="35">
        <v>32</v>
      </c>
      <c r="J85" s="35">
        <v>44</v>
      </c>
      <c r="K85" s="25">
        <v>15.39</v>
      </c>
      <c r="L85" s="24" t="s">
        <v>16</v>
      </c>
      <c r="M85" s="25">
        <v>28.29</v>
      </c>
      <c r="N85" s="37">
        <v>240</v>
      </c>
      <c r="O85" s="41">
        <v>11</v>
      </c>
      <c r="P85" s="46">
        <v>0.76049999999999995</v>
      </c>
      <c r="Q85" s="14">
        <f t="shared" si="4"/>
        <v>192.5</v>
      </c>
      <c r="R85" s="26">
        <v>1</v>
      </c>
    </row>
    <row r="86" spans="1:18" x14ac:dyDescent="0.25">
      <c r="A86" s="24">
        <v>3890476</v>
      </c>
      <c r="B86" s="39">
        <v>2.7130000000000001</v>
      </c>
      <c r="C86" s="24" t="s">
        <v>42</v>
      </c>
      <c r="D86" s="24" t="str" cm="1">
        <f t="array" ref="D86">LEFT(C86,MIN(SEARCH({0,1,2,3,4,5,6,7,8,9},C86&amp;"0123456789"))-1)</f>
        <v>Ds</v>
      </c>
      <c r="E86" s="35" cm="1">
        <f t="array" ref="E86">_xlfn.NUMBERVALUE(RIGHT(LEFT(C86,SEARCH("x",C86)-1),SEARCH("x",C86)-MIN(SEARCH({0,1,2,3,4,5,6,7,8,9},C86&amp;"0123456789"))))</f>
        <v>16</v>
      </c>
      <c r="F86" s="14" t="e">
        <f t="shared" si="5"/>
        <v>#N/A</v>
      </c>
      <c r="G86" s="41">
        <f t="shared" si="6"/>
        <v>35</v>
      </c>
      <c r="H86" s="24" t="s">
        <v>24</v>
      </c>
      <c r="I86" s="35">
        <v>28</v>
      </c>
      <c r="J86" s="35">
        <v>35</v>
      </c>
      <c r="K86" s="25">
        <v>20.84</v>
      </c>
      <c r="L86" s="24" t="s">
        <v>21</v>
      </c>
      <c r="M86" s="25">
        <v>243</v>
      </c>
      <c r="N86" s="37">
        <v>240</v>
      </c>
      <c r="O86" s="41">
        <v>11</v>
      </c>
      <c r="P86" s="46">
        <v>0.76049999999999995</v>
      </c>
      <c r="Q86" s="14">
        <f t="shared" si="4"/>
        <v>22</v>
      </c>
      <c r="R86" s="26">
        <v>1</v>
      </c>
    </row>
    <row r="87" spans="1:18" x14ac:dyDescent="0.25">
      <c r="A87" s="24">
        <v>3890476</v>
      </c>
      <c r="B87" s="39">
        <v>2.7130000000000001</v>
      </c>
      <c r="C87" s="24" t="s">
        <v>42</v>
      </c>
      <c r="D87" s="24" t="str" cm="1">
        <f t="array" ref="D87">LEFT(C87,MIN(SEARCH({0,1,2,3,4,5,6,7,8,9},C87&amp;"0123456789"))-1)</f>
        <v>Ds</v>
      </c>
      <c r="E87" s="35" cm="1">
        <f t="array" ref="E87">_xlfn.NUMBERVALUE(RIGHT(LEFT(C87,SEARCH("x",C87)-1),SEARCH("x",C87)-MIN(SEARCH({0,1,2,3,4,5,6,7,8,9},C87&amp;"0123456789"))))</f>
        <v>16</v>
      </c>
      <c r="F87" s="14" t="e">
        <f t="shared" si="5"/>
        <v>#N/A</v>
      </c>
      <c r="G87" s="41">
        <f t="shared" si="6"/>
        <v>35</v>
      </c>
      <c r="H87" s="24" t="s">
        <v>24</v>
      </c>
      <c r="I87" s="35">
        <v>28</v>
      </c>
      <c r="J87" s="35">
        <v>35</v>
      </c>
      <c r="K87" s="25">
        <v>20.84</v>
      </c>
      <c r="L87" s="24" t="s">
        <v>14</v>
      </c>
      <c r="M87" s="25">
        <v>120.54</v>
      </c>
      <c r="N87" s="37">
        <v>240</v>
      </c>
      <c r="O87" s="41">
        <v>11</v>
      </c>
      <c r="P87" s="46">
        <v>0.76049999999999995</v>
      </c>
      <c r="Q87" s="14">
        <f t="shared" si="4"/>
        <v>22</v>
      </c>
      <c r="R87" s="26">
        <v>1</v>
      </c>
    </row>
    <row r="88" spans="1:18" x14ac:dyDescent="0.25">
      <c r="A88" s="24">
        <v>3779658</v>
      </c>
      <c r="B88" s="39">
        <v>0.96899999999999997</v>
      </c>
      <c r="C88" s="24" t="s">
        <v>19</v>
      </c>
      <c r="D88" s="24" t="str" cm="1">
        <f t="array" ref="D88">LEFT(C88,MIN(SEARCH({0,1,2,3,4,5,6,7,8,9},C88&amp;"0123456789"))-1)</f>
        <v>Tr</v>
      </c>
      <c r="E88" s="35" cm="1">
        <f t="array" ref="E88">_xlfn.NUMBERVALUE(RIGHT(LEFT(C88,SEARCH("x",C88)-1),SEARCH("x",C88)-MIN(SEARCH({0,1,2,3,4,5,6,7,8,9},C88&amp;"0123456789"))))</f>
        <v>18</v>
      </c>
      <c r="F88" s="14" t="e">
        <f t="shared" si="5"/>
        <v>#N/A</v>
      </c>
      <c r="G88" s="41">
        <f t="shared" si="6"/>
        <v>4</v>
      </c>
      <c r="H88" s="24" t="s">
        <v>20</v>
      </c>
      <c r="I88" s="35">
        <v>28</v>
      </c>
      <c r="J88" s="35">
        <v>35</v>
      </c>
      <c r="K88" s="25">
        <v>16.41</v>
      </c>
      <c r="L88" s="24" t="s">
        <v>14</v>
      </c>
      <c r="M88" s="25">
        <v>92.69</v>
      </c>
      <c r="N88" s="37">
        <v>240</v>
      </c>
      <c r="O88" s="41">
        <v>11</v>
      </c>
      <c r="P88" s="46">
        <v>0.76049999999999995</v>
      </c>
      <c r="Q88" s="14">
        <f t="shared" si="4"/>
        <v>192.5</v>
      </c>
      <c r="R88" s="26">
        <v>1</v>
      </c>
    </row>
    <row r="89" spans="1:18" x14ac:dyDescent="0.25">
      <c r="A89" s="24">
        <v>3741861</v>
      </c>
      <c r="B89" s="39">
        <v>1.0149999999999999</v>
      </c>
      <c r="C89" s="24" t="s">
        <v>44</v>
      </c>
      <c r="D89" s="24" t="str" cm="1">
        <f t="array" ref="D89">LEFT(C89,MIN(SEARCH({0,1,2,3,4,5,6,7,8,9},C89&amp;"0123456789"))-1)</f>
        <v>Tr</v>
      </c>
      <c r="E89" s="35" cm="1">
        <f t="array" ref="E89">_xlfn.NUMBERVALUE(RIGHT(LEFT(C89,SEARCH("x",C89)-1),SEARCH("x",C89)-MIN(SEARCH({0,1,2,3,4,5,6,7,8,9},C89&amp;"0123456789"))))</f>
        <v>20</v>
      </c>
      <c r="F89" s="14" t="e">
        <f t="shared" si="5"/>
        <v>#N/A</v>
      </c>
      <c r="G89" s="41">
        <f t="shared" si="6"/>
        <v>4</v>
      </c>
      <c r="H89" s="24" t="s">
        <v>20</v>
      </c>
      <c r="I89" s="35">
        <v>32</v>
      </c>
      <c r="J89" s="35">
        <v>44</v>
      </c>
      <c r="K89" s="25">
        <v>21.67</v>
      </c>
      <c r="L89" s="24" t="s">
        <v>16</v>
      </c>
      <c r="M89" s="25">
        <v>28.29</v>
      </c>
      <c r="N89" s="37">
        <v>240</v>
      </c>
      <c r="O89" s="41">
        <v>11</v>
      </c>
      <c r="P89" s="46">
        <v>0.76049999999999995</v>
      </c>
      <c r="Q89" s="14">
        <f t="shared" si="4"/>
        <v>192.5</v>
      </c>
      <c r="R89" s="26">
        <v>1</v>
      </c>
    </row>
    <row r="90" spans="1:18" x14ac:dyDescent="0.25">
      <c r="A90" s="24">
        <v>3655327</v>
      </c>
      <c r="B90" s="39">
        <v>0.96899999999999997</v>
      </c>
      <c r="C90" s="24" t="s">
        <v>19</v>
      </c>
      <c r="D90" s="24" t="str" cm="1">
        <f t="array" ref="D90">LEFT(C90,MIN(SEARCH({0,1,2,3,4,5,6,7,8,9},C90&amp;"0123456789"))-1)</f>
        <v>Tr</v>
      </c>
      <c r="E90" s="35" cm="1">
        <f t="array" ref="E90">_xlfn.NUMBERVALUE(RIGHT(LEFT(C90,SEARCH("x",C90)-1),SEARCH("x",C90)-MIN(SEARCH({0,1,2,3,4,5,6,7,8,9},C90&amp;"0123456789"))))</f>
        <v>18</v>
      </c>
      <c r="F90" s="14" t="e">
        <f t="shared" si="5"/>
        <v>#N/A</v>
      </c>
      <c r="G90" s="41">
        <f t="shared" si="6"/>
        <v>4</v>
      </c>
      <c r="H90" s="24" t="s">
        <v>24</v>
      </c>
      <c r="I90" s="35">
        <v>28</v>
      </c>
      <c r="J90" s="35">
        <v>35</v>
      </c>
      <c r="K90" s="25">
        <v>11.28</v>
      </c>
      <c r="L90" s="24" t="s">
        <v>14</v>
      </c>
      <c r="M90" s="25">
        <v>92.69</v>
      </c>
      <c r="N90" s="37">
        <v>240</v>
      </c>
      <c r="O90" s="41">
        <v>11</v>
      </c>
      <c r="P90" s="46">
        <v>0.76049999999999995</v>
      </c>
      <c r="Q90" s="14">
        <f t="shared" si="4"/>
        <v>192.5</v>
      </c>
      <c r="R90" s="26">
        <v>1</v>
      </c>
    </row>
    <row r="91" spans="1:18" x14ac:dyDescent="0.25">
      <c r="A91" s="24">
        <v>3654841</v>
      </c>
      <c r="B91" s="39">
        <v>1.0149999999999999</v>
      </c>
      <c r="C91" s="24" t="s">
        <v>44</v>
      </c>
      <c r="D91" s="24" t="str" cm="1">
        <f t="array" ref="D91">LEFT(C91,MIN(SEARCH({0,1,2,3,4,5,6,7,8,9},C91&amp;"0123456789"))-1)</f>
        <v>Tr</v>
      </c>
      <c r="E91" s="35" cm="1">
        <f t="array" ref="E91">_xlfn.NUMBERVALUE(RIGHT(LEFT(C91,SEARCH("x",C91)-1),SEARCH("x",C91)-MIN(SEARCH({0,1,2,3,4,5,6,7,8,9},C91&amp;"0123456789"))))</f>
        <v>20</v>
      </c>
      <c r="F91" s="14" t="e">
        <f t="shared" si="5"/>
        <v>#N/A</v>
      </c>
      <c r="G91" s="41">
        <f t="shared" si="6"/>
        <v>4</v>
      </c>
      <c r="H91" s="24" t="s">
        <v>24</v>
      </c>
      <c r="I91" s="35">
        <v>32</v>
      </c>
      <c r="J91" s="35">
        <v>44</v>
      </c>
      <c r="K91" s="25">
        <v>12.68</v>
      </c>
      <c r="L91" s="24" t="s">
        <v>16</v>
      </c>
      <c r="M91" s="25">
        <v>28.29</v>
      </c>
      <c r="N91" s="37">
        <v>240</v>
      </c>
      <c r="O91" s="41">
        <v>11</v>
      </c>
      <c r="P91" s="46">
        <v>0.76049999999999995</v>
      </c>
      <c r="Q91" s="14">
        <f t="shared" si="4"/>
        <v>192.5</v>
      </c>
      <c r="R91" s="26">
        <v>1</v>
      </c>
    </row>
    <row r="92" spans="1:18" x14ac:dyDescent="0.25">
      <c r="A92" s="24">
        <v>3584579</v>
      </c>
      <c r="B92" s="39">
        <v>0.96899999999999997</v>
      </c>
      <c r="C92" s="24" t="s">
        <v>19</v>
      </c>
      <c r="D92" s="24" t="str" cm="1">
        <f t="array" ref="D92">LEFT(C92,MIN(SEARCH({0,1,2,3,4,5,6,7,8,9},C92&amp;"0123456789"))-1)</f>
        <v>Tr</v>
      </c>
      <c r="E92" s="35" cm="1">
        <f t="array" ref="E92">_xlfn.NUMBERVALUE(RIGHT(LEFT(C92,SEARCH("x",C92)-1),SEARCH("x",C92)-MIN(SEARCH({0,1,2,3,4,5,6,7,8,9},C92&amp;"0123456789"))))</f>
        <v>18</v>
      </c>
      <c r="F92" s="14" t="e">
        <f t="shared" si="5"/>
        <v>#N/A</v>
      </c>
      <c r="G92" s="41">
        <f t="shared" si="6"/>
        <v>4</v>
      </c>
      <c r="H92" s="24" t="s">
        <v>13</v>
      </c>
      <c r="I92" s="35">
        <v>28</v>
      </c>
      <c r="J92" s="35">
        <v>35</v>
      </c>
      <c r="K92" s="25">
        <v>13.36</v>
      </c>
      <c r="L92" s="24" t="s">
        <v>21</v>
      </c>
      <c r="M92" s="25">
        <v>177.48</v>
      </c>
      <c r="N92" s="37">
        <v>240</v>
      </c>
      <c r="O92" s="41">
        <v>11</v>
      </c>
      <c r="P92" s="46">
        <v>0.76049999999999995</v>
      </c>
      <c r="Q92" s="14">
        <f t="shared" si="4"/>
        <v>192.5</v>
      </c>
      <c r="R92" s="26">
        <v>1</v>
      </c>
    </row>
    <row r="93" spans="1:18" x14ac:dyDescent="0.25">
      <c r="A93" s="24">
        <v>3540718</v>
      </c>
      <c r="B93" s="39">
        <v>1.9550000000000001</v>
      </c>
      <c r="C93" s="24" t="s">
        <v>12</v>
      </c>
      <c r="D93" s="24" t="str" cm="1">
        <f t="array" ref="D93">LEFT(C93,MIN(SEARCH({0,1,2,3,4,5,6,7,8,9},C93&amp;"0123456789"))-1)</f>
        <v>Ds</v>
      </c>
      <c r="E93" s="35" cm="1">
        <f t="array" ref="E93">_xlfn.NUMBERVALUE(RIGHT(LEFT(C93,SEARCH("x",C93)-1),SEARCH("x",C93)-MIN(SEARCH({0,1,2,3,4,5,6,7,8,9},C93&amp;"0123456789"))))</f>
        <v>10</v>
      </c>
      <c r="F93" s="14" t="e">
        <f t="shared" si="5"/>
        <v>#N/A</v>
      </c>
      <c r="G93" s="41">
        <f t="shared" si="6"/>
        <v>25</v>
      </c>
      <c r="H93" s="24" t="s">
        <v>13</v>
      </c>
      <c r="I93" s="35">
        <v>25</v>
      </c>
      <c r="J93" s="35">
        <v>25</v>
      </c>
      <c r="K93" s="25">
        <v>20.85</v>
      </c>
      <c r="L93" s="24" t="s">
        <v>14</v>
      </c>
      <c r="M93" s="25">
        <v>64.349999999999994</v>
      </c>
      <c r="N93" s="37">
        <v>240</v>
      </c>
      <c r="O93" s="41">
        <v>11</v>
      </c>
      <c r="P93" s="46">
        <v>0.76049999999999995</v>
      </c>
      <c r="Q93" s="14">
        <f t="shared" si="4"/>
        <v>30.8</v>
      </c>
      <c r="R93" s="26">
        <v>1</v>
      </c>
    </row>
    <row r="94" spans="1:18" x14ac:dyDescent="0.25">
      <c r="A94" s="24">
        <v>3487168</v>
      </c>
      <c r="B94" s="39">
        <v>1.2170000000000001</v>
      </c>
      <c r="C94" s="24" t="s">
        <v>15</v>
      </c>
      <c r="D94" s="24" t="str" cm="1">
        <f t="array" ref="D94">LEFT(C94,MIN(SEARCH({0,1,2,3,4,5,6,7,8,9},C94&amp;"0123456789"))-1)</f>
        <v>Tr</v>
      </c>
      <c r="E94" s="35" cm="1">
        <f t="array" ref="E94">_xlfn.NUMBERVALUE(RIGHT(LEFT(C94,SEARCH("x",C94)-1),SEARCH("x",C94)-MIN(SEARCH({0,1,2,3,4,5,6,7,8,9},C94&amp;"0123456789"))))</f>
        <v>20</v>
      </c>
      <c r="F94" s="14">
        <f t="shared" si="5"/>
        <v>8</v>
      </c>
      <c r="G94" s="41">
        <f t="shared" si="6"/>
        <v>4</v>
      </c>
      <c r="H94" s="24" t="s">
        <v>13</v>
      </c>
      <c r="I94" s="35">
        <v>32</v>
      </c>
      <c r="J94" s="35">
        <v>44</v>
      </c>
      <c r="K94" s="25">
        <v>20.45</v>
      </c>
      <c r="L94" s="24" t="s">
        <v>16</v>
      </c>
      <c r="M94" s="25">
        <v>28.29</v>
      </c>
      <c r="N94" s="37">
        <v>240</v>
      </c>
      <c r="O94" s="41">
        <v>11</v>
      </c>
      <c r="P94" s="46">
        <v>0.76049999999999995</v>
      </c>
      <c r="Q94" s="14">
        <f t="shared" si="4"/>
        <v>192.5</v>
      </c>
      <c r="R94" s="26">
        <v>1</v>
      </c>
    </row>
    <row r="95" spans="1:18" x14ac:dyDescent="0.25">
      <c r="A95" s="24">
        <v>3472561</v>
      </c>
      <c r="B95" s="39">
        <v>0.85599999999999998</v>
      </c>
      <c r="C95" s="24" t="s">
        <v>17</v>
      </c>
      <c r="D95" s="24" t="str" cm="1">
        <f t="array" ref="D95">LEFT(C95,MIN(SEARCH({0,1,2,3,4,5,6,7,8,9},C95&amp;"0123456789"))-1)</f>
        <v>Tr</v>
      </c>
      <c r="E95" s="35" cm="1">
        <f t="array" ref="E95">_xlfn.NUMBERVALUE(RIGHT(LEFT(C95,SEARCH("x",C95)-1),SEARCH("x",C95)-MIN(SEARCH({0,1,2,3,4,5,6,7,8,9},C95&amp;"0123456789"))))</f>
        <v>16</v>
      </c>
      <c r="F95" s="14" t="e">
        <f t="shared" si="5"/>
        <v>#N/A</v>
      </c>
      <c r="G95" s="41">
        <f t="shared" si="6"/>
        <v>4</v>
      </c>
      <c r="H95" s="24" t="s">
        <v>13</v>
      </c>
      <c r="I95" s="35">
        <v>28</v>
      </c>
      <c r="J95" s="35">
        <v>35</v>
      </c>
      <c r="K95" s="25">
        <v>14.51</v>
      </c>
      <c r="L95" s="24" t="s">
        <v>14</v>
      </c>
      <c r="M95" s="25">
        <v>74.98</v>
      </c>
      <c r="N95" s="37">
        <v>240</v>
      </c>
      <c r="O95" s="41">
        <v>11</v>
      </c>
      <c r="P95" s="46">
        <v>0.76049999999999995</v>
      </c>
      <c r="Q95" s="14">
        <f t="shared" si="4"/>
        <v>192.5</v>
      </c>
      <c r="R95" s="26">
        <v>1</v>
      </c>
    </row>
    <row r="96" spans="1:18" x14ac:dyDescent="0.25">
      <c r="A96" s="24">
        <v>3467354</v>
      </c>
      <c r="B96" s="39">
        <v>1.151</v>
      </c>
      <c r="C96" s="24" t="s">
        <v>18</v>
      </c>
      <c r="D96" s="24" t="str" cm="1">
        <f t="array" ref="D96">LEFT(C96,MIN(SEARCH({0,1,2,3,4,5,6,7,8,9},C96&amp;"0123456789"))-1)</f>
        <v>Tr</v>
      </c>
      <c r="E96" s="35" cm="1">
        <f t="array" ref="E96">_xlfn.NUMBERVALUE(RIGHT(LEFT(C96,SEARCH("x",C96)-1),SEARCH("x",C96)-MIN(SEARCH({0,1,2,3,4,5,6,7,8,9},C96&amp;"0123456789"))))</f>
        <v>18</v>
      </c>
      <c r="F96" s="14">
        <f t="shared" si="5"/>
        <v>8</v>
      </c>
      <c r="G96" s="41">
        <f t="shared" si="6"/>
        <v>4</v>
      </c>
      <c r="H96" s="24" t="s">
        <v>13</v>
      </c>
      <c r="I96" s="35">
        <v>28</v>
      </c>
      <c r="J96" s="35">
        <v>35</v>
      </c>
      <c r="K96" s="25">
        <v>18.100000000000001</v>
      </c>
      <c r="L96" s="24" t="s">
        <v>14</v>
      </c>
      <c r="M96" s="25">
        <v>143.29</v>
      </c>
      <c r="N96" s="37">
        <v>240</v>
      </c>
      <c r="O96" s="41">
        <v>11</v>
      </c>
      <c r="P96" s="46">
        <v>0.76049999999999995</v>
      </c>
      <c r="Q96" s="14">
        <f t="shared" si="4"/>
        <v>192.5</v>
      </c>
      <c r="R96" s="26">
        <v>1</v>
      </c>
    </row>
    <row r="97" spans="1:18" x14ac:dyDescent="0.25">
      <c r="A97" s="24">
        <v>3419137</v>
      </c>
      <c r="B97" s="39">
        <v>0.96899999999999997</v>
      </c>
      <c r="C97" s="24" t="s">
        <v>19</v>
      </c>
      <c r="D97" s="24" t="str" cm="1">
        <f t="array" ref="D97">LEFT(C97,MIN(SEARCH({0,1,2,3,4,5,6,7,8,9},C97&amp;"0123456789"))-1)</f>
        <v>Tr</v>
      </c>
      <c r="E97" s="35" cm="1">
        <f t="array" ref="E97">_xlfn.NUMBERVALUE(RIGHT(LEFT(C97,SEARCH("x",C97)-1),SEARCH("x",C97)-MIN(SEARCH({0,1,2,3,4,5,6,7,8,9},C97&amp;"0123456789"))))</f>
        <v>18</v>
      </c>
      <c r="F97" s="14" t="e">
        <f t="shared" si="5"/>
        <v>#N/A</v>
      </c>
      <c r="G97" s="41">
        <f t="shared" si="6"/>
        <v>4</v>
      </c>
      <c r="H97" s="24" t="s">
        <v>20</v>
      </c>
      <c r="I97" s="35">
        <v>28</v>
      </c>
      <c r="J97" s="35">
        <v>35</v>
      </c>
      <c r="K97" s="25">
        <v>16.41</v>
      </c>
      <c r="L97" s="24" t="s">
        <v>21</v>
      </c>
      <c r="M97" s="25">
        <v>177.48</v>
      </c>
      <c r="N97" s="37">
        <v>240</v>
      </c>
      <c r="O97" s="41">
        <v>11</v>
      </c>
      <c r="P97" s="46">
        <v>0.76049999999999995</v>
      </c>
      <c r="Q97" s="14">
        <f t="shared" si="4"/>
        <v>192.5</v>
      </c>
      <c r="R97" s="26">
        <v>1</v>
      </c>
    </row>
    <row r="98" spans="1:18" x14ac:dyDescent="0.25">
      <c r="A98" s="24">
        <v>3400698</v>
      </c>
      <c r="B98" s="39">
        <v>1.105</v>
      </c>
      <c r="C98" s="24" t="s">
        <v>76</v>
      </c>
      <c r="D98" s="24" t="str" cm="1">
        <f t="array" ref="D98">LEFT(C98,MIN(SEARCH({0,1,2,3,4,5,6,7,8,9},C98&amp;"0123456789"))-1)</f>
        <v>Ds</v>
      </c>
      <c r="E98" s="35" cm="1">
        <f t="array" ref="E98">_xlfn.NUMBERVALUE(RIGHT(LEFT(C98,SEARCH("x",C98)-1),SEARCH("x",C98)-MIN(SEARCH({0,1,2,3,4,5,6,7,8,9},C98&amp;"0123456789"))))</f>
        <v>127</v>
      </c>
      <c r="F98" s="14" t="e">
        <f t="shared" si="5"/>
        <v>#N/A</v>
      </c>
      <c r="G98" s="41">
        <f t="shared" si="6"/>
        <v>127</v>
      </c>
      <c r="H98" s="24" t="s">
        <v>13</v>
      </c>
      <c r="I98" s="35">
        <v>28</v>
      </c>
      <c r="J98" s="35">
        <v>35</v>
      </c>
      <c r="K98" s="25" t="s">
        <v>22</v>
      </c>
      <c r="L98" s="24" t="s">
        <v>14</v>
      </c>
      <c r="M98" s="25" t="s">
        <v>22</v>
      </c>
      <c r="N98" s="37">
        <v>240</v>
      </c>
      <c r="O98" s="41">
        <v>11</v>
      </c>
      <c r="P98" s="46">
        <v>0.76049999999999995</v>
      </c>
      <c r="Q98" s="14">
        <f t="shared" ref="Q98:Q129" si="7">Cycle_max*2*O98/G98</f>
        <v>6.0629921259842519</v>
      </c>
      <c r="R98" s="26">
        <v>1</v>
      </c>
    </row>
    <row r="99" spans="1:18" x14ac:dyDescent="0.25">
      <c r="A99" s="24">
        <v>3367351</v>
      </c>
      <c r="B99" s="39">
        <v>7.0049999999999999</v>
      </c>
      <c r="C99" s="24" t="s">
        <v>23</v>
      </c>
      <c r="D99" s="24" t="str" cm="1">
        <f t="array" ref="D99">LEFT(C99,MIN(SEARCH({0,1,2,3,4,5,6,7,8,9},C99&amp;"0123456789"))-1)</f>
        <v>Ds</v>
      </c>
      <c r="E99" s="35" cm="1">
        <f t="array" ref="E99">_xlfn.NUMBERVALUE(RIGHT(LEFT(C99,SEARCH("x",C99)-1),SEARCH("x",C99)-MIN(SEARCH({0,1,2,3,4,5,6,7,8,9},C99&amp;"0123456789"))))</f>
        <v>18</v>
      </c>
      <c r="F99" s="14" t="e">
        <f t="shared" si="5"/>
        <v>#N/A</v>
      </c>
      <c r="G99" s="41">
        <f t="shared" si="6"/>
        <v>80</v>
      </c>
      <c r="H99" s="24" t="s">
        <v>24</v>
      </c>
      <c r="I99" s="35">
        <v>28</v>
      </c>
      <c r="J99" s="35">
        <v>35</v>
      </c>
      <c r="K99" s="25">
        <v>22.78</v>
      </c>
      <c r="L99" s="24" t="s">
        <v>21</v>
      </c>
      <c r="M99" s="25">
        <v>310.5</v>
      </c>
      <c r="N99" s="37">
        <v>240</v>
      </c>
      <c r="O99" s="41">
        <v>11</v>
      </c>
      <c r="P99" s="46">
        <v>0.76049999999999995</v>
      </c>
      <c r="Q99" s="14">
        <f t="shared" si="7"/>
        <v>9.625</v>
      </c>
      <c r="R99" s="26">
        <v>1</v>
      </c>
    </row>
    <row r="100" spans="1:18" x14ac:dyDescent="0.25">
      <c r="A100" s="24">
        <v>3367351</v>
      </c>
      <c r="B100" s="39">
        <v>7.0049999999999999</v>
      </c>
      <c r="C100" s="24" t="s">
        <v>23</v>
      </c>
      <c r="D100" s="24" t="str" cm="1">
        <f t="array" ref="D100">LEFT(C100,MIN(SEARCH({0,1,2,3,4,5,6,7,8,9},C100&amp;"0123456789"))-1)</f>
        <v>Ds</v>
      </c>
      <c r="E100" s="35" cm="1">
        <f t="array" ref="E100">_xlfn.NUMBERVALUE(RIGHT(LEFT(C100,SEARCH("x",C100)-1),SEARCH("x",C100)-MIN(SEARCH({0,1,2,3,4,5,6,7,8,9},C100&amp;"0123456789"))))</f>
        <v>18</v>
      </c>
      <c r="F100" s="14" t="e">
        <f t="shared" si="5"/>
        <v>#N/A</v>
      </c>
      <c r="G100" s="41">
        <f t="shared" si="6"/>
        <v>80</v>
      </c>
      <c r="H100" s="24" t="s">
        <v>24</v>
      </c>
      <c r="I100" s="35">
        <v>28</v>
      </c>
      <c r="J100" s="35">
        <v>35</v>
      </c>
      <c r="K100" s="25">
        <v>22.78</v>
      </c>
      <c r="L100" s="24" t="s">
        <v>14</v>
      </c>
      <c r="M100" s="25">
        <v>139.4</v>
      </c>
      <c r="N100" s="37">
        <v>240</v>
      </c>
      <c r="O100" s="41">
        <v>11</v>
      </c>
      <c r="P100" s="46">
        <v>0.76049999999999995</v>
      </c>
      <c r="Q100" s="14">
        <f t="shared" si="7"/>
        <v>9.625</v>
      </c>
      <c r="R100" s="26">
        <v>1</v>
      </c>
    </row>
    <row r="101" spans="1:18" x14ac:dyDescent="0.25">
      <c r="A101" s="24">
        <v>3321112</v>
      </c>
      <c r="B101" s="39">
        <v>1.2170000000000001</v>
      </c>
      <c r="C101" s="24" t="s">
        <v>15</v>
      </c>
      <c r="D101" s="24" t="str" cm="1">
        <f t="array" ref="D101">LEFT(C101,MIN(SEARCH({0,1,2,3,4,5,6,7,8,9},C101&amp;"0123456789"))-1)</f>
        <v>Tr</v>
      </c>
      <c r="E101" s="35" cm="1">
        <f t="array" ref="E101">_xlfn.NUMBERVALUE(RIGHT(LEFT(C101,SEARCH("x",C101)-1),SEARCH("x",C101)-MIN(SEARCH({0,1,2,3,4,5,6,7,8,9},C101&amp;"0123456789"))))</f>
        <v>20</v>
      </c>
      <c r="F101" s="14">
        <f t="shared" si="5"/>
        <v>8</v>
      </c>
      <c r="G101" s="41">
        <f t="shared" si="6"/>
        <v>4</v>
      </c>
      <c r="H101" s="24" t="s">
        <v>20</v>
      </c>
      <c r="I101" s="35">
        <v>32</v>
      </c>
      <c r="J101" s="35">
        <v>44</v>
      </c>
      <c r="K101" s="25">
        <v>27.29</v>
      </c>
      <c r="L101" s="24" t="s">
        <v>16</v>
      </c>
      <c r="M101" s="25">
        <v>28.29</v>
      </c>
      <c r="N101" s="37">
        <v>240</v>
      </c>
      <c r="O101" s="41">
        <v>11</v>
      </c>
      <c r="P101" s="46">
        <v>0.76049999999999995</v>
      </c>
      <c r="Q101" s="14">
        <f t="shared" si="7"/>
        <v>192.5</v>
      </c>
      <c r="R101" s="26">
        <v>1</v>
      </c>
    </row>
    <row r="102" spans="1:18" x14ac:dyDescent="0.25">
      <c r="A102" s="24">
        <v>3317073</v>
      </c>
      <c r="B102" s="39">
        <v>0.96899999999999997</v>
      </c>
      <c r="C102" s="24" t="s">
        <v>19</v>
      </c>
      <c r="D102" s="24" t="str" cm="1">
        <f t="array" ref="D102">LEFT(C102,MIN(SEARCH({0,1,2,3,4,5,6,7,8,9},C102&amp;"0123456789"))-1)</f>
        <v>Tr</v>
      </c>
      <c r="E102" s="35" cm="1">
        <f t="array" ref="E102">_xlfn.NUMBERVALUE(RIGHT(LEFT(C102,SEARCH("x",C102)-1),SEARCH("x",C102)-MIN(SEARCH({0,1,2,3,4,5,6,7,8,9},C102&amp;"0123456789"))))</f>
        <v>18</v>
      </c>
      <c r="F102" s="14" t="e">
        <f t="shared" si="5"/>
        <v>#N/A</v>
      </c>
      <c r="G102" s="41">
        <f t="shared" si="6"/>
        <v>4</v>
      </c>
      <c r="H102" s="24" t="s">
        <v>24</v>
      </c>
      <c r="I102" s="35">
        <v>28</v>
      </c>
      <c r="J102" s="35">
        <v>35</v>
      </c>
      <c r="K102" s="25">
        <v>11.28</v>
      </c>
      <c r="L102" s="24" t="s">
        <v>21</v>
      </c>
      <c r="M102" s="25">
        <v>177.48</v>
      </c>
      <c r="N102" s="37">
        <v>240</v>
      </c>
      <c r="O102" s="41">
        <v>11</v>
      </c>
      <c r="P102" s="46">
        <v>0.76049999999999995</v>
      </c>
      <c r="Q102" s="14">
        <f t="shared" si="7"/>
        <v>192.5</v>
      </c>
      <c r="R102" s="26">
        <v>1</v>
      </c>
    </row>
    <row r="103" spans="1:18" x14ac:dyDescent="0.25">
      <c r="A103" s="24">
        <v>3307201</v>
      </c>
      <c r="B103" s="39">
        <v>0.85599999999999998</v>
      </c>
      <c r="C103" s="24" t="s">
        <v>17</v>
      </c>
      <c r="D103" s="24" t="str" cm="1">
        <f t="array" ref="D103">LEFT(C103,MIN(SEARCH({0,1,2,3,4,5,6,7,8,9},C103&amp;"0123456789"))-1)</f>
        <v>Tr</v>
      </c>
      <c r="E103" s="35" cm="1">
        <f t="array" ref="E103">_xlfn.NUMBERVALUE(RIGHT(LEFT(C103,SEARCH("x",C103)-1),SEARCH("x",C103)-MIN(SEARCH({0,1,2,3,4,5,6,7,8,9},C103&amp;"0123456789"))))</f>
        <v>16</v>
      </c>
      <c r="F103" s="14" t="e">
        <f t="shared" si="5"/>
        <v>#N/A</v>
      </c>
      <c r="G103" s="41">
        <f t="shared" si="6"/>
        <v>4</v>
      </c>
      <c r="H103" s="24" t="s">
        <v>20</v>
      </c>
      <c r="I103" s="35">
        <v>28</v>
      </c>
      <c r="J103" s="35">
        <v>35</v>
      </c>
      <c r="K103" s="25">
        <v>17.68</v>
      </c>
      <c r="L103" s="24" t="s">
        <v>14</v>
      </c>
      <c r="M103" s="25">
        <v>74.98</v>
      </c>
      <c r="N103" s="37">
        <v>240</v>
      </c>
      <c r="O103" s="41">
        <v>11</v>
      </c>
      <c r="P103" s="46">
        <v>0.76049999999999995</v>
      </c>
      <c r="Q103" s="14">
        <f t="shared" si="7"/>
        <v>192.5</v>
      </c>
      <c r="R103" s="26">
        <v>1</v>
      </c>
    </row>
    <row r="104" spans="1:18" x14ac:dyDescent="0.25">
      <c r="A104" s="24">
        <v>3302242</v>
      </c>
      <c r="B104" s="39">
        <v>1.151</v>
      </c>
      <c r="C104" s="24" t="s">
        <v>18</v>
      </c>
      <c r="D104" s="24" t="str" cm="1">
        <f t="array" ref="D104">LEFT(C104,MIN(SEARCH({0,1,2,3,4,5,6,7,8,9},C104&amp;"0123456789"))-1)</f>
        <v>Tr</v>
      </c>
      <c r="E104" s="35" cm="1">
        <f t="array" ref="E104">_xlfn.NUMBERVALUE(RIGHT(LEFT(C104,SEARCH("x",C104)-1),SEARCH("x",C104)-MIN(SEARCH({0,1,2,3,4,5,6,7,8,9},C104&amp;"0123456789"))))</f>
        <v>18</v>
      </c>
      <c r="F104" s="14">
        <f t="shared" si="5"/>
        <v>8</v>
      </c>
      <c r="G104" s="41">
        <f t="shared" si="6"/>
        <v>4</v>
      </c>
      <c r="H104" s="24" t="s">
        <v>20</v>
      </c>
      <c r="I104" s="35">
        <v>28</v>
      </c>
      <c r="J104" s="35">
        <v>35</v>
      </c>
      <c r="K104" s="25">
        <v>21.66</v>
      </c>
      <c r="L104" s="24" t="s">
        <v>14</v>
      </c>
      <c r="M104" s="25">
        <v>143.29</v>
      </c>
      <c r="N104" s="37">
        <v>240</v>
      </c>
      <c r="O104" s="41">
        <v>11</v>
      </c>
      <c r="P104" s="46">
        <v>0.76049999999999995</v>
      </c>
      <c r="Q104" s="14">
        <f t="shared" si="7"/>
        <v>192.5</v>
      </c>
      <c r="R104" s="26">
        <v>1</v>
      </c>
    </row>
    <row r="105" spans="1:18" x14ac:dyDescent="0.25">
      <c r="A105" s="24">
        <v>3289036</v>
      </c>
      <c r="B105" s="39">
        <v>1.9850000000000001</v>
      </c>
      <c r="C105" s="24" t="s">
        <v>48</v>
      </c>
      <c r="D105" s="24" t="str" cm="1">
        <f t="array" ref="D105">LEFT(C105,MIN(SEARCH({0,1,2,3,4,5,6,7,8,9},C105&amp;"0123456789"))-1)</f>
        <v>Ds</v>
      </c>
      <c r="E105" s="35" cm="1">
        <f t="array" ref="E105">_xlfn.NUMBERVALUE(RIGHT(LEFT(C105,SEARCH("x",C105)-1),SEARCH("x",C105)-MIN(SEARCH({0,1,2,3,4,5,6,7,8,9},C105&amp;"0123456789"))))</f>
        <v>14</v>
      </c>
      <c r="F105" s="14" t="e">
        <f t="shared" si="5"/>
        <v>#N/A</v>
      </c>
      <c r="G105" s="41">
        <f t="shared" si="6"/>
        <v>25</v>
      </c>
      <c r="H105" s="24" t="s">
        <v>24</v>
      </c>
      <c r="I105" s="35">
        <v>28</v>
      </c>
      <c r="J105" s="35">
        <v>35</v>
      </c>
      <c r="K105" s="25">
        <v>19.55</v>
      </c>
      <c r="L105" s="24" t="s">
        <v>14</v>
      </c>
      <c r="M105" s="25">
        <v>90.2</v>
      </c>
      <c r="N105" s="37">
        <v>240</v>
      </c>
      <c r="O105" s="41">
        <v>11</v>
      </c>
      <c r="P105" s="46">
        <v>0.76049999999999995</v>
      </c>
      <c r="Q105" s="14">
        <f t="shared" si="7"/>
        <v>30.8</v>
      </c>
      <c r="R105" s="26">
        <v>1</v>
      </c>
    </row>
    <row r="106" spans="1:18" x14ac:dyDescent="0.25">
      <c r="A106" s="24">
        <v>3289036</v>
      </c>
      <c r="B106" s="39">
        <v>2.3340000000000001</v>
      </c>
      <c r="C106" s="24" t="s">
        <v>49</v>
      </c>
      <c r="D106" s="24" t="str" cm="1">
        <f t="array" ref="D106">LEFT(C106,MIN(SEARCH({0,1,2,3,4,5,6,7,8,9},C106&amp;"0123456789"))-1)</f>
        <v>Ds</v>
      </c>
      <c r="E106" s="35" cm="1">
        <f t="array" ref="E106">_xlfn.NUMBERVALUE(RIGHT(LEFT(C106,SEARCH("x",C106)-1),SEARCH("x",C106)-MIN(SEARCH({0,1,2,3,4,5,6,7,8,9},C106&amp;"0123456789"))))</f>
        <v>14</v>
      </c>
      <c r="F106" s="14" t="e">
        <f t="shared" si="5"/>
        <v>#N/A</v>
      </c>
      <c r="G106" s="41">
        <f t="shared" si="6"/>
        <v>30</v>
      </c>
      <c r="H106" s="24" t="s">
        <v>24</v>
      </c>
      <c r="I106" s="35">
        <v>28</v>
      </c>
      <c r="J106" s="35">
        <v>35</v>
      </c>
      <c r="K106" s="25">
        <v>19.55</v>
      </c>
      <c r="L106" s="24" t="s">
        <v>14</v>
      </c>
      <c r="M106" s="25">
        <v>90.2</v>
      </c>
      <c r="N106" s="37">
        <v>240</v>
      </c>
      <c r="O106" s="41">
        <v>11</v>
      </c>
      <c r="P106" s="46">
        <v>0.76049999999999995</v>
      </c>
      <c r="Q106" s="14">
        <f t="shared" si="7"/>
        <v>25.666666666666668</v>
      </c>
      <c r="R106" s="26">
        <v>1</v>
      </c>
    </row>
    <row r="107" spans="1:18" x14ac:dyDescent="0.25">
      <c r="A107" s="24">
        <v>3243877</v>
      </c>
      <c r="B107" s="39">
        <v>1.2170000000000001</v>
      </c>
      <c r="C107" s="24" t="s">
        <v>15</v>
      </c>
      <c r="D107" s="24" t="str" cm="1">
        <f t="array" ref="D107">LEFT(C107,MIN(SEARCH({0,1,2,3,4,5,6,7,8,9},C107&amp;"0123456789"))-1)</f>
        <v>Tr</v>
      </c>
      <c r="E107" s="35" cm="1">
        <f t="array" ref="E107">_xlfn.NUMBERVALUE(RIGHT(LEFT(C107,SEARCH("x",C107)-1),SEARCH("x",C107)-MIN(SEARCH({0,1,2,3,4,5,6,7,8,9},C107&amp;"0123456789"))))</f>
        <v>20</v>
      </c>
      <c r="F107" s="14">
        <f t="shared" si="5"/>
        <v>8</v>
      </c>
      <c r="G107" s="41">
        <f t="shared" si="6"/>
        <v>4</v>
      </c>
      <c r="H107" s="24" t="s">
        <v>24</v>
      </c>
      <c r="I107" s="35">
        <v>32</v>
      </c>
      <c r="J107" s="35">
        <v>44</v>
      </c>
      <c r="K107" s="25">
        <v>17.920000000000002</v>
      </c>
      <c r="L107" s="24" t="s">
        <v>16</v>
      </c>
      <c r="M107" s="25">
        <v>28.29</v>
      </c>
      <c r="N107" s="37">
        <v>240</v>
      </c>
      <c r="O107" s="41">
        <v>11</v>
      </c>
      <c r="P107" s="46">
        <v>0.76049999999999995</v>
      </c>
      <c r="Q107" s="14">
        <f t="shared" si="7"/>
        <v>192.5</v>
      </c>
      <c r="R107" s="26">
        <v>1</v>
      </c>
    </row>
    <row r="108" spans="1:18" x14ac:dyDescent="0.25">
      <c r="A108" s="24">
        <v>3223702</v>
      </c>
      <c r="B108" s="39">
        <v>0.74199999999999999</v>
      </c>
      <c r="C108" s="24" t="s">
        <v>28</v>
      </c>
      <c r="D108" s="24" t="str" cm="1">
        <f t="array" ref="D108">LEFT(C108,MIN(SEARCH({0,1,2,3,4,5,6,7,8,9},C108&amp;"0123456789"))-1)</f>
        <v>Ds</v>
      </c>
      <c r="E108" s="35" cm="1">
        <f t="array" ref="E108">_xlfn.NUMBERVALUE(RIGHT(LEFT(C108,SEARCH("x",C108)-1),SEARCH("x",C108)-MIN(SEARCH({0,1,2,3,4,5,6,7,8,9},C108&amp;"0123456789"))))</f>
        <v>12</v>
      </c>
      <c r="F108" s="14" t="e">
        <f t="shared" si="5"/>
        <v>#N/A</v>
      </c>
      <c r="G108" s="41">
        <f t="shared" si="6"/>
        <v>5</v>
      </c>
      <c r="H108" s="24" t="s">
        <v>13</v>
      </c>
      <c r="I108" s="35">
        <v>28</v>
      </c>
      <c r="J108" s="35">
        <v>35</v>
      </c>
      <c r="K108" s="25">
        <v>24.16</v>
      </c>
      <c r="L108" s="24" t="s">
        <v>14</v>
      </c>
      <c r="M108" s="25">
        <v>74.849999999999994</v>
      </c>
      <c r="N108" s="37">
        <v>240</v>
      </c>
      <c r="O108" s="41">
        <v>11</v>
      </c>
      <c r="P108" s="46">
        <v>0.76049999999999995</v>
      </c>
      <c r="Q108" s="14">
        <f t="shared" si="7"/>
        <v>154</v>
      </c>
      <c r="R108" s="26">
        <v>1</v>
      </c>
    </row>
    <row r="109" spans="1:18" x14ac:dyDescent="0.25">
      <c r="A109" s="24">
        <v>3212969</v>
      </c>
      <c r="B109" s="39">
        <v>3.137</v>
      </c>
      <c r="C109" s="24" t="s">
        <v>75</v>
      </c>
      <c r="D109" s="24" t="str" cm="1">
        <f t="array" ref="D109">LEFT(C109,MIN(SEARCH({0,1,2,3,4,5,6,7,8,9},C109&amp;"0123456789"))-1)</f>
        <v>Ds</v>
      </c>
      <c r="E109" s="35" cm="1">
        <f t="array" ref="E109">_xlfn.NUMBERVALUE(RIGHT(LEFT(C109,SEARCH("x",C109)-1),SEARCH("x",C109)-MIN(SEARCH({0,1,2,3,4,5,6,7,8,9},C109&amp;"0123456789"))))</f>
        <v>14</v>
      </c>
      <c r="F109" s="14" t="e">
        <f t="shared" si="5"/>
        <v>#N/A</v>
      </c>
      <c r="G109" s="41">
        <f t="shared" si="6"/>
        <v>406</v>
      </c>
      <c r="H109" s="24" t="s">
        <v>24</v>
      </c>
      <c r="I109" s="35">
        <v>28</v>
      </c>
      <c r="J109" s="35">
        <v>35</v>
      </c>
      <c r="K109" s="25" t="s">
        <v>22</v>
      </c>
      <c r="L109" s="24" t="s">
        <v>14</v>
      </c>
      <c r="M109" s="25">
        <v>95.12</v>
      </c>
      <c r="N109" s="37">
        <v>240</v>
      </c>
      <c r="O109" s="41">
        <v>11</v>
      </c>
      <c r="P109" s="46">
        <v>0.76049999999999995</v>
      </c>
      <c r="Q109" s="14">
        <f t="shared" si="7"/>
        <v>1.896551724137931</v>
      </c>
      <c r="R109" s="26">
        <v>1</v>
      </c>
    </row>
    <row r="110" spans="1:18" x14ac:dyDescent="0.25">
      <c r="A110" s="24">
        <v>3198411</v>
      </c>
      <c r="B110" s="39">
        <v>0.85599999999999998</v>
      </c>
      <c r="C110" s="24" t="s">
        <v>17</v>
      </c>
      <c r="D110" s="24" t="str" cm="1">
        <f t="array" ref="D110">LEFT(C110,MIN(SEARCH({0,1,2,3,4,5,6,7,8,9},C110&amp;"0123456789"))-1)</f>
        <v>Tr</v>
      </c>
      <c r="E110" s="35" cm="1">
        <f t="array" ref="E110">_xlfn.NUMBERVALUE(RIGHT(LEFT(C110,SEARCH("x",C110)-1),SEARCH("x",C110)-MIN(SEARCH({0,1,2,3,4,5,6,7,8,9},C110&amp;"0123456789"))))</f>
        <v>16</v>
      </c>
      <c r="F110" s="14" t="e">
        <f t="shared" si="5"/>
        <v>#N/A</v>
      </c>
      <c r="G110" s="41">
        <f t="shared" si="6"/>
        <v>4</v>
      </c>
      <c r="H110" s="24" t="s">
        <v>24</v>
      </c>
      <c r="I110" s="35">
        <v>28</v>
      </c>
      <c r="J110" s="35">
        <v>35</v>
      </c>
      <c r="K110" s="25">
        <v>12.47</v>
      </c>
      <c r="L110" s="24" t="s">
        <v>14</v>
      </c>
      <c r="M110" s="25">
        <v>74.98</v>
      </c>
      <c r="N110" s="37">
        <v>240</v>
      </c>
      <c r="O110" s="41">
        <v>11</v>
      </c>
      <c r="P110" s="46">
        <v>0.76049999999999995</v>
      </c>
      <c r="Q110" s="14">
        <f t="shared" si="7"/>
        <v>192.5</v>
      </c>
      <c r="R110" s="26">
        <v>1</v>
      </c>
    </row>
    <row r="111" spans="1:18" x14ac:dyDescent="0.25">
      <c r="A111" s="24">
        <v>3193616</v>
      </c>
      <c r="B111" s="39">
        <v>1.151</v>
      </c>
      <c r="C111" s="24" t="s">
        <v>18</v>
      </c>
      <c r="D111" s="24" t="str" cm="1">
        <f t="array" ref="D111">LEFT(C111,MIN(SEARCH({0,1,2,3,4,5,6,7,8,9},C111&amp;"0123456789"))-1)</f>
        <v>Tr</v>
      </c>
      <c r="E111" s="35" cm="1">
        <f t="array" ref="E111">_xlfn.NUMBERVALUE(RIGHT(LEFT(C111,SEARCH("x",C111)-1),SEARCH("x",C111)-MIN(SEARCH({0,1,2,3,4,5,6,7,8,9},C111&amp;"0123456789"))))</f>
        <v>18</v>
      </c>
      <c r="F111" s="14">
        <f t="shared" si="5"/>
        <v>8</v>
      </c>
      <c r="G111" s="41">
        <f t="shared" si="6"/>
        <v>4</v>
      </c>
      <c r="H111" s="24" t="s">
        <v>24</v>
      </c>
      <c r="I111" s="35">
        <v>28</v>
      </c>
      <c r="J111" s="35">
        <v>35</v>
      </c>
      <c r="K111" s="25">
        <v>16.190000000000001</v>
      </c>
      <c r="L111" s="24" t="s">
        <v>14</v>
      </c>
      <c r="M111" s="25">
        <v>143.29</v>
      </c>
      <c r="N111" s="37">
        <v>240</v>
      </c>
      <c r="O111" s="41">
        <v>11</v>
      </c>
      <c r="P111" s="46">
        <v>0.76049999999999995</v>
      </c>
      <c r="Q111" s="14">
        <f t="shared" si="7"/>
        <v>192.5</v>
      </c>
      <c r="R111" s="26">
        <v>1</v>
      </c>
    </row>
    <row r="112" spans="1:18" x14ac:dyDescent="0.25">
      <c r="A112" s="24">
        <v>3136506</v>
      </c>
      <c r="B112" s="39">
        <v>0.85599999999999998</v>
      </c>
      <c r="C112" s="24" t="s">
        <v>17</v>
      </c>
      <c r="D112" s="24" t="str" cm="1">
        <f t="array" ref="D112">LEFT(C112,MIN(SEARCH({0,1,2,3,4,5,6,7,8,9},C112&amp;"0123456789"))-1)</f>
        <v>Tr</v>
      </c>
      <c r="E112" s="35" cm="1">
        <f t="array" ref="E112">_xlfn.NUMBERVALUE(RIGHT(LEFT(C112,SEARCH("x",C112)-1),SEARCH("x",C112)-MIN(SEARCH({0,1,2,3,4,5,6,7,8,9},C112&amp;"0123456789"))))</f>
        <v>16</v>
      </c>
      <c r="F112" s="14" t="e">
        <f t="shared" si="5"/>
        <v>#N/A</v>
      </c>
      <c r="G112" s="41">
        <f t="shared" si="6"/>
        <v>4</v>
      </c>
      <c r="H112" s="24" t="s">
        <v>13</v>
      </c>
      <c r="I112" s="35">
        <v>28</v>
      </c>
      <c r="J112" s="35">
        <v>35</v>
      </c>
      <c r="K112" s="25">
        <v>14.51</v>
      </c>
      <c r="L112" s="24" t="s">
        <v>21</v>
      </c>
      <c r="M112" s="25">
        <v>177.48</v>
      </c>
      <c r="N112" s="37">
        <v>240</v>
      </c>
      <c r="O112" s="41">
        <v>11</v>
      </c>
      <c r="P112" s="46">
        <v>0.76049999999999995</v>
      </c>
      <c r="Q112" s="14">
        <f t="shared" si="7"/>
        <v>192.5</v>
      </c>
      <c r="R112" s="26">
        <v>1</v>
      </c>
    </row>
    <row r="113" spans="1:18" x14ac:dyDescent="0.25">
      <c r="A113" s="24">
        <v>3006332</v>
      </c>
      <c r="B113" s="39">
        <v>1.2949999999999999</v>
      </c>
      <c r="C113" s="24" t="s">
        <v>50</v>
      </c>
      <c r="D113" s="24" t="str" cm="1">
        <f t="array" ref="D113">LEFT(C113,MIN(SEARCH({0,1,2,3,4,5,6,7,8,9},C113&amp;"0123456789"))-1)</f>
        <v>Ds</v>
      </c>
      <c r="E113" s="35" cm="1">
        <f t="array" ref="E113">_xlfn.NUMBERVALUE(RIGHT(LEFT(C113,SEARCH("x",C113)-1),SEARCH("x",C113)-MIN(SEARCH({0,1,2,3,4,5,6,7,8,9},C113&amp;"0123456789"))))</f>
        <v>12</v>
      </c>
      <c r="F113" s="14" t="e">
        <f t="shared" si="5"/>
        <v>#N/A</v>
      </c>
      <c r="G113" s="41">
        <f t="shared" si="6"/>
        <v>15</v>
      </c>
      <c r="H113" s="24" t="s">
        <v>13</v>
      </c>
      <c r="I113" s="35">
        <v>28</v>
      </c>
      <c r="J113" s="35">
        <v>35</v>
      </c>
      <c r="K113" s="25" t="s">
        <v>22</v>
      </c>
      <c r="L113" s="24" t="s">
        <v>14</v>
      </c>
      <c r="M113" s="25" t="s">
        <v>22</v>
      </c>
      <c r="N113" s="37">
        <v>240</v>
      </c>
      <c r="O113" s="41">
        <v>11</v>
      </c>
      <c r="P113" s="46">
        <v>0.76049999999999995</v>
      </c>
      <c r="Q113" s="14">
        <f t="shared" si="7"/>
        <v>51.333333333333336</v>
      </c>
      <c r="R113" s="26">
        <v>1</v>
      </c>
    </row>
    <row r="114" spans="1:18" x14ac:dyDescent="0.25">
      <c r="A114" s="24">
        <v>2991745</v>
      </c>
      <c r="B114" s="39">
        <v>0.85599999999999998</v>
      </c>
      <c r="C114" s="24" t="s">
        <v>17</v>
      </c>
      <c r="D114" s="24" t="str" cm="1">
        <f t="array" ref="D114">LEFT(C114,MIN(SEARCH({0,1,2,3,4,5,6,7,8,9},C114&amp;"0123456789"))-1)</f>
        <v>Tr</v>
      </c>
      <c r="E114" s="35" cm="1">
        <f t="array" ref="E114">_xlfn.NUMBERVALUE(RIGHT(LEFT(C114,SEARCH("x",C114)-1),SEARCH("x",C114)-MIN(SEARCH({0,1,2,3,4,5,6,7,8,9},C114&amp;"0123456789"))))</f>
        <v>16</v>
      </c>
      <c r="F114" s="14" t="e">
        <f t="shared" si="5"/>
        <v>#N/A</v>
      </c>
      <c r="G114" s="41">
        <f t="shared" si="6"/>
        <v>4</v>
      </c>
      <c r="H114" s="24" t="s">
        <v>20</v>
      </c>
      <c r="I114" s="35">
        <v>28</v>
      </c>
      <c r="J114" s="35">
        <v>35</v>
      </c>
      <c r="K114" s="25">
        <v>17.68</v>
      </c>
      <c r="L114" s="24" t="s">
        <v>21</v>
      </c>
      <c r="M114" s="25">
        <v>177.48</v>
      </c>
      <c r="N114" s="37">
        <v>240</v>
      </c>
      <c r="O114" s="41">
        <v>11</v>
      </c>
      <c r="P114" s="46">
        <v>0.76049999999999995</v>
      </c>
      <c r="Q114" s="14">
        <f t="shared" si="7"/>
        <v>192.5</v>
      </c>
      <c r="R114" s="26">
        <v>1</v>
      </c>
    </row>
    <row r="115" spans="1:18" x14ac:dyDescent="0.25">
      <c r="A115" s="24">
        <v>2976481</v>
      </c>
      <c r="B115" s="39">
        <v>0.74199999999999999</v>
      </c>
      <c r="C115" s="24" t="s">
        <v>51</v>
      </c>
      <c r="D115" s="24" t="str" cm="1">
        <f t="array" ref="D115">LEFT(C115,MIN(SEARCH({0,1,2,3,4,5,6,7,8,9},C115&amp;"0123456789"))-1)</f>
        <v>Tr</v>
      </c>
      <c r="E115" s="35" cm="1">
        <f t="array" ref="E115">_xlfn.NUMBERVALUE(RIGHT(LEFT(C115,SEARCH("x",C115)-1),SEARCH("x",C115)-MIN(SEARCH({0,1,2,3,4,5,6,7,8,9},C115&amp;"0123456789"))))</f>
        <v>14</v>
      </c>
      <c r="F115" s="14" t="e">
        <f t="shared" si="5"/>
        <v>#N/A</v>
      </c>
      <c r="G115" s="41">
        <f t="shared" si="6"/>
        <v>4</v>
      </c>
      <c r="H115" s="24" t="s">
        <v>13</v>
      </c>
      <c r="I115" s="35">
        <v>28</v>
      </c>
      <c r="J115" s="35">
        <v>35</v>
      </c>
      <c r="K115" s="25">
        <v>14.51</v>
      </c>
      <c r="L115" s="24" t="s">
        <v>14</v>
      </c>
      <c r="M115" s="25">
        <v>76.59</v>
      </c>
      <c r="N115" s="37">
        <v>240</v>
      </c>
      <c r="O115" s="41">
        <v>11</v>
      </c>
      <c r="P115" s="46">
        <v>0.76049999999999995</v>
      </c>
      <c r="Q115" s="14">
        <f t="shared" si="7"/>
        <v>192.5</v>
      </c>
      <c r="R115" s="26">
        <v>1</v>
      </c>
    </row>
    <row r="116" spans="1:18" x14ac:dyDescent="0.25">
      <c r="A116" s="24">
        <v>2972018</v>
      </c>
      <c r="B116" s="39">
        <v>1.0920000000000001</v>
      </c>
      <c r="C116" s="24" t="s">
        <v>52</v>
      </c>
      <c r="D116" s="24" t="str" cm="1">
        <f t="array" ref="D116">LEFT(C116,MIN(SEARCH({0,1,2,3,4,5,6,7,8,9},C116&amp;"0123456789"))-1)</f>
        <v>Tr</v>
      </c>
      <c r="E116" s="35" cm="1">
        <f t="array" ref="E116">_xlfn.NUMBERVALUE(RIGHT(LEFT(C116,SEARCH("x",C116)-1),SEARCH("x",C116)-MIN(SEARCH({0,1,2,3,4,5,6,7,8,9},C116&amp;"0123456789"))))</f>
        <v>16</v>
      </c>
      <c r="F116" s="14">
        <f t="shared" si="5"/>
        <v>8</v>
      </c>
      <c r="G116" s="41">
        <f t="shared" si="6"/>
        <v>4</v>
      </c>
      <c r="H116" s="24" t="s">
        <v>13</v>
      </c>
      <c r="I116" s="35">
        <v>28</v>
      </c>
      <c r="J116" s="35">
        <v>35</v>
      </c>
      <c r="K116" s="25">
        <v>15.66</v>
      </c>
      <c r="L116" s="24" t="s">
        <v>14</v>
      </c>
      <c r="M116" s="25">
        <v>99.59</v>
      </c>
      <c r="N116" s="37">
        <v>240</v>
      </c>
      <c r="O116" s="41">
        <v>11</v>
      </c>
      <c r="P116" s="46">
        <v>0.76049999999999995</v>
      </c>
      <c r="Q116" s="14">
        <f t="shared" si="7"/>
        <v>192.5</v>
      </c>
      <c r="R116" s="26">
        <v>1</v>
      </c>
    </row>
    <row r="117" spans="1:18" x14ac:dyDescent="0.25">
      <c r="A117" s="24">
        <v>2902439</v>
      </c>
      <c r="B117" s="39">
        <v>0.85599999999999998</v>
      </c>
      <c r="C117" s="24" t="s">
        <v>17</v>
      </c>
      <c r="D117" s="24" t="str" cm="1">
        <f t="array" ref="D117">LEFT(C117,MIN(SEARCH({0,1,2,3,4,5,6,7,8,9},C117&amp;"0123456789"))-1)</f>
        <v>Tr</v>
      </c>
      <c r="E117" s="35" cm="1">
        <f t="array" ref="E117">_xlfn.NUMBERVALUE(RIGHT(LEFT(C117,SEARCH("x",C117)-1),SEARCH("x",C117)-MIN(SEARCH({0,1,2,3,4,5,6,7,8,9},C117&amp;"0123456789"))))</f>
        <v>16</v>
      </c>
      <c r="F117" s="14" t="e">
        <f t="shared" si="5"/>
        <v>#N/A</v>
      </c>
      <c r="G117" s="41">
        <f t="shared" si="6"/>
        <v>4</v>
      </c>
      <c r="H117" s="24" t="s">
        <v>24</v>
      </c>
      <c r="I117" s="35">
        <v>28</v>
      </c>
      <c r="J117" s="35">
        <v>35</v>
      </c>
      <c r="K117" s="25">
        <v>12.47</v>
      </c>
      <c r="L117" s="24" t="s">
        <v>21</v>
      </c>
      <c r="M117" s="25">
        <v>177.48</v>
      </c>
      <c r="N117" s="37">
        <v>240</v>
      </c>
      <c r="O117" s="41">
        <v>11</v>
      </c>
      <c r="P117" s="46">
        <v>0.76049999999999995</v>
      </c>
      <c r="Q117" s="14">
        <f t="shared" si="7"/>
        <v>192.5</v>
      </c>
      <c r="R117" s="26">
        <v>1</v>
      </c>
    </row>
    <row r="118" spans="1:18" x14ac:dyDescent="0.25">
      <c r="A118" s="24">
        <v>2834743</v>
      </c>
      <c r="B118" s="39">
        <v>0.74199999999999999</v>
      </c>
      <c r="C118" s="24" t="s">
        <v>51</v>
      </c>
      <c r="D118" s="24" t="str" cm="1">
        <f t="array" ref="D118">LEFT(C118,MIN(SEARCH({0,1,2,3,4,5,6,7,8,9},C118&amp;"0123456789"))-1)</f>
        <v>Tr</v>
      </c>
      <c r="E118" s="35" cm="1">
        <f t="array" ref="E118">_xlfn.NUMBERVALUE(RIGHT(LEFT(C118,SEARCH("x",C118)-1),SEARCH("x",C118)-MIN(SEARCH({0,1,2,3,4,5,6,7,8,9},C118&amp;"0123456789"))))</f>
        <v>14</v>
      </c>
      <c r="F118" s="14" t="e">
        <f t="shared" si="5"/>
        <v>#N/A</v>
      </c>
      <c r="G118" s="41">
        <f t="shared" si="6"/>
        <v>4</v>
      </c>
      <c r="H118" s="24" t="s">
        <v>20</v>
      </c>
      <c r="I118" s="35">
        <v>28</v>
      </c>
      <c r="J118" s="35">
        <v>35</v>
      </c>
      <c r="K118" s="25">
        <v>17.68</v>
      </c>
      <c r="L118" s="24" t="s">
        <v>14</v>
      </c>
      <c r="M118" s="25">
        <v>76.59</v>
      </c>
      <c r="N118" s="37">
        <v>240</v>
      </c>
      <c r="O118" s="41">
        <v>11</v>
      </c>
      <c r="P118" s="46">
        <v>0.76049999999999995</v>
      </c>
      <c r="Q118" s="14">
        <f t="shared" si="7"/>
        <v>192.5</v>
      </c>
      <c r="R118" s="26">
        <v>1</v>
      </c>
    </row>
    <row r="119" spans="1:18" x14ac:dyDescent="0.25">
      <c r="A119" s="24">
        <v>2830493</v>
      </c>
      <c r="B119" s="39">
        <v>1.0920000000000001</v>
      </c>
      <c r="C119" s="24" t="s">
        <v>52</v>
      </c>
      <c r="D119" s="24" t="str" cm="1">
        <f t="array" ref="D119">LEFT(C119,MIN(SEARCH({0,1,2,3,4,5,6,7,8,9},C119&amp;"0123456789"))-1)</f>
        <v>Tr</v>
      </c>
      <c r="E119" s="35" cm="1">
        <f t="array" ref="E119">_xlfn.NUMBERVALUE(RIGHT(LEFT(C119,SEARCH("x",C119)-1),SEARCH("x",C119)-MIN(SEARCH({0,1,2,3,4,5,6,7,8,9},C119&amp;"0123456789"))))</f>
        <v>16</v>
      </c>
      <c r="F119" s="14">
        <f t="shared" si="5"/>
        <v>8</v>
      </c>
      <c r="G119" s="41">
        <f t="shared" si="6"/>
        <v>4</v>
      </c>
      <c r="H119" s="24" t="s">
        <v>20</v>
      </c>
      <c r="I119" s="35">
        <v>28</v>
      </c>
      <c r="J119" s="35">
        <v>35</v>
      </c>
      <c r="K119" s="25">
        <v>18.96</v>
      </c>
      <c r="L119" s="24" t="s">
        <v>14</v>
      </c>
      <c r="M119" s="25">
        <v>99.59</v>
      </c>
      <c r="N119" s="37">
        <v>240</v>
      </c>
      <c r="O119" s="41">
        <v>11</v>
      </c>
      <c r="P119" s="46">
        <v>0.76049999999999995</v>
      </c>
      <c r="Q119" s="14">
        <f t="shared" si="7"/>
        <v>192.5</v>
      </c>
      <c r="R119" s="26">
        <v>1</v>
      </c>
    </row>
    <row r="120" spans="1:18" x14ac:dyDescent="0.25">
      <c r="A120" s="24">
        <v>2778049</v>
      </c>
      <c r="B120" s="39">
        <v>0.96899999999999997</v>
      </c>
      <c r="C120" s="24" t="s">
        <v>19</v>
      </c>
      <c r="D120" s="24" t="str" cm="1">
        <f t="array" ref="D120">LEFT(C120,MIN(SEARCH({0,1,2,3,4,5,6,7,8,9},C120&amp;"0123456789"))-1)</f>
        <v>Tr</v>
      </c>
      <c r="E120" s="35" cm="1">
        <f t="array" ref="E120">_xlfn.NUMBERVALUE(RIGHT(LEFT(C120,SEARCH("x",C120)-1),SEARCH("x",C120)-MIN(SEARCH({0,1,2,3,4,5,6,7,8,9},C120&amp;"0123456789"))))</f>
        <v>18</v>
      </c>
      <c r="F120" s="14" t="e">
        <f t="shared" si="5"/>
        <v>#N/A</v>
      </c>
      <c r="G120" s="41">
        <f t="shared" si="6"/>
        <v>4</v>
      </c>
      <c r="H120" s="24" t="s">
        <v>13</v>
      </c>
      <c r="I120" s="35">
        <v>28</v>
      </c>
      <c r="J120" s="35">
        <v>35</v>
      </c>
      <c r="K120" s="25">
        <v>13.36</v>
      </c>
      <c r="L120" s="24" t="s">
        <v>16</v>
      </c>
      <c r="M120" s="25">
        <v>25.99</v>
      </c>
      <c r="N120" s="37">
        <v>240</v>
      </c>
      <c r="O120" s="41">
        <v>11</v>
      </c>
      <c r="P120" s="46">
        <v>0.76049999999999995</v>
      </c>
      <c r="Q120" s="14">
        <f t="shared" si="7"/>
        <v>192.5</v>
      </c>
      <c r="R120" s="26">
        <v>1</v>
      </c>
    </row>
    <row r="121" spans="1:18" x14ac:dyDescent="0.25">
      <c r="A121" s="24">
        <v>2741495</v>
      </c>
      <c r="B121" s="39">
        <v>0.74199999999999999</v>
      </c>
      <c r="C121" s="24" t="s">
        <v>51</v>
      </c>
      <c r="D121" s="24" t="str" cm="1">
        <f t="array" ref="D121">LEFT(C121,MIN(SEARCH({0,1,2,3,4,5,6,7,8,9},C121&amp;"0123456789"))-1)</f>
        <v>Tr</v>
      </c>
      <c r="E121" s="35" cm="1">
        <f t="array" ref="E121">_xlfn.NUMBERVALUE(RIGHT(LEFT(C121,SEARCH("x",C121)-1),SEARCH("x",C121)-MIN(SEARCH({0,1,2,3,4,5,6,7,8,9},C121&amp;"0123456789"))))</f>
        <v>14</v>
      </c>
      <c r="F121" s="14" t="e">
        <f t="shared" si="5"/>
        <v>#N/A</v>
      </c>
      <c r="G121" s="41">
        <f t="shared" si="6"/>
        <v>4</v>
      </c>
      <c r="H121" s="24" t="s">
        <v>24</v>
      </c>
      <c r="I121" s="35">
        <v>28</v>
      </c>
      <c r="J121" s="35">
        <v>35</v>
      </c>
      <c r="K121" s="25">
        <v>12.47</v>
      </c>
      <c r="L121" s="24" t="s">
        <v>14</v>
      </c>
      <c r="M121" s="25">
        <v>76.59</v>
      </c>
      <c r="N121" s="37">
        <v>240</v>
      </c>
      <c r="O121" s="41">
        <v>11</v>
      </c>
      <c r="P121" s="46">
        <v>0.76049999999999995</v>
      </c>
      <c r="Q121" s="14">
        <f t="shared" si="7"/>
        <v>192.5</v>
      </c>
      <c r="R121" s="26">
        <v>1</v>
      </c>
    </row>
    <row r="122" spans="1:18" x14ac:dyDescent="0.25">
      <c r="A122" s="24">
        <v>2737385</v>
      </c>
      <c r="B122" s="39">
        <v>1.0920000000000001</v>
      </c>
      <c r="C122" s="24" t="s">
        <v>52</v>
      </c>
      <c r="D122" s="24" t="str" cm="1">
        <f t="array" ref="D122">LEFT(C122,MIN(SEARCH({0,1,2,3,4,5,6,7,8,9},C122&amp;"0123456789"))-1)</f>
        <v>Tr</v>
      </c>
      <c r="E122" s="35" cm="1">
        <f t="array" ref="E122">_xlfn.NUMBERVALUE(RIGHT(LEFT(C122,SEARCH("x",C122)-1),SEARCH("x",C122)-MIN(SEARCH({0,1,2,3,4,5,6,7,8,9},C122&amp;"0123456789"))))</f>
        <v>16</v>
      </c>
      <c r="F122" s="14">
        <f t="shared" si="5"/>
        <v>8</v>
      </c>
      <c r="G122" s="41">
        <f t="shared" si="6"/>
        <v>4</v>
      </c>
      <c r="H122" s="24" t="s">
        <v>24</v>
      </c>
      <c r="I122" s="35">
        <v>28</v>
      </c>
      <c r="J122" s="35">
        <v>35</v>
      </c>
      <c r="K122" s="25">
        <v>13.66</v>
      </c>
      <c r="L122" s="24" t="s">
        <v>14</v>
      </c>
      <c r="M122" s="25">
        <v>99.59</v>
      </c>
      <c r="N122" s="37">
        <v>240</v>
      </c>
      <c r="O122" s="41">
        <v>11</v>
      </c>
      <c r="P122" s="46">
        <v>0.76049999999999995</v>
      </c>
      <c r="Q122" s="14">
        <f t="shared" si="7"/>
        <v>192.5</v>
      </c>
      <c r="R122" s="26">
        <v>1</v>
      </c>
    </row>
    <row r="123" spans="1:18" x14ac:dyDescent="0.25">
      <c r="A123" s="24">
        <v>2681908</v>
      </c>
      <c r="B123" s="39">
        <v>8.9019999999999992</v>
      </c>
      <c r="C123" s="24" t="s">
        <v>43</v>
      </c>
      <c r="D123" s="24" t="str" cm="1">
        <f t="array" ref="D123">LEFT(C123,MIN(SEARCH({0,1,2,3,4,5,6,7,8,9},C123&amp;"0123456789"))-1)</f>
        <v>Ds</v>
      </c>
      <c r="E123" s="35" cm="1">
        <f t="array" ref="E123">_xlfn.NUMBERVALUE(RIGHT(LEFT(C123,SEARCH("x",C123)-1),SEARCH("x",C123)-MIN(SEARCH({0,1,2,3,4,5,6,7,8,9},C123&amp;"0123456789"))))</f>
        <v>18</v>
      </c>
      <c r="F123" s="14" t="e">
        <f t="shared" si="5"/>
        <v>#N/A</v>
      </c>
      <c r="G123" s="41">
        <f t="shared" si="6"/>
        <v>100</v>
      </c>
      <c r="H123" s="24" t="s">
        <v>24</v>
      </c>
      <c r="I123" s="35">
        <v>28</v>
      </c>
      <c r="J123" s="35">
        <v>35</v>
      </c>
      <c r="K123" s="25">
        <v>22.78</v>
      </c>
      <c r="L123" s="24" t="s">
        <v>21</v>
      </c>
      <c r="M123" s="25">
        <v>243</v>
      </c>
      <c r="N123" s="37">
        <v>240</v>
      </c>
      <c r="O123" s="41">
        <v>11</v>
      </c>
      <c r="P123" s="46">
        <v>0.76049999999999995</v>
      </c>
      <c r="Q123" s="14">
        <f t="shared" si="7"/>
        <v>7.7</v>
      </c>
      <c r="R123" s="26">
        <v>1</v>
      </c>
    </row>
    <row r="124" spans="1:18" x14ac:dyDescent="0.25">
      <c r="A124" s="24">
        <v>2681908</v>
      </c>
      <c r="B124" s="39">
        <v>8.9019999999999992</v>
      </c>
      <c r="C124" s="24" t="s">
        <v>43</v>
      </c>
      <c r="D124" s="24" t="str" cm="1">
        <f t="array" ref="D124">LEFT(C124,MIN(SEARCH({0,1,2,3,4,5,6,7,8,9},C124&amp;"0123456789"))-1)</f>
        <v>Ds</v>
      </c>
      <c r="E124" s="35" cm="1">
        <f t="array" ref="E124">_xlfn.NUMBERVALUE(RIGHT(LEFT(C124,SEARCH("x",C124)-1),SEARCH("x",C124)-MIN(SEARCH({0,1,2,3,4,5,6,7,8,9},C124&amp;"0123456789"))))</f>
        <v>18</v>
      </c>
      <c r="F124" s="14" t="e">
        <f t="shared" si="5"/>
        <v>#N/A</v>
      </c>
      <c r="G124" s="41">
        <f t="shared" si="6"/>
        <v>100</v>
      </c>
      <c r="H124" s="24" t="s">
        <v>24</v>
      </c>
      <c r="I124" s="35">
        <v>28</v>
      </c>
      <c r="J124" s="35">
        <v>35</v>
      </c>
      <c r="K124" s="25">
        <v>22.78</v>
      </c>
      <c r="L124" s="24" t="s">
        <v>14</v>
      </c>
      <c r="M124" s="25">
        <v>146.69999999999999</v>
      </c>
      <c r="N124" s="37">
        <v>240</v>
      </c>
      <c r="O124" s="41">
        <v>11</v>
      </c>
      <c r="P124" s="46">
        <v>0.76049999999999995</v>
      </c>
      <c r="Q124" s="14">
        <f t="shared" si="7"/>
        <v>7.7</v>
      </c>
      <c r="R124" s="26">
        <v>1</v>
      </c>
    </row>
    <row r="125" spans="1:18" x14ac:dyDescent="0.25">
      <c r="A125" s="24">
        <v>2645760</v>
      </c>
      <c r="B125" s="39">
        <v>0.96899999999999997</v>
      </c>
      <c r="C125" s="24" t="s">
        <v>19</v>
      </c>
      <c r="D125" s="24" t="str" cm="1">
        <f t="array" ref="D125">LEFT(C125,MIN(SEARCH({0,1,2,3,4,5,6,7,8,9},C125&amp;"0123456789"))-1)</f>
        <v>Tr</v>
      </c>
      <c r="E125" s="35" cm="1">
        <f t="array" ref="E125">_xlfn.NUMBERVALUE(RIGHT(LEFT(C125,SEARCH("x",C125)-1),SEARCH("x",C125)-MIN(SEARCH({0,1,2,3,4,5,6,7,8,9},C125&amp;"0123456789"))))</f>
        <v>18</v>
      </c>
      <c r="F125" s="14" t="e">
        <f t="shared" si="5"/>
        <v>#N/A</v>
      </c>
      <c r="G125" s="41">
        <f t="shared" si="6"/>
        <v>4</v>
      </c>
      <c r="H125" s="24" t="s">
        <v>20</v>
      </c>
      <c r="I125" s="35">
        <v>28</v>
      </c>
      <c r="J125" s="35">
        <v>35</v>
      </c>
      <c r="K125" s="25">
        <v>16.41</v>
      </c>
      <c r="L125" s="24" t="s">
        <v>16</v>
      </c>
      <c r="M125" s="25">
        <v>25.99</v>
      </c>
      <c r="N125" s="37">
        <v>240</v>
      </c>
      <c r="O125" s="41">
        <v>11</v>
      </c>
      <c r="P125" s="46">
        <v>0.76049999999999995</v>
      </c>
      <c r="Q125" s="14">
        <f t="shared" si="7"/>
        <v>192.5</v>
      </c>
      <c r="R125" s="26">
        <v>1</v>
      </c>
    </row>
    <row r="126" spans="1:18" x14ac:dyDescent="0.25">
      <c r="A126" s="24">
        <v>2611449</v>
      </c>
      <c r="B126" s="39">
        <v>1.9550000000000001</v>
      </c>
      <c r="C126" s="24" t="s">
        <v>53</v>
      </c>
      <c r="D126" s="24" t="str" cm="1">
        <f t="array" ref="D126">LEFT(C126,MIN(SEARCH({0,1,2,3,4,5,6,7,8,9},C126&amp;"0123456789"))-1)</f>
        <v>Ds</v>
      </c>
      <c r="E126" s="35" cm="1">
        <f t="array" ref="E126">_xlfn.NUMBERVALUE(RIGHT(LEFT(C126,SEARCH("x",C126)-1),SEARCH("x",C126)-MIN(SEARCH({0,1,2,3,4,5,6,7,8,9},C126&amp;"0123456789"))))</f>
        <v>12</v>
      </c>
      <c r="F126" s="14" t="e">
        <f t="shared" si="5"/>
        <v>#N/A</v>
      </c>
      <c r="G126" s="41">
        <f t="shared" si="6"/>
        <v>25</v>
      </c>
      <c r="H126" s="24" t="s">
        <v>13</v>
      </c>
      <c r="I126" s="35">
        <v>28</v>
      </c>
      <c r="J126" s="35">
        <v>35</v>
      </c>
      <c r="K126" s="25">
        <v>24.16</v>
      </c>
      <c r="L126" s="24" t="s">
        <v>14</v>
      </c>
      <c r="M126" s="25">
        <v>78.599999999999994</v>
      </c>
      <c r="N126" s="37">
        <v>240</v>
      </c>
      <c r="O126" s="41">
        <v>11</v>
      </c>
      <c r="P126" s="46">
        <v>0.76049999999999995</v>
      </c>
      <c r="Q126" s="14">
        <f t="shared" si="7"/>
        <v>30.8</v>
      </c>
      <c r="R126" s="26">
        <v>1</v>
      </c>
    </row>
    <row r="127" spans="1:18" x14ac:dyDescent="0.25">
      <c r="A127" s="24">
        <v>2584231</v>
      </c>
      <c r="B127" s="39">
        <v>0.96899999999999997</v>
      </c>
      <c r="C127" s="24" t="s">
        <v>19</v>
      </c>
      <c r="D127" s="24" t="str" cm="1">
        <f t="array" ref="D127">LEFT(C127,MIN(SEARCH({0,1,2,3,4,5,6,7,8,9},C127&amp;"0123456789"))-1)</f>
        <v>Tr</v>
      </c>
      <c r="E127" s="35" cm="1">
        <f t="array" ref="E127">_xlfn.NUMBERVALUE(RIGHT(LEFT(C127,SEARCH("x",C127)-1),SEARCH("x",C127)-MIN(SEARCH({0,1,2,3,4,5,6,7,8,9},C127&amp;"0123456789"))))</f>
        <v>18</v>
      </c>
      <c r="F127" s="14" t="e">
        <f t="shared" si="5"/>
        <v>#N/A</v>
      </c>
      <c r="G127" s="41">
        <f t="shared" si="6"/>
        <v>4</v>
      </c>
      <c r="H127" s="24" t="s">
        <v>24</v>
      </c>
      <c r="I127" s="35">
        <v>28</v>
      </c>
      <c r="J127" s="35">
        <v>35</v>
      </c>
      <c r="K127" s="25">
        <v>11.28</v>
      </c>
      <c r="L127" s="24" t="s">
        <v>16</v>
      </c>
      <c r="M127" s="25">
        <v>25.99</v>
      </c>
      <c r="N127" s="37">
        <v>240</v>
      </c>
      <c r="O127" s="41">
        <v>11</v>
      </c>
      <c r="P127" s="46">
        <v>0.76049999999999995</v>
      </c>
      <c r="Q127" s="14">
        <f t="shared" si="7"/>
        <v>192.5</v>
      </c>
      <c r="R127" s="26">
        <v>1</v>
      </c>
    </row>
    <row r="128" spans="1:18" x14ac:dyDescent="0.25">
      <c r="A128" s="24">
        <v>2430792</v>
      </c>
      <c r="B128" s="39">
        <v>0.85599999999999998</v>
      </c>
      <c r="C128" s="24" t="s">
        <v>17</v>
      </c>
      <c r="D128" s="24" t="str" cm="1">
        <f t="array" ref="D128">LEFT(C128,MIN(SEARCH({0,1,2,3,4,5,6,7,8,9},C128&amp;"0123456789"))-1)</f>
        <v>Tr</v>
      </c>
      <c r="E128" s="35" cm="1">
        <f t="array" ref="E128">_xlfn.NUMBERVALUE(RIGHT(LEFT(C128,SEARCH("x",C128)-1),SEARCH("x",C128)-MIN(SEARCH({0,1,2,3,4,5,6,7,8,9},C128&amp;"0123456789"))))</f>
        <v>16</v>
      </c>
      <c r="F128" s="14" t="e">
        <f t="shared" si="5"/>
        <v>#N/A</v>
      </c>
      <c r="G128" s="41">
        <f t="shared" si="6"/>
        <v>4</v>
      </c>
      <c r="H128" s="24" t="s">
        <v>13</v>
      </c>
      <c r="I128" s="35">
        <v>28</v>
      </c>
      <c r="J128" s="35">
        <v>35</v>
      </c>
      <c r="K128" s="25">
        <v>14.51</v>
      </c>
      <c r="L128" s="24" t="s">
        <v>16</v>
      </c>
      <c r="M128" s="25">
        <v>19.09</v>
      </c>
      <c r="N128" s="37">
        <v>240</v>
      </c>
      <c r="O128" s="41">
        <v>11</v>
      </c>
      <c r="P128" s="46">
        <v>0.76049999999999995</v>
      </c>
      <c r="Q128" s="14">
        <f t="shared" si="7"/>
        <v>192.5</v>
      </c>
      <c r="R128" s="26">
        <v>1</v>
      </c>
    </row>
    <row r="129" spans="1:18" x14ac:dyDescent="0.25">
      <c r="A129" s="24">
        <v>2427148</v>
      </c>
      <c r="B129" s="39">
        <v>1.151</v>
      </c>
      <c r="C129" s="24" t="s">
        <v>18</v>
      </c>
      <c r="D129" s="24" t="str" cm="1">
        <f t="array" ref="D129">LEFT(C129,MIN(SEARCH({0,1,2,3,4,5,6,7,8,9},C129&amp;"0123456789"))-1)</f>
        <v>Tr</v>
      </c>
      <c r="E129" s="35" cm="1">
        <f t="array" ref="E129">_xlfn.NUMBERVALUE(RIGHT(LEFT(C129,SEARCH("x",C129)-1),SEARCH("x",C129)-MIN(SEARCH({0,1,2,3,4,5,6,7,8,9},C129&amp;"0123456789"))))</f>
        <v>18</v>
      </c>
      <c r="F129" s="14">
        <f t="shared" si="5"/>
        <v>8</v>
      </c>
      <c r="G129" s="41">
        <f t="shared" si="6"/>
        <v>4</v>
      </c>
      <c r="H129" s="24" t="s">
        <v>13</v>
      </c>
      <c r="I129" s="35">
        <v>28</v>
      </c>
      <c r="J129" s="35">
        <v>35</v>
      </c>
      <c r="K129" s="25">
        <v>18.100000000000001</v>
      </c>
      <c r="L129" s="24" t="s">
        <v>16</v>
      </c>
      <c r="M129" s="25">
        <v>27.37</v>
      </c>
      <c r="N129" s="37">
        <v>240</v>
      </c>
      <c r="O129" s="41">
        <v>11</v>
      </c>
      <c r="P129" s="46">
        <v>0.76049999999999995</v>
      </c>
      <c r="Q129" s="14">
        <f t="shared" si="7"/>
        <v>192.5</v>
      </c>
      <c r="R129" s="26">
        <v>1</v>
      </c>
    </row>
    <row r="130" spans="1:18" x14ac:dyDescent="0.25">
      <c r="A130" s="24">
        <v>2324213</v>
      </c>
      <c r="B130" s="39">
        <v>0.74199999999999999</v>
      </c>
      <c r="C130" s="24" t="s">
        <v>54</v>
      </c>
      <c r="D130" s="24" t="str" cm="1">
        <f t="array" ref="D130">LEFT(C130,MIN(SEARCH({0,1,2,3,4,5,6,7,8,9},C130&amp;"0123456789"))-1)</f>
        <v>Tr</v>
      </c>
      <c r="E130" s="35" cm="1">
        <f t="array" ref="E130">_xlfn.NUMBERVALUE(RIGHT(LEFT(C130,SEARCH("x",C130)-1),SEARCH("x",C130)-MIN(SEARCH({0,1,2,3,4,5,6,7,8,9},C130&amp;"0123456789"))))</f>
        <v>14</v>
      </c>
      <c r="F130" s="14" t="e">
        <f t="shared" si="5"/>
        <v>#N/A</v>
      </c>
      <c r="G130" s="41">
        <f t="shared" si="6"/>
        <v>3</v>
      </c>
      <c r="H130" s="24" t="s">
        <v>13</v>
      </c>
      <c r="I130" s="35">
        <v>28</v>
      </c>
      <c r="J130" s="35">
        <v>35</v>
      </c>
      <c r="K130" s="25">
        <v>14.51</v>
      </c>
      <c r="L130" s="24" t="s">
        <v>14</v>
      </c>
      <c r="M130" s="25">
        <v>76.59</v>
      </c>
      <c r="N130" s="37">
        <v>240</v>
      </c>
      <c r="O130" s="41">
        <v>11</v>
      </c>
      <c r="P130" s="46">
        <v>0.76049999999999995</v>
      </c>
      <c r="Q130" s="14">
        <f t="shared" ref="Q130:Q161" si="8">Cycle_max*2*O130/G130</f>
        <v>256.66666666666669</v>
      </c>
      <c r="R130" s="26">
        <v>1</v>
      </c>
    </row>
    <row r="131" spans="1:18" x14ac:dyDescent="0.25">
      <c r="A131" s="24">
        <v>2315040</v>
      </c>
      <c r="B131" s="39">
        <v>0.85599999999999998</v>
      </c>
      <c r="C131" s="24" t="s">
        <v>17</v>
      </c>
      <c r="D131" s="24" t="str" cm="1">
        <f t="array" ref="D131">LEFT(C131,MIN(SEARCH({0,1,2,3,4,5,6,7,8,9},C131&amp;"0123456789"))-1)</f>
        <v>Tr</v>
      </c>
      <c r="E131" s="35" cm="1">
        <f t="array" ref="E131">_xlfn.NUMBERVALUE(RIGHT(LEFT(C131,SEARCH("x",C131)-1),SEARCH("x",C131)-MIN(SEARCH({0,1,2,3,4,5,6,7,8,9},C131&amp;"0123456789"))))</f>
        <v>16</v>
      </c>
      <c r="F131" s="14" t="e">
        <f t="shared" ref="F131:F194" si="9">IFERROR(_xlfn.NUMBERVALUE(RIGHT(LEFT(C131,SEARCH("P",C131)-1),SEARCH("P",C131)-SEARCH("x",C131)-1)),NA())</f>
        <v>#N/A</v>
      </c>
      <c r="G131" s="41">
        <f t="shared" ref="G131:G194" si="10">_xlfn.NUMBERVALUE(RIGHT(C131,LEN(C131)-IFERROR(SEARCH("P",C131),SEARCH("x",C131))))</f>
        <v>4</v>
      </c>
      <c r="H131" s="24" t="s">
        <v>20</v>
      </c>
      <c r="I131" s="35">
        <v>28</v>
      </c>
      <c r="J131" s="35">
        <v>35</v>
      </c>
      <c r="K131" s="25">
        <v>17.68</v>
      </c>
      <c r="L131" s="24" t="s">
        <v>16</v>
      </c>
      <c r="M131" s="25">
        <v>19.09</v>
      </c>
      <c r="N131" s="37">
        <v>240</v>
      </c>
      <c r="O131" s="41">
        <v>11</v>
      </c>
      <c r="P131" s="46">
        <v>0.76049999999999995</v>
      </c>
      <c r="Q131" s="14">
        <f t="shared" si="8"/>
        <v>192.5</v>
      </c>
      <c r="R131" s="26">
        <v>1</v>
      </c>
    </row>
    <row r="132" spans="1:18" x14ac:dyDescent="0.25">
      <c r="A132" s="24">
        <v>2311570</v>
      </c>
      <c r="B132" s="39">
        <v>1.151</v>
      </c>
      <c r="C132" s="24" t="s">
        <v>18</v>
      </c>
      <c r="D132" s="24" t="str" cm="1">
        <f t="array" ref="D132">LEFT(C132,MIN(SEARCH({0,1,2,3,4,5,6,7,8,9},C132&amp;"0123456789"))-1)</f>
        <v>Tr</v>
      </c>
      <c r="E132" s="35" cm="1">
        <f t="array" ref="E132">_xlfn.NUMBERVALUE(RIGHT(LEFT(C132,SEARCH("x",C132)-1),SEARCH("x",C132)-MIN(SEARCH({0,1,2,3,4,5,6,7,8,9},C132&amp;"0123456789"))))</f>
        <v>18</v>
      </c>
      <c r="F132" s="14">
        <f t="shared" si="9"/>
        <v>8</v>
      </c>
      <c r="G132" s="41">
        <f t="shared" si="10"/>
        <v>4</v>
      </c>
      <c r="H132" s="24" t="s">
        <v>20</v>
      </c>
      <c r="I132" s="35">
        <v>28</v>
      </c>
      <c r="J132" s="35">
        <v>35</v>
      </c>
      <c r="K132" s="25">
        <v>21.66</v>
      </c>
      <c r="L132" s="24" t="s">
        <v>16</v>
      </c>
      <c r="M132" s="25">
        <v>27.37</v>
      </c>
      <c r="N132" s="37">
        <v>240</v>
      </c>
      <c r="O132" s="41">
        <v>11</v>
      </c>
      <c r="P132" s="46">
        <v>0.76049999999999995</v>
      </c>
      <c r="Q132" s="14">
        <f t="shared" si="8"/>
        <v>192.5</v>
      </c>
      <c r="R132" s="26">
        <v>1</v>
      </c>
    </row>
    <row r="133" spans="1:18" x14ac:dyDescent="0.25">
      <c r="A133" s="24">
        <v>2261202</v>
      </c>
      <c r="B133" s="39">
        <v>0.85599999999999998</v>
      </c>
      <c r="C133" s="24" t="s">
        <v>17</v>
      </c>
      <c r="D133" s="24" t="str" cm="1">
        <f t="array" ref="D133">LEFT(C133,MIN(SEARCH({0,1,2,3,4,5,6,7,8,9},C133&amp;"0123456789"))-1)</f>
        <v>Tr</v>
      </c>
      <c r="E133" s="35" cm="1">
        <f t="array" ref="E133">_xlfn.NUMBERVALUE(RIGHT(LEFT(C133,SEARCH("x",C133)-1),SEARCH("x",C133)-MIN(SEARCH({0,1,2,3,4,5,6,7,8,9},C133&amp;"0123456789"))))</f>
        <v>16</v>
      </c>
      <c r="F133" s="14" t="e">
        <f t="shared" si="9"/>
        <v>#N/A</v>
      </c>
      <c r="G133" s="41">
        <f t="shared" si="10"/>
        <v>4</v>
      </c>
      <c r="H133" s="24" t="s">
        <v>24</v>
      </c>
      <c r="I133" s="35">
        <v>28</v>
      </c>
      <c r="J133" s="35">
        <v>35</v>
      </c>
      <c r="K133" s="25">
        <v>12.47</v>
      </c>
      <c r="L133" s="24" t="s">
        <v>16</v>
      </c>
      <c r="M133" s="25">
        <v>19.09</v>
      </c>
      <c r="N133" s="37">
        <v>240</v>
      </c>
      <c r="O133" s="41">
        <v>11</v>
      </c>
      <c r="P133" s="46">
        <v>0.76049999999999995</v>
      </c>
      <c r="Q133" s="14">
        <f t="shared" si="8"/>
        <v>192.5</v>
      </c>
      <c r="R133" s="26">
        <v>1</v>
      </c>
    </row>
    <row r="134" spans="1:18" x14ac:dyDescent="0.25">
      <c r="A134" s="24">
        <v>2257812</v>
      </c>
      <c r="B134" s="39">
        <v>1.151</v>
      </c>
      <c r="C134" s="24" t="s">
        <v>18</v>
      </c>
      <c r="D134" s="24" t="str" cm="1">
        <f t="array" ref="D134">LEFT(C134,MIN(SEARCH({0,1,2,3,4,5,6,7,8,9},C134&amp;"0123456789"))-1)</f>
        <v>Tr</v>
      </c>
      <c r="E134" s="35" cm="1">
        <f t="array" ref="E134">_xlfn.NUMBERVALUE(RIGHT(LEFT(C134,SEARCH("x",C134)-1),SEARCH("x",C134)-MIN(SEARCH({0,1,2,3,4,5,6,7,8,9},C134&amp;"0123456789"))))</f>
        <v>18</v>
      </c>
      <c r="F134" s="14">
        <f t="shared" si="9"/>
        <v>8</v>
      </c>
      <c r="G134" s="41">
        <f t="shared" si="10"/>
        <v>4</v>
      </c>
      <c r="H134" s="24" t="s">
        <v>24</v>
      </c>
      <c r="I134" s="35">
        <v>28</v>
      </c>
      <c r="J134" s="35">
        <v>35</v>
      </c>
      <c r="K134" s="25">
        <v>16.190000000000001</v>
      </c>
      <c r="L134" s="24" t="s">
        <v>16</v>
      </c>
      <c r="M134" s="25">
        <v>27.37</v>
      </c>
      <c r="N134" s="37">
        <v>240</v>
      </c>
      <c r="O134" s="41">
        <v>11</v>
      </c>
      <c r="P134" s="46">
        <v>0.76049999999999995</v>
      </c>
      <c r="Q134" s="14">
        <f t="shared" si="8"/>
        <v>192.5</v>
      </c>
      <c r="R134" s="26">
        <v>1</v>
      </c>
    </row>
    <row r="135" spans="1:18" x14ac:dyDescent="0.25">
      <c r="A135" s="24">
        <v>2213536</v>
      </c>
      <c r="B135" s="39">
        <v>0.74199999999999999</v>
      </c>
      <c r="C135" s="24" t="s">
        <v>54</v>
      </c>
      <c r="D135" s="24" t="str" cm="1">
        <f t="array" ref="D135">LEFT(C135,MIN(SEARCH({0,1,2,3,4,5,6,7,8,9},C135&amp;"0123456789"))-1)</f>
        <v>Tr</v>
      </c>
      <c r="E135" s="35" cm="1">
        <f t="array" ref="E135">_xlfn.NUMBERVALUE(RIGHT(LEFT(C135,SEARCH("x",C135)-1),SEARCH("x",C135)-MIN(SEARCH({0,1,2,3,4,5,6,7,8,9},C135&amp;"0123456789"))))</f>
        <v>14</v>
      </c>
      <c r="F135" s="14" t="e">
        <f t="shared" si="9"/>
        <v>#N/A</v>
      </c>
      <c r="G135" s="41">
        <f t="shared" si="10"/>
        <v>3</v>
      </c>
      <c r="H135" s="24" t="s">
        <v>20</v>
      </c>
      <c r="I135" s="35">
        <v>28</v>
      </c>
      <c r="J135" s="35">
        <v>35</v>
      </c>
      <c r="K135" s="25">
        <v>17.68</v>
      </c>
      <c r="L135" s="24" t="s">
        <v>14</v>
      </c>
      <c r="M135" s="25">
        <v>76.59</v>
      </c>
      <c r="N135" s="37">
        <v>240</v>
      </c>
      <c r="O135" s="41">
        <v>11</v>
      </c>
      <c r="P135" s="46">
        <v>0.76049999999999995</v>
      </c>
      <c r="Q135" s="14">
        <f t="shared" si="8"/>
        <v>256.66666666666669</v>
      </c>
      <c r="R135" s="26">
        <v>1</v>
      </c>
    </row>
    <row r="136" spans="1:18" x14ac:dyDescent="0.25">
      <c r="A136" s="24">
        <v>2147573</v>
      </c>
      <c r="B136" s="39">
        <v>1.0649999999999999</v>
      </c>
      <c r="C136" s="24" t="s">
        <v>55</v>
      </c>
      <c r="D136" s="24" t="str" cm="1">
        <f t="array" ref="D136">LEFT(C136,MIN(SEARCH({0,1,2,3,4,5,6,7,8,9},C136&amp;"0123456789"))-1)</f>
        <v>Ds</v>
      </c>
      <c r="E136" s="35" cm="1">
        <f t="array" ref="E136">_xlfn.NUMBERVALUE(RIGHT(LEFT(C136,SEARCH("x",C136)-1),SEARCH("x",C136)-MIN(SEARCH({0,1,2,3,4,5,6,7,8,9},C136&amp;"0123456789"))))</f>
        <v>10</v>
      </c>
      <c r="F136" s="14" t="e">
        <f t="shared" si="9"/>
        <v>#N/A</v>
      </c>
      <c r="G136" s="41">
        <f t="shared" si="10"/>
        <v>12</v>
      </c>
      <c r="H136" s="24" t="s">
        <v>13</v>
      </c>
      <c r="I136" s="35">
        <v>25</v>
      </c>
      <c r="J136" s="35">
        <v>25</v>
      </c>
      <c r="K136" s="25">
        <v>20.85</v>
      </c>
      <c r="L136" s="24" t="s">
        <v>14</v>
      </c>
      <c r="M136" s="25">
        <v>63.23</v>
      </c>
      <c r="N136" s="37">
        <v>240</v>
      </c>
      <c r="O136" s="41">
        <v>11</v>
      </c>
      <c r="P136" s="46">
        <v>0.76049999999999995</v>
      </c>
      <c r="Q136" s="14">
        <f t="shared" si="8"/>
        <v>64.166666666666671</v>
      </c>
      <c r="R136" s="26">
        <v>1</v>
      </c>
    </row>
    <row r="137" spans="1:18" x14ac:dyDescent="0.25">
      <c r="A137" s="24">
        <v>2140723</v>
      </c>
      <c r="B137" s="39">
        <v>0.74199999999999999</v>
      </c>
      <c r="C137" s="24" t="s">
        <v>54</v>
      </c>
      <c r="D137" s="24" t="str" cm="1">
        <f t="array" ref="D137">LEFT(C137,MIN(SEARCH({0,1,2,3,4,5,6,7,8,9},C137&amp;"0123456789"))-1)</f>
        <v>Tr</v>
      </c>
      <c r="E137" s="35" cm="1">
        <f t="array" ref="E137">_xlfn.NUMBERVALUE(RIGHT(LEFT(C137,SEARCH("x",C137)-1),SEARCH("x",C137)-MIN(SEARCH({0,1,2,3,4,5,6,7,8,9},C137&amp;"0123456789"))))</f>
        <v>14</v>
      </c>
      <c r="F137" s="14" t="e">
        <f t="shared" si="9"/>
        <v>#N/A</v>
      </c>
      <c r="G137" s="41">
        <f t="shared" si="10"/>
        <v>3</v>
      </c>
      <c r="H137" s="24" t="s">
        <v>24</v>
      </c>
      <c r="I137" s="35">
        <v>28</v>
      </c>
      <c r="J137" s="35">
        <v>35</v>
      </c>
      <c r="K137" s="25">
        <v>12.47</v>
      </c>
      <c r="L137" s="24" t="s">
        <v>14</v>
      </c>
      <c r="M137" s="25">
        <v>76.59</v>
      </c>
      <c r="N137" s="37">
        <v>240</v>
      </c>
      <c r="O137" s="41">
        <v>11</v>
      </c>
      <c r="P137" s="46">
        <v>0.76049999999999995</v>
      </c>
      <c r="Q137" s="14">
        <f t="shared" si="8"/>
        <v>256.66666666666669</v>
      </c>
      <c r="R137" s="26">
        <v>1</v>
      </c>
    </row>
    <row r="138" spans="1:18" x14ac:dyDescent="0.25">
      <c r="A138" s="24">
        <v>2084429</v>
      </c>
      <c r="B138" s="39">
        <v>4.4009999999999998</v>
      </c>
      <c r="C138" s="24" t="s">
        <v>56</v>
      </c>
      <c r="D138" s="24" t="str" cm="1">
        <f t="array" ref="D138">LEFT(C138,MIN(SEARCH({0,1,2,3,4,5,6,7,8,9},C138&amp;"0123456789"))-1)</f>
        <v>Ds</v>
      </c>
      <c r="E138" s="35" cm="1">
        <f t="array" ref="E138">_xlfn.NUMBERVALUE(RIGHT(LEFT(C138,SEARCH("x",C138)-1),SEARCH("x",C138)-MIN(SEARCH({0,1,2,3,4,5,6,7,8,9},C138&amp;"0123456789"))))</f>
        <v>10</v>
      </c>
      <c r="F138" s="14" t="e">
        <f t="shared" si="9"/>
        <v>#N/A</v>
      </c>
      <c r="G138" s="41">
        <f t="shared" si="10"/>
        <v>50</v>
      </c>
      <c r="H138" s="24" t="s">
        <v>13</v>
      </c>
      <c r="I138" s="35">
        <v>25</v>
      </c>
      <c r="J138" s="35">
        <v>25</v>
      </c>
      <c r="K138" s="25">
        <v>20.85</v>
      </c>
      <c r="L138" s="24" t="s">
        <v>14</v>
      </c>
      <c r="M138" s="25">
        <v>77.849999999999994</v>
      </c>
      <c r="N138" s="37">
        <v>240</v>
      </c>
      <c r="O138" s="41">
        <v>11</v>
      </c>
      <c r="P138" s="46">
        <v>0.76049999999999995</v>
      </c>
      <c r="Q138" s="14">
        <f t="shared" si="8"/>
        <v>15.4</v>
      </c>
      <c r="R138" s="26">
        <v>1</v>
      </c>
    </row>
    <row r="139" spans="1:18" x14ac:dyDescent="0.25">
      <c r="A139" s="24">
        <v>2083536</v>
      </c>
      <c r="B139" s="39">
        <v>0.74199999999999999</v>
      </c>
      <c r="C139" s="24" t="s">
        <v>51</v>
      </c>
      <c r="D139" s="24" t="str" cm="1">
        <f t="array" ref="D139">LEFT(C139,MIN(SEARCH({0,1,2,3,4,5,6,7,8,9},C139&amp;"0123456789"))-1)</f>
        <v>Tr</v>
      </c>
      <c r="E139" s="35" cm="1">
        <f t="array" ref="E139">_xlfn.NUMBERVALUE(RIGHT(LEFT(C139,SEARCH("x",C139)-1),SEARCH("x",C139)-MIN(SEARCH({0,1,2,3,4,5,6,7,8,9},C139&amp;"0123456789"))))</f>
        <v>14</v>
      </c>
      <c r="F139" s="14" t="e">
        <f t="shared" si="9"/>
        <v>#N/A</v>
      </c>
      <c r="G139" s="41">
        <f t="shared" si="10"/>
        <v>4</v>
      </c>
      <c r="H139" s="24" t="s">
        <v>13</v>
      </c>
      <c r="I139" s="35">
        <v>28</v>
      </c>
      <c r="J139" s="35">
        <v>35</v>
      </c>
      <c r="K139" s="25">
        <v>14.51</v>
      </c>
      <c r="L139" s="24" t="s">
        <v>16</v>
      </c>
      <c r="M139" s="25">
        <v>16.79</v>
      </c>
      <c r="N139" s="37">
        <v>240</v>
      </c>
      <c r="O139" s="41">
        <v>11</v>
      </c>
      <c r="P139" s="46">
        <v>0.76049999999999995</v>
      </c>
      <c r="Q139" s="14">
        <f t="shared" si="8"/>
        <v>192.5</v>
      </c>
      <c r="R139" s="26">
        <v>1</v>
      </c>
    </row>
    <row r="140" spans="1:18" x14ac:dyDescent="0.25">
      <c r="A140" s="24">
        <v>2080413</v>
      </c>
      <c r="B140" s="39">
        <v>1.0920000000000001</v>
      </c>
      <c r="C140" s="24" t="s">
        <v>52</v>
      </c>
      <c r="D140" s="24" t="str" cm="1">
        <f t="array" ref="D140">LEFT(C140,MIN(SEARCH({0,1,2,3,4,5,6,7,8,9},C140&amp;"0123456789"))-1)</f>
        <v>Tr</v>
      </c>
      <c r="E140" s="35" cm="1">
        <f t="array" ref="E140">_xlfn.NUMBERVALUE(RIGHT(LEFT(C140,SEARCH("x",C140)-1),SEARCH("x",C140)-MIN(SEARCH({0,1,2,3,4,5,6,7,8,9},C140&amp;"0123456789"))))</f>
        <v>16</v>
      </c>
      <c r="F140" s="14">
        <f t="shared" si="9"/>
        <v>8</v>
      </c>
      <c r="G140" s="41">
        <f t="shared" si="10"/>
        <v>4</v>
      </c>
      <c r="H140" s="24" t="s">
        <v>13</v>
      </c>
      <c r="I140" s="35">
        <v>28</v>
      </c>
      <c r="J140" s="35">
        <v>35</v>
      </c>
      <c r="K140" s="25">
        <v>15.66</v>
      </c>
      <c r="L140" s="24" t="s">
        <v>16</v>
      </c>
      <c r="M140" s="25">
        <v>19.09</v>
      </c>
      <c r="N140" s="37">
        <v>240</v>
      </c>
      <c r="O140" s="41">
        <v>11</v>
      </c>
      <c r="P140" s="46">
        <v>0.76049999999999995</v>
      </c>
      <c r="Q140" s="14">
        <f t="shared" si="8"/>
        <v>192.5</v>
      </c>
      <c r="R140" s="26">
        <v>1</v>
      </c>
    </row>
    <row r="141" spans="1:18" x14ac:dyDescent="0.25">
      <c r="A141" s="24">
        <v>2079808</v>
      </c>
      <c r="B141" s="39">
        <v>0.74199999999999999</v>
      </c>
      <c r="C141" s="24" t="s">
        <v>28</v>
      </c>
      <c r="D141" s="24" t="str" cm="1">
        <f t="array" ref="D141">LEFT(C141,MIN(SEARCH({0,1,2,3,4,5,6,7,8,9},C141&amp;"0123456789"))-1)</f>
        <v>Ds</v>
      </c>
      <c r="E141" s="35" cm="1">
        <f t="array" ref="E141">_xlfn.NUMBERVALUE(RIGHT(LEFT(C141,SEARCH("x",C141)-1),SEARCH("x",C141)-MIN(SEARCH({0,1,2,3,4,5,6,7,8,9},C141&amp;"0123456789"))))</f>
        <v>12</v>
      </c>
      <c r="F141" s="14" t="e">
        <f t="shared" si="9"/>
        <v>#N/A</v>
      </c>
      <c r="G141" s="41">
        <f t="shared" si="10"/>
        <v>5</v>
      </c>
      <c r="H141" s="24" t="s">
        <v>24</v>
      </c>
      <c r="I141" s="35">
        <v>28</v>
      </c>
      <c r="J141" s="35">
        <v>35</v>
      </c>
      <c r="K141" s="25">
        <v>19.55</v>
      </c>
      <c r="L141" s="24" t="s">
        <v>14</v>
      </c>
      <c r="M141" s="25">
        <v>74.849999999999994</v>
      </c>
      <c r="N141" s="37">
        <v>240</v>
      </c>
      <c r="O141" s="41">
        <v>11</v>
      </c>
      <c r="P141" s="46">
        <v>0.76049999999999995</v>
      </c>
      <c r="Q141" s="14">
        <f t="shared" si="8"/>
        <v>154</v>
      </c>
      <c r="R141" s="26">
        <v>1</v>
      </c>
    </row>
    <row r="142" spans="1:18" x14ac:dyDescent="0.25">
      <c r="A142" s="24">
        <v>1984320</v>
      </c>
      <c r="B142" s="39">
        <v>0.74199999999999999</v>
      </c>
      <c r="C142" s="24" t="s">
        <v>51</v>
      </c>
      <c r="D142" s="24" t="str" cm="1">
        <f t="array" ref="D142">LEFT(C142,MIN(SEARCH({0,1,2,3,4,5,6,7,8,9},C142&amp;"0123456789"))-1)</f>
        <v>Tr</v>
      </c>
      <c r="E142" s="35" cm="1">
        <f t="array" ref="E142">_xlfn.NUMBERVALUE(RIGHT(LEFT(C142,SEARCH("x",C142)-1),SEARCH("x",C142)-MIN(SEARCH({0,1,2,3,4,5,6,7,8,9},C142&amp;"0123456789"))))</f>
        <v>14</v>
      </c>
      <c r="F142" s="14" t="e">
        <f t="shared" si="9"/>
        <v>#N/A</v>
      </c>
      <c r="G142" s="41">
        <f t="shared" si="10"/>
        <v>4</v>
      </c>
      <c r="H142" s="24" t="s">
        <v>20</v>
      </c>
      <c r="I142" s="35">
        <v>28</v>
      </c>
      <c r="J142" s="35">
        <v>35</v>
      </c>
      <c r="K142" s="25">
        <v>17.68</v>
      </c>
      <c r="L142" s="24" t="s">
        <v>16</v>
      </c>
      <c r="M142" s="25">
        <v>16.79</v>
      </c>
      <c r="N142" s="37">
        <v>240</v>
      </c>
      <c r="O142" s="41">
        <v>11</v>
      </c>
      <c r="P142" s="46">
        <v>0.76049999999999995</v>
      </c>
      <c r="Q142" s="14">
        <f t="shared" si="8"/>
        <v>192.5</v>
      </c>
      <c r="R142" s="26">
        <v>1</v>
      </c>
    </row>
    <row r="143" spans="1:18" x14ac:dyDescent="0.25">
      <c r="A143" s="24">
        <v>1981345</v>
      </c>
      <c r="B143" s="39">
        <v>1.0920000000000001</v>
      </c>
      <c r="C143" s="24" t="s">
        <v>52</v>
      </c>
      <c r="D143" s="24" t="str" cm="1">
        <f t="array" ref="D143">LEFT(C143,MIN(SEARCH({0,1,2,3,4,5,6,7,8,9},C143&amp;"0123456789"))-1)</f>
        <v>Tr</v>
      </c>
      <c r="E143" s="35" cm="1">
        <f t="array" ref="E143">_xlfn.NUMBERVALUE(RIGHT(LEFT(C143,SEARCH("x",C143)-1),SEARCH("x",C143)-MIN(SEARCH({0,1,2,3,4,5,6,7,8,9},C143&amp;"0123456789"))))</f>
        <v>16</v>
      </c>
      <c r="F143" s="14">
        <f t="shared" si="9"/>
        <v>8</v>
      </c>
      <c r="G143" s="41">
        <f t="shared" si="10"/>
        <v>4</v>
      </c>
      <c r="H143" s="24" t="s">
        <v>20</v>
      </c>
      <c r="I143" s="35">
        <v>28</v>
      </c>
      <c r="J143" s="35">
        <v>35</v>
      </c>
      <c r="K143" s="25">
        <v>18.96</v>
      </c>
      <c r="L143" s="24" t="s">
        <v>16</v>
      </c>
      <c r="M143" s="25">
        <v>19.09</v>
      </c>
      <c r="N143" s="37">
        <v>240</v>
      </c>
      <c r="O143" s="41">
        <v>11</v>
      </c>
      <c r="P143" s="46">
        <v>0.76049999999999995</v>
      </c>
      <c r="Q143" s="14">
        <f t="shared" si="8"/>
        <v>192.5</v>
      </c>
      <c r="R143" s="26">
        <v>1</v>
      </c>
    </row>
    <row r="144" spans="1:18" x14ac:dyDescent="0.25">
      <c r="A144" s="24">
        <v>1939569</v>
      </c>
      <c r="B144" s="39">
        <v>1.2949999999999999</v>
      </c>
      <c r="C144" s="24" t="s">
        <v>50</v>
      </c>
      <c r="D144" s="24" t="str" cm="1">
        <f t="array" ref="D144">LEFT(C144,MIN(SEARCH({0,1,2,3,4,5,6,7,8,9},C144&amp;"0123456789"))-1)</f>
        <v>Ds</v>
      </c>
      <c r="E144" s="35" cm="1">
        <f t="array" ref="E144">_xlfn.NUMBERVALUE(RIGHT(LEFT(C144,SEARCH("x",C144)-1),SEARCH("x",C144)-MIN(SEARCH({0,1,2,3,4,5,6,7,8,9},C144&amp;"0123456789"))))</f>
        <v>12</v>
      </c>
      <c r="F144" s="14" t="e">
        <f t="shared" si="9"/>
        <v>#N/A</v>
      </c>
      <c r="G144" s="41">
        <f t="shared" si="10"/>
        <v>15</v>
      </c>
      <c r="H144" s="24" t="s">
        <v>24</v>
      </c>
      <c r="I144" s="35">
        <v>28</v>
      </c>
      <c r="J144" s="35">
        <v>35</v>
      </c>
      <c r="K144" s="25" t="s">
        <v>22</v>
      </c>
      <c r="L144" s="24" t="s">
        <v>14</v>
      </c>
      <c r="M144" s="25" t="s">
        <v>22</v>
      </c>
      <c r="N144" s="37">
        <v>240</v>
      </c>
      <c r="O144" s="41">
        <v>11</v>
      </c>
      <c r="P144" s="46">
        <v>0.76049999999999995</v>
      </c>
      <c r="Q144" s="14">
        <f t="shared" si="8"/>
        <v>51.333333333333336</v>
      </c>
      <c r="R144" s="26">
        <v>1</v>
      </c>
    </row>
    <row r="145" spans="1:18" x14ac:dyDescent="0.25">
      <c r="A145" s="24">
        <v>1938173</v>
      </c>
      <c r="B145" s="39">
        <v>0.74199999999999999</v>
      </c>
      <c r="C145" s="24" t="s">
        <v>51</v>
      </c>
      <c r="D145" s="24" t="str" cm="1">
        <f t="array" ref="D145">LEFT(C145,MIN(SEARCH({0,1,2,3,4,5,6,7,8,9},C145&amp;"0123456789"))-1)</f>
        <v>Tr</v>
      </c>
      <c r="E145" s="35" cm="1">
        <f t="array" ref="E145">_xlfn.NUMBERVALUE(RIGHT(LEFT(C145,SEARCH("x",C145)-1),SEARCH("x",C145)-MIN(SEARCH({0,1,2,3,4,5,6,7,8,9},C145&amp;"0123456789"))))</f>
        <v>14</v>
      </c>
      <c r="F145" s="14" t="e">
        <f t="shared" si="9"/>
        <v>#N/A</v>
      </c>
      <c r="G145" s="41">
        <f t="shared" si="10"/>
        <v>4</v>
      </c>
      <c r="H145" s="24" t="s">
        <v>24</v>
      </c>
      <c r="I145" s="35">
        <v>28</v>
      </c>
      <c r="J145" s="35">
        <v>35</v>
      </c>
      <c r="K145" s="25">
        <v>12.47</v>
      </c>
      <c r="L145" s="24" t="s">
        <v>16</v>
      </c>
      <c r="M145" s="25">
        <v>16.79</v>
      </c>
      <c r="N145" s="37">
        <v>240</v>
      </c>
      <c r="O145" s="41">
        <v>11</v>
      </c>
      <c r="P145" s="46">
        <v>0.76049999999999995</v>
      </c>
      <c r="Q145" s="14">
        <f t="shared" si="8"/>
        <v>192.5</v>
      </c>
      <c r="R145" s="26">
        <v>1</v>
      </c>
    </row>
    <row r="146" spans="1:18" x14ac:dyDescent="0.25">
      <c r="A146" s="24">
        <v>1935268</v>
      </c>
      <c r="B146" s="39">
        <v>1.0920000000000001</v>
      </c>
      <c r="C146" s="24" t="s">
        <v>52</v>
      </c>
      <c r="D146" s="24" t="str" cm="1">
        <f t="array" ref="D146">LEFT(C146,MIN(SEARCH({0,1,2,3,4,5,6,7,8,9},C146&amp;"0123456789"))-1)</f>
        <v>Tr</v>
      </c>
      <c r="E146" s="35" cm="1">
        <f t="array" ref="E146">_xlfn.NUMBERVALUE(RIGHT(LEFT(C146,SEARCH("x",C146)-1),SEARCH("x",C146)-MIN(SEARCH({0,1,2,3,4,5,6,7,8,9},C146&amp;"0123456789"))))</f>
        <v>16</v>
      </c>
      <c r="F146" s="14">
        <f t="shared" si="9"/>
        <v>8</v>
      </c>
      <c r="G146" s="41">
        <f t="shared" si="10"/>
        <v>4</v>
      </c>
      <c r="H146" s="24" t="s">
        <v>24</v>
      </c>
      <c r="I146" s="35">
        <v>28</v>
      </c>
      <c r="J146" s="35">
        <v>35</v>
      </c>
      <c r="K146" s="25">
        <v>13.66</v>
      </c>
      <c r="L146" s="24" t="s">
        <v>16</v>
      </c>
      <c r="M146" s="25">
        <v>19.09</v>
      </c>
      <c r="N146" s="37">
        <v>240</v>
      </c>
      <c r="O146" s="41">
        <v>11</v>
      </c>
      <c r="P146" s="46">
        <v>0.76049999999999995</v>
      </c>
      <c r="Q146" s="14">
        <f t="shared" si="8"/>
        <v>192.5</v>
      </c>
      <c r="R146" s="26">
        <v>1</v>
      </c>
    </row>
    <row r="147" spans="1:18" x14ac:dyDescent="0.25">
      <c r="A147" s="24">
        <v>1766402</v>
      </c>
      <c r="B147" s="39">
        <v>0.83399999999999996</v>
      </c>
      <c r="C147" s="24" t="s">
        <v>57</v>
      </c>
      <c r="D147" s="24" t="str" cm="1">
        <f t="array" ref="D147">LEFT(C147,MIN(SEARCH({0,1,2,3,4,5,6,7,8,9},C147&amp;"0123456789"))-1)</f>
        <v>Tr</v>
      </c>
      <c r="E147" s="35" cm="1">
        <f t="array" ref="E147">_xlfn.NUMBERVALUE(RIGHT(LEFT(C147,SEARCH("x",C147)-1),SEARCH("x",C147)-MIN(SEARCH({0,1,2,3,4,5,6,7,8,9},C147&amp;"0123456789"))))</f>
        <v>12</v>
      </c>
      <c r="F147" s="14">
        <f t="shared" si="9"/>
        <v>6</v>
      </c>
      <c r="G147" s="41">
        <f t="shared" si="10"/>
        <v>3</v>
      </c>
      <c r="H147" s="24" t="s">
        <v>13</v>
      </c>
      <c r="I147" s="35">
        <v>28</v>
      </c>
      <c r="J147" s="35">
        <v>35</v>
      </c>
      <c r="K147" s="25">
        <v>13.82</v>
      </c>
      <c r="L147" s="24" t="s">
        <v>14</v>
      </c>
      <c r="M147" s="25">
        <v>86.62</v>
      </c>
      <c r="N147" s="37">
        <v>240</v>
      </c>
      <c r="O147" s="41">
        <v>11</v>
      </c>
      <c r="P147" s="46">
        <v>0.76049999999999995</v>
      </c>
      <c r="Q147" s="14">
        <f t="shared" si="8"/>
        <v>256.66666666666669</v>
      </c>
      <c r="R147" s="26">
        <v>1</v>
      </c>
    </row>
    <row r="148" spans="1:18" x14ac:dyDescent="0.25">
      <c r="A148" s="24">
        <v>1684806</v>
      </c>
      <c r="B148" s="39">
        <v>1.9550000000000001</v>
      </c>
      <c r="C148" s="24" t="s">
        <v>53</v>
      </c>
      <c r="D148" s="24" t="str" cm="1">
        <f t="array" ref="D148">LEFT(C148,MIN(SEARCH({0,1,2,3,4,5,6,7,8,9},C148&amp;"0123456789"))-1)</f>
        <v>Ds</v>
      </c>
      <c r="E148" s="35" cm="1">
        <f t="array" ref="E148">_xlfn.NUMBERVALUE(RIGHT(LEFT(C148,SEARCH("x",C148)-1),SEARCH("x",C148)-MIN(SEARCH({0,1,2,3,4,5,6,7,8,9},C148&amp;"0123456789"))))</f>
        <v>12</v>
      </c>
      <c r="F148" s="14" t="e">
        <f t="shared" si="9"/>
        <v>#N/A</v>
      </c>
      <c r="G148" s="41">
        <f t="shared" si="10"/>
        <v>25</v>
      </c>
      <c r="H148" s="24" t="s">
        <v>24</v>
      </c>
      <c r="I148" s="35">
        <v>28</v>
      </c>
      <c r="J148" s="35">
        <v>35</v>
      </c>
      <c r="K148" s="25" t="s">
        <v>22</v>
      </c>
      <c r="L148" s="24" t="s">
        <v>14</v>
      </c>
      <c r="M148" s="25">
        <v>78.599999999999994</v>
      </c>
      <c r="N148" s="37">
        <v>240</v>
      </c>
      <c r="O148" s="41">
        <v>11</v>
      </c>
      <c r="P148" s="46">
        <v>0.76049999999999995</v>
      </c>
      <c r="Q148" s="14">
        <f t="shared" si="8"/>
        <v>30.8</v>
      </c>
      <c r="R148" s="26">
        <v>1</v>
      </c>
    </row>
    <row r="149" spans="1:18" x14ac:dyDescent="0.25">
      <c r="A149" s="24">
        <v>1682288</v>
      </c>
      <c r="B149" s="39">
        <v>0.83399999999999996</v>
      </c>
      <c r="C149" s="24" t="s">
        <v>57</v>
      </c>
      <c r="D149" s="24" t="str" cm="1">
        <f t="array" ref="D149">LEFT(C149,MIN(SEARCH({0,1,2,3,4,5,6,7,8,9},C149&amp;"0123456789"))-1)</f>
        <v>Tr</v>
      </c>
      <c r="E149" s="35" cm="1">
        <f t="array" ref="E149">_xlfn.NUMBERVALUE(RIGHT(LEFT(C149,SEARCH("x",C149)-1),SEARCH("x",C149)-MIN(SEARCH({0,1,2,3,4,5,6,7,8,9},C149&amp;"0123456789"))))</f>
        <v>12</v>
      </c>
      <c r="F149" s="14">
        <f t="shared" si="9"/>
        <v>6</v>
      </c>
      <c r="G149" s="41">
        <f t="shared" si="10"/>
        <v>3</v>
      </c>
      <c r="H149" s="24" t="s">
        <v>20</v>
      </c>
      <c r="I149" s="35">
        <v>28</v>
      </c>
      <c r="J149" s="35">
        <v>35</v>
      </c>
      <c r="K149" s="25">
        <v>16.920000000000002</v>
      </c>
      <c r="L149" s="24" t="s">
        <v>14</v>
      </c>
      <c r="M149" s="25">
        <v>86.62</v>
      </c>
      <c r="N149" s="37">
        <v>240</v>
      </c>
      <c r="O149" s="41">
        <v>11</v>
      </c>
      <c r="P149" s="46">
        <v>0.76049999999999995</v>
      </c>
      <c r="Q149" s="14">
        <f t="shared" si="8"/>
        <v>256.66666666666669</v>
      </c>
      <c r="R149" s="26">
        <v>1</v>
      </c>
    </row>
    <row r="150" spans="1:18" x14ac:dyDescent="0.25">
      <c r="A150" s="24">
        <v>1626949</v>
      </c>
      <c r="B150" s="39">
        <v>0.74199999999999999</v>
      </c>
      <c r="C150" s="24" t="s">
        <v>54</v>
      </c>
      <c r="D150" s="24" t="str" cm="1">
        <f t="array" ref="D150">LEFT(C150,MIN(SEARCH({0,1,2,3,4,5,6,7,8,9},C150&amp;"0123456789"))-1)</f>
        <v>Tr</v>
      </c>
      <c r="E150" s="35" cm="1">
        <f t="array" ref="E150">_xlfn.NUMBERVALUE(RIGHT(LEFT(C150,SEARCH("x",C150)-1),SEARCH("x",C150)-MIN(SEARCH({0,1,2,3,4,5,6,7,8,9},C150&amp;"0123456789"))))</f>
        <v>14</v>
      </c>
      <c r="F150" s="14" t="e">
        <f t="shared" si="9"/>
        <v>#N/A</v>
      </c>
      <c r="G150" s="41">
        <f t="shared" si="10"/>
        <v>3</v>
      </c>
      <c r="H150" s="24" t="s">
        <v>13</v>
      </c>
      <c r="I150" s="35">
        <v>28</v>
      </c>
      <c r="J150" s="35">
        <v>35</v>
      </c>
      <c r="K150" s="25">
        <v>14.51</v>
      </c>
      <c r="L150" s="24" t="s">
        <v>16</v>
      </c>
      <c r="M150" s="25">
        <v>16.79</v>
      </c>
      <c r="N150" s="37">
        <v>240</v>
      </c>
      <c r="O150" s="41">
        <v>11</v>
      </c>
      <c r="P150" s="46">
        <v>0.76049999999999995</v>
      </c>
      <c r="Q150" s="14">
        <f t="shared" si="8"/>
        <v>256.66666666666669</v>
      </c>
      <c r="R150" s="26">
        <v>1</v>
      </c>
    </row>
    <row r="151" spans="1:18" x14ac:dyDescent="0.25">
      <c r="A151" s="24">
        <v>1626949</v>
      </c>
      <c r="B151" s="39">
        <v>0.83399999999999996</v>
      </c>
      <c r="C151" s="24" t="s">
        <v>57</v>
      </c>
      <c r="D151" s="24" t="str" cm="1">
        <f t="array" ref="D151">LEFT(C151,MIN(SEARCH({0,1,2,3,4,5,6,7,8,9},C151&amp;"0123456789"))-1)</f>
        <v>Tr</v>
      </c>
      <c r="E151" s="35" cm="1">
        <f t="array" ref="E151">_xlfn.NUMBERVALUE(RIGHT(LEFT(C151,SEARCH("x",C151)-1),SEARCH("x",C151)-MIN(SEARCH({0,1,2,3,4,5,6,7,8,9},C151&amp;"0123456789"))))</f>
        <v>12</v>
      </c>
      <c r="F151" s="14">
        <f t="shared" si="9"/>
        <v>6</v>
      </c>
      <c r="G151" s="41">
        <f t="shared" si="10"/>
        <v>3</v>
      </c>
      <c r="H151" s="24" t="s">
        <v>24</v>
      </c>
      <c r="I151" s="35">
        <v>28</v>
      </c>
      <c r="J151" s="35">
        <v>35</v>
      </c>
      <c r="K151" s="25">
        <v>11.76</v>
      </c>
      <c r="L151" s="24" t="s">
        <v>14</v>
      </c>
      <c r="M151" s="25">
        <v>86.62</v>
      </c>
      <c r="N151" s="37">
        <v>240</v>
      </c>
      <c r="O151" s="41">
        <v>11</v>
      </c>
      <c r="P151" s="46">
        <v>0.76049999999999995</v>
      </c>
      <c r="Q151" s="14">
        <f t="shared" si="8"/>
        <v>256.66666666666669</v>
      </c>
      <c r="R151" s="26">
        <v>1</v>
      </c>
    </row>
    <row r="152" spans="1:18" x14ac:dyDescent="0.25">
      <c r="A152" s="24">
        <v>1549476</v>
      </c>
      <c r="B152" s="39">
        <v>0.74199999999999999</v>
      </c>
      <c r="C152" s="24" t="s">
        <v>54</v>
      </c>
      <c r="D152" s="24" t="str" cm="1">
        <f t="array" ref="D152">LEFT(C152,MIN(SEARCH({0,1,2,3,4,5,6,7,8,9},C152&amp;"0123456789"))-1)</f>
        <v>Tr</v>
      </c>
      <c r="E152" s="35" cm="1">
        <f t="array" ref="E152">_xlfn.NUMBERVALUE(RIGHT(LEFT(C152,SEARCH("x",C152)-1),SEARCH("x",C152)-MIN(SEARCH({0,1,2,3,4,5,6,7,8,9},C152&amp;"0123456789"))))</f>
        <v>14</v>
      </c>
      <c r="F152" s="14" t="e">
        <f t="shared" si="9"/>
        <v>#N/A</v>
      </c>
      <c r="G152" s="41">
        <f t="shared" si="10"/>
        <v>3</v>
      </c>
      <c r="H152" s="24" t="s">
        <v>20</v>
      </c>
      <c r="I152" s="35">
        <v>28</v>
      </c>
      <c r="J152" s="35">
        <v>35</v>
      </c>
      <c r="K152" s="25">
        <v>17.68</v>
      </c>
      <c r="L152" s="24" t="s">
        <v>16</v>
      </c>
      <c r="M152" s="25">
        <v>16.79</v>
      </c>
      <c r="N152" s="37">
        <v>240</v>
      </c>
      <c r="O152" s="41">
        <v>11</v>
      </c>
      <c r="P152" s="46">
        <v>0.76049999999999995</v>
      </c>
      <c r="Q152" s="14">
        <f t="shared" si="8"/>
        <v>256.66666666666669</v>
      </c>
      <c r="R152" s="26">
        <v>1</v>
      </c>
    </row>
    <row r="153" spans="1:18" x14ac:dyDescent="0.25">
      <c r="A153" s="24">
        <v>1542973</v>
      </c>
      <c r="B153" s="39">
        <v>0.50800000000000001</v>
      </c>
      <c r="C153" s="24" t="s">
        <v>58</v>
      </c>
      <c r="D153" s="24" t="str" cm="1">
        <f t="array" ref="D153">LEFT(C153,MIN(SEARCH({0,1,2,3,4,5,6,7,8,9},C153&amp;"0123456789"))-1)</f>
        <v>Ds</v>
      </c>
      <c r="E153" s="35" cm="1">
        <f t="array" ref="E153">_xlfn.NUMBERVALUE(RIGHT(LEFT(C153,SEARCH("x",C153)-1),SEARCH("x",C153)-MIN(SEARCH({0,1,2,3,4,5,6,7,8,9},C153&amp;"0123456789"))))</f>
        <v>10</v>
      </c>
      <c r="F153" s="14" t="e">
        <f t="shared" si="9"/>
        <v>#N/A</v>
      </c>
      <c r="G153" s="41">
        <f t="shared" si="10"/>
        <v>3</v>
      </c>
      <c r="H153" s="24" t="s">
        <v>13</v>
      </c>
      <c r="I153" s="35">
        <v>25</v>
      </c>
      <c r="J153" s="35">
        <v>25</v>
      </c>
      <c r="K153" s="25" t="s">
        <v>22</v>
      </c>
      <c r="L153" s="24" t="s">
        <v>14</v>
      </c>
      <c r="M153" s="25" t="s">
        <v>22</v>
      </c>
      <c r="N153" s="37">
        <v>240</v>
      </c>
      <c r="O153" s="41">
        <v>11</v>
      </c>
      <c r="P153" s="46">
        <v>0.76049999999999995</v>
      </c>
      <c r="Q153" s="14">
        <f t="shared" si="8"/>
        <v>256.66666666666669</v>
      </c>
      <c r="R153" s="26">
        <v>1</v>
      </c>
    </row>
    <row r="154" spans="1:18" x14ac:dyDescent="0.25">
      <c r="A154" s="24">
        <v>1513441</v>
      </c>
      <c r="B154" s="39">
        <v>0.74199999999999999</v>
      </c>
      <c r="C154" s="24" t="s">
        <v>54</v>
      </c>
      <c r="D154" s="24" t="str" cm="1">
        <f t="array" ref="D154">LEFT(C154,MIN(SEARCH({0,1,2,3,4,5,6,7,8,9},C154&amp;"0123456789"))-1)</f>
        <v>Tr</v>
      </c>
      <c r="E154" s="35" cm="1">
        <f t="array" ref="E154">_xlfn.NUMBERVALUE(RIGHT(LEFT(C154,SEARCH("x",C154)-1),SEARCH("x",C154)-MIN(SEARCH({0,1,2,3,4,5,6,7,8,9},C154&amp;"0123456789"))))</f>
        <v>14</v>
      </c>
      <c r="F154" s="14" t="e">
        <f t="shared" si="9"/>
        <v>#N/A</v>
      </c>
      <c r="G154" s="41">
        <f t="shared" si="10"/>
        <v>3</v>
      </c>
      <c r="H154" s="24" t="s">
        <v>24</v>
      </c>
      <c r="I154" s="35">
        <v>28</v>
      </c>
      <c r="J154" s="35">
        <v>35</v>
      </c>
      <c r="K154" s="25">
        <v>12.47</v>
      </c>
      <c r="L154" s="24" t="s">
        <v>16</v>
      </c>
      <c r="M154" s="25">
        <v>16.79</v>
      </c>
      <c r="N154" s="37">
        <v>240</v>
      </c>
      <c r="O154" s="41">
        <v>11</v>
      </c>
      <c r="P154" s="46">
        <v>0.76049999999999995</v>
      </c>
      <c r="Q154" s="14">
        <f t="shared" si="8"/>
        <v>256.66666666666669</v>
      </c>
      <c r="R154" s="26">
        <v>1</v>
      </c>
    </row>
    <row r="155" spans="1:18" x14ac:dyDescent="0.25">
      <c r="A155" s="24">
        <v>1457747</v>
      </c>
      <c r="B155" s="39">
        <v>0.65700000000000003</v>
      </c>
      <c r="C155" s="24" t="s">
        <v>59</v>
      </c>
      <c r="D155" s="24" t="str" cm="1">
        <f t="array" ref="D155">LEFT(C155,MIN(SEARCH({0,1,2,3,4,5,6,7,8,9},C155&amp;"0123456789"))-1)</f>
        <v>Tr</v>
      </c>
      <c r="E155" s="35" cm="1">
        <f t="array" ref="E155">_xlfn.NUMBERVALUE(RIGHT(LEFT(C155,SEARCH("x",C155)-1),SEARCH("x",C155)-MIN(SEARCH({0,1,2,3,4,5,6,7,8,9},C155&amp;"0123456789"))))</f>
        <v>12</v>
      </c>
      <c r="F155" s="14" t="e">
        <f t="shared" si="9"/>
        <v>#N/A</v>
      </c>
      <c r="G155" s="41">
        <f t="shared" si="10"/>
        <v>3</v>
      </c>
      <c r="H155" s="24" t="s">
        <v>13</v>
      </c>
      <c r="I155" s="35">
        <v>28</v>
      </c>
      <c r="J155" s="35">
        <v>35</v>
      </c>
      <c r="K155" s="25">
        <v>11.3</v>
      </c>
      <c r="L155" s="24" t="s">
        <v>14</v>
      </c>
      <c r="M155" s="25">
        <v>63.62</v>
      </c>
      <c r="N155" s="37">
        <v>240</v>
      </c>
      <c r="O155" s="41">
        <v>11</v>
      </c>
      <c r="P155" s="46">
        <v>0.76049999999999995</v>
      </c>
      <c r="Q155" s="14">
        <f t="shared" si="8"/>
        <v>256.66666666666669</v>
      </c>
      <c r="R155" s="26">
        <v>1</v>
      </c>
    </row>
    <row r="156" spans="1:18" x14ac:dyDescent="0.25">
      <c r="A156" s="24">
        <v>1390980</v>
      </c>
      <c r="B156" s="39">
        <v>0.65700000000000003</v>
      </c>
      <c r="C156" s="24" t="s">
        <v>59</v>
      </c>
      <c r="D156" s="24" t="str" cm="1">
        <f t="array" ref="D156">LEFT(C156,MIN(SEARCH({0,1,2,3,4,5,6,7,8,9},C156&amp;"0123456789"))-1)</f>
        <v>Tr</v>
      </c>
      <c r="E156" s="35" cm="1">
        <f t="array" ref="E156">_xlfn.NUMBERVALUE(RIGHT(LEFT(C156,SEARCH("x",C156)-1),SEARCH("x",C156)-MIN(SEARCH({0,1,2,3,4,5,6,7,8,9},C156&amp;"0123456789"))))</f>
        <v>12</v>
      </c>
      <c r="F156" s="14" t="e">
        <f t="shared" si="9"/>
        <v>#N/A</v>
      </c>
      <c r="G156" s="41">
        <f t="shared" si="10"/>
        <v>3</v>
      </c>
      <c r="H156" s="24" t="s">
        <v>20</v>
      </c>
      <c r="I156" s="35">
        <v>28</v>
      </c>
      <c r="J156" s="35">
        <v>35</v>
      </c>
      <c r="K156" s="25">
        <v>14.11</v>
      </c>
      <c r="L156" s="24" t="s">
        <v>14</v>
      </c>
      <c r="M156" s="25">
        <v>63.62</v>
      </c>
      <c r="N156" s="37">
        <v>240</v>
      </c>
      <c r="O156" s="41">
        <v>11</v>
      </c>
      <c r="P156" s="46">
        <v>0.76049999999999995</v>
      </c>
      <c r="Q156" s="14">
        <f t="shared" si="8"/>
        <v>256.66666666666669</v>
      </c>
      <c r="R156" s="26">
        <v>1</v>
      </c>
    </row>
    <row r="157" spans="1:18" x14ac:dyDescent="0.25">
      <c r="A157" s="24">
        <v>1385531</v>
      </c>
      <c r="B157" s="39">
        <v>1.0649999999999999</v>
      </c>
      <c r="C157" s="24" t="s">
        <v>55</v>
      </c>
      <c r="D157" s="24" t="str" cm="1">
        <f t="array" ref="D157">LEFT(C157,MIN(SEARCH({0,1,2,3,4,5,6,7,8,9},C157&amp;"0123456789"))-1)</f>
        <v>Ds</v>
      </c>
      <c r="E157" s="35" cm="1">
        <f t="array" ref="E157">_xlfn.NUMBERVALUE(RIGHT(LEFT(C157,SEARCH("x",C157)-1),SEARCH("x",C157)-MIN(SEARCH({0,1,2,3,4,5,6,7,8,9},C157&amp;"0123456789"))))</f>
        <v>10</v>
      </c>
      <c r="F157" s="14" t="e">
        <f t="shared" si="9"/>
        <v>#N/A</v>
      </c>
      <c r="G157" s="41">
        <f t="shared" si="10"/>
        <v>12</v>
      </c>
      <c r="H157" s="24" t="s">
        <v>24</v>
      </c>
      <c r="I157" s="35">
        <v>25</v>
      </c>
      <c r="J157" s="35">
        <v>25</v>
      </c>
      <c r="K157" s="25">
        <v>17.45</v>
      </c>
      <c r="L157" s="24" t="s">
        <v>14</v>
      </c>
      <c r="M157" s="25">
        <v>63.23</v>
      </c>
      <c r="N157" s="37">
        <v>240</v>
      </c>
      <c r="O157" s="41">
        <v>11</v>
      </c>
      <c r="P157" s="46">
        <v>0.76049999999999995</v>
      </c>
      <c r="Q157" s="14">
        <f t="shared" si="8"/>
        <v>64.166666666666671</v>
      </c>
      <c r="R157" s="26">
        <v>1</v>
      </c>
    </row>
    <row r="158" spans="1:18" x14ac:dyDescent="0.25">
      <c r="A158" s="24">
        <v>1356464</v>
      </c>
      <c r="B158" s="39">
        <v>0.65700000000000003</v>
      </c>
      <c r="C158" s="24" t="s">
        <v>59</v>
      </c>
      <c r="D158" s="24" t="str" cm="1">
        <f t="array" ref="D158">LEFT(C158,MIN(SEARCH({0,1,2,3,4,5,6,7,8,9},C158&amp;"0123456789"))-1)</f>
        <v>Tr</v>
      </c>
      <c r="E158" s="35" cm="1">
        <f t="array" ref="E158">_xlfn.NUMBERVALUE(RIGHT(LEFT(C158,SEARCH("x",C158)-1),SEARCH("x",C158)-MIN(SEARCH({0,1,2,3,4,5,6,7,8,9},C158&amp;"0123456789"))))</f>
        <v>12</v>
      </c>
      <c r="F158" s="14" t="e">
        <f t="shared" si="9"/>
        <v>#N/A</v>
      </c>
      <c r="G158" s="41">
        <f t="shared" si="10"/>
        <v>3</v>
      </c>
      <c r="H158" s="24" t="s">
        <v>24</v>
      </c>
      <c r="I158" s="35">
        <v>28</v>
      </c>
      <c r="J158" s="35">
        <v>35</v>
      </c>
      <c r="K158" s="25">
        <v>9.14</v>
      </c>
      <c r="L158" s="24" t="s">
        <v>14</v>
      </c>
      <c r="M158" s="25">
        <v>63.62</v>
      </c>
      <c r="N158" s="37">
        <v>240</v>
      </c>
      <c r="O158" s="41">
        <v>11</v>
      </c>
      <c r="P158" s="46">
        <v>0.76049999999999995</v>
      </c>
      <c r="Q158" s="14">
        <f t="shared" si="8"/>
        <v>256.66666666666669</v>
      </c>
      <c r="R158" s="26">
        <v>1</v>
      </c>
    </row>
    <row r="159" spans="1:18" x14ac:dyDescent="0.25">
      <c r="A159" s="24">
        <v>1236481</v>
      </c>
      <c r="B159" s="39">
        <v>0.83399999999999996</v>
      </c>
      <c r="C159" s="24" t="s">
        <v>57</v>
      </c>
      <c r="D159" s="24" t="str" cm="1">
        <f t="array" ref="D159">LEFT(C159,MIN(SEARCH({0,1,2,3,4,5,6,7,8,9},C159&amp;"0123456789"))-1)</f>
        <v>Tr</v>
      </c>
      <c r="E159" s="35" cm="1">
        <f t="array" ref="E159">_xlfn.NUMBERVALUE(RIGHT(LEFT(C159,SEARCH("x",C159)-1),SEARCH("x",C159)-MIN(SEARCH({0,1,2,3,4,5,6,7,8,9},C159&amp;"0123456789"))))</f>
        <v>12</v>
      </c>
      <c r="F159" s="14">
        <f t="shared" si="9"/>
        <v>6</v>
      </c>
      <c r="G159" s="41">
        <f t="shared" si="10"/>
        <v>3</v>
      </c>
      <c r="H159" s="24" t="s">
        <v>13</v>
      </c>
      <c r="I159" s="35">
        <v>28</v>
      </c>
      <c r="J159" s="35">
        <v>35</v>
      </c>
      <c r="K159" s="25">
        <v>13.82</v>
      </c>
      <c r="L159" s="24" t="s">
        <v>16</v>
      </c>
      <c r="M159" s="25">
        <v>16.7</v>
      </c>
      <c r="N159" s="37">
        <v>240</v>
      </c>
      <c r="O159" s="41">
        <v>11</v>
      </c>
      <c r="P159" s="46">
        <v>0.76049999999999995</v>
      </c>
      <c r="Q159" s="14">
        <f t="shared" si="8"/>
        <v>256.66666666666669</v>
      </c>
      <c r="R159" s="26">
        <v>1</v>
      </c>
    </row>
    <row r="160" spans="1:18" x14ac:dyDescent="0.25">
      <c r="A160" s="24">
        <v>1177601</v>
      </c>
      <c r="B160" s="39">
        <v>0.83399999999999996</v>
      </c>
      <c r="C160" s="24" t="s">
        <v>57</v>
      </c>
      <c r="D160" s="24" t="str" cm="1">
        <f t="array" ref="D160">LEFT(C160,MIN(SEARCH({0,1,2,3,4,5,6,7,8,9},C160&amp;"0123456789"))-1)</f>
        <v>Tr</v>
      </c>
      <c r="E160" s="35" cm="1">
        <f t="array" ref="E160">_xlfn.NUMBERVALUE(RIGHT(LEFT(C160,SEARCH("x",C160)-1),SEARCH("x",C160)-MIN(SEARCH({0,1,2,3,4,5,6,7,8,9},C160&amp;"0123456789"))))</f>
        <v>12</v>
      </c>
      <c r="F160" s="14">
        <f t="shared" si="9"/>
        <v>6</v>
      </c>
      <c r="G160" s="41">
        <f t="shared" si="10"/>
        <v>3</v>
      </c>
      <c r="H160" s="24" t="s">
        <v>20</v>
      </c>
      <c r="I160" s="35">
        <v>28</v>
      </c>
      <c r="J160" s="35">
        <v>35</v>
      </c>
      <c r="K160" s="25">
        <v>16.920000000000002</v>
      </c>
      <c r="L160" s="24" t="s">
        <v>16</v>
      </c>
      <c r="M160" s="25">
        <v>16.7</v>
      </c>
      <c r="N160" s="37">
        <v>240</v>
      </c>
      <c r="O160" s="41">
        <v>11</v>
      </c>
      <c r="P160" s="46">
        <v>0.76049999999999995</v>
      </c>
      <c r="Q160" s="14">
        <f t="shared" si="8"/>
        <v>256.66666666666669</v>
      </c>
      <c r="R160" s="26">
        <v>1</v>
      </c>
    </row>
    <row r="161" spans="1:18" x14ac:dyDescent="0.25">
      <c r="A161" s="24">
        <v>1165245</v>
      </c>
      <c r="B161" s="39">
        <v>1.2150000000000001</v>
      </c>
      <c r="C161" s="24" t="s">
        <v>60</v>
      </c>
      <c r="D161" s="24" t="str" cm="1">
        <f t="array" ref="D161">LEFT(C161,MIN(SEARCH({0,1,2,3,4,5,6,7,8,9},C161&amp;"0123456789"))-1)</f>
        <v>Ds</v>
      </c>
      <c r="E161" s="35" cm="1">
        <f t="array" ref="E161">_xlfn.NUMBERVALUE(RIGHT(LEFT(C161,SEARCH("x",C161)-1),SEARCH("x",C161)-MIN(SEARCH({0,1,2,3,4,5,6,7,8,9},C161&amp;"0123456789"))))</f>
        <v>8</v>
      </c>
      <c r="F161" s="14" t="e">
        <f t="shared" si="9"/>
        <v>#N/A</v>
      </c>
      <c r="G161" s="41">
        <f t="shared" si="10"/>
        <v>15</v>
      </c>
      <c r="H161" s="24" t="s">
        <v>13</v>
      </c>
      <c r="I161" s="35">
        <v>20</v>
      </c>
      <c r="J161" s="35">
        <v>20</v>
      </c>
      <c r="K161" s="25">
        <v>19.91</v>
      </c>
      <c r="L161" s="24" t="s">
        <v>14</v>
      </c>
      <c r="M161" s="25">
        <v>60.98</v>
      </c>
      <c r="N161" s="37">
        <v>240</v>
      </c>
      <c r="O161" s="41">
        <v>11</v>
      </c>
      <c r="P161" s="46">
        <v>0.76049999999999995</v>
      </c>
      <c r="Q161" s="14">
        <f t="shared" si="8"/>
        <v>51.333333333333336</v>
      </c>
      <c r="R161" s="26">
        <v>1</v>
      </c>
    </row>
    <row r="162" spans="1:18" x14ac:dyDescent="0.25">
      <c r="A162" s="24">
        <v>1165245</v>
      </c>
      <c r="B162" s="39">
        <v>0.88300000000000001</v>
      </c>
      <c r="C162" s="24" t="s">
        <v>61</v>
      </c>
      <c r="D162" s="24" t="str" cm="1">
        <f t="array" ref="D162">LEFT(C162,MIN(SEARCH({0,1,2,3,4,5,6,7,8,9},C162&amp;"0123456789"))-1)</f>
        <v>Ds</v>
      </c>
      <c r="E162" s="35" cm="1">
        <f t="array" ref="E162">_xlfn.NUMBERVALUE(RIGHT(LEFT(C162,SEARCH("x",C162)-1),SEARCH("x",C162)-MIN(SEARCH({0,1,2,3,4,5,6,7,8,9},C162&amp;"0123456789"))))</f>
        <v>8</v>
      </c>
      <c r="F162" s="14" t="e">
        <f t="shared" si="9"/>
        <v>#N/A</v>
      </c>
      <c r="G162" s="41">
        <f t="shared" si="10"/>
        <v>10</v>
      </c>
      <c r="H162" s="24" t="s">
        <v>13</v>
      </c>
      <c r="I162" s="35">
        <v>20</v>
      </c>
      <c r="J162" s="35">
        <v>20</v>
      </c>
      <c r="K162" s="25">
        <v>19.91</v>
      </c>
      <c r="L162" s="24" t="s">
        <v>14</v>
      </c>
      <c r="M162" s="25">
        <v>60.98</v>
      </c>
      <c r="N162" s="37">
        <v>240</v>
      </c>
      <c r="O162" s="41">
        <v>11</v>
      </c>
      <c r="P162" s="46">
        <v>0.76049999999999995</v>
      </c>
      <c r="Q162" s="14">
        <f t="shared" ref="Q162:Q193" si="11">Cycle_max*2*O162/G162</f>
        <v>77</v>
      </c>
      <c r="R162" s="26">
        <v>1</v>
      </c>
    </row>
    <row r="163" spans="1:18" x14ac:dyDescent="0.25">
      <c r="A163" s="24">
        <v>1150215</v>
      </c>
      <c r="B163" s="39">
        <v>0.83399999999999996</v>
      </c>
      <c r="C163" s="24" t="s">
        <v>57</v>
      </c>
      <c r="D163" s="24" t="str" cm="1">
        <f t="array" ref="D163">LEFT(C163,MIN(SEARCH({0,1,2,3,4,5,6,7,8,9},C163&amp;"0123456789"))-1)</f>
        <v>Tr</v>
      </c>
      <c r="E163" s="35" cm="1">
        <f t="array" ref="E163">_xlfn.NUMBERVALUE(RIGHT(LEFT(C163,SEARCH("x",C163)-1),SEARCH("x",C163)-MIN(SEARCH({0,1,2,3,4,5,6,7,8,9},C163&amp;"0123456789"))))</f>
        <v>12</v>
      </c>
      <c r="F163" s="14">
        <f t="shared" si="9"/>
        <v>6</v>
      </c>
      <c r="G163" s="41">
        <f t="shared" si="10"/>
        <v>3</v>
      </c>
      <c r="H163" s="24" t="s">
        <v>24</v>
      </c>
      <c r="I163" s="35">
        <v>28</v>
      </c>
      <c r="J163" s="35">
        <v>35</v>
      </c>
      <c r="K163" s="25">
        <v>11.76</v>
      </c>
      <c r="L163" s="24" t="s">
        <v>16</v>
      </c>
      <c r="M163" s="25">
        <v>16.7</v>
      </c>
      <c r="N163" s="37">
        <v>240</v>
      </c>
      <c r="O163" s="41">
        <v>11</v>
      </c>
      <c r="P163" s="46">
        <v>0.76049999999999995</v>
      </c>
      <c r="Q163" s="14">
        <f t="shared" si="11"/>
        <v>256.66666666666669</v>
      </c>
      <c r="R163" s="26">
        <v>1</v>
      </c>
    </row>
    <row r="164" spans="1:18" x14ac:dyDescent="0.25">
      <c r="A164" s="24">
        <v>1142167</v>
      </c>
      <c r="B164" s="39">
        <v>1.9550000000000001</v>
      </c>
      <c r="C164" s="24" t="s">
        <v>12</v>
      </c>
      <c r="D164" s="24" t="str" cm="1">
        <f t="array" ref="D164">LEFT(C164,MIN(SEARCH({0,1,2,3,4,5,6,7,8,9},C164&amp;"0123456789"))-1)</f>
        <v>Ds</v>
      </c>
      <c r="E164" s="35" cm="1">
        <f t="array" ref="E164">_xlfn.NUMBERVALUE(RIGHT(LEFT(C164,SEARCH("x",C164)-1),SEARCH("x",C164)-MIN(SEARCH({0,1,2,3,4,5,6,7,8,9},C164&amp;"0123456789"))))</f>
        <v>10</v>
      </c>
      <c r="F164" s="14" t="e">
        <f t="shared" si="9"/>
        <v>#N/A</v>
      </c>
      <c r="G164" s="41">
        <f t="shared" si="10"/>
        <v>25</v>
      </c>
      <c r="H164" s="24" t="s">
        <v>24</v>
      </c>
      <c r="I164" s="35">
        <v>25</v>
      </c>
      <c r="J164" s="35">
        <v>25</v>
      </c>
      <c r="K164" s="25">
        <v>17.45</v>
      </c>
      <c r="L164" s="24" t="s">
        <v>14</v>
      </c>
      <c r="M164" s="25">
        <v>64.349999999999994</v>
      </c>
      <c r="N164" s="37">
        <v>240</v>
      </c>
      <c r="O164" s="41">
        <v>11</v>
      </c>
      <c r="P164" s="46">
        <v>0.76049999999999995</v>
      </c>
      <c r="Q164" s="14">
        <f t="shared" si="11"/>
        <v>30.8</v>
      </c>
      <c r="R164" s="26">
        <v>1</v>
      </c>
    </row>
    <row r="165" spans="1:18" x14ac:dyDescent="0.25">
      <c r="A165" s="24">
        <v>1041248</v>
      </c>
      <c r="B165" s="39">
        <v>0.65700000000000003</v>
      </c>
      <c r="C165" s="24" t="s">
        <v>59</v>
      </c>
      <c r="D165" s="24" t="str" cm="1">
        <f t="array" ref="D165">LEFT(C165,MIN(SEARCH({0,1,2,3,4,5,6,7,8,9},C165&amp;"0123456789"))-1)</f>
        <v>Tr</v>
      </c>
      <c r="E165" s="35" cm="1">
        <f t="array" ref="E165">_xlfn.NUMBERVALUE(RIGHT(LEFT(C165,SEARCH("x",C165)-1),SEARCH("x",C165)-MIN(SEARCH({0,1,2,3,4,5,6,7,8,9},C165&amp;"0123456789"))))</f>
        <v>12</v>
      </c>
      <c r="F165" s="14" t="e">
        <f t="shared" si="9"/>
        <v>#N/A</v>
      </c>
      <c r="G165" s="41">
        <f t="shared" si="10"/>
        <v>3</v>
      </c>
      <c r="H165" s="24" t="s">
        <v>13</v>
      </c>
      <c r="I165" s="35">
        <v>28</v>
      </c>
      <c r="J165" s="35">
        <v>35</v>
      </c>
      <c r="K165" s="25">
        <v>11.3</v>
      </c>
      <c r="L165" s="24" t="s">
        <v>16</v>
      </c>
      <c r="M165" s="25">
        <v>16.7</v>
      </c>
      <c r="N165" s="37">
        <v>240</v>
      </c>
      <c r="O165" s="41">
        <v>11</v>
      </c>
      <c r="P165" s="46">
        <v>0.76049999999999995</v>
      </c>
      <c r="Q165" s="14">
        <f t="shared" si="11"/>
        <v>256.66666666666669</v>
      </c>
      <c r="R165" s="26">
        <v>1</v>
      </c>
    </row>
    <row r="166" spans="1:18" x14ac:dyDescent="0.25">
      <c r="A166" s="24">
        <v>992359</v>
      </c>
      <c r="B166" s="39">
        <v>2.3479999999999999</v>
      </c>
      <c r="C166" s="24" t="s">
        <v>77</v>
      </c>
      <c r="D166" s="24" t="str" cm="1">
        <f t="array" ref="D166">LEFT(C166,MIN(SEARCH({0,1,2,3,4,5,6,7,8,9},C166&amp;"0123456789"))-1)</f>
        <v>Ds</v>
      </c>
      <c r="E166" s="35" cm="1">
        <f t="array" ref="E166">_xlfn.NUMBERVALUE(RIGHT(LEFT(C166,SEARCH("x",C166)-1),SEARCH("x",C166)-MIN(SEARCH({0,1,2,3,4,5,6,7,8,9},C166&amp;"0123456789"))))</f>
        <v>635</v>
      </c>
      <c r="F166" s="14" t="e">
        <f t="shared" si="9"/>
        <v>#N/A</v>
      </c>
      <c r="G166" s="41">
        <f t="shared" si="10"/>
        <v>254</v>
      </c>
      <c r="H166" s="24" t="s">
        <v>13</v>
      </c>
      <c r="I166" s="35">
        <v>13</v>
      </c>
      <c r="J166" s="35">
        <v>15</v>
      </c>
      <c r="K166" s="25">
        <v>16.579999999999998</v>
      </c>
      <c r="L166" s="24" t="s">
        <v>14</v>
      </c>
      <c r="M166" s="25">
        <v>53.48</v>
      </c>
      <c r="N166" s="37">
        <v>240</v>
      </c>
      <c r="O166" s="41">
        <v>11</v>
      </c>
      <c r="P166" s="46">
        <v>0.76049999999999995</v>
      </c>
      <c r="Q166" s="14">
        <f t="shared" si="11"/>
        <v>3.0314960629921259</v>
      </c>
      <c r="R166" s="26">
        <v>1</v>
      </c>
    </row>
    <row r="167" spans="1:18" x14ac:dyDescent="0.25">
      <c r="A167" s="24">
        <v>992114</v>
      </c>
      <c r="B167" s="39">
        <v>0.65700000000000003</v>
      </c>
      <c r="C167" s="24" t="s">
        <v>59</v>
      </c>
      <c r="D167" s="24" t="str" cm="1">
        <f t="array" ref="D167">LEFT(C167,MIN(SEARCH({0,1,2,3,4,5,6,7,8,9},C167&amp;"0123456789"))-1)</f>
        <v>Tr</v>
      </c>
      <c r="E167" s="35" cm="1">
        <f t="array" ref="E167">_xlfn.NUMBERVALUE(RIGHT(LEFT(C167,SEARCH("x",C167)-1),SEARCH("x",C167)-MIN(SEARCH({0,1,2,3,4,5,6,7,8,9},C167&amp;"0123456789"))))</f>
        <v>12</v>
      </c>
      <c r="F167" s="14" t="e">
        <f t="shared" si="9"/>
        <v>#N/A</v>
      </c>
      <c r="G167" s="41">
        <f t="shared" si="10"/>
        <v>3</v>
      </c>
      <c r="H167" s="24" t="s">
        <v>20</v>
      </c>
      <c r="I167" s="35">
        <v>28</v>
      </c>
      <c r="J167" s="35">
        <v>35</v>
      </c>
      <c r="K167" s="25">
        <v>14.11</v>
      </c>
      <c r="L167" s="24" t="s">
        <v>16</v>
      </c>
      <c r="M167" s="25">
        <v>16.7</v>
      </c>
      <c r="N167" s="37">
        <v>240</v>
      </c>
      <c r="O167" s="41">
        <v>11</v>
      </c>
      <c r="P167" s="46">
        <v>0.76049999999999995</v>
      </c>
      <c r="Q167" s="14">
        <f t="shared" si="11"/>
        <v>256.66666666666669</v>
      </c>
      <c r="R167" s="26">
        <v>1</v>
      </c>
    </row>
    <row r="168" spans="1:18" x14ac:dyDescent="0.25">
      <c r="A168" s="24">
        <v>974430</v>
      </c>
      <c r="B168" s="39">
        <v>0.65700000000000003</v>
      </c>
      <c r="C168" s="24" t="s">
        <v>59</v>
      </c>
      <c r="D168" s="24" t="str" cm="1">
        <f t="array" ref="D168">LEFT(C168,MIN(SEARCH({0,1,2,3,4,5,6,7,8,9},C168&amp;"0123456789"))-1)</f>
        <v>Tr</v>
      </c>
      <c r="E168" s="35" cm="1">
        <f t="array" ref="E168">_xlfn.NUMBERVALUE(RIGHT(LEFT(C168,SEARCH("x",C168)-1),SEARCH("x",C168)-MIN(SEARCH({0,1,2,3,4,5,6,7,8,9},C168&amp;"0123456789"))))</f>
        <v>12</v>
      </c>
      <c r="F168" s="14" t="e">
        <f t="shared" si="9"/>
        <v>#N/A</v>
      </c>
      <c r="G168" s="41">
        <f t="shared" si="10"/>
        <v>3</v>
      </c>
      <c r="H168" s="24" t="s">
        <v>24</v>
      </c>
      <c r="I168" s="35">
        <v>28</v>
      </c>
      <c r="J168" s="35">
        <v>35</v>
      </c>
      <c r="K168" s="25">
        <v>9.14</v>
      </c>
      <c r="L168" s="24" t="s">
        <v>16</v>
      </c>
      <c r="M168" s="25">
        <v>16.7</v>
      </c>
      <c r="N168" s="37">
        <v>240</v>
      </c>
      <c r="O168" s="41">
        <v>11</v>
      </c>
      <c r="P168" s="46">
        <v>0.76049999999999995</v>
      </c>
      <c r="Q168" s="14">
        <f t="shared" si="11"/>
        <v>256.66666666666669</v>
      </c>
      <c r="R168" s="26">
        <v>1</v>
      </c>
    </row>
    <row r="169" spans="1:18" x14ac:dyDescent="0.25">
      <c r="A169" s="24">
        <v>915703</v>
      </c>
      <c r="B169" s="39">
        <v>1.879</v>
      </c>
      <c r="C169" s="24" t="s">
        <v>62</v>
      </c>
      <c r="D169" s="24" t="str" cm="1">
        <f t="array" ref="D169">LEFT(C169,MIN(SEARCH({0,1,2,3,4,5,6,7,8,9},C169&amp;"0123456789"))-1)</f>
        <v>Ds</v>
      </c>
      <c r="E169" s="35" cm="1">
        <f t="array" ref="E169">_xlfn.NUMBERVALUE(RIGHT(LEFT(C169,SEARCH("x",C169)-1),SEARCH("x",C169)-MIN(SEARCH({0,1,2,3,4,5,6,7,8,9},C169&amp;"0123456789"))))</f>
        <v>8</v>
      </c>
      <c r="F169" s="14" t="e">
        <f t="shared" si="9"/>
        <v>#N/A</v>
      </c>
      <c r="G169" s="41">
        <f t="shared" si="10"/>
        <v>24</v>
      </c>
      <c r="H169" s="24" t="s">
        <v>13</v>
      </c>
      <c r="I169" s="35">
        <v>20</v>
      </c>
      <c r="J169" s="35">
        <v>20</v>
      </c>
      <c r="K169" s="25" t="s">
        <v>22</v>
      </c>
      <c r="L169" s="24" t="s">
        <v>14</v>
      </c>
      <c r="M169" s="25" t="s">
        <v>22</v>
      </c>
      <c r="N169" s="37">
        <v>240</v>
      </c>
      <c r="O169" s="41">
        <v>11</v>
      </c>
      <c r="P169" s="46">
        <v>0.76049999999999995</v>
      </c>
      <c r="Q169" s="14">
        <f t="shared" si="11"/>
        <v>32.083333333333336</v>
      </c>
      <c r="R169" s="26">
        <v>1</v>
      </c>
    </row>
    <row r="170" spans="1:18" x14ac:dyDescent="0.25">
      <c r="A170" s="24">
        <v>885470</v>
      </c>
      <c r="B170" s="39">
        <v>0.57599999999999996</v>
      </c>
      <c r="C170" s="24" t="s">
        <v>78</v>
      </c>
      <c r="D170" s="24" t="str" cm="1">
        <f t="array" ref="D170">LEFT(C170,MIN(SEARCH({0,1,2,3,4,5,6,7,8,9},C170&amp;"0123456789"))-1)</f>
        <v>Ds</v>
      </c>
      <c r="E170" s="35" cm="1">
        <f t="array" ref="E170">_xlfn.NUMBERVALUE(RIGHT(LEFT(C170,SEARCH("x",C170)-1),SEARCH("x",C170)-MIN(SEARCH({0,1,2,3,4,5,6,7,8,9},C170&amp;"0123456789"))))</f>
        <v>635</v>
      </c>
      <c r="F170" s="14" t="e">
        <f t="shared" si="9"/>
        <v>#N/A</v>
      </c>
      <c r="G170" s="41">
        <f t="shared" si="10"/>
        <v>508</v>
      </c>
      <c r="H170" s="24" t="s">
        <v>13</v>
      </c>
      <c r="I170" s="35">
        <v>13</v>
      </c>
      <c r="J170" s="35">
        <v>15</v>
      </c>
      <c r="K170" s="25">
        <v>16.579999999999998</v>
      </c>
      <c r="L170" s="24" t="s">
        <v>14</v>
      </c>
      <c r="M170" s="25">
        <v>44.48</v>
      </c>
      <c r="N170" s="37">
        <v>240</v>
      </c>
      <c r="O170" s="41">
        <v>11</v>
      </c>
      <c r="P170" s="46">
        <v>0.76049999999999995</v>
      </c>
      <c r="Q170" s="14">
        <f t="shared" si="11"/>
        <v>1.515748031496063</v>
      </c>
      <c r="R170" s="26">
        <v>1</v>
      </c>
    </row>
    <row r="171" spans="1:18" x14ac:dyDescent="0.25">
      <c r="A171" s="24">
        <v>751771</v>
      </c>
      <c r="B171" s="39">
        <v>1.2150000000000001</v>
      </c>
      <c r="C171" s="24" t="s">
        <v>60</v>
      </c>
      <c r="D171" s="24" t="str" cm="1">
        <f t="array" ref="D171">LEFT(C171,MIN(SEARCH({0,1,2,3,4,5,6,7,8,9},C171&amp;"0123456789"))-1)</f>
        <v>Ds</v>
      </c>
      <c r="E171" s="35" cm="1">
        <f t="array" ref="E171">_xlfn.NUMBERVALUE(RIGHT(LEFT(C171,SEARCH("x",C171)-1),SEARCH("x",C171)-MIN(SEARCH({0,1,2,3,4,5,6,7,8,9},C171&amp;"0123456789"))))</f>
        <v>8</v>
      </c>
      <c r="F171" s="14" t="e">
        <f t="shared" si="9"/>
        <v>#N/A</v>
      </c>
      <c r="G171" s="41">
        <f t="shared" si="10"/>
        <v>15</v>
      </c>
      <c r="H171" s="24" t="s">
        <v>24</v>
      </c>
      <c r="I171" s="35">
        <v>20</v>
      </c>
      <c r="J171" s="35">
        <v>20</v>
      </c>
      <c r="K171" s="25">
        <v>16.71</v>
      </c>
      <c r="L171" s="24" t="s">
        <v>14</v>
      </c>
      <c r="M171" s="25">
        <v>60.98</v>
      </c>
      <c r="N171" s="37">
        <v>240</v>
      </c>
      <c r="O171" s="41">
        <v>11</v>
      </c>
      <c r="P171" s="46">
        <v>0.76049999999999995</v>
      </c>
      <c r="Q171" s="14">
        <f t="shared" si="11"/>
        <v>51.333333333333336</v>
      </c>
      <c r="R171" s="26">
        <v>1</v>
      </c>
    </row>
    <row r="172" spans="1:18" x14ac:dyDescent="0.25">
      <c r="A172" s="24">
        <v>751771</v>
      </c>
      <c r="B172" s="39">
        <v>0.88300000000000001</v>
      </c>
      <c r="C172" s="24" t="s">
        <v>61</v>
      </c>
      <c r="D172" s="24" t="str" cm="1">
        <f t="array" ref="D172">LEFT(C172,MIN(SEARCH({0,1,2,3,4,5,6,7,8,9},C172&amp;"0123456789"))-1)</f>
        <v>Ds</v>
      </c>
      <c r="E172" s="35" cm="1">
        <f t="array" ref="E172">_xlfn.NUMBERVALUE(RIGHT(LEFT(C172,SEARCH("x",C172)-1),SEARCH("x",C172)-MIN(SEARCH({0,1,2,3,4,5,6,7,8,9},C172&amp;"0123456789"))))</f>
        <v>8</v>
      </c>
      <c r="F172" s="14" t="e">
        <f t="shared" si="9"/>
        <v>#N/A</v>
      </c>
      <c r="G172" s="41">
        <f t="shared" si="10"/>
        <v>10</v>
      </c>
      <c r="H172" s="24" t="s">
        <v>24</v>
      </c>
      <c r="I172" s="35">
        <v>20</v>
      </c>
      <c r="J172" s="35">
        <v>20</v>
      </c>
      <c r="K172" s="25">
        <v>16.71</v>
      </c>
      <c r="L172" s="24" t="s">
        <v>14</v>
      </c>
      <c r="M172" s="25">
        <v>60.98</v>
      </c>
      <c r="N172" s="37">
        <v>240</v>
      </c>
      <c r="O172" s="41">
        <v>11</v>
      </c>
      <c r="P172" s="46">
        <v>0.76049999999999995</v>
      </c>
      <c r="Q172" s="14">
        <f t="shared" si="11"/>
        <v>77</v>
      </c>
      <c r="R172" s="26">
        <v>1</v>
      </c>
    </row>
    <row r="173" spans="1:18" x14ac:dyDescent="0.25">
      <c r="A173" s="24">
        <v>672396</v>
      </c>
      <c r="B173" s="39">
        <v>4.4009999999999998</v>
      </c>
      <c r="C173" s="24" t="s">
        <v>56</v>
      </c>
      <c r="D173" s="24" t="str" cm="1">
        <f t="array" ref="D173">LEFT(C173,MIN(SEARCH({0,1,2,3,4,5,6,7,8,9},C173&amp;"0123456789"))-1)</f>
        <v>Ds</v>
      </c>
      <c r="E173" s="35" cm="1">
        <f t="array" ref="E173">_xlfn.NUMBERVALUE(RIGHT(LEFT(C173,SEARCH("x",C173)-1),SEARCH("x",C173)-MIN(SEARCH({0,1,2,3,4,5,6,7,8,9},C173&amp;"0123456789"))))</f>
        <v>10</v>
      </c>
      <c r="F173" s="14" t="e">
        <f t="shared" si="9"/>
        <v>#N/A</v>
      </c>
      <c r="G173" s="41">
        <f t="shared" si="10"/>
        <v>50</v>
      </c>
      <c r="H173" s="24" t="s">
        <v>24</v>
      </c>
      <c r="I173" s="35">
        <v>25</v>
      </c>
      <c r="J173" s="35">
        <v>25</v>
      </c>
      <c r="K173" s="25">
        <v>17.45</v>
      </c>
      <c r="L173" s="24" t="s">
        <v>14</v>
      </c>
      <c r="M173" s="25">
        <v>77.849999999999994</v>
      </c>
      <c r="N173" s="37">
        <v>240</v>
      </c>
      <c r="O173" s="41">
        <v>11</v>
      </c>
      <c r="P173" s="46">
        <v>0.76049999999999995</v>
      </c>
      <c r="Q173" s="14">
        <f t="shared" si="11"/>
        <v>15.4</v>
      </c>
      <c r="R173" s="26">
        <v>1</v>
      </c>
    </row>
    <row r="174" spans="1:18" x14ac:dyDescent="0.25">
      <c r="A174" s="24">
        <v>590776</v>
      </c>
      <c r="B174" s="39">
        <v>1.879</v>
      </c>
      <c r="C174" s="24" t="s">
        <v>62</v>
      </c>
      <c r="D174" s="24" t="str" cm="1">
        <f t="array" ref="D174">LEFT(C174,MIN(SEARCH({0,1,2,3,4,5,6,7,8,9},C174&amp;"0123456789"))-1)</f>
        <v>Ds</v>
      </c>
      <c r="E174" s="35" cm="1">
        <f t="array" ref="E174">_xlfn.NUMBERVALUE(RIGHT(LEFT(C174,SEARCH("x",C174)-1),SEARCH("x",C174)-MIN(SEARCH({0,1,2,3,4,5,6,7,8,9},C174&amp;"0123456789"))))</f>
        <v>8</v>
      </c>
      <c r="F174" s="14" t="e">
        <f t="shared" si="9"/>
        <v>#N/A</v>
      </c>
      <c r="G174" s="41">
        <f t="shared" si="10"/>
        <v>24</v>
      </c>
      <c r="H174" s="24" t="s">
        <v>24</v>
      </c>
      <c r="I174" s="35">
        <v>20</v>
      </c>
      <c r="J174" s="35">
        <v>20</v>
      </c>
      <c r="K174" s="25" t="s">
        <v>22</v>
      </c>
      <c r="L174" s="24" t="s">
        <v>14</v>
      </c>
      <c r="M174" s="25" t="s">
        <v>22</v>
      </c>
      <c r="N174" s="37">
        <v>240</v>
      </c>
      <c r="O174" s="41">
        <v>11</v>
      </c>
      <c r="P174" s="46">
        <v>0.76049999999999995</v>
      </c>
      <c r="Q174" s="14">
        <f t="shared" si="11"/>
        <v>32.083333333333336</v>
      </c>
      <c r="R174" s="26">
        <v>1</v>
      </c>
    </row>
    <row r="175" spans="1:18" x14ac:dyDescent="0.25">
      <c r="A175" s="24">
        <v>571271</v>
      </c>
      <c r="B175" s="39">
        <v>0.57599999999999996</v>
      </c>
      <c r="C175" s="24" t="s">
        <v>78</v>
      </c>
      <c r="D175" s="24" t="str" cm="1">
        <f t="array" ref="D175">LEFT(C175,MIN(SEARCH({0,1,2,3,4,5,6,7,8,9},C175&amp;"0123456789"))-1)</f>
        <v>Ds</v>
      </c>
      <c r="E175" s="35" cm="1">
        <f t="array" ref="E175">_xlfn.NUMBERVALUE(RIGHT(LEFT(C175,SEARCH("x",C175)-1),SEARCH("x",C175)-MIN(SEARCH({0,1,2,3,4,5,6,7,8,9},C175&amp;"0123456789"))))</f>
        <v>635</v>
      </c>
      <c r="F175" s="14" t="e">
        <f t="shared" si="9"/>
        <v>#N/A</v>
      </c>
      <c r="G175" s="41">
        <f t="shared" si="10"/>
        <v>508</v>
      </c>
      <c r="H175" s="24" t="s">
        <v>24</v>
      </c>
      <c r="I175" s="35">
        <v>13</v>
      </c>
      <c r="J175" s="35">
        <v>15</v>
      </c>
      <c r="K175" s="25">
        <v>14.1</v>
      </c>
      <c r="L175" s="24" t="s">
        <v>14</v>
      </c>
      <c r="M175" s="25">
        <v>44.48</v>
      </c>
      <c r="N175" s="37">
        <v>240</v>
      </c>
      <c r="O175" s="41">
        <v>11</v>
      </c>
      <c r="P175" s="46">
        <v>0.76049999999999995</v>
      </c>
      <c r="Q175" s="14">
        <f t="shared" si="11"/>
        <v>1.515748031496063</v>
      </c>
      <c r="R175" s="26">
        <v>1</v>
      </c>
    </row>
    <row r="176" spans="1:18" x14ac:dyDescent="0.25">
      <c r="A176" s="24">
        <v>451168</v>
      </c>
      <c r="B176" s="39">
        <v>1.0229999999999999</v>
      </c>
      <c r="C176" s="24" t="s">
        <v>79</v>
      </c>
      <c r="D176" s="24" t="str" cm="1">
        <f t="array" ref="D176">LEFT(C176,MIN(SEARCH({0,1,2,3,4,5,6,7,8,9},C176&amp;"0123456789"))-1)</f>
        <v>Ds</v>
      </c>
      <c r="E176" s="35" cm="1">
        <f t="array" ref="E176">_xlfn.NUMBERVALUE(RIGHT(LEFT(C176,SEARCH("x",C176)-1),SEARCH("x",C176)-MIN(SEARCH({0,1,2,3,4,5,6,7,8,9},C176&amp;"0123456789"))))</f>
        <v>635</v>
      </c>
      <c r="F176" s="14" t="e">
        <f t="shared" si="9"/>
        <v>#N/A</v>
      </c>
      <c r="G176" s="41">
        <f t="shared" si="10"/>
        <v>127</v>
      </c>
      <c r="H176" s="24" t="s">
        <v>13</v>
      </c>
      <c r="I176" s="35">
        <v>13</v>
      </c>
      <c r="J176" s="35">
        <v>15</v>
      </c>
      <c r="K176" s="25">
        <v>16.579999999999998</v>
      </c>
      <c r="L176" s="24" t="s">
        <v>14</v>
      </c>
      <c r="M176" s="25">
        <v>44.48</v>
      </c>
      <c r="N176" s="37">
        <v>240</v>
      </c>
      <c r="O176" s="41">
        <v>11</v>
      </c>
      <c r="P176" s="46">
        <v>0.76049999999999995</v>
      </c>
      <c r="Q176" s="14">
        <f t="shared" si="11"/>
        <v>6.0629921259842519</v>
      </c>
      <c r="R176" s="26">
        <v>1</v>
      </c>
    </row>
    <row r="177" spans="1:18" x14ac:dyDescent="0.25">
      <c r="A177" s="24" t="e">
        <f>NA()</f>
        <v>#N/A</v>
      </c>
      <c r="B177" s="39">
        <v>2.7130000000000001</v>
      </c>
      <c r="C177" s="24" t="s">
        <v>42</v>
      </c>
      <c r="D177" s="24" t="str" cm="1">
        <f t="array" ref="D177">LEFT(C177,MIN(SEARCH({0,1,2,3,4,5,6,7,8,9},C177&amp;"0123456789"))-1)</f>
        <v>Ds</v>
      </c>
      <c r="E177" s="35" cm="1">
        <f t="array" ref="E177">_xlfn.NUMBERVALUE(RIGHT(LEFT(C177,SEARCH("x",C177)-1),SEARCH("x",C177)-MIN(SEARCH({0,1,2,3,4,5,6,7,8,9},C177&amp;"0123456789"))))</f>
        <v>16</v>
      </c>
      <c r="F177" s="14" t="e">
        <f t="shared" si="9"/>
        <v>#N/A</v>
      </c>
      <c r="G177" s="41">
        <f t="shared" si="10"/>
        <v>35</v>
      </c>
      <c r="H177" s="24" t="s">
        <v>36</v>
      </c>
      <c r="I177" s="35">
        <v>28</v>
      </c>
      <c r="J177" s="35">
        <v>35</v>
      </c>
      <c r="K177" s="25">
        <v>37.11</v>
      </c>
      <c r="L177" s="24" t="s">
        <v>14</v>
      </c>
      <c r="M177" s="25">
        <v>120.54</v>
      </c>
      <c r="N177" s="37">
        <v>240</v>
      </c>
      <c r="O177" s="41">
        <v>11</v>
      </c>
      <c r="P177" s="46">
        <v>0.76049999999999995</v>
      </c>
      <c r="Q177" s="14">
        <f t="shared" si="11"/>
        <v>22</v>
      </c>
      <c r="R177" s="26">
        <v>1</v>
      </c>
    </row>
    <row r="178" spans="1:18" x14ac:dyDescent="0.25">
      <c r="A178" s="24" t="e">
        <f>NA()</f>
        <v>#N/A</v>
      </c>
      <c r="B178" s="39">
        <v>8.9019999999999992</v>
      </c>
      <c r="C178" s="24" t="s">
        <v>43</v>
      </c>
      <c r="D178" s="24" t="str" cm="1">
        <f t="array" ref="D178">LEFT(C178,MIN(SEARCH({0,1,2,3,4,5,6,7,8,9},C178&amp;"0123456789"))-1)</f>
        <v>Ds</v>
      </c>
      <c r="E178" s="35" cm="1">
        <f t="array" ref="E178">_xlfn.NUMBERVALUE(RIGHT(LEFT(C178,SEARCH("x",C178)-1),SEARCH("x",C178)-MIN(SEARCH({0,1,2,3,4,5,6,7,8,9},C178&amp;"0123456789"))))</f>
        <v>18</v>
      </c>
      <c r="F178" s="14" t="e">
        <f t="shared" si="9"/>
        <v>#N/A</v>
      </c>
      <c r="G178" s="41">
        <f t="shared" si="10"/>
        <v>100</v>
      </c>
      <c r="H178" s="24" t="s">
        <v>36</v>
      </c>
      <c r="I178" s="35">
        <v>28</v>
      </c>
      <c r="J178" s="35">
        <v>35</v>
      </c>
      <c r="K178" s="25">
        <v>38.22</v>
      </c>
      <c r="L178" s="24" t="s">
        <v>14</v>
      </c>
      <c r="M178" s="25">
        <v>146.69999999999999</v>
      </c>
      <c r="N178" s="37">
        <v>240</v>
      </c>
      <c r="O178" s="41">
        <v>11</v>
      </c>
      <c r="P178" s="46">
        <v>0.76049999999999995</v>
      </c>
      <c r="Q178" s="14">
        <f t="shared" si="11"/>
        <v>7.7</v>
      </c>
      <c r="R178" s="26">
        <v>1</v>
      </c>
    </row>
    <row r="179" spans="1:18" x14ac:dyDescent="0.25">
      <c r="A179" s="24" t="e">
        <f>NA()</f>
        <v>#N/A</v>
      </c>
      <c r="B179" s="39">
        <v>2.0019999999999998</v>
      </c>
      <c r="C179" s="24" t="s">
        <v>37</v>
      </c>
      <c r="D179" s="24" t="str" cm="1">
        <f t="array" ref="D179">LEFT(C179,MIN(SEARCH({0,1,2,3,4,5,6,7,8,9},C179&amp;"0123456789"))-1)</f>
        <v>Ds</v>
      </c>
      <c r="E179" s="35" cm="1">
        <f t="array" ref="E179">_xlfn.NUMBERVALUE(RIGHT(LEFT(C179,SEARCH("x",C179)-1),SEARCH("x",C179)-MIN(SEARCH({0,1,2,3,4,5,6,7,8,9},C179&amp;"0123456789"))))</f>
        <v>18</v>
      </c>
      <c r="F179" s="14" t="e">
        <f t="shared" si="9"/>
        <v>#N/A</v>
      </c>
      <c r="G179" s="41">
        <f t="shared" si="10"/>
        <v>24</v>
      </c>
      <c r="H179" s="24" t="s">
        <v>36</v>
      </c>
      <c r="I179" s="35">
        <v>28</v>
      </c>
      <c r="J179" s="35">
        <v>35</v>
      </c>
      <c r="K179" s="25">
        <v>37.479999999999997</v>
      </c>
      <c r="L179" s="24" t="s">
        <v>14</v>
      </c>
      <c r="M179" s="25">
        <v>146.37</v>
      </c>
      <c r="N179" s="37">
        <v>240</v>
      </c>
      <c r="O179" s="41">
        <v>11</v>
      </c>
      <c r="P179" s="46">
        <v>0.76049999999999995</v>
      </c>
      <c r="Q179" s="14">
        <f t="shared" si="11"/>
        <v>32.083333333333336</v>
      </c>
      <c r="R179" s="26">
        <v>1</v>
      </c>
    </row>
    <row r="180" spans="1:18" x14ac:dyDescent="0.25">
      <c r="A180" s="24" t="e">
        <f>NA()</f>
        <v>#N/A</v>
      </c>
      <c r="B180" s="39">
        <v>3.0920000000000001</v>
      </c>
      <c r="C180" s="24" t="s">
        <v>41</v>
      </c>
      <c r="D180" s="24" t="str" cm="1">
        <f t="array" ref="D180">LEFT(C180,MIN(SEARCH({0,1,2,3,4,5,6,7,8,9},C180&amp;"0123456789"))-1)</f>
        <v>Ds</v>
      </c>
      <c r="E180" s="35" cm="1">
        <f t="array" ref="E180">_xlfn.NUMBERVALUE(RIGHT(LEFT(C180,SEARCH("x",C180)-1),SEARCH("x",C180)-MIN(SEARCH({0,1,2,3,4,5,6,7,8,9},C180&amp;"0123456789"))))</f>
        <v>18</v>
      </c>
      <c r="F180" s="14" t="e">
        <f t="shared" si="9"/>
        <v>#N/A</v>
      </c>
      <c r="G180" s="41">
        <f t="shared" si="10"/>
        <v>40</v>
      </c>
      <c r="H180" s="24" t="s">
        <v>36</v>
      </c>
      <c r="I180" s="35">
        <v>28</v>
      </c>
      <c r="J180" s="35">
        <v>35</v>
      </c>
      <c r="K180" s="25">
        <v>37.86</v>
      </c>
      <c r="L180" s="24" t="s">
        <v>14</v>
      </c>
      <c r="M180" s="25">
        <v>134.07</v>
      </c>
      <c r="N180" s="37">
        <v>240</v>
      </c>
      <c r="O180" s="41">
        <v>11</v>
      </c>
      <c r="P180" s="46">
        <v>0.76049999999999995</v>
      </c>
      <c r="Q180" s="14">
        <f t="shared" si="11"/>
        <v>19.25</v>
      </c>
      <c r="R180" s="26">
        <v>1</v>
      </c>
    </row>
    <row r="181" spans="1:18" x14ac:dyDescent="0.25">
      <c r="A181" s="24" t="e">
        <f>NA()</f>
        <v>#N/A</v>
      </c>
      <c r="B181" s="39">
        <v>7.0049999999999999</v>
      </c>
      <c r="C181" s="24" t="s">
        <v>23</v>
      </c>
      <c r="D181" s="24" t="str" cm="1">
        <f t="array" ref="D181">LEFT(C181,MIN(SEARCH({0,1,2,3,4,5,6,7,8,9},C181&amp;"0123456789"))-1)</f>
        <v>Ds</v>
      </c>
      <c r="E181" s="35" cm="1">
        <f t="array" ref="E181">_xlfn.NUMBERVALUE(RIGHT(LEFT(C181,SEARCH("x",C181)-1),SEARCH("x",C181)-MIN(SEARCH({0,1,2,3,4,5,6,7,8,9},C181&amp;"0123456789"))))</f>
        <v>18</v>
      </c>
      <c r="F181" s="14" t="e">
        <f t="shared" si="9"/>
        <v>#N/A</v>
      </c>
      <c r="G181" s="41">
        <f t="shared" si="10"/>
        <v>80</v>
      </c>
      <c r="H181" s="24" t="s">
        <v>36</v>
      </c>
      <c r="I181" s="35">
        <v>28</v>
      </c>
      <c r="J181" s="35">
        <v>35</v>
      </c>
      <c r="K181" s="25">
        <v>38.04</v>
      </c>
      <c r="L181" s="24" t="s">
        <v>14</v>
      </c>
      <c r="M181" s="25">
        <v>139.4</v>
      </c>
      <c r="N181" s="37">
        <v>240</v>
      </c>
      <c r="O181" s="41">
        <v>11</v>
      </c>
      <c r="P181" s="46">
        <v>0.76049999999999995</v>
      </c>
      <c r="Q181" s="14">
        <f t="shared" si="11"/>
        <v>9.625</v>
      </c>
      <c r="R181" s="26">
        <v>1</v>
      </c>
    </row>
    <row r="182" spans="1:18" x14ac:dyDescent="0.25">
      <c r="A182" s="24" t="e">
        <f>NA()</f>
        <v>#N/A</v>
      </c>
      <c r="B182" s="39">
        <v>1.8280000000000001</v>
      </c>
      <c r="C182" s="24" t="s">
        <v>35</v>
      </c>
      <c r="D182" s="24" t="str" cm="1">
        <f t="array" ref="D182">LEFT(C182,MIN(SEARCH({0,1,2,3,4,5,6,7,8,9},C182&amp;"0123456789"))-1)</f>
        <v>Ds</v>
      </c>
      <c r="E182" s="35" cm="1">
        <f t="array" ref="E182">_xlfn.NUMBERVALUE(RIGHT(LEFT(C182,SEARCH("x",C182)-1),SEARCH("x",C182)-MIN(SEARCH({0,1,2,3,4,5,6,7,8,9},C182&amp;"0123456789"))))</f>
        <v>20</v>
      </c>
      <c r="F182" s="14" t="e">
        <f t="shared" si="9"/>
        <v>#N/A</v>
      </c>
      <c r="G182" s="41">
        <f t="shared" si="10"/>
        <v>20</v>
      </c>
      <c r="H182" s="24" t="s">
        <v>36</v>
      </c>
      <c r="I182" s="35">
        <v>32</v>
      </c>
      <c r="J182" s="35">
        <v>44</v>
      </c>
      <c r="K182" s="25">
        <v>43.75</v>
      </c>
      <c r="L182" s="24" t="s">
        <v>14</v>
      </c>
      <c r="M182" s="25">
        <v>154.97999999999999</v>
      </c>
      <c r="N182" s="37">
        <v>240</v>
      </c>
      <c r="O182" s="41">
        <v>11</v>
      </c>
      <c r="P182" s="46">
        <v>0.76049999999999995</v>
      </c>
      <c r="Q182" s="14">
        <f t="shared" si="11"/>
        <v>38.5</v>
      </c>
      <c r="R182" s="26">
        <v>1</v>
      </c>
    </row>
    <row r="183" spans="1:18" x14ac:dyDescent="0.25">
      <c r="A183" s="24" t="e">
        <f>NA()</f>
        <v>#N/A</v>
      </c>
      <c r="B183" s="39">
        <v>3.8490000000000002</v>
      </c>
      <c r="C183" s="24" t="s">
        <v>63</v>
      </c>
      <c r="D183" s="24" t="str" cm="1">
        <f t="array" ref="D183">LEFT(C183,MIN(SEARCH({0,1,2,3,4,5,6,7,8,9},C183&amp;"0123456789"))-1)</f>
        <v>Ds</v>
      </c>
      <c r="E183" s="35" cm="1">
        <f t="array" ref="E183">_xlfn.NUMBERVALUE(RIGHT(LEFT(C183,SEARCH("x",C183)-1),SEARCH("x",C183)-MIN(SEARCH({0,1,2,3,4,5,6,7,8,9},C183&amp;"0123456789"))))</f>
        <v>20</v>
      </c>
      <c r="F183" s="14" t="e">
        <f t="shared" si="9"/>
        <v>#N/A</v>
      </c>
      <c r="G183" s="41">
        <f t="shared" si="10"/>
        <v>50</v>
      </c>
      <c r="H183" s="24" t="s">
        <v>36</v>
      </c>
      <c r="I183" s="35">
        <v>32</v>
      </c>
      <c r="J183" s="35">
        <v>44</v>
      </c>
      <c r="K183" s="25">
        <v>44.19</v>
      </c>
      <c r="L183" s="24" t="s">
        <v>21</v>
      </c>
      <c r="M183" s="25" t="s">
        <v>22</v>
      </c>
      <c r="N183" s="37">
        <v>240</v>
      </c>
      <c r="O183" s="41">
        <v>11</v>
      </c>
      <c r="P183" s="46">
        <v>0.76049999999999995</v>
      </c>
      <c r="Q183" s="14">
        <f t="shared" si="11"/>
        <v>15.4</v>
      </c>
      <c r="R183" s="26">
        <v>1</v>
      </c>
    </row>
    <row r="184" spans="1:18" x14ac:dyDescent="0.25">
      <c r="A184" s="24" t="e">
        <f>NA()</f>
        <v>#N/A</v>
      </c>
      <c r="B184" s="39">
        <v>3.8490000000000002</v>
      </c>
      <c r="C184" s="24" t="s">
        <v>63</v>
      </c>
      <c r="D184" s="24" t="str" cm="1">
        <f t="array" ref="D184">LEFT(C184,MIN(SEARCH({0,1,2,3,4,5,6,7,8,9},C184&amp;"0123456789"))-1)</f>
        <v>Ds</v>
      </c>
      <c r="E184" s="35" cm="1">
        <f t="array" ref="E184">_xlfn.NUMBERVALUE(RIGHT(LEFT(C184,SEARCH("x",C184)-1),SEARCH("x",C184)-MIN(SEARCH({0,1,2,3,4,5,6,7,8,9},C184&amp;"0123456789"))))</f>
        <v>20</v>
      </c>
      <c r="F184" s="14" t="e">
        <f t="shared" si="9"/>
        <v>#N/A</v>
      </c>
      <c r="G184" s="41">
        <f t="shared" si="10"/>
        <v>50</v>
      </c>
      <c r="H184" s="24" t="s">
        <v>36</v>
      </c>
      <c r="I184" s="35">
        <v>32</v>
      </c>
      <c r="J184" s="35">
        <v>44</v>
      </c>
      <c r="K184" s="25">
        <v>44.19</v>
      </c>
      <c r="L184" s="24" t="s">
        <v>14</v>
      </c>
      <c r="M184" s="25">
        <v>156.78</v>
      </c>
      <c r="N184" s="37">
        <v>240</v>
      </c>
      <c r="O184" s="41">
        <v>11</v>
      </c>
      <c r="P184" s="46">
        <v>0.76049999999999995</v>
      </c>
      <c r="Q184" s="14">
        <f t="shared" si="11"/>
        <v>15.4</v>
      </c>
      <c r="R184" s="26">
        <v>1</v>
      </c>
    </row>
    <row r="185" spans="1:18" x14ac:dyDescent="0.25">
      <c r="A185" s="24" t="e">
        <f>NA()</f>
        <v>#N/A</v>
      </c>
      <c r="B185" s="39">
        <v>4.835</v>
      </c>
      <c r="C185" s="24" t="s">
        <v>39</v>
      </c>
      <c r="D185" s="24" t="str" cm="1">
        <f t="array" ref="D185">LEFT(C185,MIN(SEARCH({0,1,2,3,4,5,6,7,8,9},C185&amp;"0123456789"))-1)</f>
        <v>Ds</v>
      </c>
      <c r="E185" s="35" cm="1">
        <f t="array" ref="E185">_xlfn.NUMBERVALUE(RIGHT(LEFT(C185,SEARCH("x",C185)-1),SEARCH("x",C185)-MIN(SEARCH({0,1,2,3,4,5,6,7,8,9},C185&amp;"0123456789"))))</f>
        <v>20</v>
      </c>
      <c r="F185" s="14" t="e">
        <f t="shared" si="9"/>
        <v>#N/A</v>
      </c>
      <c r="G185" s="41">
        <f t="shared" si="10"/>
        <v>60</v>
      </c>
      <c r="H185" s="24" t="s">
        <v>36</v>
      </c>
      <c r="I185" s="35">
        <v>32</v>
      </c>
      <c r="J185" s="35">
        <v>44</v>
      </c>
      <c r="K185" s="25">
        <v>44.63</v>
      </c>
      <c r="L185" s="24" t="s">
        <v>14</v>
      </c>
      <c r="M185" s="25">
        <v>158.26</v>
      </c>
      <c r="N185" s="37">
        <v>240</v>
      </c>
      <c r="O185" s="41">
        <v>11</v>
      </c>
      <c r="P185" s="46">
        <v>0.76049999999999995</v>
      </c>
      <c r="Q185" s="14">
        <f t="shared" si="11"/>
        <v>12.833333333333334</v>
      </c>
      <c r="R185" s="26">
        <v>1</v>
      </c>
    </row>
    <row r="186" spans="1:18" x14ac:dyDescent="0.25">
      <c r="A186" s="24" t="e">
        <f>NA()</f>
        <v>#N/A</v>
      </c>
      <c r="B186" s="39">
        <v>6.4260000000000002</v>
      </c>
      <c r="C186" s="24" t="s">
        <v>38</v>
      </c>
      <c r="D186" s="24" t="str" cm="1">
        <f t="array" ref="D186">LEFT(C186,MIN(SEARCH({0,1,2,3,4,5,6,7,8,9},C186&amp;"0123456789"))-1)</f>
        <v>Ds</v>
      </c>
      <c r="E186" s="35" cm="1">
        <f t="array" ref="E186">_xlfn.NUMBERVALUE(RIGHT(LEFT(C186,SEARCH("x",C186)-1),SEARCH("x",C186)-MIN(SEARCH({0,1,2,3,4,5,6,7,8,9},C186&amp;"0123456789"))))</f>
        <v>20</v>
      </c>
      <c r="F186" s="14" t="e">
        <f t="shared" si="9"/>
        <v>#N/A</v>
      </c>
      <c r="G186" s="41">
        <f t="shared" si="10"/>
        <v>80</v>
      </c>
      <c r="H186" s="24" t="s">
        <v>36</v>
      </c>
      <c r="I186" s="35">
        <v>32</v>
      </c>
      <c r="J186" s="35">
        <v>44</v>
      </c>
      <c r="K186" s="25">
        <v>45.08</v>
      </c>
      <c r="L186" s="24" t="s">
        <v>14</v>
      </c>
      <c r="M186" s="25">
        <v>164.82</v>
      </c>
      <c r="N186" s="37">
        <v>240</v>
      </c>
      <c r="O186" s="41">
        <v>11</v>
      </c>
      <c r="P186" s="46">
        <v>0.76049999999999995</v>
      </c>
      <c r="Q186" s="14">
        <f t="shared" si="11"/>
        <v>9.625</v>
      </c>
      <c r="R186" s="26">
        <v>1</v>
      </c>
    </row>
    <row r="187" spans="1:18" x14ac:dyDescent="0.25">
      <c r="A187" s="24" t="e">
        <f>NA()</f>
        <v>#N/A</v>
      </c>
      <c r="B187" s="39">
        <v>7.8730000000000002</v>
      </c>
      <c r="C187" s="24" t="s">
        <v>40</v>
      </c>
      <c r="D187" s="24" t="str" cm="1">
        <f t="array" ref="D187">LEFT(C187,MIN(SEARCH({0,1,2,3,4,5,6,7,8,9},C187&amp;"0123456789"))-1)</f>
        <v>Ds</v>
      </c>
      <c r="E187" s="35" cm="1">
        <f t="array" ref="E187">_xlfn.NUMBERVALUE(RIGHT(LEFT(C187,SEARCH("x",C187)-1),SEARCH("x",C187)-MIN(SEARCH({0,1,2,3,4,5,6,7,8,9},C187&amp;"0123456789"))))</f>
        <v>20</v>
      </c>
      <c r="F187" s="14" t="e">
        <f t="shared" si="9"/>
        <v>#N/A</v>
      </c>
      <c r="G187" s="41">
        <f t="shared" si="10"/>
        <v>90</v>
      </c>
      <c r="H187" s="24" t="s">
        <v>36</v>
      </c>
      <c r="I187" s="35">
        <v>32</v>
      </c>
      <c r="J187" s="35">
        <v>44</v>
      </c>
      <c r="K187" s="25">
        <v>45.53</v>
      </c>
      <c r="L187" s="24" t="s">
        <v>14</v>
      </c>
      <c r="M187" s="25">
        <v>167.28</v>
      </c>
      <c r="N187" s="37">
        <v>240</v>
      </c>
      <c r="O187" s="41">
        <v>11</v>
      </c>
      <c r="P187" s="46">
        <v>0.76049999999999995</v>
      </c>
      <c r="Q187" s="14">
        <f t="shared" si="11"/>
        <v>8.5555555555555554</v>
      </c>
      <c r="R187" s="26">
        <v>1</v>
      </c>
    </row>
    <row r="188" spans="1:18" x14ac:dyDescent="0.25">
      <c r="A188" s="24" t="e">
        <f>NA()</f>
        <v>#N/A</v>
      </c>
      <c r="B188" s="39">
        <v>0.85599999999999998</v>
      </c>
      <c r="C188" s="24" t="s">
        <v>17</v>
      </c>
      <c r="D188" s="24" t="str" cm="1">
        <f t="array" ref="D188">LEFT(C188,MIN(SEARCH({0,1,2,3,4,5,6,7,8,9},C188&amp;"0123456789"))-1)</f>
        <v>Tr</v>
      </c>
      <c r="E188" s="35" cm="1">
        <f t="array" ref="E188">_xlfn.NUMBERVALUE(RIGHT(LEFT(C188,SEARCH("x",C188)-1),SEARCH("x",C188)-MIN(SEARCH({0,1,2,3,4,5,6,7,8,9},C188&amp;"0123456789"))))</f>
        <v>16</v>
      </c>
      <c r="F188" s="14" t="e">
        <f t="shared" si="9"/>
        <v>#N/A</v>
      </c>
      <c r="G188" s="41">
        <f t="shared" si="10"/>
        <v>4</v>
      </c>
      <c r="H188" s="24" t="s">
        <v>36</v>
      </c>
      <c r="I188" s="35">
        <v>28</v>
      </c>
      <c r="J188" s="35">
        <v>35</v>
      </c>
      <c r="K188" s="25">
        <v>32.4</v>
      </c>
      <c r="L188" s="24" t="s">
        <v>16</v>
      </c>
      <c r="M188" s="25">
        <v>19.09</v>
      </c>
      <c r="N188" s="37">
        <v>240</v>
      </c>
      <c r="O188" s="41">
        <v>11</v>
      </c>
      <c r="P188" s="46">
        <v>0.76049999999999995</v>
      </c>
      <c r="Q188" s="14">
        <f t="shared" si="11"/>
        <v>192.5</v>
      </c>
      <c r="R188" s="26">
        <v>1</v>
      </c>
    </row>
    <row r="189" spans="1:18" x14ac:dyDescent="0.25">
      <c r="A189" s="24" t="e">
        <f>NA()</f>
        <v>#N/A</v>
      </c>
      <c r="B189" s="39">
        <v>0.85599999999999998</v>
      </c>
      <c r="C189" s="24" t="s">
        <v>17</v>
      </c>
      <c r="D189" s="24" t="str" cm="1">
        <f t="array" ref="D189">LEFT(C189,MIN(SEARCH({0,1,2,3,4,5,6,7,8,9},C189&amp;"0123456789"))-1)</f>
        <v>Tr</v>
      </c>
      <c r="E189" s="35" cm="1">
        <f t="array" ref="E189">_xlfn.NUMBERVALUE(RIGHT(LEFT(C189,SEARCH("x",C189)-1),SEARCH("x",C189)-MIN(SEARCH({0,1,2,3,4,5,6,7,8,9},C189&amp;"0123456789"))))</f>
        <v>16</v>
      </c>
      <c r="F189" s="14" t="e">
        <f t="shared" si="9"/>
        <v>#N/A</v>
      </c>
      <c r="G189" s="41">
        <f t="shared" si="10"/>
        <v>4</v>
      </c>
      <c r="H189" s="24" t="s">
        <v>36</v>
      </c>
      <c r="I189" s="35">
        <v>28</v>
      </c>
      <c r="J189" s="35">
        <v>35</v>
      </c>
      <c r="K189" s="25">
        <v>32.4</v>
      </c>
      <c r="L189" s="24" t="s">
        <v>14</v>
      </c>
      <c r="M189" s="25">
        <v>74.98</v>
      </c>
      <c r="N189" s="37">
        <v>240</v>
      </c>
      <c r="O189" s="41">
        <v>11</v>
      </c>
      <c r="P189" s="46">
        <v>0.76049999999999995</v>
      </c>
      <c r="Q189" s="14">
        <f t="shared" si="11"/>
        <v>192.5</v>
      </c>
      <c r="R189" s="26">
        <v>1</v>
      </c>
    </row>
    <row r="190" spans="1:18" x14ac:dyDescent="0.25">
      <c r="A190" s="24" t="e">
        <f>NA()</f>
        <v>#N/A</v>
      </c>
      <c r="B190" s="39">
        <v>1.0920000000000001</v>
      </c>
      <c r="C190" s="24" t="s">
        <v>52</v>
      </c>
      <c r="D190" s="24" t="str" cm="1">
        <f t="array" ref="D190">LEFT(C190,MIN(SEARCH({0,1,2,3,4,5,6,7,8,9},C190&amp;"0123456789"))-1)</f>
        <v>Tr</v>
      </c>
      <c r="E190" s="35" cm="1">
        <f t="array" ref="E190">_xlfn.NUMBERVALUE(RIGHT(LEFT(C190,SEARCH("x",C190)-1),SEARCH("x",C190)-MIN(SEARCH({0,1,2,3,4,5,6,7,8,9},C190&amp;"0123456789"))))</f>
        <v>16</v>
      </c>
      <c r="F190" s="14">
        <f t="shared" si="9"/>
        <v>8</v>
      </c>
      <c r="G190" s="41">
        <f t="shared" si="10"/>
        <v>4</v>
      </c>
      <c r="H190" s="24" t="s">
        <v>36</v>
      </c>
      <c r="I190" s="35">
        <v>28</v>
      </c>
      <c r="J190" s="35">
        <v>35</v>
      </c>
      <c r="K190" s="25">
        <v>33.04</v>
      </c>
      <c r="L190" s="24" t="s">
        <v>16</v>
      </c>
      <c r="M190" s="25">
        <v>19.09</v>
      </c>
      <c r="N190" s="37">
        <v>240</v>
      </c>
      <c r="O190" s="41">
        <v>11</v>
      </c>
      <c r="P190" s="46">
        <v>0.76049999999999995</v>
      </c>
      <c r="Q190" s="14">
        <f t="shared" si="11"/>
        <v>192.5</v>
      </c>
      <c r="R190" s="26">
        <v>1</v>
      </c>
    </row>
    <row r="191" spans="1:18" x14ac:dyDescent="0.25">
      <c r="A191" s="24" t="e">
        <f>NA()</f>
        <v>#N/A</v>
      </c>
      <c r="B191" s="39">
        <v>1.0920000000000001</v>
      </c>
      <c r="C191" s="24" t="s">
        <v>52</v>
      </c>
      <c r="D191" s="24" t="str" cm="1">
        <f t="array" ref="D191">LEFT(C191,MIN(SEARCH({0,1,2,3,4,5,6,7,8,9},C191&amp;"0123456789"))-1)</f>
        <v>Tr</v>
      </c>
      <c r="E191" s="35" cm="1">
        <f t="array" ref="E191">_xlfn.NUMBERVALUE(RIGHT(LEFT(C191,SEARCH("x",C191)-1),SEARCH("x",C191)-MIN(SEARCH({0,1,2,3,4,5,6,7,8,9},C191&amp;"0123456789"))))</f>
        <v>16</v>
      </c>
      <c r="F191" s="14">
        <f t="shared" si="9"/>
        <v>8</v>
      </c>
      <c r="G191" s="41">
        <f t="shared" si="10"/>
        <v>4</v>
      </c>
      <c r="H191" s="24" t="s">
        <v>36</v>
      </c>
      <c r="I191" s="35">
        <v>28</v>
      </c>
      <c r="J191" s="35">
        <v>35</v>
      </c>
      <c r="K191" s="25">
        <v>33.04</v>
      </c>
      <c r="L191" s="24" t="s">
        <v>14</v>
      </c>
      <c r="M191" s="25">
        <v>99.59</v>
      </c>
      <c r="N191" s="37">
        <v>240</v>
      </c>
      <c r="O191" s="41">
        <v>11</v>
      </c>
      <c r="P191" s="46">
        <v>0.76049999999999995</v>
      </c>
      <c r="Q191" s="14">
        <f t="shared" si="11"/>
        <v>192.5</v>
      </c>
      <c r="R191" s="26">
        <v>1</v>
      </c>
    </row>
    <row r="192" spans="1:18" x14ac:dyDescent="0.25">
      <c r="A192" s="24" t="e">
        <f>NA()</f>
        <v>#N/A</v>
      </c>
      <c r="B192" s="39">
        <v>0.96899999999999997</v>
      </c>
      <c r="C192" s="24" t="s">
        <v>19</v>
      </c>
      <c r="D192" s="24" t="str" cm="1">
        <f t="array" ref="D192">LEFT(C192,MIN(SEARCH({0,1,2,3,4,5,6,7,8,9},C192&amp;"0123456789"))-1)</f>
        <v>Tr</v>
      </c>
      <c r="E192" s="35" cm="1">
        <f t="array" ref="E192">_xlfn.NUMBERVALUE(RIGHT(LEFT(C192,SEARCH("x",C192)-1),SEARCH("x",C192)-MIN(SEARCH({0,1,2,3,4,5,6,7,8,9},C192&amp;"0123456789"))))</f>
        <v>18</v>
      </c>
      <c r="F192" s="14" t="e">
        <f t="shared" si="9"/>
        <v>#N/A</v>
      </c>
      <c r="G192" s="41">
        <f t="shared" si="10"/>
        <v>4</v>
      </c>
      <c r="H192" s="24" t="s">
        <v>36</v>
      </c>
      <c r="I192" s="35">
        <v>28</v>
      </c>
      <c r="J192" s="35">
        <v>35</v>
      </c>
      <c r="K192" s="25">
        <v>36.35</v>
      </c>
      <c r="L192" s="24" t="s">
        <v>16</v>
      </c>
      <c r="M192" s="25">
        <v>25.99</v>
      </c>
      <c r="N192" s="37">
        <v>240</v>
      </c>
      <c r="O192" s="41">
        <v>11</v>
      </c>
      <c r="P192" s="46">
        <v>0.76049999999999995</v>
      </c>
      <c r="Q192" s="14">
        <f t="shared" si="11"/>
        <v>192.5</v>
      </c>
      <c r="R192" s="26">
        <v>1</v>
      </c>
    </row>
    <row r="193" spans="1:18" x14ac:dyDescent="0.25">
      <c r="A193" s="24" t="e">
        <f>NA()</f>
        <v>#N/A</v>
      </c>
      <c r="B193" s="39">
        <v>0.96899999999999997</v>
      </c>
      <c r="C193" s="24" t="s">
        <v>19</v>
      </c>
      <c r="D193" s="24" t="str" cm="1">
        <f t="array" ref="D193">LEFT(C193,MIN(SEARCH({0,1,2,3,4,5,6,7,8,9},C193&amp;"0123456789"))-1)</f>
        <v>Tr</v>
      </c>
      <c r="E193" s="35" cm="1">
        <f t="array" ref="E193">_xlfn.NUMBERVALUE(RIGHT(LEFT(C193,SEARCH("x",C193)-1),SEARCH("x",C193)-MIN(SEARCH({0,1,2,3,4,5,6,7,8,9},C193&amp;"0123456789"))))</f>
        <v>18</v>
      </c>
      <c r="F193" s="14" t="e">
        <f t="shared" si="9"/>
        <v>#N/A</v>
      </c>
      <c r="G193" s="41">
        <f t="shared" si="10"/>
        <v>4</v>
      </c>
      <c r="H193" s="24" t="s">
        <v>36</v>
      </c>
      <c r="I193" s="35">
        <v>28</v>
      </c>
      <c r="J193" s="35">
        <v>35</v>
      </c>
      <c r="K193" s="25">
        <v>36.35</v>
      </c>
      <c r="L193" s="24" t="s">
        <v>14</v>
      </c>
      <c r="M193" s="25">
        <v>92.69</v>
      </c>
      <c r="N193" s="37">
        <v>240</v>
      </c>
      <c r="O193" s="41">
        <v>11</v>
      </c>
      <c r="P193" s="46">
        <v>0.76049999999999995</v>
      </c>
      <c r="Q193" s="14">
        <f t="shared" si="11"/>
        <v>192.5</v>
      </c>
      <c r="R193" s="26">
        <v>1</v>
      </c>
    </row>
    <row r="194" spans="1:18" x14ac:dyDescent="0.25">
      <c r="A194" s="24" t="e">
        <f>NA()</f>
        <v>#N/A</v>
      </c>
      <c r="B194" s="39">
        <v>1.151</v>
      </c>
      <c r="C194" s="24" t="s">
        <v>18</v>
      </c>
      <c r="D194" s="24" t="str" cm="1">
        <f t="array" ref="D194">LEFT(C194,MIN(SEARCH({0,1,2,3,4,5,6,7,8,9},C194&amp;"0123456789"))-1)</f>
        <v>Tr</v>
      </c>
      <c r="E194" s="35" cm="1">
        <f t="array" ref="E194">_xlfn.NUMBERVALUE(RIGHT(LEFT(C194,SEARCH("x",C194)-1),SEARCH("x",C194)-MIN(SEARCH({0,1,2,3,4,5,6,7,8,9},C194&amp;"0123456789"))))</f>
        <v>18</v>
      </c>
      <c r="F194" s="14">
        <f t="shared" si="9"/>
        <v>8</v>
      </c>
      <c r="G194" s="41">
        <f t="shared" si="10"/>
        <v>4</v>
      </c>
      <c r="H194" s="24" t="s">
        <v>36</v>
      </c>
      <c r="I194" s="35">
        <v>28</v>
      </c>
      <c r="J194" s="35">
        <v>35</v>
      </c>
      <c r="K194" s="25">
        <v>37.07</v>
      </c>
      <c r="L194" s="24" t="s">
        <v>16</v>
      </c>
      <c r="M194" s="25">
        <v>27.37</v>
      </c>
      <c r="N194" s="37">
        <v>240</v>
      </c>
      <c r="O194" s="41">
        <v>11</v>
      </c>
      <c r="P194" s="46">
        <v>0.76049999999999995</v>
      </c>
      <c r="Q194" s="14">
        <f t="shared" ref="Q194:Q201" si="12">Cycle_max*2*O194/G194</f>
        <v>192.5</v>
      </c>
      <c r="R194" s="26">
        <v>1</v>
      </c>
    </row>
    <row r="195" spans="1:18" x14ac:dyDescent="0.25">
      <c r="A195" s="24" t="e">
        <f>NA()</f>
        <v>#N/A</v>
      </c>
      <c r="B195" s="39">
        <v>1.151</v>
      </c>
      <c r="C195" s="24" t="s">
        <v>18</v>
      </c>
      <c r="D195" s="24" t="str" cm="1">
        <f t="array" ref="D195">LEFT(C195,MIN(SEARCH({0,1,2,3,4,5,6,7,8,9},C195&amp;"0123456789"))-1)</f>
        <v>Tr</v>
      </c>
      <c r="E195" s="35" cm="1">
        <f t="array" ref="E195">_xlfn.NUMBERVALUE(RIGHT(LEFT(C195,SEARCH("x",C195)-1),SEARCH("x",C195)-MIN(SEARCH({0,1,2,3,4,5,6,7,8,9},C195&amp;"0123456789"))))</f>
        <v>18</v>
      </c>
      <c r="F195" s="14">
        <f t="shared" ref="F195:F201" si="13">IFERROR(_xlfn.NUMBERVALUE(RIGHT(LEFT(C195,SEARCH("P",C195)-1),SEARCH("P",C195)-SEARCH("x",C195)-1)),NA())</f>
        <v>8</v>
      </c>
      <c r="G195" s="41">
        <f t="shared" ref="G195:G201" si="14">_xlfn.NUMBERVALUE(RIGHT(C195,LEN(C195)-IFERROR(SEARCH("P",C195),SEARCH("x",C195))))</f>
        <v>4</v>
      </c>
      <c r="H195" s="24" t="s">
        <v>36</v>
      </c>
      <c r="I195" s="35">
        <v>28</v>
      </c>
      <c r="J195" s="35">
        <v>35</v>
      </c>
      <c r="K195" s="25">
        <v>37.07</v>
      </c>
      <c r="L195" s="24" t="s">
        <v>14</v>
      </c>
      <c r="M195" s="25">
        <v>143.29</v>
      </c>
      <c r="N195" s="37">
        <v>240</v>
      </c>
      <c r="O195" s="41">
        <v>11</v>
      </c>
      <c r="P195" s="46">
        <v>0.76049999999999995</v>
      </c>
      <c r="Q195" s="14">
        <f t="shared" si="12"/>
        <v>192.5</v>
      </c>
      <c r="R195" s="26">
        <v>1</v>
      </c>
    </row>
    <row r="196" spans="1:18" x14ac:dyDescent="0.25">
      <c r="A196" s="24" t="e">
        <f>NA()</f>
        <v>#N/A</v>
      </c>
      <c r="B196" s="39">
        <v>1.0149999999999999</v>
      </c>
      <c r="C196" s="24" t="s">
        <v>44</v>
      </c>
      <c r="D196" s="24" t="str" cm="1">
        <f t="array" ref="D196">LEFT(C196,MIN(SEARCH({0,1,2,3,4,5,6,7,8,9},C196&amp;"0123456789"))-1)</f>
        <v>Tr</v>
      </c>
      <c r="E196" s="35" cm="1">
        <f t="array" ref="E196">_xlfn.NUMBERVALUE(RIGHT(LEFT(C196,SEARCH("x",C196)-1),SEARCH("x",C196)-MIN(SEARCH({0,1,2,3,4,5,6,7,8,9},C196&amp;"0123456789"))))</f>
        <v>20</v>
      </c>
      <c r="F196" s="14" t="e">
        <f t="shared" si="13"/>
        <v>#N/A</v>
      </c>
      <c r="G196" s="41">
        <f t="shared" si="14"/>
        <v>4</v>
      </c>
      <c r="H196" s="24" t="s">
        <v>36</v>
      </c>
      <c r="I196" s="35">
        <v>32</v>
      </c>
      <c r="J196" s="35">
        <v>44</v>
      </c>
      <c r="K196" s="25">
        <v>37.82</v>
      </c>
      <c r="L196" s="24" t="s">
        <v>16</v>
      </c>
      <c r="M196" s="25">
        <v>28.29</v>
      </c>
      <c r="N196" s="37">
        <v>240</v>
      </c>
      <c r="O196" s="41">
        <v>11</v>
      </c>
      <c r="P196" s="46">
        <v>0.76049999999999995</v>
      </c>
      <c r="Q196" s="14">
        <f t="shared" si="12"/>
        <v>192.5</v>
      </c>
      <c r="R196" s="26">
        <v>1</v>
      </c>
    </row>
    <row r="197" spans="1:18" x14ac:dyDescent="0.25">
      <c r="A197" s="24" t="e">
        <f>NA()</f>
        <v>#N/A</v>
      </c>
      <c r="B197" s="39">
        <v>1.0149999999999999</v>
      </c>
      <c r="C197" s="24" t="s">
        <v>44</v>
      </c>
      <c r="D197" s="24" t="str" cm="1">
        <f t="array" ref="D197">LEFT(C197,MIN(SEARCH({0,1,2,3,4,5,6,7,8,9},C197&amp;"0123456789"))-1)</f>
        <v>Tr</v>
      </c>
      <c r="E197" s="35" cm="1">
        <f t="array" ref="E197">_xlfn.NUMBERVALUE(RIGHT(LEFT(C197,SEARCH("x",C197)-1),SEARCH("x",C197)-MIN(SEARCH({0,1,2,3,4,5,6,7,8,9},C197&amp;"0123456789"))))</f>
        <v>20</v>
      </c>
      <c r="F197" s="14" t="e">
        <f t="shared" si="13"/>
        <v>#N/A</v>
      </c>
      <c r="G197" s="41">
        <f t="shared" si="14"/>
        <v>4</v>
      </c>
      <c r="H197" s="24" t="s">
        <v>36</v>
      </c>
      <c r="I197" s="35">
        <v>32</v>
      </c>
      <c r="J197" s="35">
        <v>44</v>
      </c>
      <c r="K197" s="25">
        <v>37.82</v>
      </c>
      <c r="L197" s="24" t="s">
        <v>14</v>
      </c>
      <c r="M197" s="25">
        <v>124.89</v>
      </c>
      <c r="N197" s="37">
        <v>240</v>
      </c>
      <c r="O197" s="41">
        <v>11</v>
      </c>
      <c r="P197" s="46">
        <v>0.76049999999999995</v>
      </c>
      <c r="Q197" s="14">
        <f t="shared" si="12"/>
        <v>192.5</v>
      </c>
      <c r="R197" s="26">
        <v>1</v>
      </c>
    </row>
    <row r="198" spans="1:18" x14ac:dyDescent="0.25">
      <c r="A198" s="24" t="e">
        <f>NA()</f>
        <v>#N/A</v>
      </c>
      <c r="B198" s="39">
        <v>1.2170000000000001</v>
      </c>
      <c r="C198" s="24" t="s">
        <v>15</v>
      </c>
      <c r="D198" s="24" t="str" cm="1">
        <f t="array" ref="D198">LEFT(C198,MIN(SEARCH({0,1,2,3,4,5,6,7,8,9},C198&amp;"0123456789"))-1)</f>
        <v>Tr</v>
      </c>
      <c r="E198" s="35" cm="1">
        <f t="array" ref="E198">_xlfn.NUMBERVALUE(RIGHT(LEFT(C198,SEARCH("x",C198)-1),SEARCH("x",C198)-MIN(SEARCH({0,1,2,3,4,5,6,7,8,9},C198&amp;"0123456789"))))</f>
        <v>20</v>
      </c>
      <c r="F198" s="14">
        <f t="shared" si="13"/>
        <v>8</v>
      </c>
      <c r="G198" s="41">
        <f t="shared" si="14"/>
        <v>4</v>
      </c>
      <c r="H198" s="24" t="s">
        <v>36</v>
      </c>
      <c r="I198" s="35">
        <v>32</v>
      </c>
      <c r="J198" s="35">
        <v>44</v>
      </c>
      <c r="K198" s="25">
        <v>38.57</v>
      </c>
      <c r="L198" s="24" t="s">
        <v>16</v>
      </c>
      <c r="M198" s="25">
        <v>28.29</v>
      </c>
      <c r="N198" s="37">
        <v>240</v>
      </c>
      <c r="O198" s="41">
        <v>11</v>
      </c>
      <c r="P198" s="46">
        <v>0.76049999999999995</v>
      </c>
      <c r="Q198" s="14">
        <f t="shared" si="12"/>
        <v>192.5</v>
      </c>
      <c r="R198" s="26">
        <v>1</v>
      </c>
    </row>
    <row r="199" spans="1:18" x14ac:dyDescent="0.25">
      <c r="A199" s="24" t="e">
        <f>NA()</f>
        <v>#N/A</v>
      </c>
      <c r="B199" s="39">
        <v>1.2170000000000001</v>
      </c>
      <c r="C199" s="24" t="s">
        <v>15</v>
      </c>
      <c r="D199" s="24" t="str" cm="1">
        <f t="array" ref="D199">LEFT(C199,MIN(SEARCH({0,1,2,3,4,5,6,7,8,9},C199&amp;"0123456789"))-1)</f>
        <v>Tr</v>
      </c>
      <c r="E199" s="35" cm="1">
        <f t="array" ref="E199">_xlfn.NUMBERVALUE(RIGHT(LEFT(C199,SEARCH("x",C199)-1),SEARCH("x",C199)-MIN(SEARCH({0,1,2,3,4,5,6,7,8,9},C199&amp;"0123456789"))))</f>
        <v>20</v>
      </c>
      <c r="F199" s="14">
        <f t="shared" si="13"/>
        <v>8</v>
      </c>
      <c r="G199" s="41">
        <f t="shared" si="14"/>
        <v>4</v>
      </c>
      <c r="H199" s="24" t="s">
        <v>36</v>
      </c>
      <c r="I199" s="35">
        <v>32</v>
      </c>
      <c r="J199" s="35">
        <v>44</v>
      </c>
      <c r="K199" s="25">
        <v>38.57</v>
      </c>
      <c r="L199" s="24" t="s">
        <v>14</v>
      </c>
      <c r="M199" s="25">
        <v>147.88999999999999</v>
      </c>
      <c r="N199" s="37">
        <v>240</v>
      </c>
      <c r="O199" s="41">
        <v>11</v>
      </c>
      <c r="P199" s="46">
        <v>0.76049999999999995</v>
      </c>
      <c r="Q199" s="14">
        <f t="shared" si="12"/>
        <v>192.5</v>
      </c>
      <c r="R199" s="26">
        <v>1</v>
      </c>
    </row>
    <row r="200" spans="1:18" x14ac:dyDescent="0.25">
      <c r="A200" s="24" t="e">
        <f>NA()</f>
        <v>#N/A</v>
      </c>
      <c r="B200" s="39">
        <v>1.1970000000000001</v>
      </c>
      <c r="C200" s="24" t="s">
        <v>47</v>
      </c>
      <c r="D200" s="24" t="str" cm="1">
        <f t="array" ref="D200">LEFT(C200,MIN(SEARCH({0,1,2,3,4,5,6,7,8,9},C200&amp;"0123456789"))-1)</f>
        <v>Tr</v>
      </c>
      <c r="E200" s="35" cm="1">
        <f t="array" ref="E200">_xlfn.NUMBERVALUE(RIGHT(LEFT(C200,SEARCH("x",C200)-1),SEARCH("x",C200)-MIN(SEARCH({0,1,2,3,4,5,6,7,8,9},C200&amp;"0123456789"))))</f>
        <v>24</v>
      </c>
      <c r="F200" s="14" t="e">
        <f t="shared" si="13"/>
        <v>#N/A</v>
      </c>
      <c r="G200" s="41">
        <f t="shared" si="14"/>
        <v>5</v>
      </c>
      <c r="H200" s="24" t="s">
        <v>36</v>
      </c>
      <c r="I200" s="35">
        <v>32</v>
      </c>
      <c r="J200" s="35">
        <v>44</v>
      </c>
      <c r="K200" s="25">
        <v>40.5</v>
      </c>
      <c r="L200" s="24" t="s">
        <v>16</v>
      </c>
      <c r="M200" s="25">
        <v>34.82</v>
      </c>
      <c r="N200" s="37">
        <v>240</v>
      </c>
      <c r="O200" s="41">
        <v>11</v>
      </c>
      <c r="P200" s="46">
        <v>0.76049999999999995</v>
      </c>
      <c r="Q200" s="14">
        <f t="shared" si="12"/>
        <v>154</v>
      </c>
      <c r="R200" s="26">
        <v>1</v>
      </c>
    </row>
    <row r="201" spans="1:18" x14ac:dyDescent="0.25">
      <c r="A201" s="24" t="e">
        <f>NA()</f>
        <v>#N/A</v>
      </c>
      <c r="B201" s="39">
        <v>1.1970000000000001</v>
      </c>
      <c r="C201" s="24" t="s">
        <v>47</v>
      </c>
      <c r="D201" s="24" t="str" cm="1">
        <f t="array" ref="D201">LEFT(C201,MIN(SEARCH({0,1,2,3,4,5,6,7,8,9},C201&amp;"0123456789"))-1)</f>
        <v>Tr</v>
      </c>
      <c r="E201" s="35" cm="1">
        <f t="array" ref="E201">_xlfn.NUMBERVALUE(RIGHT(LEFT(C201,SEARCH("x",C201)-1),SEARCH("x",C201)-MIN(SEARCH({0,1,2,3,4,5,6,7,8,9},C201&amp;"0123456789"))))</f>
        <v>24</v>
      </c>
      <c r="F201" s="14" t="e">
        <f t="shared" si="13"/>
        <v>#N/A</v>
      </c>
      <c r="G201" s="41">
        <f t="shared" si="14"/>
        <v>5</v>
      </c>
      <c r="H201" s="24" t="s">
        <v>36</v>
      </c>
      <c r="I201" s="35">
        <v>32</v>
      </c>
      <c r="J201" s="35">
        <v>44</v>
      </c>
      <c r="K201" s="25">
        <v>40.5</v>
      </c>
      <c r="L201" s="24" t="s">
        <v>14</v>
      </c>
      <c r="M201" s="25">
        <v>147.52000000000001</v>
      </c>
      <c r="N201" s="37">
        <v>240</v>
      </c>
      <c r="O201" s="41">
        <v>11</v>
      </c>
      <c r="P201" s="46">
        <v>0.76049999999999995</v>
      </c>
      <c r="Q201" s="14">
        <f t="shared" si="12"/>
        <v>154</v>
      </c>
      <c r="R201" s="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26A5-32F8-4569-9565-263721C42B2E}">
  <dimension ref="A1:R603"/>
  <sheetViews>
    <sheetView workbookViewId="0">
      <selection sqref="A1:XFD1"/>
    </sheetView>
  </sheetViews>
  <sheetFormatPr defaultRowHeight="15" x14ac:dyDescent="0.25"/>
  <cols>
    <col min="1" max="4" width="14.28515625" style="24" customWidth="1"/>
    <col min="5" max="5" width="14.28515625" style="35" customWidth="1"/>
    <col min="6" max="6" width="14.28515625" style="14" customWidth="1"/>
    <col min="7" max="7" width="14.28515625" style="41" customWidth="1"/>
    <col min="8" max="8" width="14.28515625" style="24" customWidth="1"/>
    <col min="9" max="10" width="14.28515625" style="35" customWidth="1"/>
    <col min="11" max="11" width="14.28515625" style="25" customWidth="1"/>
    <col min="12" max="12" width="14.28515625" style="24" customWidth="1"/>
    <col min="13" max="13" width="14.28515625" style="25" customWidth="1"/>
    <col min="14" max="14" width="14.28515625" style="37" customWidth="1"/>
    <col min="15" max="15" width="14.28515625" style="41" customWidth="1"/>
    <col min="16" max="16" width="14.28515625" style="46" customWidth="1"/>
    <col min="17" max="17" width="14.28515625" style="14" customWidth="1"/>
    <col min="18" max="18" width="14.28515625" style="26" customWidth="1"/>
  </cols>
  <sheetData>
    <row r="1" spans="1:18" s="64" customFormat="1" ht="99" x14ac:dyDescent="0.25">
      <c r="A1" s="65" t="str">
        <f>'80Nm 33mm 2.28m-min'!A1</f>
        <v>Durata d'esercizio min. Doppie corse</v>
      </c>
      <c r="B1" s="65" t="str">
        <f>'80Nm 33mm 2.28m-min'!B1</f>
        <v xml:space="preserve">requ. Coppia </v>
      </c>
      <c r="C1" s="66" t="str">
        <f>'80Nm 33mm 2.28m-min'!C1</f>
        <v>Filettatura D1 x P</v>
      </c>
      <c r="D1" s="67" t="str">
        <f>'80Nm 33mm 2.28m-min'!D1</f>
        <v>Tipologia</v>
      </c>
      <c r="E1" s="68" t="str">
        <f>'80Nm 33mm 2.28m-min'!E1</f>
        <v>D1</v>
      </c>
      <c r="F1" s="65" t="str">
        <f>'80Nm 33mm 2.28m-min'!F1</f>
        <v>Principi</v>
      </c>
      <c r="G1" s="66" t="str">
        <f>'80Nm 33mm 2.28m-min'!G1</f>
        <v>Passo</v>
      </c>
      <c r="H1" s="66" t="str">
        <f>'80Nm 33mm 2.28m-min'!H1</f>
        <v>Madrevite Materiale</v>
      </c>
      <c r="I1" s="69" t="str">
        <f>'80Nm 33mm 2.28m-min'!I1</f>
        <v xml:space="preserve"> d2</v>
      </c>
      <c r="J1" s="65" t="str">
        <f>'80Nm 33mm 2.28m-min'!J1</f>
        <v xml:space="preserve"> b1</v>
      </c>
      <c r="K1" s="69" t="str">
        <f>'80Nm 33mm 2.28m-min'!K1</f>
        <v xml:space="preserve"> Prezzo/pz.</v>
      </c>
      <c r="L1" s="70" t="str">
        <f>'80Nm 33mm 2.28m-min'!L1</f>
        <v>Vite Materiale</v>
      </c>
      <c r="M1" s="68" t="str">
        <f>'80Nm 33mm 2.28m-min'!M1</f>
        <v xml:space="preserve"> Prezzo/m</v>
      </c>
      <c r="N1" s="71" t="str">
        <f>'80Nm 33mm 2.28m-min'!N1</f>
        <v>Forza assiale dinamica (continua)</v>
      </c>
      <c r="O1" s="65" t="str">
        <f>'80Nm 33mm 2.28m-min'!O1</f>
        <v>Corsa</v>
      </c>
      <c r="P1" s="72" t="str">
        <f>'80Nm 33mm 2.28m-min'!P1</f>
        <v>Velocità di avanzamento</v>
      </c>
      <c r="Q1" s="65" t="str">
        <f>'80Nm 33mm 2.28m-min'!Q1</f>
        <v>RPM</v>
      </c>
      <c r="R1" s="65" t="str">
        <f>'80Nm 33mm 2.28m-min'!R1</f>
        <v>Tempo di funzionamento</v>
      </c>
    </row>
    <row r="2" spans="1:18" x14ac:dyDescent="0.25">
      <c r="A2" s="24">
        <f>'80Nm 33mm 2.28m-min'!A2</f>
        <v>41031294</v>
      </c>
      <c r="B2" s="24">
        <f>'80Nm 33mm 2.28m-min'!B2</f>
        <v>0.64900000000000002</v>
      </c>
      <c r="C2" s="24" t="str">
        <f>'80Nm 33mm 2.28m-min'!C2</f>
        <v>Ds20x20</v>
      </c>
      <c r="D2" s="24" t="str">
        <f>'80Nm 33mm 2.28m-min'!D2</f>
        <v>Ds</v>
      </c>
      <c r="E2" s="35">
        <f>'80Nm 33mm 2.28m-min'!E2</f>
        <v>20</v>
      </c>
      <c r="F2" s="14" t="e">
        <f>'80Nm 33mm 2.28m-min'!F2</f>
        <v>#N/A</v>
      </c>
      <c r="G2" s="41">
        <f>'80Nm 33mm 2.28m-min'!G2</f>
        <v>20</v>
      </c>
      <c r="H2" s="24" t="str">
        <f>'80Nm 33mm 2.28m-min'!H2</f>
        <v>J200</v>
      </c>
      <c r="I2" s="35">
        <f>'80Nm 33mm 2.28m-min'!I2</f>
        <v>32</v>
      </c>
      <c r="J2" s="35">
        <f>'80Nm 33mm 2.28m-min'!J2</f>
        <v>44</v>
      </c>
      <c r="K2" s="25">
        <f>'80Nm 33mm 2.28m-min'!K2</f>
        <v>43.75</v>
      </c>
      <c r="L2" s="24" t="str">
        <f>'80Nm 33mm 2.28m-min'!L2</f>
        <v>Alluminio</v>
      </c>
      <c r="M2" s="25">
        <f>'80Nm 33mm 2.28m-min'!M2</f>
        <v>270</v>
      </c>
      <c r="N2" s="37">
        <f>'80Nm 33mm 2.28m-min'!N2</f>
        <v>80</v>
      </c>
      <c r="O2" s="41">
        <f>'80Nm 33mm 2.28m-min'!O2</f>
        <v>33</v>
      </c>
      <c r="P2" s="46">
        <f>'80Nm 33mm 2.28m-min'!P2</f>
        <v>2.2810000000000001</v>
      </c>
      <c r="Q2" s="14">
        <f>'80Nm 33mm 2.28m-min'!Q2</f>
        <v>115.5</v>
      </c>
      <c r="R2" s="26">
        <f>'80Nm 33mm 2.28m-min'!R2</f>
        <v>1</v>
      </c>
    </row>
    <row r="3" spans="1:18" x14ac:dyDescent="0.25">
      <c r="A3" s="24">
        <f>'80Nm 33mm 2.28m-min'!A3</f>
        <v>31680329</v>
      </c>
      <c r="B3" s="24">
        <f>'80Nm 33mm 2.28m-min'!B3</f>
        <v>0.67900000000000005</v>
      </c>
      <c r="C3" s="24" t="str">
        <f>'80Nm 33mm 2.28m-min'!C3</f>
        <v>Tr40x7</v>
      </c>
      <c r="D3" s="24" t="str">
        <f>'80Nm 33mm 2.28m-min'!D3</f>
        <v>Tr</v>
      </c>
      <c r="E3" s="35">
        <f>'80Nm 33mm 2.28m-min'!E3</f>
        <v>40</v>
      </c>
      <c r="F3" s="14" t="e">
        <f>'80Nm 33mm 2.28m-min'!F3</f>
        <v>#N/A</v>
      </c>
      <c r="G3" s="41">
        <f>'80Nm 33mm 2.28m-min'!G3</f>
        <v>7</v>
      </c>
      <c r="H3" s="24" t="str">
        <f>'80Nm 33mm 2.28m-min'!H3</f>
        <v>J</v>
      </c>
      <c r="I3" s="35">
        <f>'80Nm 33mm 2.28m-min'!I3</f>
        <v>67</v>
      </c>
      <c r="J3" s="35">
        <f>'80Nm 33mm 2.28m-min'!J3</f>
        <v>70</v>
      </c>
      <c r="K3" s="25">
        <f>'80Nm 33mm 2.28m-min'!K3</f>
        <v>64.52</v>
      </c>
      <c r="L3" s="24" t="str">
        <f>'80Nm 33mm 2.28m-min'!L3</f>
        <v>Acciaio inox</v>
      </c>
      <c r="M3" s="25">
        <f>'80Nm 33mm 2.28m-min'!M3</f>
        <v>424.9</v>
      </c>
      <c r="N3" s="37">
        <f>'80Nm 33mm 2.28m-min'!N3</f>
        <v>80</v>
      </c>
      <c r="O3" s="41">
        <f>'80Nm 33mm 2.28m-min'!O3</f>
        <v>33</v>
      </c>
      <c r="P3" s="46">
        <f>'80Nm 33mm 2.28m-min'!P3</f>
        <v>2.2810000000000001</v>
      </c>
      <c r="Q3" s="14">
        <f>'80Nm 33mm 2.28m-min'!Q3</f>
        <v>330</v>
      </c>
      <c r="R3" s="26">
        <f>'80Nm 33mm 2.28m-min'!R3</f>
        <v>1</v>
      </c>
    </row>
    <row r="4" spans="1:18" x14ac:dyDescent="0.25">
      <c r="A4" s="24">
        <f>'80Nm 33mm 2.28m-min'!A4</f>
        <v>28983521</v>
      </c>
      <c r="B4" s="24">
        <f>'80Nm 33mm 2.28m-min'!B4</f>
        <v>0.70699999999999996</v>
      </c>
      <c r="C4" s="24" t="str">
        <f>'80Nm 33mm 2.28m-min'!C4</f>
        <v>Ds18x24</v>
      </c>
      <c r="D4" s="24" t="str">
        <f>'80Nm 33mm 2.28m-min'!D4</f>
        <v>Ds</v>
      </c>
      <c r="E4" s="35">
        <f>'80Nm 33mm 2.28m-min'!E4</f>
        <v>18</v>
      </c>
      <c r="F4" s="14" t="e">
        <f>'80Nm 33mm 2.28m-min'!F4</f>
        <v>#N/A</v>
      </c>
      <c r="G4" s="41">
        <f>'80Nm 33mm 2.28m-min'!G4</f>
        <v>24</v>
      </c>
      <c r="H4" s="24" t="str">
        <f>'80Nm 33mm 2.28m-min'!H4</f>
        <v>J200</v>
      </c>
      <c r="I4" s="35">
        <f>'80Nm 33mm 2.28m-min'!I4</f>
        <v>28</v>
      </c>
      <c r="J4" s="35">
        <f>'80Nm 33mm 2.28m-min'!J4</f>
        <v>35</v>
      </c>
      <c r="K4" s="25">
        <f>'80Nm 33mm 2.28m-min'!K4</f>
        <v>37.479999999999997</v>
      </c>
      <c r="L4" s="24" t="str">
        <f>'80Nm 33mm 2.28m-min'!L4</f>
        <v>Alluminio</v>
      </c>
      <c r="M4" s="25">
        <f>'80Nm 33mm 2.28m-min'!M4</f>
        <v>243</v>
      </c>
      <c r="N4" s="37">
        <f>'80Nm 33mm 2.28m-min'!N4</f>
        <v>80</v>
      </c>
      <c r="O4" s="41">
        <f>'80Nm 33mm 2.28m-min'!O4</f>
        <v>33</v>
      </c>
      <c r="P4" s="46">
        <f>'80Nm 33mm 2.28m-min'!P4</f>
        <v>2.2810000000000001</v>
      </c>
      <c r="Q4" s="14">
        <f>'80Nm 33mm 2.28m-min'!Q4</f>
        <v>96.25</v>
      </c>
      <c r="R4" s="26">
        <f>'80Nm 33mm 2.28m-min'!R4</f>
        <v>1</v>
      </c>
    </row>
    <row r="5" spans="1:18" x14ac:dyDescent="0.25">
      <c r="A5" s="24">
        <f>'80Nm 33mm 2.28m-min'!A5</f>
        <v>27975883</v>
      </c>
      <c r="B5" s="24">
        <f>'80Nm 33mm 2.28m-min'!B5</f>
        <v>2.1819999999999999</v>
      </c>
      <c r="C5" s="24" t="str">
        <f>'80Nm 33mm 2.28m-min'!C5</f>
        <v>Ds20x80</v>
      </c>
      <c r="D5" s="24" t="str">
        <f>'80Nm 33mm 2.28m-min'!D5</f>
        <v>Ds</v>
      </c>
      <c r="E5" s="35">
        <f>'80Nm 33mm 2.28m-min'!E5</f>
        <v>20</v>
      </c>
      <c r="F5" s="14" t="e">
        <f>'80Nm 33mm 2.28m-min'!F5</f>
        <v>#N/A</v>
      </c>
      <c r="G5" s="41">
        <f>'80Nm 33mm 2.28m-min'!G5</f>
        <v>80</v>
      </c>
      <c r="H5" s="24" t="str">
        <f>'80Nm 33mm 2.28m-min'!H5</f>
        <v>J200</v>
      </c>
      <c r="I5" s="35">
        <f>'80Nm 33mm 2.28m-min'!I5</f>
        <v>32</v>
      </c>
      <c r="J5" s="35">
        <f>'80Nm 33mm 2.28m-min'!J5</f>
        <v>44</v>
      </c>
      <c r="K5" s="25">
        <f>'80Nm 33mm 2.28m-min'!K5</f>
        <v>45.08</v>
      </c>
      <c r="L5" s="24" t="str">
        <f>'80Nm 33mm 2.28m-min'!L5</f>
        <v>Alluminio</v>
      </c>
      <c r="M5" s="25">
        <f>'80Nm 33mm 2.28m-min'!M5</f>
        <v>270</v>
      </c>
      <c r="N5" s="37">
        <f>'80Nm 33mm 2.28m-min'!N5</f>
        <v>80</v>
      </c>
      <c r="O5" s="41">
        <f>'80Nm 33mm 2.28m-min'!O5</f>
        <v>33</v>
      </c>
      <c r="P5" s="46">
        <f>'80Nm 33mm 2.28m-min'!P5</f>
        <v>2.2810000000000001</v>
      </c>
      <c r="Q5" s="14">
        <f>'80Nm 33mm 2.28m-min'!Q5</f>
        <v>28.875</v>
      </c>
      <c r="R5" s="26">
        <f>'80Nm 33mm 2.28m-min'!R5</f>
        <v>1</v>
      </c>
    </row>
    <row r="6" spans="1:18" x14ac:dyDescent="0.25">
      <c r="A6" s="24">
        <f>'80Nm 33mm 2.28m-min'!A6</f>
        <v>27881635</v>
      </c>
      <c r="B6" s="24">
        <f>'80Nm 33mm 2.28m-min'!B6</f>
        <v>2.6640000000000001</v>
      </c>
      <c r="C6" s="24" t="str">
        <f>'80Nm 33mm 2.28m-min'!C6</f>
        <v>Ds20x90</v>
      </c>
      <c r="D6" s="24" t="str">
        <f>'80Nm 33mm 2.28m-min'!D6</f>
        <v>Ds</v>
      </c>
      <c r="E6" s="35">
        <f>'80Nm 33mm 2.28m-min'!E6</f>
        <v>20</v>
      </c>
      <c r="F6" s="14" t="e">
        <f>'80Nm 33mm 2.28m-min'!F6</f>
        <v>#N/A</v>
      </c>
      <c r="G6" s="41">
        <f>'80Nm 33mm 2.28m-min'!G6</f>
        <v>90</v>
      </c>
      <c r="H6" s="24" t="str">
        <f>'80Nm 33mm 2.28m-min'!H6</f>
        <v>J200</v>
      </c>
      <c r="I6" s="35">
        <f>'80Nm 33mm 2.28m-min'!I6</f>
        <v>32</v>
      </c>
      <c r="J6" s="35">
        <f>'80Nm 33mm 2.28m-min'!J6</f>
        <v>44</v>
      </c>
      <c r="K6" s="25">
        <f>'80Nm 33mm 2.28m-min'!K6</f>
        <v>45.53</v>
      </c>
      <c r="L6" s="24" t="str">
        <f>'80Nm 33mm 2.28m-min'!L6</f>
        <v>Alluminio</v>
      </c>
      <c r="M6" s="25">
        <f>'80Nm 33mm 2.28m-min'!M6</f>
        <v>270</v>
      </c>
      <c r="N6" s="37">
        <f>'80Nm 33mm 2.28m-min'!N6</f>
        <v>80</v>
      </c>
      <c r="O6" s="41">
        <f>'80Nm 33mm 2.28m-min'!O6</f>
        <v>33</v>
      </c>
      <c r="P6" s="46">
        <f>'80Nm 33mm 2.28m-min'!P6</f>
        <v>2.2810000000000001</v>
      </c>
      <c r="Q6" s="14">
        <f>'80Nm 33mm 2.28m-min'!Q6</f>
        <v>25.666666666666668</v>
      </c>
      <c r="R6" s="26">
        <f>'80Nm 33mm 2.28m-min'!R6</f>
        <v>1</v>
      </c>
    </row>
    <row r="7" spans="1:18" x14ac:dyDescent="0.25">
      <c r="A7" s="24">
        <f>'80Nm 33mm 2.28m-min'!A7</f>
        <v>27881635</v>
      </c>
      <c r="B7" s="24">
        <f>'80Nm 33mm 2.28m-min'!B7</f>
        <v>1.6519999999999999</v>
      </c>
      <c r="C7" s="24" t="str">
        <f>'80Nm 33mm 2.28m-min'!C7</f>
        <v>Ds20x60</v>
      </c>
      <c r="D7" s="24" t="str">
        <f>'80Nm 33mm 2.28m-min'!D7</f>
        <v>Ds</v>
      </c>
      <c r="E7" s="35">
        <f>'80Nm 33mm 2.28m-min'!E7</f>
        <v>20</v>
      </c>
      <c r="F7" s="14" t="e">
        <f>'80Nm 33mm 2.28m-min'!F7</f>
        <v>#N/A</v>
      </c>
      <c r="G7" s="41">
        <f>'80Nm 33mm 2.28m-min'!G7</f>
        <v>60</v>
      </c>
      <c r="H7" s="24" t="str">
        <f>'80Nm 33mm 2.28m-min'!H7</f>
        <v>J200</v>
      </c>
      <c r="I7" s="35">
        <f>'80Nm 33mm 2.28m-min'!I7</f>
        <v>32</v>
      </c>
      <c r="J7" s="35">
        <f>'80Nm 33mm 2.28m-min'!J7</f>
        <v>44</v>
      </c>
      <c r="K7" s="25">
        <f>'80Nm 33mm 2.28m-min'!K7</f>
        <v>44.63</v>
      </c>
      <c r="L7" s="24" t="str">
        <f>'80Nm 33mm 2.28m-min'!L7</f>
        <v>Alluminio</v>
      </c>
      <c r="M7" s="25">
        <f>'80Nm 33mm 2.28m-min'!M7</f>
        <v>270</v>
      </c>
      <c r="N7" s="37">
        <f>'80Nm 33mm 2.28m-min'!N7</f>
        <v>80</v>
      </c>
      <c r="O7" s="41">
        <f>'80Nm 33mm 2.28m-min'!O7</f>
        <v>33</v>
      </c>
      <c r="P7" s="46">
        <f>'80Nm 33mm 2.28m-min'!P7</f>
        <v>2.2810000000000001</v>
      </c>
      <c r="Q7" s="14">
        <f>'80Nm 33mm 2.28m-min'!Q7</f>
        <v>38.5</v>
      </c>
      <c r="R7" s="26">
        <f>'80Nm 33mm 2.28m-min'!R7</f>
        <v>1</v>
      </c>
    </row>
    <row r="8" spans="1:18" x14ac:dyDescent="0.25">
      <c r="A8" s="24">
        <f>'80Nm 33mm 2.28m-min'!A8</f>
        <v>27517923</v>
      </c>
      <c r="B8" s="24">
        <f>'80Nm 33mm 2.28m-min'!B8</f>
        <v>1.071</v>
      </c>
      <c r="C8" s="24" t="str">
        <f>'80Nm 33mm 2.28m-min'!C8</f>
        <v>Ds18x40</v>
      </c>
      <c r="D8" s="24" t="str">
        <f>'80Nm 33mm 2.28m-min'!D8</f>
        <v>Ds</v>
      </c>
      <c r="E8" s="35">
        <f>'80Nm 33mm 2.28m-min'!E8</f>
        <v>18</v>
      </c>
      <c r="F8" s="14" t="e">
        <f>'80Nm 33mm 2.28m-min'!F8</f>
        <v>#N/A</v>
      </c>
      <c r="G8" s="41">
        <f>'80Nm 33mm 2.28m-min'!G8</f>
        <v>40</v>
      </c>
      <c r="H8" s="24" t="str">
        <f>'80Nm 33mm 2.28m-min'!H8</f>
        <v>J200</v>
      </c>
      <c r="I8" s="35">
        <f>'80Nm 33mm 2.28m-min'!I8</f>
        <v>28</v>
      </c>
      <c r="J8" s="35">
        <f>'80Nm 33mm 2.28m-min'!J8</f>
        <v>35</v>
      </c>
      <c r="K8" s="25">
        <f>'80Nm 33mm 2.28m-min'!K8</f>
        <v>37.86</v>
      </c>
      <c r="L8" s="24" t="str">
        <f>'80Nm 33mm 2.28m-min'!L8</f>
        <v>Alluminio</v>
      </c>
      <c r="M8" s="25">
        <f>'80Nm 33mm 2.28m-min'!M8</f>
        <v>243</v>
      </c>
      <c r="N8" s="37">
        <f>'80Nm 33mm 2.28m-min'!N8</f>
        <v>80</v>
      </c>
      <c r="O8" s="41">
        <f>'80Nm 33mm 2.28m-min'!O8</f>
        <v>33</v>
      </c>
      <c r="P8" s="46">
        <f>'80Nm 33mm 2.28m-min'!P8</f>
        <v>2.2810000000000001</v>
      </c>
      <c r="Q8" s="14">
        <f>'80Nm 33mm 2.28m-min'!Q8</f>
        <v>57.75</v>
      </c>
      <c r="R8" s="26">
        <f>'80Nm 33mm 2.28m-min'!R8</f>
        <v>1</v>
      </c>
    </row>
    <row r="9" spans="1:18" x14ac:dyDescent="0.25">
      <c r="A9" s="24">
        <f>'80Nm 33mm 2.28m-min'!A9</f>
        <v>24543693</v>
      </c>
      <c r="B9" s="24">
        <f>'80Nm 33mm 2.28m-min'!B9</f>
        <v>0.622</v>
      </c>
      <c r="C9" s="24" t="str">
        <f>'80Nm 33mm 2.28m-min'!C9</f>
        <v>Tr36x6</v>
      </c>
      <c r="D9" s="24" t="str">
        <f>'80Nm 33mm 2.28m-min'!D9</f>
        <v>Tr</v>
      </c>
      <c r="E9" s="35">
        <f>'80Nm 33mm 2.28m-min'!E9</f>
        <v>36</v>
      </c>
      <c r="F9" s="14" t="e">
        <f>'80Nm 33mm 2.28m-min'!F9</f>
        <v>#N/A</v>
      </c>
      <c r="G9" s="41">
        <f>'80Nm 33mm 2.28m-min'!G9</f>
        <v>6</v>
      </c>
      <c r="H9" s="24" t="str">
        <f>'80Nm 33mm 2.28m-min'!H9</f>
        <v>J</v>
      </c>
      <c r="I9" s="35">
        <f>'80Nm 33mm 2.28m-min'!I9</f>
        <v>67</v>
      </c>
      <c r="J9" s="35">
        <f>'80Nm 33mm 2.28m-min'!J9</f>
        <v>70</v>
      </c>
      <c r="K9" s="25">
        <f>'80Nm 33mm 2.28m-min'!K9</f>
        <v>55.76</v>
      </c>
      <c r="L9" s="24" t="str">
        <f>'80Nm 33mm 2.28m-min'!L9</f>
        <v>Acciaio inox</v>
      </c>
      <c r="M9" s="25">
        <f>'80Nm 33mm 2.28m-min'!M9</f>
        <v>332.9</v>
      </c>
      <c r="N9" s="37">
        <f>'80Nm 33mm 2.28m-min'!N9</f>
        <v>80</v>
      </c>
      <c r="O9" s="41">
        <f>'80Nm 33mm 2.28m-min'!O9</f>
        <v>33</v>
      </c>
      <c r="P9" s="46">
        <f>'80Nm 33mm 2.28m-min'!P9</f>
        <v>2.2810000000000001</v>
      </c>
      <c r="Q9" s="14">
        <f>'80Nm 33mm 2.28m-min'!Q9</f>
        <v>385</v>
      </c>
      <c r="R9" s="26">
        <f>'80Nm 33mm 2.28m-min'!R9</f>
        <v>1</v>
      </c>
    </row>
    <row r="10" spans="1:18" x14ac:dyDescent="0.25">
      <c r="A10" s="24">
        <f>'80Nm 33mm 2.28m-min'!A10</f>
        <v>24120954</v>
      </c>
      <c r="B10" s="24">
        <f>'80Nm 33mm 2.28m-min'!B10</f>
        <v>0.94399999999999995</v>
      </c>
      <c r="C10" s="24" t="str">
        <f>'80Nm 33mm 2.28m-min'!C10</f>
        <v>Ds16x35</v>
      </c>
      <c r="D10" s="24" t="str">
        <f>'80Nm 33mm 2.28m-min'!D10</f>
        <v>Ds</v>
      </c>
      <c r="E10" s="35">
        <f>'80Nm 33mm 2.28m-min'!E10</f>
        <v>16</v>
      </c>
      <c r="F10" s="14" t="e">
        <f>'80Nm 33mm 2.28m-min'!F10</f>
        <v>#N/A</v>
      </c>
      <c r="G10" s="41">
        <f>'80Nm 33mm 2.28m-min'!G10</f>
        <v>35</v>
      </c>
      <c r="H10" s="24" t="str">
        <f>'80Nm 33mm 2.28m-min'!H10</f>
        <v>J200</v>
      </c>
      <c r="I10" s="35">
        <f>'80Nm 33mm 2.28m-min'!I10</f>
        <v>28</v>
      </c>
      <c r="J10" s="35">
        <f>'80Nm 33mm 2.28m-min'!J10</f>
        <v>35</v>
      </c>
      <c r="K10" s="25">
        <f>'80Nm 33mm 2.28m-min'!K10</f>
        <v>37.11</v>
      </c>
      <c r="L10" s="24" t="str">
        <f>'80Nm 33mm 2.28m-min'!L10</f>
        <v>Alluminio</v>
      </c>
      <c r="M10" s="25">
        <f>'80Nm 33mm 2.28m-min'!M10</f>
        <v>243</v>
      </c>
      <c r="N10" s="37">
        <f>'80Nm 33mm 2.28m-min'!N10</f>
        <v>80</v>
      </c>
      <c r="O10" s="41">
        <f>'80Nm 33mm 2.28m-min'!O10</f>
        <v>33</v>
      </c>
      <c r="P10" s="46">
        <f>'80Nm 33mm 2.28m-min'!P10</f>
        <v>2.2810000000000001</v>
      </c>
      <c r="Q10" s="14">
        <f>'80Nm 33mm 2.28m-min'!Q10</f>
        <v>66</v>
      </c>
      <c r="R10" s="26">
        <f>'80Nm 33mm 2.28m-min'!R10</f>
        <v>1</v>
      </c>
    </row>
    <row r="11" spans="1:18" x14ac:dyDescent="0.25">
      <c r="A11" s="24">
        <f>'80Nm 33mm 2.28m-min'!A11</f>
        <v>22176230</v>
      </c>
      <c r="B11" s="24">
        <f>'80Nm 33mm 2.28m-min'!B11</f>
        <v>0.67900000000000005</v>
      </c>
      <c r="C11" s="24" t="str">
        <f>'80Nm 33mm 2.28m-min'!C11</f>
        <v>Tr40x7</v>
      </c>
      <c r="D11" s="24" t="str">
        <f>'80Nm 33mm 2.28m-min'!D11</f>
        <v>Tr</v>
      </c>
      <c r="E11" s="35">
        <f>'80Nm 33mm 2.28m-min'!E11</f>
        <v>40</v>
      </c>
      <c r="F11" s="14" t="e">
        <f>'80Nm 33mm 2.28m-min'!F11</f>
        <v>#N/A</v>
      </c>
      <c r="G11" s="41">
        <f>'80Nm 33mm 2.28m-min'!G11</f>
        <v>7</v>
      </c>
      <c r="H11" s="24" t="str">
        <f>'80Nm 33mm 2.28m-min'!H11</f>
        <v>J</v>
      </c>
      <c r="I11" s="35">
        <f>'80Nm 33mm 2.28m-min'!I11</f>
        <v>67</v>
      </c>
      <c r="J11" s="35">
        <f>'80Nm 33mm 2.28m-min'!J11</f>
        <v>70</v>
      </c>
      <c r="K11" s="25">
        <f>'80Nm 33mm 2.28m-min'!K11</f>
        <v>64.52</v>
      </c>
      <c r="L11" s="24" t="str">
        <f>'80Nm 33mm 2.28m-min'!L11</f>
        <v>Acciaio C15</v>
      </c>
      <c r="M11" s="25">
        <f>'80Nm 33mm 2.28m-min'!M11</f>
        <v>93.7</v>
      </c>
      <c r="N11" s="37">
        <f>'80Nm 33mm 2.28m-min'!N11</f>
        <v>80</v>
      </c>
      <c r="O11" s="41">
        <f>'80Nm 33mm 2.28m-min'!O11</f>
        <v>33</v>
      </c>
      <c r="P11" s="46">
        <f>'80Nm 33mm 2.28m-min'!P11</f>
        <v>2.2810000000000001</v>
      </c>
      <c r="Q11" s="14">
        <f>'80Nm 33mm 2.28m-min'!Q11</f>
        <v>330</v>
      </c>
      <c r="R11" s="26">
        <f>'80Nm 33mm 2.28m-min'!R11</f>
        <v>1</v>
      </c>
    </row>
    <row r="12" spans="1:18" x14ac:dyDescent="0.25">
      <c r="A12" s="24">
        <f>'80Nm 33mm 2.28m-min'!A12</f>
        <v>20877573</v>
      </c>
      <c r="B12" s="24">
        <f>'80Nm 33mm 2.28m-min'!B12</f>
        <v>2.375</v>
      </c>
      <c r="C12" s="24" t="str">
        <f>'80Nm 33mm 2.28m-min'!C12</f>
        <v>Ds18x80</v>
      </c>
      <c r="D12" s="24" t="str">
        <f>'80Nm 33mm 2.28m-min'!D12</f>
        <v>Ds</v>
      </c>
      <c r="E12" s="35">
        <f>'80Nm 33mm 2.28m-min'!E12</f>
        <v>18</v>
      </c>
      <c r="F12" s="14" t="e">
        <f>'80Nm 33mm 2.28m-min'!F12</f>
        <v>#N/A</v>
      </c>
      <c r="G12" s="41">
        <f>'80Nm 33mm 2.28m-min'!G12</f>
        <v>80</v>
      </c>
      <c r="H12" s="24" t="str">
        <f>'80Nm 33mm 2.28m-min'!H12</f>
        <v>J200</v>
      </c>
      <c r="I12" s="35">
        <f>'80Nm 33mm 2.28m-min'!I12</f>
        <v>28</v>
      </c>
      <c r="J12" s="35">
        <f>'80Nm 33mm 2.28m-min'!J12</f>
        <v>35</v>
      </c>
      <c r="K12" s="25">
        <f>'80Nm 33mm 2.28m-min'!K12</f>
        <v>38.04</v>
      </c>
      <c r="L12" s="24" t="str">
        <f>'80Nm 33mm 2.28m-min'!L12</f>
        <v>Alluminio</v>
      </c>
      <c r="M12" s="25">
        <f>'80Nm 33mm 2.28m-min'!M12</f>
        <v>310.5</v>
      </c>
      <c r="N12" s="37">
        <f>'80Nm 33mm 2.28m-min'!N12</f>
        <v>80</v>
      </c>
      <c r="O12" s="41">
        <f>'80Nm 33mm 2.28m-min'!O12</f>
        <v>33</v>
      </c>
      <c r="P12" s="46">
        <f>'80Nm 33mm 2.28m-min'!P12</f>
        <v>2.2810000000000001</v>
      </c>
      <c r="Q12" s="14">
        <f>'80Nm 33mm 2.28m-min'!Q12</f>
        <v>28.875</v>
      </c>
      <c r="R12" s="26">
        <f>'80Nm 33mm 2.28m-min'!R12</f>
        <v>1</v>
      </c>
    </row>
    <row r="13" spans="1:18" x14ac:dyDescent="0.25">
      <c r="A13" s="24">
        <f>'80Nm 33mm 2.28m-min'!A13</f>
        <v>17180585</v>
      </c>
      <c r="B13" s="24">
        <f>'80Nm 33mm 2.28m-min'!B13</f>
        <v>0.622</v>
      </c>
      <c r="C13" s="24" t="str">
        <f>'80Nm 33mm 2.28m-min'!C13</f>
        <v>Tr36x6</v>
      </c>
      <c r="D13" s="24" t="str">
        <f>'80Nm 33mm 2.28m-min'!D13</f>
        <v>Tr</v>
      </c>
      <c r="E13" s="35">
        <f>'80Nm 33mm 2.28m-min'!E13</f>
        <v>36</v>
      </c>
      <c r="F13" s="14" t="e">
        <f>'80Nm 33mm 2.28m-min'!F13</f>
        <v>#N/A</v>
      </c>
      <c r="G13" s="41">
        <f>'80Nm 33mm 2.28m-min'!G13</f>
        <v>6</v>
      </c>
      <c r="H13" s="24" t="str">
        <f>'80Nm 33mm 2.28m-min'!H13</f>
        <v>J</v>
      </c>
      <c r="I13" s="35">
        <f>'80Nm 33mm 2.28m-min'!I13</f>
        <v>67</v>
      </c>
      <c r="J13" s="35">
        <f>'80Nm 33mm 2.28m-min'!J13</f>
        <v>70</v>
      </c>
      <c r="K13" s="25">
        <f>'80Nm 33mm 2.28m-min'!K13</f>
        <v>55.76</v>
      </c>
      <c r="L13" s="24" t="str">
        <f>'80Nm 33mm 2.28m-min'!L13</f>
        <v>Acciaio C15</v>
      </c>
      <c r="M13" s="25">
        <f>'80Nm 33mm 2.28m-min'!M13</f>
        <v>75.3</v>
      </c>
      <c r="N13" s="37">
        <f>'80Nm 33mm 2.28m-min'!N13</f>
        <v>80</v>
      </c>
      <c r="O13" s="41">
        <f>'80Nm 33mm 2.28m-min'!O13</f>
        <v>33</v>
      </c>
      <c r="P13" s="46">
        <f>'80Nm 33mm 2.28m-min'!P13</f>
        <v>2.2810000000000001</v>
      </c>
      <c r="Q13" s="14">
        <f>'80Nm 33mm 2.28m-min'!Q13</f>
        <v>385</v>
      </c>
      <c r="R13" s="26">
        <f>'80Nm 33mm 2.28m-min'!R13</f>
        <v>1</v>
      </c>
    </row>
    <row r="14" spans="1:18" x14ac:dyDescent="0.25">
      <c r="A14" s="24">
        <f>'80Nm 33mm 2.28m-min'!A14</f>
        <v>16627827</v>
      </c>
      <c r="B14" s="24">
        <f>'80Nm 33mm 2.28m-min'!B14</f>
        <v>3.0070000000000001</v>
      </c>
      <c r="C14" s="24" t="str">
        <f>'80Nm 33mm 2.28m-min'!C14</f>
        <v>Ds18x100</v>
      </c>
      <c r="D14" s="24" t="str">
        <f>'80Nm 33mm 2.28m-min'!D14</f>
        <v>Ds</v>
      </c>
      <c r="E14" s="35">
        <f>'80Nm 33mm 2.28m-min'!E14</f>
        <v>18</v>
      </c>
      <c r="F14" s="14" t="e">
        <f>'80Nm 33mm 2.28m-min'!F14</f>
        <v>#N/A</v>
      </c>
      <c r="G14" s="41">
        <f>'80Nm 33mm 2.28m-min'!G14</f>
        <v>100</v>
      </c>
      <c r="H14" s="24" t="str">
        <f>'80Nm 33mm 2.28m-min'!H14</f>
        <v>J200</v>
      </c>
      <c r="I14" s="35">
        <f>'80Nm 33mm 2.28m-min'!I14</f>
        <v>28</v>
      </c>
      <c r="J14" s="35">
        <f>'80Nm 33mm 2.28m-min'!J14</f>
        <v>35</v>
      </c>
      <c r="K14" s="25">
        <f>'80Nm 33mm 2.28m-min'!K14</f>
        <v>38.22</v>
      </c>
      <c r="L14" s="24" t="str">
        <f>'80Nm 33mm 2.28m-min'!L14</f>
        <v>Alluminio</v>
      </c>
      <c r="M14" s="25">
        <f>'80Nm 33mm 2.28m-min'!M14</f>
        <v>243</v>
      </c>
      <c r="N14" s="37">
        <f>'80Nm 33mm 2.28m-min'!N14</f>
        <v>80</v>
      </c>
      <c r="O14" s="41">
        <f>'80Nm 33mm 2.28m-min'!O14</f>
        <v>33</v>
      </c>
      <c r="P14" s="46">
        <f>'80Nm 33mm 2.28m-min'!P14</f>
        <v>2.2810000000000001</v>
      </c>
      <c r="Q14" s="14">
        <f>'80Nm 33mm 2.28m-min'!Q14</f>
        <v>23.1</v>
      </c>
      <c r="R14" s="26">
        <f>'80Nm 33mm 2.28m-min'!R14</f>
        <v>1</v>
      </c>
    </row>
    <row r="15" spans="1:18" x14ac:dyDescent="0.25">
      <c r="A15" s="24">
        <f>'80Nm 33mm 2.28m-min'!A15</f>
        <v>13196219</v>
      </c>
      <c r="B15" s="24">
        <f>'80Nm 33mm 2.28m-min'!B15</f>
        <v>0.53700000000000003</v>
      </c>
      <c r="C15" s="24" t="str">
        <f>'80Nm 33mm 2.28m-min'!C15</f>
        <v>Tr30x6</v>
      </c>
      <c r="D15" s="24" t="str">
        <f>'80Nm 33mm 2.28m-min'!D15</f>
        <v>Tr</v>
      </c>
      <c r="E15" s="35">
        <f>'80Nm 33mm 2.28m-min'!E15</f>
        <v>30</v>
      </c>
      <c r="F15" s="14" t="e">
        <f>'80Nm 33mm 2.28m-min'!F15</f>
        <v>#N/A</v>
      </c>
      <c r="G15" s="41">
        <f>'80Nm 33mm 2.28m-min'!G15</f>
        <v>6</v>
      </c>
      <c r="H15" s="24" t="str">
        <f>'80Nm 33mm 2.28m-min'!H15</f>
        <v>J</v>
      </c>
      <c r="I15" s="35">
        <f>'80Nm 33mm 2.28m-min'!I15</f>
        <v>38</v>
      </c>
      <c r="J15" s="35">
        <f>'80Nm 33mm 2.28m-min'!J15</f>
        <v>46</v>
      </c>
      <c r="K15" s="25">
        <f>'80Nm 33mm 2.28m-min'!K15</f>
        <v>29.79</v>
      </c>
      <c r="L15" s="24" t="str">
        <f>'80Nm 33mm 2.28m-min'!L15</f>
        <v>Acciaio inox</v>
      </c>
      <c r="M15" s="25">
        <f>'80Nm 33mm 2.28m-min'!M15</f>
        <v>240.9</v>
      </c>
      <c r="N15" s="37">
        <f>'80Nm 33mm 2.28m-min'!N15</f>
        <v>80</v>
      </c>
      <c r="O15" s="41">
        <f>'80Nm 33mm 2.28m-min'!O15</f>
        <v>33</v>
      </c>
      <c r="P15" s="46">
        <f>'80Nm 33mm 2.28m-min'!P15</f>
        <v>2.2810000000000001</v>
      </c>
      <c r="Q15" s="14">
        <f>'80Nm 33mm 2.28m-min'!Q15</f>
        <v>385</v>
      </c>
      <c r="R15" s="26">
        <f>'80Nm 33mm 2.28m-min'!R15</f>
        <v>1</v>
      </c>
    </row>
    <row r="16" spans="1:18" x14ac:dyDescent="0.25">
      <c r="A16" s="24">
        <f>'80Nm 33mm 2.28m-min'!A16</f>
        <v>13196219</v>
      </c>
      <c r="B16" s="24">
        <f>'80Nm 33mm 2.28m-min'!B16</f>
        <v>0.53700000000000003</v>
      </c>
      <c r="C16" s="24" t="str">
        <f>'80Nm 33mm 2.28m-min'!C16</f>
        <v>Tr30x6</v>
      </c>
      <c r="D16" s="24" t="str">
        <f>'80Nm 33mm 2.28m-min'!D16</f>
        <v>Tr</v>
      </c>
      <c r="E16" s="35">
        <f>'80Nm 33mm 2.28m-min'!E16</f>
        <v>30</v>
      </c>
      <c r="F16" s="14" t="e">
        <f>'80Nm 33mm 2.28m-min'!F16</f>
        <v>#N/A</v>
      </c>
      <c r="G16" s="41">
        <f>'80Nm 33mm 2.28m-min'!G16</f>
        <v>6</v>
      </c>
      <c r="H16" s="24" t="str">
        <f>'80Nm 33mm 2.28m-min'!H16</f>
        <v>J</v>
      </c>
      <c r="I16" s="35">
        <f>'80Nm 33mm 2.28m-min'!I16</f>
        <v>45</v>
      </c>
      <c r="J16" s="35">
        <f>'80Nm 33mm 2.28m-min'!J16</f>
        <v>46</v>
      </c>
      <c r="K16" s="25">
        <f>'80Nm 33mm 2.28m-min'!K16</f>
        <v>33.869999999999997</v>
      </c>
      <c r="L16" s="24" t="str">
        <f>'80Nm 33mm 2.28m-min'!L16</f>
        <v>Acciaio inox</v>
      </c>
      <c r="M16" s="25">
        <f>'80Nm 33mm 2.28m-min'!M16</f>
        <v>240.9</v>
      </c>
      <c r="N16" s="37">
        <f>'80Nm 33mm 2.28m-min'!N16</f>
        <v>80</v>
      </c>
      <c r="O16" s="41">
        <f>'80Nm 33mm 2.28m-min'!O16</f>
        <v>33</v>
      </c>
      <c r="P16" s="46">
        <f>'80Nm 33mm 2.28m-min'!P16</f>
        <v>2.2810000000000001</v>
      </c>
      <c r="Q16" s="14">
        <f>'80Nm 33mm 2.28m-min'!Q16</f>
        <v>385</v>
      </c>
      <c r="R16" s="26">
        <f>'80Nm 33mm 2.28m-min'!R16</f>
        <v>1</v>
      </c>
    </row>
    <row r="17" spans="1:18" x14ac:dyDescent="0.25">
      <c r="A17" s="24">
        <f>'80Nm 33mm 2.28m-min'!A17</f>
        <v>12567828</v>
      </c>
      <c r="B17" s="24">
        <f>'80Nm 33mm 2.28m-min'!B17</f>
        <v>0.53700000000000003</v>
      </c>
      <c r="C17" s="24" t="str">
        <f>'80Nm 33mm 2.28m-min'!C17</f>
        <v>Tr30x6</v>
      </c>
      <c r="D17" s="24" t="str">
        <f>'80Nm 33mm 2.28m-min'!D17</f>
        <v>Tr</v>
      </c>
      <c r="E17" s="35">
        <f>'80Nm 33mm 2.28m-min'!E17</f>
        <v>30</v>
      </c>
      <c r="F17" s="14" t="e">
        <f>'80Nm 33mm 2.28m-min'!F17</f>
        <v>#N/A</v>
      </c>
      <c r="G17" s="41">
        <f>'80Nm 33mm 2.28m-min'!G17</f>
        <v>6</v>
      </c>
      <c r="H17" s="24" t="str">
        <f>'80Nm 33mm 2.28m-min'!H17</f>
        <v>W300</v>
      </c>
      <c r="I17" s="35">
        <f>'80Nm 33mm 2.28m-min'!I17</f>
        <v>38</v>
      </c>
      <c r="J17" s="35">
        <f>'80Nm 33mm 2.28m-min'!J17</f>
        <v>46</v>
      </c>
      <c r="K17" s="25">
        <f>'80Nm 33mm 2.28m-min'!K17</f>
        <v>37.39</v>
      </c>
      <c r="L17" s="24" t="str">
        <f>'80Nm 33mm 2.28m-min'!L17</f>
        <v>Acciaio inox</v>
      </c>
      <c r="M17" s="25">
        <f>'80Nm 33mm 2.28m-min'!M17</f>
        <v>240.9</v>
      </c>
      <c r="N17" s="37">
        <f>'80Nm 33mm 2.28m-min'!N17</f>
        <v>80</v>
      </c>
      <c r="O17" s="41">
        <f>'80Nm 33mm 2.28m-min'!O17</f>
        <v>33</v>
      </c>
      <c r="P17" s="46">
        <f>'80Nm 33mm 2.28m-min'!P17</f>
        <v>2.2810000000000001</v>
      </c>
      <c r="Q17" s="14">
        <f>'80Nm 33mm 2.28m-min'!Q17</f>
        <v>385</v>
      </c>
      <c r="R17" s="26">
        <f>'80Nm 33mm 2.28m-min'!R17</f>
        <v>1</v>
      </c>
    </row>
    <row r="18" spans="1:18" x14ac:dyDescent="0.25">
      <c r="A18" s="24">
        <f>'80Nm 33mm 2.28m-min'!A18</f>
        <v>12567828</v>
      </c>
      <c r="B18" s="24">
        <f>'80Nm 33mm 2.28m-min'!B18</f>
        <v>0.53700000000000003</v>
      </c>
      <c r="C18" s="24" t="str">
        <f>'80Nm 33mm 2.28m-min'!C18</f>
        <v>Tr30x6</v>
      </c>
      <c r="D18" s="24" t="str">
        <f>'80Nm 33mm 2.28m-min'!D18</f>
        <v>Tr</v>
      </c>
      <c r="E18" s="35">
        <f>'80Nm 33mm 2.28m-min'!E18</f>
        <v>30</v>
      </c>
      <c r="F18" s="14" t="e">
        <f>'80Nm 33mm 2.28m-min'!F18</f>
        <v>#N/A</v>
      </c>
      <c r="G18" s="41">
        <f>'80Nm 33mm 2.28m-min'!G18</f>
        <v>6</v>
      </c>
      <c r="H18" s="24" t="str">
        <f>'80Nm 33mm 2.28m-min'!H18</f>
        <v>W300</v>
      </c>
      <c r="I18" s="35">
        <f>'80Nm 33mm 2.28m-min'!I18</f>
        <v>45</v>
      </c>
      <c r="J18" s="35">
        <f>'80Nm 33mm 2.28m-min'!J18</f>
        <v>46</v>
      </c>
      <c r="K18" s="25">
        <f>'80Nm 33mm 2.28m-min'!K18</f>
        <v>43.4</v>
      </c>
      <c r="L18" s="24" t="str">
        <f>'80Nm 33mm 2.28m-min'!L18</f>
        <v>Acciaio inox</v>
      </c>
      <c r="M18" s="25">
        <f>'80Nm 33mm 2.28m-min'!M18</f>
        <v>240.9</v>
      </c>
      <c r="N18" s="37">
        <f>'80Nm 33mm 2.28m-min'!N18</f>
        <v>80</v>
      </c>
      <c r="O18" s="41">
        <f>'80Nm 33mm 2.28m-min'!O18</f>
        <v>33</v>
      </c>
      <c r="P18" s="46">
        <f>'80Nm 33mm 2.28m-min'!P18</f>
        <v>2.2810000000000001</v>
      </c>
      <c r="Q18" s="14">
        <f>'80Nm 33mm 2.28m-min'!Q18</f>
        <v>385</v>
      </c>
      <c r="R18" s="26">
        <f>'80Nm 33mm 2.28m-min'!R18</f>
        <v>1</v>
      </c>
    </row>
    <row r="19" spans="1:18" x14ac:dyDescent="0.25">
      <c r="A19" s="24">
        <f>'80Nm 33mm 2.28m-min'!A19</f>
        <v>11225584</v>
      </c>
      <c r="B19" s="24">
        <f>'80Nm 33mm 2.28m-min'!B19</f>
        <v>0.378</v>
      </c>
      <c r="C19" s="24" t="str">
        <f>'80Nm 33mm 2.28m-min'!C19</f>
        <v>Tr20x4</v>
      </c>
      <c r="D19" s="24" t="str">
        <f>'80Nm 33mm 2.28m-min'!D19</f>
        <v>Tr</v>
      </c>
      <c r="E19" s="35">
        <f>'80Nm 33mm 2.28m-min'!E19</f>
        <v>20</v>
      </c>
      <c r="F19" s="14" t="e">
        <f>'80Nm 33mm 2.28m-min'!F19</f>
        <v>#N/A</v>
      </c>
      <c r="G19" s="41">
        <f>'80Nm 33mm 2.28m-min'!G19</f>
        <v>4</v>
      </c>
      <c r="H19" s="24" t="str">
        <f>'80Nm 33mm 2.28m-min'!H19</f>
        <v>J200</v>
      </c>
      <c r="I19" s="35">
        <f>'80Nm 33mm 2.28m-min'!I19</f>
        <v>32</v>
      </c>
      <c r="J19" s="35">
        <f>'80Nm 33mm 2.28m-min'!J19</f>
        <v>44</v>
      </c>
      <c r="K19" s="25">
        <f>'80Nm 33mm 2.28m-min'!K19</f>
        <v>37.82</v>
      </c>
      <c r="L19" s="24" t="str">
        <f>'80Nm 33mm 2.28m-min'!L19</f>
        <v>Alluminio</v>
      </c>
      <c r="M19" s="25">
        <f>'80Nm 33mm 2.28m-min'!M19</f>
        <v>255</v>
      </c>
      <c r="N19" s="37">
        <f>'80Nm 33mm 2.28m-min'!N19</f>
        <v>80</v>
      </c>
      <c r="O19" s="41">
        <f>'80Nm 33mm 2.28m-min'!O19</f>
        <v>33</v>
      </c>
      <c r="P19" s="46">
        <f>'80Nm 33mm 2.28m-min'!P19</f>
        <v>2.2810000000000001</v>
      </c>
      <c r="Q19" s="14">
        <f>'80Nm 33mm 2.28m-min'!Q19</f>
        <v>577.5</v>
      </c>
      <c r="R19" s="26">
        <f>'80Nm 33mm 2.28m-min'!R19</f>
        <v>1</v>
      </c>
    </row>
    <row r="20" spans="1:18" x14ac:dyDescent="0.25">
      <c r="A20" s="24">
        <f>'80Nm 33mm 2.28m-min'!A20</f>
        <v>10381759</v>
      </c>
      <c r="B20" s="24">
        <f>'80Nm 33mm 2.28m-min'!B20</f>
        <v>0.45800000000000002</v>
      </c>
      <c r="C20" s="24" t="str">
        <f>'80Nm 33mm 2.28m-min'!C20</f>
        <v>Tr28x5</v>
      </c>
      <c r="D20" s="24" t="str">
        <f>'80Nm 33mm 2.28m-min'!D20</f>
        <v>Tr</v>
      </c>
      <c r="E20" s="35">
        <f>'80Nm 33mm 2.28m-min'!E20</f>
        <v>28</v>
      </c>
      <c r="F20" s="14" t="e">
        <f>'80Nm 33mm 2.28m-min'!F20</f>
        <v>#N/A</v>
      </c>
      <c r="G20" s="41">
        <f>'80Nm 33mm 2.28m-min'!G20</f>
        <v>5</v>
      </c>
      <c r="H20" s="24" t="str">
        <f>'80Nm 33mm 2.28m-min'!H20</f>
        <v>J</v>
      </c>
      <c r="I20" s="35">
        <f>'80Nm 33mm 2.28m-min'!I20</f>
        <v>38</v>
      </c>
      <c r="J20" s="35">
        <f>'80Nm 33mm 2.28m-min'!J20</f>
        <v>46</v>
      </c>
      <c r="K20" s="25">
        <f>'80Nm 33mm 2.28m-min'!K20</f>
        <v>25.1</v>
      </c>
      <c r="L20" s="24" t="str">
        <f>'80Nm 33mm 2.28m-min'!L20</f>
        <v>Acciaio inox</v>
      </c>
      <c r="M20" s="25">
        <f>'80Nm 33mm 2.28m-min'!M20</f>
        <v>194.9</v>
      </c>
      <c r="N20" s="37">
        <f>'80Nm 33mm 2.28m-min'!N20</f>
        <v>80</v>
      </c>
      <c r="O20" s="41">
        <f>'80Nm 33mm 2.28m-min'!O20</f>
        <v>33</v>
      </c>
      <c r="P20" s="46">
        <f>'80Nm 33mm 2.28m-min'!P20</f>
        <v>2.2810000000000001</v>
      </c>
      <c r="Q20" s="14">
        <f>'80Nm 33mm 2.28m-min'!Q20</f>
        <v>462</v>
      </c>
      <c r="R20" s="26">
        <f>'80Nm 33mm 2.28m-min'!R20</f>
        <v>1</v>
      </c>
    </row>
    <row r="21" spans="1:18" x14ac:dyDescent="0.25">
      <c r="A21" s="24">
        <f>'80Nm 33mm 2.28m-min'!A21</f>
        <v>10257824</v>
      </c>
      <c r="B21" s="24">
        <f>'80Nm 33mm 2.28m-min'!B21</f>
        <v>0.64900000000000002</v>
      </c>
      <c r="C21" s="24" t="str">
        <f>'80Nm 33mm 2.28m-min'!C21</f>
        <v>Ds20x20</v>
      </c>
      <c r="D21" s="24" t="str">
        <f>'80Nm 33mm 2.28m-min'!D21</f>
        <v>Ds</v>
      </c>
      <c r="E21" s="35">
        <f>'80Nm 33mm 2.28m-min'!E21</f>
        <v>20</v>
      </c>
      <c r="F21" s="14" t="e">
        <f>'80Nm 33mm 2.28m-min'!F21</f>
        <v>#N/A</v>
      </c>
      <c r="G21" s="41">
        <f>'80Nm 33mm 2.28m-min'!G21</f>
        <v>20</v>
      </c>
      <c r="H21" s="24" t="str">
        <f>'80Nm 33mm 2.28m-min'!H21</f>
        <v>J</v>
      </c>
      <c r="I21" s="35">
        <f>'80Nm 33mm 2.28m-min'!I21</f>
        <v>32</v>
      </c>
      <c r="J21" s="35">
        <f>'80Nm 33mm 2.28m-min'!J21</f>
        <v>44</v>
      </c>
      <c r="K21" s="25">
        <f>'80Nm 33mm 2.28m-min'!K21</f>
        <v>33.28</v>
      </c>
      <c r="L21" s="24" t="str">
        <f>'80Nm 33mm 2.28m-min'!L21</f>
        <v>Alluminio</v>
      </c>
      <c r="M21" s="25">
        <f>'80Nm 33mm 2.28m-min'!M21</f>
        <v>270</v>
      </c>
      <c r="N21" s="37">
        <f>'80Nm 33mm 2.28m-min'!N21</f>
        <v>80</v>
      </c>
      <c r="O21" s="41">
        <f>'80Nm 33mm 2.28m-min'!O21</f>
        <v>33</v>
      </c>
      <c r="P21" s="46">
        <f>'80Nm 33mm 2.28m-min'!P21</f>
        <v>2.2810000000000001</v>
      </c>
      <c r="Q21" s="14">
        <f>'80Nm 33mm 2.28m-min'!Q21</f>
        <v>115.5</v>
      </c>
      <c r="R21" s="26">
        <f>'80Nm 33mm 2.28m-min'!R21</f>
        <v>1</v>
      </c>
    </row>
    <row r="22" spans="1:18" x14ac:dyDescent="0.25">
      <c r="A22" s="24">
        <f>'80Nm 33mm 2.28m-min'!A22</f>
        <v>10257824</v>
      </c>
      <c r="B22" s="24">
        <f>'80Nm 33mm 2.28m-min'!B22</f>
        <v>0.64900000000000002</v>
      </c>
      <c r="C22" s="24" t="str">
        <f>'80Nm 33mm 2.28m-min'!C22</f>
        <v>Ds20x20</v>
      </c>
      <c r="D22" s="24" t="str">
        <f>'80Nm 33mm 2.28m-min'!D22</f>
        <v>Ds</v>
      </c>
      <c r="E22" s="35">
        <f>'80Nm 33mm 2.28m-min'!E22</f>
        <v>20</v>
      </c>
      <c r="F22" s="14" t="e">
        <f>'80Nm 33mm 2.28m-min'!F22</f>
        <v>#N/A</v>
      </c>
      <c r="G22" s="41">
        <f>'80Nm 33mm 2.28m-min'!G22</f>
        <v>20</v>
      </c>
      <c r="H22" s="24" t="str">
        <f>'80Nm 33mm 2.28m-min'!H22</f>
        <v>J</v>
      </c>
      <c r="I22" s="35">
        <f>'80Nm 33mm 2.28m-min'!I22</f>
        <v>32</v>
      </c>
      <c r="J22" s="35">
        <f>'80Nm 33mm 2.28m-min'!J22</f>
        <v>44</v>
      </c>
      <c r="K22" s="25">
        <f>'80Nm 33mm 2.28m-min'!K22</f>
        <v>33.28</v>
      </c>
      <c r="L22" s="24" t="str">
        <f>'80Nm 33mm 2.28m-min'!L22</f>
        <v>Acciaio inox</v>
      </c>
      <c r="M22" s="25">
        <f>'80Nm 33mm 2.28m-min'!M22</f>
        <v>154.97999999999999</v>
      </c>
      <c r="N22" s="37">
        <f>'80Nm 33mm 2.28m-min'!N22</f>
        <v>80</v>
      </c>
      <c r="O22" s="41">
        <f>'80Nm 33mm 2.28m-min'!O22</f>
        <v>33</v>
      </c>
      <c r="P22" s="46">
        <f>'80Nm 33mm 2.28m-min'!P22</f>
        <v>2.2810000000000001</v>
      </c>
      <c r="Q22" s="14">
        <f>'80Nm 33mm 2.28m-min'!Q22</f>
        <v>115.5</v>
      </c>
      <c r="R22" s="26">
        <f>'80Nm 33mm 2.28m-min'!R22</f>
        <v>1</v>
      </c>
    </row>
    <row r="23" spans="1:18" x14ac:dyDescent="0.25">
      <c r="A23" s="24">
        <f>'80Nm 33mm 2.28m-min'!A23</f>
        <v>9887389</v>
      </c>
      <c r="B23" s="24">
        <f>'80Nm 33mm 2.28m-min'!B23</f>
        <v>0.45800000000000002</v>
      </c>
      <c r="C23" s="24" t="str">
        <f>'80Nm 33mm 2.28m-min'!C23</f>
        <v>Tr28x5</v>
      </c>
      <c r="D23" s="24" t="str">
        <f>'80Nm 33mm 2.28m-min'!D23</f>
        <v>Tr</v>
      </c>
      <c r="E23" s="35">
        <f>'80Nm 33mm 2.28m-min'!E23</f>
        <v>28</v>
      </c>
      <c r="F23" s="14" t="e">
        <f>'80Nm 33mm 2.28m-min'!F23</f>
        <v>#N/A</v>
      </c>
      <c r="G23" s="41">
        <f>'80Nm 33mm 2.28m-min'!G23</f>
        <v>5</v>
      </c>
      <c r="H23" s="24" t="str">
        <f>'80Nm 33mm 2.28m-min'!H23</f>
        <v>W300</v>
      </c>
      <c r="I23" s="35">
        <f>'80Nm 33mm 2.28m-min'!I23</f>
        <v>38</v>
      </c>
      <c r="J23" s="35">
        <f>'80Nm 33mm 2.28m-min'!J23</f>
        <v>46</v>
      </c>
      <c r="K23" s="25">
        <f>'80Nm 33mm 2.28m-min'!K23</f>
        <v>32.18</v>
      </c>
      <c r="L23" s="24" t="str">
        <f>'80Nm 33mm 2.28m-min'!L23</f>
        <v>Acciaio inox</v>
      </c>
      <c r="M23" s="25">
        <f>'80Nm 33mm 2.28m-min'!M23</f>
        <v>194.9</v>
      </c>
      <c r="N23" s="37">
        <f>'80Nm 33mm 2.28m-min'!N23</f>
        <v>80</v>
      </c>
      <c r="O23" s="41">
        <f>'80Nm 33mm 2.28m-min'!O23</f>
        <v>33</v>
      </c>
      <c r="P23" s="46">
        <f>'80Nm 33mm 2.28m-min'!P23</f>
        <v>2.2810000000000001</v>
      </c>
      <c r="Q23" s="14">
        <f>'80Nm 33mm 2.28m-min'!Q23</f>
        <v>462</v>
      </c>
      <c r="R23" s="26">
        <f>'80Nm 33mm 2.28m-min'!R23</f>
        <v>1</v>
      </c>
    </row>
    <row r="24" spans="1:18" x14ac:dyDescent="0.25">
      <c r="A24" s="24">
        <f>'80Nm 33mm 2.28m-min'!A24</f>
        <v>9567503</v>
      </c>
      <c r="B24" s="24">
        <f>'80Nm 33mm 2.28m-min'!B24</f>
        <v>0.45800000000000002</v>
      </c>
      <c r="C24" s="24" t="str">
        <f>'80Nm 33mm 2.28m-min'!C24</f>
        <v>Tr26x5</v>
      </c>
      <c r="D24" s="24" t="str">
        <f>'80Nm 33mm 2.28m-min'!D24</f>
        <v>Tr</v>
      </c>
      <c r="E24" s="35">
        <f>'80Nm 33mm 2.28m-min'!E24</f>
        <v>26</v>
      </c>
      <c r="F24" s="14" t="e">
        <f>'80Nm 33mm 2.28m-min'!F24</f>
        <v>#N/A</v>
      </c>
      <c r="G24" s="41">
        <f>'80Nm 33mm 2.28m-min'!G24</f>
        <v>5</v>
      </c>
      <c r="H24" s="24" t="str">
        <f>'80Nm 33mm 2.28m-min'!H24</f>
        <v>J</v>
      </c>
      <c r="I24" s="35">
        <f>'80Nm 33mm 2.28m-min'!I24</f>
        <v>38</v>
      </c>
      <c r="J24" s="35">
        <f>'80Nm 33mm 2.28m-min'!J24</f>
        <v>46</v>
      </c>
      <c r="K24" s="25">
        <f>'80Nm 33mm 2.28m-min'!K24</f>
        <v>24.06</v>
      </c>
      <c r="L24" s="24" t="str">
        <f>'80Nm 33mm 2.28m-min'!L24</f>
        <v>Acciaio inox</v>
      </c>
      <c r="M24" s="25">
        <f>'80Nm 33mm 2.28m-min'!M24</f>
        <v>171.9</v>
      </c>
      <c r="N24" s="37">
        <f>'80Nm 33mm 2.28m-min'!N24</f>
        <v>80</v>
      </c>
      <c r="O24" s="41">
        <f>'80Nm 33mm 2.28m-min'!O24</f>
        <v>33</v>
      </c>
      <c r="P24" s="46">
        <f>'80Nm 33mm 2.28m-min'!P24</f>
        <v>2.2810000000000001</v>
      </c>
      <c r="Q24" s="14">
        <f>'80Nm 33mm 2.28m-min'!Q24</f>
        <v>462</v>
      </c>
      <c r="R24" s="26">
        <f>'80Nm 33mm 2.28m-min'!R24</f>
        <v>1</v>
      </c>
    </row>
    <row r="25" spans="1:18" x14ac:dyDescent="0.25">
      <c r="A25" s="24">
        <f>'80Nm 33mm 2.28m-min'!A25</f>
        <v>9237353</v>
      </c>
      <c r="B25" s="24">
        <f>'80Nm 33mm 2.28m-min'!B25</f>
        <v>0.53700000000000003</v>
      </c>
      <c r="C25" s="24" t="str">
        <f>'80Nm 33mm 2.28m-min'!C25</f>
        <v>Tr30x6</v>
      </c>
      <c r="D25" s="24" t="str">
        <f>'80Nm 33mm 2.28m-min'!D25</f>
        <v>Tr</v>
      </c>
      <c r="E25" s="35">
        <f>'80Nm 33mm 2.28m-min'!E25</f>
        <v>30</v>
      </c>
      <c r="F25" s="14" t="e">
        <f>'80Nm 33mm 2.28m-min'!F25</f>
        <v>#N/A</v>
      </c>
      <c r="G25" s="41">
        <f>'80Nm 33mm 2.28m-min'!G25</f>
        <v>6</v>
      </c>
      <c r="H25" s="24" t="str">
        <f>'80Nm 33mm 2.28m-min'!H25</f>
        <v>J</v>
      </c>
      <c r="I25" s="35">
        <f>'80Nm 33mm 2.28m-min'!I25</f>
        <v>38</v>
      </c>
      <c r="J25" s="35">
        <f>'80Nm 33mm 2.28m-min'!J25</f>
        <v>46</v>
      </c>
      <c r="K25" s="25">
        <f>'80Nm 33mm 2.28m-min'!K25</f>
        <v>29.79</v>
      </c>
      <c r="L25" s="24" t="str">
        <f>'80Nm 33mm 2.28m-min'!L25</f>
        <v>Acciaio C15</v>
      </c>
      <c r="M25" s="25">
        <f>'80Nm 33mm 2.28m-min'!M25</f>
        <v>54.6</v>
      </c>
      <c r="N25" s="37">
        <f>'80Nm 33mm 2.28m-min'!N25</f>
        <v>80</v>
      </c>
      <c r="O25" s="41">
        <f>'80Nm 33mm 2.28m-min'!O25</f>
        <v>33</v>
      </c>
      <c r="P25" s="46">
        <f>'80Nm 33mm 2.28m-min'!P25</f>
        <v>2.2810000000000001</v>
      </c>
      <c r="Q25" s="14">
        <f>'80Nm 33mm 2.28m-min'!Q25</f>
        <v>385</v>
      </c>
      <c r="R25" s="26">
        <f>'80Nm 33mm 2.28m-min'!R25</f>
        <v>1</v>
      </c>
    </row>
    <row r="26" spans="1:18" x14ac:dyDescent="0.25">
      <c r="A26" s="24">
        <f>'80Nm 33mm 2.28m-min'!A26</f>
        <v>9237353</v>
      </c>
      <c r="B26" s="24">
        <f>'80Nm 33mm 2.28m-min'!B26</f>
        <v>0.53700000000000003</v>
      </c>
      <c r="C26" s="24" t="str">
        <f>'80Nm 33mm 2.28m-min'!C26</f>
        <v>Tr30x6</v>
      </c>
      <c r="D26" s="24" t="str">
        <f>'80Nm 33mm 2.28m-min'!D26</f>
        <v>Tr</v>
      </c>
      <c r="E26" s="35">
        <f>'80Nm 33mm 2.28m-min'!E26</f>
        <v>30</v>
      </c>
      <c r="F26" s="14" t="e">
        <f>'80Nm 33mm 2.28m-min'!F26</f>
        <v>#N/A</v>
      </c>
      <c r="G26" s="41">
        <f>'80Nm 33mm 2.28m-min'!G26</f>
        <v>6</v>
      </c>
      <c r="H26" s="24" t="str">
        <f>'80Nm 33mm 2.28m-min'!H26</f>
        <v>J</v>
      </c>
      <c r="I26" s="35">
        <f>'80Nm 33mm 2.28m-min'!I26</f>
        <v>45</v>
      </c>
      <c r="J26" s="35">
        <f>'80Nm 33mm 2.28m-min'!J26</f>
        <v>46</v>
      </c>
      <c r="K26" s="25">
        <f>'80Nm 33mm 2.28m-min'!K26</f>
        <v>33.869999999999997</v>
      </c>
      <c r="L26" s="24" t="str">
        <f>'80Nm 33mm 2.28m-min'!L26</f>
        <v>Acciaio C15</v>
      </c>
      <c r="M26" s="25">
        <f>'80Nm 33mm 2.28m-min'!M26</f>
        <v>54.6</v>
      </c>
      <c r="N26" s="37">
        <f>'80Nm 33mm 2.28m-min'!N26</f>
        <v>80</v>
      </c>
      <c r="O26" s="41">
        <f>'80Nm 33mm 2.28m-min'!O26</f>
        <v>33</v>
      </c>
      <c r="P26" s="46">
        <f>'80Nm 33mm 2.28m-min'!P26</f>
        <v>2.2810000000000001</v>
      </c>
      <c r="Q26" s="14">
        <f>'80Nm 33mm 2.28m-min'!Q26</f>
        <v>385</v>
      </c>
      <c r="R26" s="26">
        <f>'80Nm 33mm 2.28m-min'!R26</f>
        <v>1</v>
      </c>
    </row>
    <row r="27" spans="1:18" x14ac:dyDescent="0.25">
      <c r="A27" s="24">
        <f>'80Nm 33mm 2.28m-min'!A27</f>
        <v>9111908</v>
      </c>
      <c r="B27" s="24">
        <f>'80Nm 33mm 2.28m-min'!B27</f>
        <v>0.45800000000000002</v>
      </c>
      <c r="C27" s="24" t="str">
        <f>'80Nm 33mm 2.28m-min'!C27</f>
        <v>Tr26x5</v>
      </c>
      <c r="D27" s="24" t="str">
        <f>'80Nm 33mm 2.28m-min'!D27</f>
        <v>Tr</v>
      </c>
      <c r="E27" s="35">
        <f>'80Nm 33mm 2.28m-min'!E27</f>
        <v>26</v>
      </c>
      <c r="F27" s="14" t="e">
        <f>'80Nm 33mm 2.28m-min'!F27</f>
        <v>#N/A</v>
      </c>
      <c r="G27" s="41">
        <f>'80Nm 33mm 2.28m-min'!G27</f>
        <v>5</v>
      </c>
      <c r="H27" s="24" t="str">
        <f>'80Nm 33mm 2.28m-min'!H27</f>
        <v>W300</v>
      </c>
      <c r="I27" s="35">
        <f>'80Nm 33mm 2.28m-min'!I27</f>
        <v>38</v>
      </c>
      <c r="J27" s="35">
        <f>'80Nm 33mm 2.28m-min'!J27</f>
        <v>46</v>
      </c>
      <c r="K27" s="25">
        <f>'80Nm 33mm 2.28m-min'!K27</f>
        <v>31.02</v>
      </c>
      <c r="L27" s="24" t="str">
        <f>'80Nm 33mm 2.28m-min'!L27</f>
        <v>Acciaio inox</v>
      </c>
      <c r="M27" s="25">
        <f>'80Nm 33mm 2.28m-min'!M27</f>
        <v>171.9</v>
      </c>
      <c r="N27" s="37">
        <f>'80Nm 33mm 2.28m-min'!N27</f>
        <v>80</v>
      </c>
      <c r="O27" s="41">
        <f>'80Nm 33mm 2.28m-min'!O27</f>
        <v>33</v>
      </c>
      <c r="P27" s="46">
        <f>'80Nm 33mm 2.28m-min'!P27</f>
        <v>2.2810000000000001</v>
      </c>
      <c r="Q27" s="14">
        <f>'80Nm 33mm 2.28m-min'!Q27</f>
        <v>462</v>
      </c>
      <c r="R27" s="26">
        <f>'80Nm 33mm 2.28m-min'!R27</f>
        <v>1</v>
      </c>
    </row>
    <row r="28" spans="1:18" x14ac:dyDescent="0.25">
      <c r="A28" s="24">
        <f>'80Nm 33mm 2.28m-min'!A28</f>
        <v>8797479</v>
      </c>
      <c r="B28" s="24">
        <f>'80Nm 33mm 2.28m-min'!B28</f>
        <v>0.53700000000000003</v>
      </c>
      <c r="C28" s="24" t="str">
        <f>'80Nm 33mm 2.28m-min'!C28</f>
        <v>Tr30x6</v>
      </c>
      <c r="D28" s="24" t="str">
        <f>'80Nm 33mm 2.28m-min'!D28</f>
        <v>Tr</v>
      </c>
      <c r="E28" s="35">
        <f>'80Nm 33mm 2.28m-min'!E28</f>
        <v>30</v>
      </c>
      <c r="F28" s="14" t="e">
        <f>'80Nm 33mm 2.28m-min'!F28</f>
        <v>#N/A</v>
      </c>
      <c r="G28" s="41">
        <f>'80Nm 33mm 2.28m-min'!G28</f>
        <v>6</v>
      </c>
      <c r="H28" s="24" t="str">
        <f>'80Nm 33mm 2.28m-min'!H28</f>
        <v>W300</v>
      </c>
      <c r="I28" s="35">
        <f>'80Nm 33mm 2.28m-min'!I28</f>
        <v>38</v>
      </c>
      <c r="J28" s="35">
        <f>'80Nm 33mm 2.28m-min'!J28</f>
        <v>46</v>
      </c>
      <c r="K28" s="25">
        <f>'80Nm 33mm 2.28m-min'!K28</f>
        <v>37.39</v>
      </c>
      <c r="L28" s="24" t="str">
        <f>'80Nm 33mm 2.28m-min'!L28</f>
        <v>Acciaio C15</v>
      </c>
      <c r="M28" s="25">
        <f>'80Nm 33mm 2.28m-min'!M28</f>
        <v>54.6</v>
      </c>
      <c r="N28" s="37">
        <f>'80Nm 33mm 2.28m-min'!N28</f>
        <v>80</v>
      </c>
      <c r="O28" s="41">
        <f>'80Nm 33mm 2.28m-min'!O28</f>
        <v>33</v>
      </c>
      <c r="P28" s="46">
        <f>'80Nm 33mm 2.28m-min'!P28</f>
        <v>2.2810000000000001</v>
      </c>
      <c r="Q28" s="14">
        <f>'80Nm 33mm 2.28m-min'!Q28</f>
        <v>385</v>
      </c>
      <c r="R28" s="26">
        <f>'80Nm 33mm 2.28m-min'!R28</f>
        <v>1</v>
      </c>
    </row>
    <row r="29" spans="1:18" x14ac:dyDescent="0.25">
      <c r="A29" s="24">
        <f>'80Nm 33mm 2.28m-min'!A29</f>
        <v>8797479</v>
      </c>
      <c r="B29" s="24">
        <f>'80Nm 33mm 2.28m-min'!B29</f>
        <v>0.53700000000000003</v>
      </c>
      <c r="C29" s="24" t="str">
        <f>'80Nm 33mm 2.28m-min'!C29</f>
        <v>Tr30x6</v>
      </c>
      <c r="D29" s="24" t="str">
        <f>'80Nm 33mm 2.28m-min'!D29</f>
        <v>Tr</v>
      </c>
      <c r="E29" s="35">
        <f>'80Nm 33mm 2.28m-min'!E29</f>
        <v>30</v>
      </c>
      <c r="F29" s="14" t="e">
        <f>'80Nm 33mm 2.28m-min'!F29</f>
        <v>#N/A</v>
      </c>
      <c r="G29" s="41">
        <f>'80Nm 33mm 2.28m-min'!G29</f>
        <v>6</v>
      </c>
      <c r="H29" s="24" t="str">
        <f>'80Nm 33mm 2.28m-min'!H29</f>
        <v>W300</v>
      </c>
      <c r="I29" s="35">
        <f>'80Nm 33mm 2.28m-min'!I29</f>
        <v>45</v>
      </c>
      <c r="J29" s="35">
        <f>'80Nm 33mm 2.28m-min'!J29</f>
        <v>46</v>
      </c>
      <c r="K29" s="25">
        <f>'80Nm 33mm 2.28m-min'!K29</f>
        <v>43.4</v>
      </c>
      <c r="L29" s="24" t="str">
        <f>'80Nm 33mm 2.28m-min'!L29</f>
        <v>Acciaio C15</v>
      </c>
      <c r="M29" s="25">
        <f>'80Nm 33mm 2.28m-min'!M29</f>
        <v>54.6</v>
      </c>
      <c r="N29" s="37">
        <f>'80Nm 33mm 2.28m-min'!N29</f>
        <v>80</v>
      </c>
      <c r="O29" s="41">
        <f>'80Nm 33mm 2.28m-min'!O29</f>
        <v>33</v>
      </c>
      <c r="P29" s="46">
        <f>'80Nm 33mm 2.28m-min'!P29</f>
        <v>2.2810000000000001</v>
      </c>
      <c r="Q29" s="14">
        <f>'80Nm 33mm 2.28m-min'!Q29</f>
        <v>385</v>
      </c>
      <c r="R29" s="26">
        <f>'80Nm 33mm 2.28m-min'!R29</f>
        <v>1</v>
      </c>
    </row>
    <row r="30" spans="1:18" x14ac:dyDescent="0.25">
      <c r="A30" s="24">
        <f>'80Nm 33mm 2.28m-min'!A30</f>
        <v>8372672</v>
      </c>
      <c r="B30" s="24">
        <f>'80Nm 33mm 2.28m-min'!B30</f>
        <v>0.439</v>
      </c>
      <c r="C30" s="24" t="str">
        <f>'80Nm 33mm 2.28m-min'!C30</f>
        <v>Tr24x5</v>
      </c>
      <c r="D30" s="24" t="str">
        <f>'80Nm 33mm 2.28m-min'!D30</f>
        <v>Tr</v>
      </c>
      <c r="E30" s="35">
        <f>'80Nm 33mm 2.28m-min'!E30</f>
        <v>24</v>
      </c>
      <c r="F30" s="14" t="e">
        <f>'80Nm 33mm 2.28m-min'!F30</f>
        <v>#N/A</v>
      </c>
      <c r="G30" s="41">
        <f>'80Nm 33mm 2.28m-min'!G30</f>
        <v>5</v>
      </c>
      <c r="H30" s="24" t="str">
        <f>'80Nm 33mm 2.28m-min'!H30</f>
        <v>J</v>
      </c>
      <c r="I30" s="35">
        <f>'80Nm 33mm 2.28m-min'!I30</f>
        <v>32</v>
      </c>
      <c r="J30" s="35">
        <f>'80Nm 33mm 2.28m-min'!J30</f>
        <v>44</v>
      </c>
      <c r="K30" s="25">
        <f>'80Nm 33mm 2.28m-min'!K30</f>
        <v>17.690000000000001</v>
      </c>
      <c r="L30" s="24" t="str">
        <f>'80Nm 33mm 2.28m-min'!L30</f>
        <v>Acciaio inox</v>
      </c>
      <c r="M30" s="25">
        <f>'80Nm 33mm 2.28m-min'!M30</f>
        <v>147.52000000000001</v>
      </c>
      <c r="N30" s="37">
        <f>'80Nm 33mm 2.28m-min'!N30</f>
        <v>80</v>
      </c>
      <c r="O30" s="41">
        <f>'80Nm 33mm 2.28m-min'!O30</f>
        <v>33</v>
      </c>
      <c r="P30" s="46">
        <f>'80Nm 33mm 2.28m-min'!P30</f>
        <v>2.2810000000000001</v>
      </c>
      <c r="Q30" s="14">
        <f>'80Nm 33mm 2.28m-min'!Q30</f>
        <v>462</v>
      </c>
      <c r="R30" s="26">
        <f>'80Nm 33mm 2.28m-min'!R30</f>
        <v>1</v>
      </c>
    </row>
    <row r="31" spans="1:18" x14ac:dyDescent="0.25">
      <c r="A31" s="24">
        <f>'80Nm 33mm 2.28m-min'!A31</f>
        <v>7973973</v>
      </c>
      <c r="B31" s="24">
        <f>'80Nm 33mm 2.28m-min'!B31</f>
        <v>0.439</v>
      </c>
      <c r="C31" s="24" t="str">
        <f>'80Nm 33mm 2.28m-min'!C31</f>
        <v>Tr24x5</v>
      </c>
      <c r="D31" s="24" t="str">
        <f>'80Nm 33mm 2.28m-min'!D31</f>
        <v>Tr</v>
      </c>
      <c r="E31" s="35">
        <f>'80Nm 33mm 2.28m-min'!E31</f>
        <v>24</v>
      </c>
      <c r="F31" s="14" t="e">
        <f>'80Nm 33mm 2.28m-min'!F31</f>
        <v>#N/A</v>
      </c>
      <c r="G31" s="41">
        <f>'80Nm 33mm 2.28m-min'!G31</f>
        <v>5</v>
      </c>
      <c r="H31" s="24" t="str">
        <f>'80Nm 33mm 2.28m-min'!H31</f>
        <v>W300</v>
      </c>
      <c r="I31" s="35">
        <f>'80Nm 33mm 2.28m-min'!I31</f>
        <v>32</v>
      </c>
      <c r="J31" s="35">
        <f>'80Nm 33mm 2.28m-min'!J31</f>
        <v>44</v>
      </c>
      <c r="K31" s="25">
        <f>'80Nm 33mm 2.28m-min'!K31</f>
        <v>24.23</v>
      </c>
      <c r="L31" s="24" t="str">
        <f>'80Nm 33mm 2.28m-min'!L31</f>
        <v>Acciaio inox</v>
      </c>
      <c r="M31" s="25">
        <f>'80Nm 33mm 2.28m-min'!M31</f>
        <v>147.52000000000001</v>
      </c>
      <c r="N31" s="37">
        <f>'80Nm 33mm 2.28m-min'!N31</f>
        <v>80</v>
      </c>
      <c r="O31" s="41">
        <f>'80Nm 33mm 2.28m-min'!O31</f>
        <v>33</v>
      </c>
      <c r="P31" s="46">
        <f>'80Nm 33mm 2.28m-min'!P31</f>
        <v>2.2810000000000001</v>
      </c>
      <c r="Q31" s="14">
        <f>'80Nm 33mm 2.28m-min'!Q31</f>
        <v>462</v>
      </c>
      <c r="R31" s="26">
        <f>'80Nm 33mm 2.28m-min'!R31</f>
        <v>1</v>
      </c>
    </row>
    <row r="32" spans="1:18" x14ac:dyDescent="0.25">
      <c r="A32" s="24">
        <f>'80Nm 33mm 2.28m-min'!A32</f>
        <v>7937281</v>
      </c>
      <c r="B32" s="24">
        <f>'80Nm 33mm 2.28m-min'!B32</f>
        <v>0.36299999999999999</v>
      </c>
      <c r="C32" s="24" t="str">
        <f>'80Nm 33mm 2.28m-min'!C32</f>
        <v>Tr18x4</v>
      </c>
      <c r="D32" s="24" t="str">
        <f>'80Nm 33mm 2.28m-min'!D32</f>
        <v>Tr</v>
      </c>
      <c r="E32" s="35">
        <f>'80Nm 33mm 2.28m-min'!E32</f>
        <v>18</v>
      </c>
      <c r="F32" s="14" t="e">
        <f>'80Nm 33mm 2.28m-min'!F32</f>
        <v>#N/A</v>
      </c>
      <c r="G32" s="41">
        <f>'80Nm 33mm 2.28m-min'!G32</f>
        <v>4</v>
      </c>
      <c r="H32" s="24" t="str">
        <f>'80Nm 33mm 2.28m-min'!H32</f>
        <v>J200</v>
      </c>
      <c r="I32" s="35">
        <f>'80Nm 33mm 2.28m-min'!I32</f>
        <v>28</v>
      </c>
      <c r="J32" s="35">
        <f>'80Nm 33mm 2.28m-min'!J32</f>
        <v>35</v>
      </c>
      <c r="K32" s="25">
        <f>'80Nm 33mm 2.28m-min'!K32</f>
        <v>36.35</v>
      </c>
      <c r="L32" s="24" t="str">
        <f>'80Nm 33mm 2.28m-min'!L32</f>
        <v>Alluminio</v>
      </c>
      <c r="M32" s="25">
        <f>'80Nm 33mm 2.28m-min'!M32</f>
        <v>177.48</v>
      </c>
      <c r="N32" s="37">
        <f>'80Nm 33mm 2.28m-min'!N32</f>
        <v>80</v>
      </c>
      <c r="O32" s="41">
        <f>'80Nm 33mm 2.28m-min'!O32</f>
        <v>33</v>
      </c>
      <c r="P32" s="46">
        <f>'80Nm 33mm 2.28m-min'!P32</f>
        <v>2.2810000000000001</v>
      </c>
      <c r="Q32" s="14">
        <f>'80Nm 33mm 2.28m-min'!Q32</f>
        <v>577.5</v>
      </c>
      <c r="R32" s="26">
        <f>'80Nm 33mm 2.28m-min'!R32</f>
        <v>1</v>
      </c>
    </row>
    <row r="33" spans="1:18" x14ac:dyDescent="0.25">
      <c r="A33" s="24">
        <f>'80Nm 33mm 2.28m-min'!A33</f>
        <v>7711671</v>
      </c>
      <c r="B33" s="24">
        <f>'80Nm 33mm 2.28m-min'!B33</f>
        <v>0.439</v>
      </c>
      <c r="C33" s="24" t="str">
        <f>'80Nm 33mm 2.28m-min'!C33</f>
        <v>Tr24x5</v>
      </c>
      <c r="D33" s="24" t="str">
        <f>'80Nm 33mm 2.28m-min'!D33</f>
        <v>Tr</v>
      </c>
      <c r="E33" s="35">
        <f>'80Nm 33mm 2.28m-min'!E33</f>
        <v>24</v>
      </c>
      <c r="F33" s="14" t="e">
        <f>'80Nm 33mm 2.28m-min'!F33</f>
        <v>#N/A</v>
      </c>
      <c r="G33" s="41">
        <f>'80Nm 33mm 2.28m-min'!G33</f>
        <v>5</v>
      </c>
      <c r="H33" s="24" t="str">
        <f>'80Nm 33mm 2.28m-min'!H33</f>
        <v>R</v>
      </c>
      <c r="I33" s="35">
        <f>'80Nm 33mm 2.28m-min'!I33</f>
        <v>32</v>
      </c>
      <c r="J33" s="35">
        <f>'80Nm 33mm 2.28m-min'!J33</f>
        <v>44</v>
      </c>
      <c r="K33" s="25">
        <f>'80Nm 33mm 2.28m-min'!K33</f>
        <v>15.06</v>
      </c>
      <c r="L33" s="24" t="str">
        <f>'80Nm 33mm 2.28m-min'!L33</f>
        <v>Acciaio inox</v>
      </c>
      <c r="M33" s="25">
        <f>'80Nm 33mm 2.28m-min'!M33</f>
        <v>147.52000000000001</v>
      </c>
      <c r="N33" s="37">
        <f>'80Nm 33mm 2.28m-min'!N33</f>
        <v>80</v>
      </c>
      <c r="O33" s="41">
        <f>'80Nm 33mm 2.28m-min'!O33</f>
        <v>33</v>
      </c>
      <c r="P33" s="46">
        <f>'80Nm 33mm 2.28m-min'!P33</f>
        <v>2.2810000000000001</v>
      </c>
      <c r="Q33" s="14">
        <f>'80Nm 33mm 2.28m-min'!Q33</f>
        <v>462</v>
      </c>
      <c r="R33" s="26">
        <f>'80Nm 33mm 2.28m-min'!R33</f>
        <v>1</v>
      </c>
    </row>
    <row r="34" spans="1:18" x14ac:dyDescent="0.25">
      <c r="A34" s="24">
        <f>'80Nm 33mm 2.28m-min'!A34</f>
        <v>7267231</v>
      </c>
      <c r="B34" s="24">
        <f>'80Nm 33mm 2.28m-min'!B34</f>
        <v>0.45800000000000002</v>
      </c>
      <c r="C34" s="24" t="str">
        <f>'80Nm 33mm 2.28m-min'!C34</f>
        <v>Tr28x5</v>
      </c>
      <c r="D34" s="24" t="str">
        <f>'80Nm 33mm 2.28m-min'!D34</f>
        <v>Tr</v>
      </c>
      <c r="E34" s="35">
        <f>'80Nm 33mm 2.28m-min'!E34</f>
        <v>28</v>
      </c>
      <c r="F34" s="14" t="e">
        <f>'80Nm 33mm 2.28m-min'!F34</f>
        <v>#N/A</v>
      </c>
      <c r="G34" s="41">
        <f>'80Nm 33mm 2.28m-min'!G34</f>
        <v>5</v>
      </c>
      <c r="H34" s="24" t="str">
        <f>'80Nm 33mm 2.28m-min'!H34</f>
        <v>J</v>
      </c>
      <c r="I34" s="35">
        <f>'80Nm 33mm 2.28m-min'!I34</f>
        <v>38</v>
      </c>
      <c r="J34" s="35">
        <f>'80Nm 33mm 2.28m-min'!J34</f>
        <v>46</v>
      </c>
      <c r="K34" s="25">
        <f>'80Nm 33mm 2.28m-min'!K34</f>
        <v>25.1</v>
      </c>
      <c r="L34" s="24" t="str">
        <f>'80Nm 33mm 2.28m-min'!L34</f>
        <v>Acciaio C15</v>
      </c>
      <c r="M34" s="25">
        <f>'80Nm 33mm 2.28m-min'!M34</f>
        <v>56.9</v>
      </c>
      <c r="N34" s="37">
        <f>'80Nm 33mm 2.28m-min'!N34</f>
        <v>80</v>
      </c>
      <c r="O34" s="41">
        <f>'80Nm 33mm 2.28m-min'!O34</f>
        <v>33</v>
      </c>
      <c r="P34" s="46">
        <f>'80Nm 33mm 2.28m-min'!P34</f>
        <v>2.2810000000000001</v>
      </c>
      <c r="Q34" s="14">
        <f>'80Nm 33mm 2.28m-min'!Q34</f>
        <v>462</v>
      </c>
      <c r="R34" s="26">
        <f>'80Nm 33mm 2.28m-min'!R34</f>
        <v>1</v>
      </c>
    </row>
    <row r="35" spans="1:18" x14ac:dyDescent="0.25">
      <c r="A35" s="24">
        <f>'80Nm 33mm 2.28m-min'!A35</f>
        <v>7245880</v>
      </c>
      <c r="B35" s="24">
        <f>'80Nm 33mm 2.28m-min'!B35</f>
        <v>0.70699999999999996</v>
      </c>
      <c r="C35" s="24" t="str">
        <f>'80Nm 33mm 2.28m-min'!C35</f>
        <v>Ds18x24</v>
      </c>
      <c r="D35" s="24" t="str">
        <f>'80Nm 33mm 2.28m-min'!D35</f>
        <v>Ds</v>
      </c>
      <c r="E35" s="35">
        <f>'80Nm 33mm 2.28m-min'!E35</f>
        <v>18</v>
      </c>
      <c r="F35" s="14" t="e">
        <f>'80Nm 33mm 2.28m-min'!F35</f>
        <v>#N/A</v>
      </c>
      <c r="G35" s="41">
        <f>'80Nm 33mm 2.28m-min'!G35</f>
        <v>24</v>
      </c>
      <c r="H35" s="24" t="str">
        <f>'80Nm 33mm 2.28m-min'!H35</f>
        <v>J</v>
      </c>
      <c r="I35" s="35">
        <f>'80Nm 33mm 2.28m-min'!I35</f>
        <v>28</v>
      </c>
      <c r="J35" s="35">
        <f>'80Nm 33mm 2.28m-min'!J35</f>
        <v>35</v>
      </c>
      <c r="K35" s="25">
        <f>'80Nm 33mm 2.28m-min'!K35</f>
        <v>26.91</v>
      </c>
      <c r="L35" s="24" t="str">
        <f>'80Nm 33mm 2.28m-min'!L35</f>
        <v>Alluminio</v>
      </c>
      <c r="M35" s="25">
        <f>'80Nm 33mm 2.28m-min'!M35</f>
        <v>243</v>
      </c>
      <c r="N35" s="37">
        <f>'80Nm 33mm 2.28m-min'!N35</f>
        <v>80</v>
      </c>
      <c r="O35" s="41">
        <f>'80Nm 33mm 2.28m-min'!O35</f>
        <v>33</v>
      </c>
      <c r="P35" s="46">
        <f>'80Nm 33mm 2.28m-min'!P35</f>
        <v>2.2810000000000001</v>
      </c>
      <c r="Q35" s="14">
        <f>'80Nm 33mm 2.28m-min'!Q35</f>
        <v>96.25</v>
      </c>
      <c r="R35" s="26">
        <f>'80Nm 33mm 2.28m-min'!R35</f>
        <v>1</v>
      </c>
    </row>
    <row r="36" spans="1:18" x14ac:dyDescent="0.25">
      <c r="A36" s="24">
        <f>'80Nm 33mm 2.28m-min'!A36</f>
        <v>7245880</v>
      </c>
      <c r="B36" s="24">
        <f>'80Nm 33mm 2.28m-min'!B36</f>
        <v>0.70699999999999996</v>
      </c>
      <c r="C36" s="24" t="str">
        <f>'80Nm 33mm 2.28m-min'!C36</f>
        <v>Ds18x24</v>
      </c>
      <c r="D36" s="24" t="str">
        <f>'80Nm 33mm 2.28m-min'!D36</f>
        <v>Ds</v>
      </c>
      <c r="E36" s="35">
        <f>'80Nm 33mm 2.28m-min'!E36</f>
        <v>18</v>
      </c>
      <c r="F36" s="14" t="e">
        <f>'80Nm 33mm 2.28m-min'!F36</f>
        <v>#N/A</v>
      </c>
      <c r="G36" s="41">
        <f>'80Nm 33mm 2.28m-min'!G36</f>
        <v>24</v>
      </c>
      <c r="H36" s="24" t="str">
        <f>'80Nm 33mm 2.28m-min'!H36</f>
        <v>J</v>
      </c>
      <c r="I36" s="35">
        <f>'80Nm 33mm 2.28m-min'!I36</f>
        <v>28</v>
      </c>
      <c r="J36" s="35">
        <f>'80Nm 33mm 2.28m-min'!J36</f>
        <v>35</v>
      </c>
      <c r="K36" s="25">
        <f>'80Nm 33mm 2.28m-min'!K36</f>
        <v>26.91</v>
      </c>
      <c r="L36" s="24" t="str">
        <f>'80Nm 33mm 2.28m-min'!L36</f>
        <v>Acciaio inox</v>
      </c>
      <c r="M36" s="25">
        <f>'80Nm 33mm 2.28m-min'!M36</f>
        <v>146.37</v>
      </c>
      <c r="N36" s="37">
        <f>'80Nm 33mm 2.28m-min'!N36</f>
        <v>80</v>
      </c>
      <c r="O36" s="41">
        <f>'80Nm 33mm 2.28m-min'!O36</f>
        <v>33</v>
      </c>
      <c r="P36" s="46">
        <f>'80Nm 33mm 2.28m-min'!P36</f>
        <v>2.2810000000000001</v>
      </c>
      <c r="Q36" s="14">
        <f>'80Nm 33mm 2.28m-min'!Q36</f>
        <v>96.25</v>
      </c>
      <c r="R36" s="26">
        <f>'80Nm 33mm 2.28m-min'!R36</f>
        <v>1</v>
      </c>
    </row>
    <row r="37" spans="1:18" x14ac:dyDescent="0.25">
      <c r="A37" s="24">
        <f>'80Nm 33mm 2.28m-min'!A37</f>
        <v>6993971</v>
      </c>
      <c r="B37" s="24">
        <f>'80Nm 33mm 2.28m-min'!B37</f>
        <v>2.1819999999999999</v>
      </c>
      <c r="C37" s="24" t="str">
        <f>'80Nm 33mm 2.28m-min'!C37</f>
        <v>Ds20x80</v>
      </c>
      <c r="D37" s="24" t="str">
        <f>'80Nm 33mm 2.28m-min'!D37</f>
        <v>Ds</v>
      </c>
      <c r="E37" s="35">
        <f>'80Nm 33mm 2.28m-min'!E37</f>
        <v>20</v>
      </c>
      <c r="F37" s="14" t="e">
        <f>'80Nm 33mm 2.28m-min'!F37</f>
        <v>#N/A</v>
      </c>
      <c r="G37" s="41">
        <f>'80Nm 33mm 2.28m-min'!G37</f>
        <v>80</v>
      </c>
      <c r="H37" s="24" t="str">
        <f>'80Nm 33mm 2.28m-min'!H37</f>
        <v>J</v>
      </c>
      <c r="I37" s="35">
        <f>'80Nm 33mm 2.28m-min'!I37</f>
        <v>32</v>
      </c>
      <c r="J37" s="35">
        <f>'80Nm 33mm 2.28m-min'!J37</f>
        <v>44</v>
      </c>
      <c r="K37" s="25">
        <f>'80Nm 33mm 2.28m-min'!K37</f>
        <v>33.28</v>
      </c>
      <c r="L37" s="24" t="str">
        <f>'80Nm 33mm 2.28m-min'!L37</f>
        <v>Alluminio</v>
      </c>
      <c r="M37" s="25">
        <f>'80Nm 33mm 2.28m-min'!M37</f>
        <v>270</v>
      </c>
      <c r="N37" s="37">
        <f>'80Nm 33mm 2.28m-min'!N37</f>
        <v>80</v>
      </c>
      <c r="O37" s="41">
        <f>'80Nm 33mm 2.28m-min'!O37</f>
        <v>33</v>
      </c>
      <c r="P37" s="46">
        <f>'80Nm 33mm 2.28m-min'!P37</f>
        <v>2.2810000000000001</v>
      </c>
      <c r="Q37" s="14">
        <f>'80Nm 33mm 2.28m-min'!Q37</f>
        <v>28.875</v>
      </c>
      <c r="R37" s="26">
        <f>'80Nm 33mm 2.28m-min'!R37</f>
        <v>1</v>
      </c>
    </row>
    <row r="38" spans="1:18" x14ac:dyDescent="0.25">
      <c r="A38" s="24">
        <f>'80Nm 33mm 2.28m-min'!A38</f>
        <v>6993971</v>
      </c>
      <c r="B38" s="24">
        <f>'80Nm 33mm 2.28m-min'!B38</f>
        <v>2.1819999999999999</v>
      </c>
      <c r="C38" s="24" t="str">
        <f>'80Nm 33mm 2.28m-min'!C38</f>
        <v>Ds20x80</v>
      </c>
      <c r="D38" s="24" t="str">
        <f>'80Nm 33mm 2.28m-min'!D38</f>
        <v>Ds</v>
      </c>
      <c r="E38" s="35">
        <f>'80Nm 33mm 2.28m-min'!E38</f>
        <v>20</v>
      </c>
      <c r="F38" s="14" t="e">
        <f>'80Nm 33mm 2.28m-min'!F38</f>
        <v>#N/A</v>
      </c>
      <c r="G38" s="41">
        <f>'80Nm 33mm 2.28m-min'!G38</f>
        <v>80</v>
      </c>
      <c r="H38" s="24" t="str">
        <f>'80Nm 33mm 2.28m-min'!H38</f>
        <v>J</v>
      </c>
      <c r="I38" s="35">
        <f>'80Nm 33mm 2.28m-min'!I38</f>
        <v>32</v>
      </c>
      <c r="J38" s="35">
        <f>'80Nm 33mm 2.28m-min'!J38</f>
        <v>44</v>
      </c>
      <c r="K38" s="25">
        <f>'80Nm 33mm 2.28m-min'!K38</f>
        <v>33.28</v>
      </c>
      <c r="L38" s="24" t="str">
        <f>'80Nm 33mm 2.28m-min'!L38</f>
        <v>Acciaio inox</v>
      </c>
      <c r="M38" s="25">
        <f>'80Nm 33mm 2.28m-min'!M38</f>
        <v>164.82</v>
      </c>
      <c r="N38" s="37">
        <f>'80Nm 33mm 2.28m-min'!N38</f>
        <v>80</v>
      </c>
      <c r="O38" s="41">
        <f>'80Nm 33mm 2.28m-min'!O38</f>
        <v>33</v>
      </c>
      <c r="P38" s="46">
        <f>'80Nm 33mm 2.28m-min'!P38</f>
        <v>2.2810000000000001</v>
      </c>
      <c r="Q38" s="14">
        <f>'80Nm 33mm 2.28m-min'!Q38</f>
        <v>28.875</v>
      </c>
      <c r="R38" s="26">
        <f>'80Nm 33mm 2.28m-min'!R38</f>
        <v>1</v>
      </c>
    </row>
    <row r="39" spans="1:18" x14ac:dyDescent="0.25">
      <c r="A39" s="24">
        <f>'80Nm 33mm 2.28m-min'!A39</f>
        <v>6970409</v>
      </c>
      <c r="B39" s="24">
        <f>'80Nm 33mm 2.28m-min'!B39</f>
        <v>2.6640000000000001</v>
      </c>
      <c r="C39" s="24" t="str">
        <f>'80Nm 33mm 2.28m-min'!C39</f>
        <v>Ds20x90</v>
      </c>
      <c r="D39" s="24" t="str">
        <f>'80Nm 33mm 2.28m-min'!D39</f>
        <v>Ds</v>
      </c>
      <c r="E39" s="35">
        <f>'80Nm 33mm 2.28m-min'!E39</f>
        <v>20</v>
      </c>
      <c r="F39" s="14" t="e">
        <f>'80Nm 33mm 2.28m-min'!F39</f>
        <v>#N/A</v>
      </c>
      <c r="G39" s="41">
        <f>'80Nm 33mm 2.28m-min'!G39</f>
        <v>90</v>
      </c>
      <c r="H39" s="24" t="str">
        <f>'80Nm 33mm 2.28m-min'!H39</f>
        <v>J</v>
      </c>
      <c r="I39" s="35">
        <f>'80Nm 33mm 2.28m-min'!I39</f>
        <v>32</v>
      </c>
      <c r="J39" s="35">
        <f>'80Nm 33mm 2.28m-min'!J39</f>
        <v>44</v>
      </c>
      <c r="K39" s="25">
        <f>'80Nm 33mm 2.28m-min'!K39</f>
        <v>33.28</v>
      </c>
      <c r="L39" s="24" t="str">
        <f>'80Nm 33mm 2.28m-min'!L39</f>
        <v>Alluminio</v>
      </c>
      <c r="M39" s="25">
        <f>'80Nm 33mm 2.28m-min'!M39</f>
        <v>270</v>
      </c>
      <c r="N39" s="37">
        <f>'80Nm 33mm 2.28m-min'!N39</f>
        <v>80</v>
      </c>
      <c r="O39" s="41">
        <f>'80Nm 33mm 2.28m-min'!O39</f>
        <v>33</v>
      </c>
      <c r="P39" s="46">
        <f>'80Nm 33mm 2.28m-min'!P39</f>
        <v>2.2810000000000001</v>
      </c>
      <c r="Q39" s="14">
        <f>'80Nm 33mm 2.28m-min'!Q39</f>
        <v>25.666666666666668</v>
      </c>
      <c r="R39" s="26">
        <f>'80Nm 33mm 2.28m-min'!R39</f>
        <v>1</v>
      </c>
    </row>
    <row r="40" spans="1:18" x14ac:dyDescent="0.25">
      <c r="A40" s="24">
        <f>'80Nm 33mm 2.28m-min'!A40</f>
        <v>6970409</v>
      </c>
      <c r="B40" s="24">
        <f>'80Nm 33mm 2.28m-min'!B40</f>
        <v>2.6640000000000001</v>
      </c>
      <c r="C40" s="24" t="str">
        <f>'80Nm 33mm 2.28m-min'!C40</f>
        <v>Ds20x90</v>
      </c>
      <c r="D40" s="24" t="str">
        <f>'80Nm 33mm 2.28m-min'!D40</f>
        <v>Ds</v>
      </c>
      <c r="E40" s="35">
        <f>'80Nm 33mm 2.28m-min'!E40</f>
        <v>20</v>
      </c>
      <c r="F40" s="14" t="e">
        <f>'80Nm 33mm 2.28m-min'!F40</f>
        <v>#N/A</v>
      </c>
      <c r="G40" s="41">
        <f>'80Nm 33mm 2.28m-min'!G40</f>
        <v>90</v>
      </c>
      <c r="H40" s="24" t="str">
        <f>'80Nm 33mm 2.28m-min'!H40</f>
        <v>J</v>
      </c>
      <c r="I40" s="35">
        <f>'80Nm 33mm 2.28m-min'!I40</f>
        <v>32</v>
      </c>
      <c r="J40" s="35">
        <f>'80Nm 33mm 2.28m-min'!J40</f>
        <v>44</v>
      </c>
      <c r="K40" s="25">
        <f>'80Nm 33mm 2.28m-min'!K40</f>
        <v>33.28</v>
      </c>
      <c r="L40" s="24" t="str">
        <f>'80Nm 33mm 2.28m-min'!L40</f>
        <v>Acciaio inox</v>
      </c>
      <c r="M40" s="25">
        <f>'80Nm 33mm 2.28m-min'!M40</f>
        <v>167.28</v>
      </c>
      <c r="N40" s="37">
        <f>'80Nm 33mm 2.28m-min'!N40</f>
        <v>80</v>
      </c>
      <c r="O40" s="41">
        <f>'80Nm 33mm 2.28m-min'!O40</f>
        <v>33</v>
      </c>
      <c r="P40" s="46">
        <f>'80Nm 33mm 2.28m-min'!P40</f>
        <v>2.2810000000000001</v>
      </c>
      <c r="Q40" s="14">
        <f>'80Nm 33mm 2.28m-min'!Q40</f>
        <v>25.666666666666668</v>
      </c>
      <c r="R40" s="26">
        <f>'80Nm 33mm 2.28m-min'!R40</f>
        <v>1</v>
      </c>
    </row>
    <row r="41" spans="1:18" x14ac:dyDescent="0.25">
      <c r="A41" s="24">
        <f>'80Nm 33mm 2.28m-min'!A41</f>
        <v>6970409</v>
      </c>
      <c r="B41" s="24">
        <f>'80Nm 33mm 2.28m-min'!B41</f>
        <v>1.6519999999999999</v>
      </c>
      <c r="C41" s="24" t="str">
        <f>'80Nm 33mm 2.28m-min'!C41</f>
        <v>Ds20x60</v>
      </c>
      <c r="D41" s="24" t="str">
        <f>'80Nm 33mm 2.28m-min'!D41</f>
        <v>Ds</v>
      </c>
      <c r="E41" s="35">
        <f>'80Nm 33mm 2.28m-min'!E41</f>
        <v>20</v>
      </c>
      <c r="F41" s="14" t="e">
        <f>'80Nm 33mm 2.28m-min'!F41</f>
        <v>#N/A</v>
      </c>
      <c r="G41" s="41">
        <f>'80Nm 33mm 2.28m-min'!G41</f>
        <v>60</v>
      </c>
      <c r="H41" s="24" t="str">
        <f>'80Nm 33mm 2.28m-min'!H41</f>
        <v>J</v>
      </c>
      <c r="I41" s="35">
        <f>'80Nm 33mm 2.28m-min'!I41</f>
        <v>32</v>
      </c>
      <c r="J41" s="35">
        <f>'80Nm 33mm 2.28m-min'!J41</f>
        <v>44</v>
      </c>
      <c r="K41" s="25">
        <f>'80Nm 33mm 2.28m-min'!K41</f>
        <v>33.28</v>
      </c>
      <c r="L41" s="24" t="str">
        <f>'80Nm 33mm 2.28m-min'!L41</f>
        <v>Alluminio</v>
      </c>
      <c r="M41" s="25">
        <f>'80Nm 33mm 2.28m-min'!M41</f>
        <v>270</v>
      </c>
      <c r="N41" s="37">
        <f>'80Nm 33mm 2.28m-min'!N41</f>
        <v>80</v>
      </c>
      <c r="O41" s="41">
        <f>'80Nm 33mm 2.28m-min'!O41</f>
        <v>33</v>
      </c>
      <c r="P41" s="46">
        <f>'80Nm 33mm 2.28m-min'!P41</f>
        <v>2.2810000000000001</v>
      </c>
      <c r="Q41" s="14">
        <f>'80Nm 33mm 2.28m-min'!Q41</f>
        <v>38.5</v>
      </c>
      <c r="R41" s="26">
        <f>'80Nm 33mm 2.28m-min'!R41</f>
        <v>1</v>
      </c>
    </row>
    <row r="42" spans="1:18" x14ac:dyDescent="0.25">
      <c r="A42" s="24">
        <f>'80Nm 33mm 2.28m-min'!A42</f>
        <v>6970409</v>
      </c>
      <c r="B42" s="24">
        <f>'80Nm 33mm 2.28m-min'!B42</f>
        <v>1.6519999999999999</v>
      </c>
      <c r="C42" s="24" t="str">
        <f>'80Nm 33mm 2.28m-min'!C42</f>
        <v>Ds20x60</v>
      </c>
      <c r="D42" s="24" t="str">
        <f>'80Nm 33mm 2.28m-min'!D42</f>
        <v>Ds</v>
      </c>
      <c r="E42" s="35">
        <f>'80Nm 33mm 2.28m-min'!E42</f>
        <v>20</v>
      </c>
      <c r="F42" s="14" t="e">
        <f>'80Nm 33mm 2.28m-min'!F42</f>
        <v>#N/A</v>
      </c>
      <c r="G42" s="41">
        <f>'80Nm 33mm 2.28m-min'!G42</f>
        <v>60</v>
      </c>
      <c r="H42" s="24" t="str">
        <f>'80Nm 33mm 2.28m-min'!H42</f>
        <v>J</v>
      </c>
      <c r="I42" s="35">
        <f>'80Nm 33mm 2.28m-min'!I42</f>
        <v>32</v>
      </c>
      <c r="J42" s="35">
        <f>'80Nm 33mm 2.28m-min'!J42</f>
        <v>44</v>
      </c>
      <c r="K42" s="25">
        <f>'80Nm 33mm 2.28m-min'!K42</f>
        <v>33.28</v>
      </c>
      <c r="L42" s="24" t="str">
        <f>'80Nm 33mm 2.28m-min'!L42</f>
        <v>Acciaio inox</v>
      </c>
      <c r="M42" s="25">
        <f>'80Nm 33mm 2.28m-min'!M42</f>
        <v>158.26</v>
      </c>
      <c r="N42" s="37">
        <f>'80Nm 33mm 2.28m-min'!N42</f>
        <v>80</v>
      </c>
      <c r="O42" s="41">
        <f>'80Nm 33mm 2.28m-min'!O42</f>
        <v>33</v>
      </c>
      <c r="P42" s="46">
        <f>'80Nm 33mm 2.28m-min'!P42</f>
        <v>2.2810000000000001</v>
      </c>
      <c r="Q42" s="14">
        <f>'80Nm 33mm 2.28m-min'!Q42</f>
        <v>38.5</v>
      </c>
      <c r="R42" s="26">
        <f>'80Nm 33mm 2.28m-min'!R42</f>
        <v>1</v>
      </c>
    </row>
    <row r="43" spans="1:18" x14ac:dyDescent="0.25">
      <c r="A43" s="24">
        <f>'80Nm 33mm 2.28m-min'!A43</f>
        <v>6945121</v>
      </c>
      <c r="B43" s="24">
        <f>'80Nm 33mm 2.28m-min'!B43</f>
        <v>0.32500000000000001</v>
      </c>
      <c r="C43" s="24" t="str">
        <f>'80Nm 33mm 2.28m-min'!C43</f>
        <v>Tr16x4</v>
      </c>
      <c r="D43" s="24" t="str">
        <f>'80Nm 33mm 2.28m-min'!D43</f>
        <v>Tr</v>
      </c>
      <c r="E43" s="35">
        <f>'80Nm 33mm 2.28m-min'!E43</f>
        <v>16</v>
      </c>
      <c r="F43" s="14" t="e">
        <f>'80Nm 33mm 2.28m-min'!F43</f>
        <v>#N/A</v>
      </c>
      <c r="G43" s="41">
        <f>'80Nm 33mm 2.28m-min'!G43</f>
        <v>4</v>
      </c>
      <c r="H43" s="24" t="str">
        <f>'80Nm 33mm 2.28m-min'!H43</f>
        <v>J200</v>
      </c>
      <c r="I43" s="35">
        <f>'80Nm 33mm 2.28m-min'!I43</f>
        <v>28</v>
      </c>
      <c r="J43" s="35">
        <f>'80Nm 33mm 2.28m-min'!J43</f>
        <v>35</v>
      </c>
      <c r="K43" s="25">
        <f>'80Nm 33mm 2.28m-min'!K43</f>
        <v>32.4</v>
      </c>
      <c r="L43" s="24" t="str">
        <f>'80Nm 33mm 2.28m-min'!L43</f>
        <v>Alluminio</v>
      </c>
      <c r="M43" s="25">
        <f>'80Nm 33mm 2.28m-min'!M43</f>
        <v>177.48</v>
      </c>
      <c r="N43" s="37">
        <f>'80Nm 33mm 2.28m-min'!N43</f>
        <v>80</v>
      </c>
      <c r="O43" s="41">
        <f>'80Nm 33mm 2.28m-min'!O43</f>
        <v>33</v>
      </c>
      <c r="P43" s="46">
        <f>'80Nm 33mm 2.28m-min'!P43</f>
        <v>2.2810000000000001</v>
      </c>
      <c r="Q43" s="14">
        <f>'80Nm 33mm 2.28m-min'!Q43</f>
        <v>577.5</v>
      </c>
      <c r="R43" s="26">
        <f>'80Nm 33mm 2.28m-min'!R43</f>
        <v>1</v>
      </c>
    </row>
    <row r="44" spans="1:18" x14ac:dyDescent="0.25">
      <c r="A44" s="24">
        <f>'80Nm 33mm 2.28m-min'!A44</f>
        <v>6921173</v>
      </c>
      <c r="B44" s="24">
        <f>'80Nm 33mm 2.28m-min'!B44</f>
        <v>0.45800000000000002</v>
      </c>
      <c r="C44" s="24" t="str">
        <f>'80Nm 33mm 2.28m-min'!C44</f>
        <v>Tr28x5</v>
      </c>
      <c r="D44" s="24" t="str">
        <f>'80Nm 33mm 2.28m-min'!D44</f>
        <v>Tr</v>
      </c>
      <c r="E44" s="35">
        <f>'80Nm 33mm 2.28m-min'!E44</f>
        <v>28</v>
      </c>
      <c r="F44" s="14" t="e">
        <f>'80Nm 33mm 2.28m-min'!F44</f>
        <v>#N/A</v>
      </c>
      <c r="G44" s="41">
        <f>'80Nm 33mm 2.28m-min'!G44</f>
        <v>5</v>
      </c>
      <c r="H44" s="24" t="str">
        <f>'80Nm 33mm 2.28m-min'!H44</f>
        <v>W300</v>
      </c>
      <c r="I44" s="35">
        <f>'80Nm 33mm 2.28m-min'!I44</f>
        <v>38</v>
      </c>
      <c r="J44" s="35">
        <f>'80Nm 33mm 2.28m-min'!J44</f>
        <v>46</v>
      </c>
      <c r="K44" s="25">
        <f>'80Nm 33mm 2.28m-min'!K44</f>
        <v>32.18</v>
      </c>
      <c r="L44" s="24" t="str">
        <f>'80Nm 33mm 2.28m-min'!L44</f>
        <v>Acciaio C15</v>
      </c>
      <c r="M44" s="25">
        <f>'80Nm 33mm 2.28m-min'!M44</f>
        <v>56.9</v>
      </c>
      <c r="N44" s="37">
        <f>'80Nm 33mm 2.28m-min'!N44</f>
        <v>80</v>
      </c>
      <c r="O44" s="41">
        <f>'80Nm 33mm 2.28m-min'!O44</f>
        <v>33</v>
      </c>
      <c r="P44" s="46">
        <f>'80Nm 33mm 2.28m-min'!P44</f>
        <v>2.2810000000000001</v>
      </c>
      <c r="Q44" s="14">
        <f>'80Nm 33mm 2.28m-min'!Q44</f>
        <v>462</v>
      </c>
      <c r="R44" s="26">
        <f>'80Nm 33mm 2.28m-min'!R44</f>
        <v>1</v>
      </c>
    </row>
    <row r="45" spans="1:18" x14ac:dyDescent="0.25">
      <c r="A45" s="24">
        <f>'80Nm 33mm 2.28m-min'!A45</f>
        <v>6879481</v>
      </c>
      <c r="B45" s="24">
        <f>'80Nm 33mm 2.28m-min'!B45</f>
        <v>1.071</v>
      </c>
      <c r="C45" s="24" t="str">
        <f>'80Nm 33mm 2.28m-min'!C45</f>
        <v>Ds18x40</v>
      </c>
      <c r="D45" s="24" t="str">
        <f>'80Nm 33mm 2.28m-min'!D45</f>
        <v>Ds</v>
      </c>
      <c r="E45" s="35">
        <f>'80Nm 33mm 2.28m-min'!E45</f>
        <v>18</v>
      </c>
      <c r="F45" s="14" t="e">
        <f>'80Nm 33mm 2.28m-min'!F45</f>
        <v>#N/A</v>
      </c>
      <c r="G45" s="41">
        <f>'80Nm 33mm 2.28m-min'!G45</f>
        <v>40</v>
      </c>
      <c r="H45" s="24" t="str">
        <f>'80Nm 33mm 2.28m-min'!H45</f>
        <v>J</v>
      </c>
      <c r="I45" s="35">
        <f>'80Nm 33mm 2.28m-min'!I45</f>
        <v>28</v>
      </c>
      <c r="J45" s="35">
        <f>'80Nm 33mm 2.28m-min'!J45</f>
        <v>35</v>
      </c>
      <c r="K45" s="25">
        <f>'80Nm 33mm 2.28m-min'!K45</f>
        <v>26.91</v>
      </c>
      <c r="L45" s="24" t="str">
        <f>'80Nm 33mm 2.28m-min'!L45</f>
        <v>Alluminio</v>
      </c>
      <c r="M45" s="25">
        <f>'80Nm 33mm 2.28m-min'!M45</f>
        <v>243</v>
      </c>
      <c r="N45" s="37">
        <f>'80Nm 33mm 2.28m-min'!N45</f>
        <v>80</v>
      </c>
      <c r="O45" s="41">
        <f>'80Nm 33mm 2.28m-min'!O45</f>
        <v>33</v>
      </c>
      <c r="P45" s="46">
        <f>'80Nm 33mm 2.28m-min'!P45</f>
        <v>2.2810000000000001</v>
      </c>
      <c r="Q45" s="14">
        <f>'80Nm 33mm 2.28m-min'!Q45</f>
        <v>57.75</v>
      </c>
      <c r="R45" s="26">
        <f>'80Nm 33mm 2.28m-min'!R45</f>
        <v>1</v>
      </c>
    </row>
    <row r="46" spans="1:18" x14ac:dyDescent="0.25">
      <c r="A46" s="24">
        <f>'80Nm 33mm 2.28m-min'!A46</f>
        <v>6879481</v>
      </c>
      <c r="B46" s="24">
        <f>'80Nm 33mm 2.28m-min'!B46</f>
        <v>1.071</v>
      </c>
      <c r="C46" s="24" t="str">
        <f>'80Nm 33mm 2.28m-min'!C46</f>
        <v>Ds18x40</v>
      </c>
      <c r="D46" s="24" t="str">
        <f>'80Nm 33mm 2.28m-min'!D46</f>
        <v>Ds</v>
      </c>
      <c r="E46" s="35">
        <f>'80Nm 33mm 2.28m-min'!E46</f>
        <v>18</v>
      </c>
      <c r="F46" s="14" t="e">
        <f>'80Nm 33mm 2.28m-min'!F46</f>
        <v>#N/A</v>
      </c>
      <c r="G46" s="41">
        <f>'80Nm 33mm 2.28m-min'!G46</f>
        <v>40</v>
      </c>
      <c r="H46" s="24" t="str">
        <f>'80Nm 33mm 2.28m-min'!H46</f>
        <v>J</v>
      </c>
      <c r="I46" s="35">
        <f>'80Nm 33mm 2.28m-min'!I46</f>
        <v>28</v>
      </c>
      <c r="J46" s="35">
        <f>'80Nm 33mm 2.28m-min'!J46</f>
        <v>35</v>
      </c>
      <c r="K46" s="25">
        <f>'80Nm 33mm 2.28m-min'!K46</f>
        <v>26.91</v>
      </c>
      <c r="L46" s="24" t="str">
        <f>'80Nm 33mm 2.28m-min'!L46</f>
        <v>Acciaio inox</v>
      </c>
      <c r="M46" s="25">
        <f>'80Nm 33mm 2.28m-min'!M46</f>
        <v>134.07</v>
      </c>
      <c r="N46" s="37">
        <f>'80Nm 33mm 2.28m-min'!N46</f>
        <v>80</v>
      </c>
      <c r="O46" s="41">
        <f>'80Nm 33mm 2.28m-min'!O46</f>
        <v>33</v>
      </c>
      <c r="P46" s="46">
        <f>'80Nm 33mm 2.28m-min'!P46</f>
        <v>2.2810000000000001</v>
      </c>
      <c r="Q46" s="14">
        <f>'80Nm 33mm 2.28m-min'!Q46</f>
        <v>57.75</v>
      </c>
      <c r="R46" s="26">
        <f>'80Nm 33mm 2.28m-min'!R46</f>
        <v>1</v>
      </c>
    </row>
    <row r="47" spans="1:18" x14ac:dyDescent="0.25">
      <c r="A47" s="24">
        <f>'80Nm 33mm 2.28m-min'!A47</f>
        <v>6697252</v>
      </c>
      <c r="B47" s="24">
        <f>'80Nm 33mm 2.28m-min'!B47</f>
        <v>0.45800000000000002</v>
      </c>
      <c r="C47" s="24" t="str">
        <f>'80Nm 33mm 2.28m-min'!C47</f>
        <v>Tr26x5</v>
      </c>
      <c r="D47" s="24" t="str">
        <f>'80Nm 33mm 2.28m-min'!D47</f>
        <v>Tr</v>
      </c>
      <c r="E47" s="35">
        <f>'80Nm 33mm 2.28m-min'!E47</f>
        <v>26</v>
      </c>
      <c r="F47" s="14" t="e">
        <f>'80Nm 33mm 2.28m-min'!F47</f>
        <v>#N/A</v>
      </c>
      <c r="G47" s="41">
        <f>'80Nm 33mm 2.28m-min'!G47</f>
        <v>5</v>
      </c>
      <c r="H47" s="24" t="str">
        <f>'80Nm 33mm 2.28m-min'!H47</f>
        <v>J</v>
      </c>
      <c r="I47" s="35">
        <f>'80Nm 33mm 2.28m-min'!I47</f>
        <v>38</v>
      </c>
      <c r="J47" s="35">
        <f>'80Nm 33mm 2.28m-min'!J47</f>
        <v>46</v>
      </c>
      <c r="K47" s="25">
        <f>'80Nm 33mm 2.28m-min'!K47</f>
        <v>24.06</v>
      </c>
      <c r="L47" s="24" t="str">
        <f>'80Nm 33mm 2.28m-min'!L47</f>
        <v>Acciaio C15</v>
      </c>
      <c r="M47" s="25">
        <f>'80Nm 33mm 2.28m-min'!M47</f>
        <v>43.1</v>
      </c>
      <c r="N47" s="37">
        <f>'80Nm 33mm 2.28m-min'!N47</f>
        <v>80</v>
      </c>
      <c r="O47" s="41">
        <f>'80Nm 33mm 2.28m-min'!O47</f>
        <v>33</v>
      </c>
      <c r="P47" s="46">
        <f>'80Nm 33mm 2.28m-min'!P47</f>
        <v>2.2810000000000001</v>
      </c>
      <c r="Q47" s="14">
        <f>'80Nm 33mm 2.28m-min'!Q47</f>
        <v>462</v>
      </c>
      <c r="R47" s="26">
        <f>'80Nm 33mm 2.28m-min'!R47</f>
        <v>1</v>
      </c>
    </row>
    <row r="48" spans="1:18" x14ac:dyDescent="0.25">
      <c r="A48" s="24">
        <f>'80Nm 33mm 2.28m-min'!A48</f>
        <v>6617951</v>
      </c>
      <c r="B48" s="24">
        <f>'80Nm 33mm 2.28m-min'!B48</f>
        <v>0.64900000000000002</v>
      </c>
      <c r="C48" s="24" t="str">
        <f>'80Nm 33mm 2.28m-min'!C48</f>
        <v>Ds20x20</v>
      </c>
      <c r="D48" s="24" t="str">
        <f>'80Nm 33mm 2.28m-min'!D48</f>
        <v>Ds</v>
      </c>
      <c r="E48" s="35">
        <f>'80Nm 33mm 2.28m-min'!E48</f>
        <v>20</v>
      </c>
      <c r="F48" s="14" t="e">
        <f>'80Nm 33mm 2.28m-min'!F48</f>
        <v>#N/A</v>
      </c>
      <c r="G48" s="41">
        <f>'80Nm 33mm 2.28m-min'!G48</f>
        <v>20</v>
      </c>
      <c r="H48" s="24" t="str">
        <f>'80Nm 33mm 2.28m-min'!H48</f>
        <v>R</v>
      </c>
      <c r="I48" s="35">
        <f>'80Nm 33mm 2.28m-min'!I48</f>
        <v>32</v>
      </c>
      <c r="J48" s="35">
        <f>'80Nm 33mm 2.28m-min'!J48</f>
        <v>44</v>
      </c>
      <c r="K48" s="25">
        <f>'80Nm 33mm 2.28m-min'!K48</f>
        <v>27.17</v>
      </c>
      <c r="L48" s="24" t="str">
        <f>'80Nm 33mm 2.28m-min'!L48</f>
        <v>Alluminio</v>
      </c>
      <c r="M48" s="25">
        <f>'80Nm 33mm 2.28m-min'!M48</f>
        <v>270</v>
      </c>
      <c r="N48" s="37">
        <f>'80Nm 33mm 2.28m-min'!N48</f>
        <v>80</v>
      </c>
      <c r="O48" s="41">
        <f>'80Nm 33mm 2.28m-min'!O48</f>
        <v>33</v>
      </c>
      <c r="P48" s="46">
        <f>'80Nm 33mm 2.28m-min'!P48</f>
        <v>2.2810000000000001</v>
      </c>
      <c r="Q48" s="14">
        <f>'80Nm 33mm 2.28m-min'!Q48</f>
        <v>115.5</v>
      </c>
      <c r="R48" s="26">
        <f>'80Nm 33mm 2.28m-min'!R48</f>
        <v>1</v>
      </c>
    </row>
    <row r="49" spans="1:18" x14ac:dyDescent="0.25">
      <c r="A49" s="24">
        <f>'80Nm 33mm 2.28m-min'!A49</f>
        <v>6617951</v>
      </c>
      <c r="B49" s="24">
        <f>'80Nm 33mm 2.28m-min'!B49</f>
        <v>0.64900000000000002</v>
      </c>
      <c r="C49" s="24" t="str">
        <f>'80Nm 33mm 2.28m-min'!C49</f>
        <v>Ds20x20</v>
      </c>
      <c r="D49" s="24" t="str">
        <f>'80Nm 33mm 2.28m-min'!D49</f>
        <v>Ds</v>
      </c>
      <c r="E49" s="35">
        <f>'80Nm 33mm 2.28m-min'!E49</f>
        <v>20</v>
      </c>
      <c r="F49" s="14" t="e">
        <f>'80Nm 33mm 2.28m-min'!F49</f>
        <v>#N/A</v>
      </c>
      <c r="G49" s="41">
        <f>'80Nm 33mm 2.28m-min'!G49</f>
        <v>20</v>
      </c>
      <c r="H49" s="24" t="str">
        <f>'80Nm 33mm 2.28m-min'!H49</f>
        <v>R</v>
      </c>
      <c r="I49" s="35">
        <f>'80Nm 33mm 2.28m-min'!I49</f>
        <v>32</v>
      </c>
      <c r="J49" s="35">
        <f>'80Nm 33mm 2.28m-min'!J49</f>
        <v>44</v>
      </c>
      <c r="K49" s="25">
        <f>'80Nm 33mm 2.28m-min'!K49</f>
        <v>27.17</v>
      </c>
      <c r="L49" s="24" t="str">
        <f>'80Nm 33mm 2.28m-min'!L49</f>
        <v>Acciaio inox</v>
      </c>
      <c r="M49" s="25">
        <f>'80Nm 33mm 2.28m-min'!M49</f>
        <v>154.97999999999999</v>
      </c>
      <c r="N49" s="37">
        <f>'80Nm 33mm 2.28m-min'!N49</f>
        <v>80</v>
      </c>
      <c r="O49" s="41">
        <f>'80Nm 33mm 2.28m-min'!O49</f>
        <v>33</v>
      </c>
      <c r="P49" s="46">
        <f>'80Nm 33mm 2.28m-min'!P49</f>
        <v>2.2810000000000001</v>
      </c>
      <c r="Q49" s="14">
        <f>'80Nm 33mm 2.28m-min'!Q49</f>
        <v>115.5</v>
      </c>
      <c r="R49" s="26">
        <f>'80Nm 33mm 2.28m-min'!R49</f>
        <v>1</v>
      </c>
    </row>
    <row r="50" spans="1:18" x14ac:dyDescent="0.25">
      <c r="A50" s="24">
        <f>'80Nm 33mm 2.28m-min'!A50</f>
        <v>6378336</v>
      </c>
      <c r="B50" s="24">
        <f>'80Nm 33mm 2.28m-min'!B50</f>
        <v>0.45800000000000002</v>
      </c>
      <c r="C50" s="24" t="str">
        <f>'80Nm 33mm 2.28m-min'!C50</f>
        <v>Tr26x5</v>
      </c>
      <c r="D50" s="24" t="str">
        <f>'80Nm 33mm 2.28m-min'!D50</f>
        <v>Tr</v>
      </c>
      <c r="E50" s="35">
        <f>'80Nm 33mm 2.28m-min'!E50</f>
        <v>26</v>
      </c>
      <c r="F50" s="14" t="e">
        <f>'80Nm 33mm 2.28m-min'!F50</f>
        <v>#N/A</v>
      </c>
      <c r="G50" s="41">
        <f>'80Nm 33mm 2.28m-min'!G50</f>
        <v>5</v>
      </c>
      <c r="H50" s="24" t="str">
        <f>'80Nm 33mm 2.28m-min'!H50</f>
        <v>W300</v>
      </c>
      <c r="I50" s="35">
        <f>'80Nm 33mm 2.28m-min'!I50</f>
        <v>38</v>
      </c>
      <c r="J50" s="35">
        <f>'80Nm 33mm 2.28m-min'!J50</f>
        <v>46</v>
      </c>
      <c r="K50" s="25">
        <f>'80Nm 33mm 2.28m-min'!K50</f>
        <v>31.02</v>
      </c>
      <c r="L50" s="24" t="str">
        <f>'80Nm 33mm 2.28m-min'!L50</f>
        <v>Acciaio C15</v>
      </c>
      <c r="M50" s="25">
        <f>'80Nm 33mm 2.28m-min'!M50</f>
        <v>43.1</v>
      </c>
      <c r="N50" s="37">
        <f>'80Nm 33mm 2.28m-min'!N50</f>
        <v>80</v>
      </c>
      <c r="O50" s="41">
        <f>'80Nm 33mm 2.28m-min'!O50</f>
        <v>33</v>
      </c>
      <c r="P50" s="46">
        <f>'80Nm 33mm 2.28m-min'!P50</f>
        <v>2.2810000000000001</v>
      </c>
      <c r="Q50" s="14">
        <f>'80Nm 33mm 2.28m-min'!Q50</f>
        <v>462</v>
      </c>
      <c r="R50" s="26">
        <f>'80Nm 33mm 2.28m-min'!R50</f>
        <v>1</v>
      </c>
    </row>
    <row r="51" spans="1:18" x14ac:dyDescent="0.25">
      <c r="A51" s="24">
        <f>'80Nm 33mm 2.28m-min'!A51</f>
        <v>6030239</v>
      </c>
      <c r="B51" s="24">
        <f>'80Nm 33mm 2.28m-min'!B51</f>
        <v>0.94399999999999995</v>
      </c>
      <c r="C51" s="24" t="str">
        <f>'80Nm 33mm 2.28m-min'!C51</f>
        <v>Ds16x35</v>
      </c>
      <c r="D51" s="24" t="str">
        <f>'80Nm 33mm 2.28m-min'!D51</f>
        <v>Ds</v>
      </c>
      <c r="E51" s="35">
        <f>'80Nm 33mm 2.28m-min'!E51</f>
        <v>16</v>
      </c>
      <c r="F51" s="14" t="e">
        <f>'80Nm 33mm 2.28m-min'!F51</f>
        <v>#N/A</v>
      </c>
      <c r="G51" s="41">
        <f>'80Nm 33mm 2.28m-min'!G51</f>
        <v>35</v>
      </c>
      <c r="H51" s="24" t="str">
        <f>'80Nm 33mm 2.28m-min'!H51</f>
        <v>J</v>
      </c>
      <c r="I51" s="35">
        <f>'80Nm 33mm 2.28m-min'!I51</f>
        <v>28</v>
      </c>
      <c r="J51" s="35">
        <f>'80Nm 33mm 2.28m-min'!J51</f>
        <v>35</v>
      </c>
      <c r="K51" s="25">
        <f>'80Nm 33mm 2.28m-min'!K51</f>
        <v>25.66</v>
      </c>
      <c r="L51" s="24" t="str">
        <f>'80Nm 33mm 2.28m-min'!L51</f>
        <v>Alluminio</v>
      </c>
      <c r="M51" s="25">
        <f>'80Nm 33mm 2.28m-min'!M51</f>
        <v>243</v>
      </c>
      <c r="N51" s="37">
        <f>'80Nm 33mm 2.28m-min'!N51</f>
        <v>80</v>
      </c>
      <c r="O51" s="41">
        <f>'80Nm 33mm 2.28m-min'!O51</f>
        <v>33</v>
      </c>
      <c r="P51" s="46">
        <f>'80Nm 33mm 2.28m-min'!P51</f>
        <v>2.2810000000000001</v>
      </c>
      <c r="Q51" s="14">
        <f>'80Nm 33mm 2.28m-min'!Q51</f>
        <v>66</v>
      </c>
      <c r="R51" s="26">
        <f>'80Nm 33mm 2.28m-min'!R51</f>
        <v>1</v>
      </c>
    </row>
    <row r="52" spans="1:18" x14ac:dyDescent="0.25">
      <c r="A52" s="24">
        <f>'80Nm 33mm 2.28m-min'!A52</f>
        <v>6030239</v>
      </c>
      <c r="B52" s="24">
        <f>'80Nm 33mm 2.28m-min'!B52</f>
        <v>0.94399999999999995</v>
      </c>
      <c r="C52" s="24" t="str">
        <f>'80Nm 33mm 2.28m-min'!C52</f>
        <v>Ds16x35</v>
      </c>
      <c r="D52" s="24" t="str">
        <f>'80Nm 33mm 2.28m-min'!D52</f>
        <v>Ds</v>
      </c>
      <c r="E52" s="35">
        <f>'80Nm 33mm 2.28m-min'!E52</f>
        <v>16</v>
      </c>
      <c r="F52" s="14" t="e">
        <f>'80Nm 33mm 2.28m-min'!F52</f>
        <v>#N/A</v>
      </c>
      <c r="G52" s="41">
        <f>'80Nm 33mm 2.28m-min'!G52</f>
        <v>35</v>
      </c>
      <c r="H52" s="24" t="str">
        <f>'80Nm 33mm 2.28m-min'!H52</f>
        <v>J</v>
      </c>
      <c r="I52" s="35">
        <f>'80Nm 33mm 2.28m-min'!I52</f>
        <v>28</v>
      </c>
      <c r="J52" s="35">
        <f>'80Nm 33mm 2.28m-min'!J52</f>
        <v>35</v>
      </c>
      <c r="K52" s="25">
        <f>'80Nm 33mm 2.28m-min'!K52</f>
        <v>25.66</v>
      </c>
      <c r="L52" s="24" t="str">
        <f>'80Nm 33mm 2.28m-min'!L52</f>
        <v>Acciaio inox</v>
      </c>
      <c r="M52" s="25">
        <f>'80Nm 33mm 2.28m-min'!M52</f>
        <v>120.54</v>
      </c>
      <c r="N52" s="37">
        <f>'80Nm 33mm 2.28m-min'!N52</f>
        <v>80</v>
      </c>
      <c r="O52" s="41">
        <f>'80Nm 33mm 2.28m-min'!O52</f>
        <v>33</v>
      </c>
      <c r="P52" s="46">
        <f>'80Nm 33mm 2.28m-min'!P52</f>
        <v>2.2810000000000001</v>
      </c>
      <c r="Q52" s="14">
        <f>'80Nm 33mm 2.28m-min'!Q52</f>
        <v>66</v>
      </c>
      <c r="R52" s="26">
        <f>'80Nm 33mm 2.28m-min'!R52</f>
        <v>1</v>
      </c>
    </row>
    <row r="53" spans="1:18" x14ac:dyDescent="0.25">
      <c r="A53" s="24">
        <f>'80Nm 33mm 2.28m-min'!A53</f>
        <v>5860870</v>
      </c>
      <c r="B53" s="24">
        <f>'80Nm 33mm 2.28m-min'!B53</f>
        <v>0.439</v>
      </c>
      <c r="C53" s="24" t="str">
        <f>'80Nm 33mm 2.28m-min'!C53</f>
        <v>Tr24x5</v>
      </c>
      <c r="D53" s="24" t="str">
        <f>'80Nm 33mm 2.28m-min'!D53</f>
        <v>Tr</v>
      </c>
      <c r="E53" s="35">
        <f>'80Nm 33mm 2.28m-min'!E53</f>
        <v>24</v>
      </c>
      <c r="F53" s="14" t="e">
        <f>'80Nm 33mm 2.28m-min'!F53</f>
        <v>#N/A</v>
      </c>
      <c r="G53" s="41">
        <f>'80Nm 33mm 2.28m-min'!G53</f>
        <v>5</v>
      </c>
      <c r="H53" s="24" t="str">
        <f>'80Nm 33mm 2.28m-min'!H53</f>
        <v>J</v>
      </c>
      <c r="I53" s="35">
        <f>'80Nm 33mm 2.28m-min'!I53</f>
        <v>32</v>
      </c>
      <c r="J53" s="35">
        <f>'80Nm 33mm 2.28m-min'!J53</f>
        <v>44</v>
      </c>
      <c r="K53" s="25">
        <f>'80Nm 33mm 2.28m-min'!K53</f>
        <v>17.690000000000001</v>
      </c>
      <c r="L53" s="24" t="str">
        <f>'80Nm 33mm 2.28m-min'!L53</f>
        <v>Acciaio C15</v>
      </c>
      <c r="M53" s="25">
        <f>'80Nm 33mm 2.28m-min'!M53</f>
        <v>34.82</v>
      </c>
      <c r="N53" s="37">
        <f>'80Nm 33mm 2.28m-min'!N53</f>
        <v>80</v>
      </c>
      <c r="O53" s="41">
        <f>'80Nm 33mm 2.28m-min'!O53</f>
        <v>33</v>
      </c>
      <c r="P53" s="46">
        <f>'80Nm 33mm 2.28m-min'!P53</f>
        <v>2.2810000000000001</v>
      </c>
      <c r="Q53" s="14">
        <f>'80Nm 33mm 2.28m-min'!Q53</f>
        <v>462</v>
      </c>
      <c r="R53" s="26">
        <f>'80Nm 33mm 2.28m-min'!R53</f>
        <v>1</v>
      </c>
    </row>
    <row r="54" spans="1:18" x14ac:dyDescent="0.25">
      <c r="A54" s="24">
        <f>'80Nm 33mm 2.28m-min'!A54</f>
        <v>5612792</v>
      </c>
      <c r="B54" s="24">
        <f>'80Nm 33mm 2.28m-min'!B54</f>
        <v>0.378</v>
      </c>
      <c r="C54" s="24" t="str">
        <f>'80Nm 33mm 2.28m-min'!C54</f>
        <v>Tr20x4</v>
      </c>
      <c r="D54" s="24" t="str">
        <f>'80Nm 33mm 2.28m-min'!D54</f>
        <v>Tr</v>
      </c>
      <c r="E54" s="35">
        <f>'80Nm 33mm 2.28m-min'!E54</f>
        <v>20</v>
      </c>
      <c r="F54" s="14" t="e">
        <f>'80Nm 33mm 2.28m-min'!F54</f>
        <v>#N/A</v>
      </c>
      <c r="G54" s="41">
        <f>'80Nm 33mm 2.28m-min'!G54</f>
        <v>4</v>
      </c>
      <c r="H54" s="24" t="str">
        <f>'80Nm 33mm 2.28m-min'!H54</f>
        <v>J</v>
      </c>
      <c r="I54" s="35">
        <f>'80Nm 33mm 2.28m-min'!I54</f>
        <v>32</v>
      </c>
      <c r="J54" s="35">
        <f>'80Nm 33mm 2.28m-min'!J54</f>
        <v>44</v>
      </c>
      <c r="K54" s="25">
        <f>'80Nm 33mm 2.28m-min'!K54</f>
        <v>15.39</v>
      </c>
      <c r="L54" s="24" t="str">
        <f>'80Nm 33mm 2.28m-min'!L54</f>
        <v>Acciaio inox</v>
      </c>
      <c r="M54" s="25">
        <f>'80Nm 33mm 2.28m-min'!M54</f>
        <v>124.89</v>
      </c>
      <c r="N54" s="37">
        <f>'80Nm 33mm 2.28m-min'!N54</f>
        <v>80</v>
      </c>
      <c r="O54" s="41">
        <f>'80Nm 33mm 2.28m-min'!O54</f>
        <v>33</v>
      </c>
      <c r="P54" s="46">
        <f>'80Nm 33mm 2.28m-min'!P54</f>
        <v>2.2810000000000001</v>
      </c>
      <c r="Q54" s="14">
        <f>'80Nm 33mm 2.28m-min'!Q54</f>
        <v>577.5</v>
      </c>
      <c r="R54" s="26">
        <f>'80Nm 33mm 2.28m-min'!R54</f>
        <v>1</v>
      </c>
    </row>
    <row r="55" spans="1:18" x14ac:dyDescent="0.25">
      <c r="A55" s="24">
        <f>'80Nm 33mm 2.28m-min'!A55</f>
        <v>5581781</v>
      </c>
      <c r="B55" s="24">
        <f>'80Nm 33mm 2.28m-min'!B55</f>
        <v>0.439</v>
      </c>
      <c r="C55" s="24" t="str">
        <f>'80Nm 33mm 2.28m-min'!C55</f>
        <v>Tr24x5</v>
      </c>
      <c r="D55" s="24" t="str">
        <f>'80Nm 33mm 2.28m-min'!D55</f>
        <v>Tr</v>
      </c>
      <c r="E55" s="35">
        <f>'80Nm 33mm 2.28m-min'!E55</f>
        <v>24</v>
      </c>
      <c r="F55" s="14" t="e">
        <f>'80Nm 33mm 2.28m-min'!F55</f>
        <v>#N/A</v>
      </c>
      <c r="G55" s="41">
        <f>'80Nm 33mm 2.28m-min'!G55</f>
        <v>5</v>
      </c>
      <c r="H55" s="24" t="str">
        <f>'80Nm 33mm 2.28m-min'!H55</f>
        <v>W300</v>
      </c>
      <c r="I55" s="35">
        <f>'80Nm 33mm 2.28m-min'!I55</f>
        <v>32</v>
      </c>
      <c r="J55" s="35">
        <f>'80Nm 33mm 2.28m-min'!J55</f>
        <v>44</v>
      </c>
      <c r="K55" s="25">
        <f>'80Nm 33mm 2.28m-min'!K55</f>
        <v>24.23</v>
      </c>
      <c r="L55" s="24" t="str">
        <f>'80Nm 33mm 2.28m-min'!L55</f>
        <v>Acciaio C15</v>
      </c>
      <c r="M55" s="25">
        <f>'80Nm 33mm 2.28m-min'!M55</f>
        <v>34.82</v>
      </c>
      <c r="N55" s="37">
        <f>'80Nm 33mm 2.28m-min'!N55</f>
        <v>80</v>
      </c>
      <c r="O55" s="41">
        <f>'80Nm 33mm 2.28m-min'!O55</f>
        <v>33</v>
      </c>
      <c r="P55" s="46">
        <f>'80Nm 33mm 2.28m-min'!P55</f>
        <v>2.2810000000000001</v>
      </c>
      <c r="Q55" s="14">
        <f>'80Nm 33mm 2.28m-min'!Q55</f>
        <v>462</v>
      </c>
      <c r="R55" s="26">
        <f>'80Nm 33mm 2.28m-min'!R55</f>
        <v>1</v>
      </c>
    </row>
    <row r="56" spans="1:18" x14ac:dyDescent="0.25">
      <c r="A56" s="24">
        <f>'80Nm 33mm 2.28m-min'!A56</f>
        <v>5451972</v>
      </c>
      <c r="B56" s="24">
        <f>'80Nm 33mm 2.28m-min'!B56</f>
        <v>0.439</v>
      </c>
      <c r="C56" s="24" t="str">
        <f>'80Nm 33mm 2.28m-min'!C56</f>
        <v>Tr24x5</v>
      </c>
      <c r="D56" s="24" t="str">
        <f>'80Nm 33mm 2.28m-min'!D56</f>
        <v>Tr</v>
      </c>
      <c r="E56" s="35">
        <f>'80Nm 33mm 2.28m-min'!E56</f>
        <v>24</v>
      </c>
      <c r="F56" s="14" t="e">
        <f>'80Nm 33mm 2.28m-min'!F56</f>
        <v>#N/A</v>
      </c>
      <c r="G56" s="41">
        <f>'80Nm 33mm 2.28m-min'!G56</f>
        <v>5</v>
      </c>
      <c r="H56" s="24" t="str">
        <f>'80Nm 33mm 2.28m-min'!H56</f>
        <v>R</v>
      </c>
      <c r="I56" s="35">
        <f>'80Nm 33mm 2.28m-min'!I56</f>
        <v>32</v>
      </c>
      <c r="J56" s="35">
        <f>'80Nm 33mm 2.28m-min'!J56</f>
        <v>44</v>
      </c>
      <c r="K56" s="25">
        <f>'80Nm 33mm 2.28m-min'!K56</f>
        <v>15.06</v>
      </c>
      <c r="L56" s="24" t="str">
        <f>'80Nm 33mm 2.28m-min'!L56</f>
        <v>Acciaio C15</v>
      </c>
      <c r="M56" s="25">
        <f>'80Nm 33mm 2.28m-min'!M56</f>
        <v>34.82</v>
      </c>
      <c r="N56" s="37">
        <f>'80Nm 33mm 2.28m-min'!N56</f>
        <v>80</v>
      </c>
      <c r="O56" s="41">
        <f>'80Nm 33mm 2.28m-min'!O56</f>
        <v>33</v>
      </c>
      <c r="P56" s="46">
        <f>'80Nm 33mm 2.28m-min'!P56</f>
        <v>2.2810000000000001</v>
      </c>
      <c r="Q56" s="14">
        <f>'80Nm 33mm 2.28m-min'!Q56</f>
        <v>462</v>
      </c>
      <c r="R56" s="26">
        <f>'80Nm 33mm 2.28m-min'!R56</f>
        <v>1</v>
      </c>
    </row>
    <row r="57" spans="1:18" x14ac:dyDescent="0.25">
      <c r="A57" s="24">
        <f>'80Nm 33mm 2.28m-min'!A57</f>
        <v>5345516</v>
      </c>
      <c r="B57" s="24">
        <f>'80Nm 33mm 2.28m-min'!B57</f>
        <v>0.378</v>
      </c>
      <c r="C57" s="24" t="str">
        <f>'80Nm 33mm 2.28m-min'!C57</f>
        <v>Tr20x4</v>
      </c>
      <c r="D57" s="24" t="str">
        <f>'80Nm 33mm 2.28m-min'!D57</f>
        <v>Tr</v>
      </c>
      <c r="E57" s="35">
        <f>'80Nm 33mm 2.28m-min'!E57</f>
        <v>20</v>
      </c>
      <c r="F57" s="14" t="e">
        <f>'80Nm 33mm 2.28m-min'!F57</f>
        <v>#N/A</v>
      </c>
      <c r="G57" s="41">
        <f>'80Nm 33mm 2.28m-min'!G57</f>
        <v>4</v>
      </c>
      <c r="H57" s="24" t="str">
        <f>'80Nm 33mm 2.28m-min'!H57</f>
        <v>W300</v>
      </c>
      <c r="I57" s="35">
        <f>'80Nm 33mm 2.28m-min'!I57</f>
        <v>32</v>
      </c>
      <c r="J57" s="35">
        <f>'80Nm 33mm 2.28m-min'!J57</f>
        <v>44</v>
      </c>
      <c r="K57" s="25">
        <f>'80Nm 33mm 2.28m-min'!K57</f>
        <v>21.67</v>
      </c>
      <c r="L57" s="24" t="str">
        <f>'80Nm 33mm 2.28m-min'!L57</f>
        <v>Acciaio inox</v>
      </c>
      <c r="M57" s="25">
        <f>'80Nm 33mm 2.28m-min'!M57</f>
        <v>124.89</v>
      </c>
      <c r="N57" s="37">
        <f>'80Nm 33mm 2.28m-min'!N57</f>
        <v>80</v>
      </c>
      <c r="O57" s="41">
        <f>'80Nm 33mm 2.28m-min'!O57</f>
        <v>33</v>
      </c>
      <c r="P57" s="46">
        <f>'80Nm 33mm 2.28m-min'!P57</f>
        <v>2.2810000000000001</v>
      </c>
      <c r="Q57" s="14">
        <f>'80Nm 33mm 2.28m-min'!Q57</f>
        <v>577.5</v>
      </c>
      <c r="R57" s="26">
        <f>'80Nm 33mm 2.28m-min'!R57</f>
        <v>1</v>
      </c>
    </row>
    <row r="58" spans="1:18" x14ac:dyDescent="0.25">
      <c r="A58" s="24">
        <f>'80Nm 33mm 2.28m-min'!A58</f>
        <v>5219393</v>
      </c>
      <c r="B58" s="24">
        <f>'80Nm 33mm 2.28m-min'!B58</f>
        <v>2.375</v>
      </c>
      <c r="C58" s="24" t="str">
        <f>'80Nm 33mm 2.28m-min'!C58</f>
        <v>Ds18x80</v>
      </c>
      <c r="D58" s="24" t="str">
        <f>'80Nm 33mm 2.28m-min'!D58</f>
        <v>Ds</v>
      </c>
      <c r="E58" s="35">
        <f>'80Nm 33mm 2.28m-min'!E58</f>
        <v>18</v>
      </c>
      <c r="F58" s="14" t="e">
        <f>'80Nm 33mm 2.28m-min'!F58</f>
        <v>#N/A</v>
      </c>
      <c r="G58" s="41">
        <f>'80Nm 33mm 2.28m-min'!G58</f>
        <v>80</v>
      </c>
      <c r="H58" s="24" t="str">
        <f>'80Nm 33mm 2.28m-min'!H58</f>
        <v>J</v>
      </c>
      <c r="I58" s="35">
        <f>'80Nm 33mm 2.28m-min'!I58</f>
        <v>28</v>
      </c>
      <c r="J58" s="35">
        <f>'80Nm 33mm 2.28m-min'!J58</f>
        <v>35</v>
      </c>
      <c r="K58" s="25">
        <f>'80Nm 33mm 2.28m-min'!K58</f>
        <v>27.91</v>
      </c>
      <c r="L58" s="24" t="str">
        <f>'80Nm 33mm 2.28m-min'!L58</f>
        <v>Alluminio</v>
      </c>
      <c r="M58" s="25">
        <f>'80Nm 33mm 2.28m-min'!M58</f>
        <v>310.5</v>
      </c>
      <c r="N58" s="37">
        <f>'80Nm 33mm 2.28m-min'!N58</f>
        <v>80</v>
      </c>
      <c r="O58" s="41">
        <f>'80Nm 33mm 2.28m-min'!O58</f>
        <v>33</v>
      </c>
      <c r="P58" s="46">
        <f>'80Nm 33mm 2.28m-min'!P58</f>
        <v>2.2810000000000001</v>
      </c>
      <c r="Q58" s="14">
        <f>'80Nm 33mm 2.28m-min'!Q58</f>
        <v>28.875</v>
      </c>
      <c r="R58" s="26">
        <f>'80Nm 33mm 2.28m-min'!R58</f>
        <v>1</v>
      </c>
    </row>
    <row r="59" spans="1:18" x14ac:dyDescent="0.25">
      <c r="A59" s="24">
        <f>'80Nm 33mm 2.28m-min'!A59</f>
        <v>5219393</v>
      </c>
      <c r="B59" s="24">
        <f>'80Nm 33mm 2.28m-min'!B59</f>
        <v>2.375</v>
      </c>
      <c r="C59" s="24" t="str">
        <f>'80Nm 33mm 2.28m-min'!C59</f>
        <v>Ds18x80</v>
      </c>
      <c r="D59" s="24" t="str">
        <f>'80Nm 33mm 2.28m-min'!D59</f>
        <v>Ds</v>
      </c>
      <c r="E59" s="35">
        <f>'80Nm 33mm 2.28m-min'!E59</f>
        <v>18</v>
      </c>
      <c r="F59" s="14" t="e">
        <f>'80Nm 33mm 2.28m-min'!F59</f>
        <v>#N/A</v>
      </c>
      <c r="G59" s="41">
        <f>'80Nm 33mm 2.28m-min'!G59</f>
        <v>80</v>
      </c>
      <c r="H59" s="24" t="str">
        <f>'80Nm 33mm 2.28m-min'!H59</f>
        <v>J</v>
      </c>
      <c r="I59" s="35">
        <f>'80Nm 33mm 2.28m-min'!I59</f>
        <v>28</v>
      </c>
      <c r="J59" s="35">
        <f>'80Nm 33mm 2.28m-min'!J59</f>
        <v>35</v>
      </c>
      <c r="K59" s="25">
        <f>'80Nm 33mm 2.28m-min'!K59</f>
        <v>27.91</v>
      </c>
      <c r="L59" s="24" t="str">
        <f>'80Nm 33mm 2.28m-min'!L59</f>
        <v>Acciaio inox</v>
      </c>
      <c r="M59" s="25">
        <f>'80Nm 33mm 2.28m-min'!M59</f>
        <v>139.4</v>
      </c>
      <c r="N59" s="37">
        <f>'80Nm 33mm 2.28m-min'!N59</f>
        <v>80</v>
      </c>
      <c r="O59" s="41">
        <f>'80Nm 33mm 2.28m-min'!O59</f>
        <v>33</v>
      </c>
      <c r="P59" s="46">
        <f>'80Nm 33mm 2.28m-min'!P59</f>
        <v>2.2810000000000001</v>
      </c>
      <c r="Q59" s="14">
        <f>'80Nm 33mm 2.28m-min'!Q59</f>
        <v>28.875</v>
      </c>
      <c r="R59" s="26">
        <f>'80Nm 33mm 2.28m-min'!R59</f>
        <v>1</v>
      </c>
    </row>
    <row r="60" spans="1:18" x14ac:dyDescent="0.25">
      <c r="A60" s="24">
        <f>'80Nm 33mm 2.28m-min'!A60</f>
        <v>5169677</v>
      </c>
      <c r="B60" s="24">
        <f>'80Nm 33mm 2.28m-min'!B60</f>
        <v>0.378</v>
      </c>
      <c r="C60" s="24" t="str">
        <f>'80Nm 33mm 2.28m-min'!C60</f>
        <v>Tr20x4</v>
      </c>
      <c r="D60" s="24" t="str">
        <f>'80Nm 33mm 2.28m-min'!D60</f>
        <v>Tr</v>
      </c>
      <c r="E60" s="35">
        <f>'80Nm 33mm 2.28m-min'!E60</f>
        <v>20</v>
      </c>
      <c r="F60" s="14" t="e">
        <f>'80Nm 33mm 2.28m-min'!F60</f>
        <v>#N/A</v>
      </c>
      <c r="G60" s="41">
        <f>'80Nm 33mm 2.28m-min'!G60</f>
        <v>4</v>
      </c>
      <c r="H60" s="24" t="str">
        <f>'80Nm 33mm 2.28m-min'!H60</f>
        <v>R</v>
      </c>
      <c r="I60" s="35">
        <f>'80Nm 33mm 2.28m-min'!I60</f>
        <v>32</v>
      </c>
      <c r="J60" s="35">
        <f>'80Nm 33mm 2.28m-min'!J60</f>
        <v>44</v>
      </c>
      <c r="K60" s="25">
        <f>'80Nm 33mm 2.28m-min'!K60</f>
        <v>12.68</v>
      </c>
      <c r="L60" s="24" t="str">
        <f>'80Nm 33mm 2.28m-min'!L60</f>
        <v>Acciaio inox</v>
      </c>
      <c r="M60" s="25">
        <f>'80Nm 33mm 2.28m-min'!M60</f>
        <v>124.89</v>
      </c>
      <c r="N60" s="37">
        <f>'80Nm 33mm 2.28m-min'!N60</f>
        <v>80</v>
      </c>
      <c r="O60" s="41">
        <f>'80Nm 33mm 2.28m-min'!O60</f>
        <v>33</v>
      </c>
      <c r="P60" s="46">
        <f>'80Nm 33mm 2.28m-min'!P60</f>
        <v>2.2810000000000001</v>
      </c>
      <c r="Q60" s="14">
        <f>'80Nm 33mm 2.28m-min'!Q60</f>
        <v>577.5</v>
      </c>
      <c r="R60" s="26">
        <f>'80Nm 33mm 2.28m-min'!R60</f>
        <v>1</v>
      </c>
    </row>
    <row r="61" spans="1:18" x14ac:dyDescent="0.25">
      <c r="A61" s="24">
        <f>'80Nm 33mm 2.28m-min'!A61</f>
        <v>5098006</v>
      </c>
      <c r="B61" s="24">
        <f>'80Nm 33mm 2.28m-min'!B61</f>
        <v>0.81799999999999995</v>
      </c>
      <c r="C61" s="24" t="str">
        <f>'80Nm 33mm 2.28m-min'!C61</f>
        <v>Ds14x30</v>
      </c>
      <c r="D61" s="24" t="str">
        <f>'80Nm 33mm 2.28m-min'!D61</f>
        <v>Ds</v>
      </c>
      <c r="E61" s="35">
        <f>'80Nm 33mm 2.28m-min'!E61</f>
        <v>14</v>
      </c>
      <c r="F61" s="14" t="e">
        <f>'80Nm 33mm 2.28m-min'!F61</f>
        <v>#N/A</v>
      </c>
      <c r="G61" s="41">
        <f>'80Nm 33mm 2.28m-min'!G61</f>
        <v>30</v>
      </c>
      <c r="H61" s="24" t="str">
        <f>'80Nm 33mm 2.28m-min'!H61</f>
        <v>J</v>
      </c>
      <c r="I61" s="35">
        <f>'80Nm 33mm 2.28m-min'!I61</f>
        <v>28</v>
      </c>
      <c r="J61" s="35">
        <f>'80Nm 33mm 2.28m-min'!J61</f>
        <v>35</v>
      </c>
      <c r="K61" s="25">
        <f>'80Nm 33mm 2.28m-min'!K61</f>
        <v>24.16</v>
      </c>
      <c r="L61" s="24" t="str">
        <f>'80Nm 33mm 2.28m-min'!L61</f>
        <v>Acciaio inox</v>
      </c>
      <c r="M61" s="25">
        <f>'80Nm 33mm 2.28m-min'!M61</f>
        <v>90.2</v>
      </c>
      <c r="N61" s="37">
        <f>'80Nm 33mm 2.28m-min'!N61</f>
        <v>80</v>
      </c>
      <c r="O61" s="41">
        <f>'80Nm 33mm 2.28m-min'!O61</f>
        <v>33</v>
      </c>
      <c r="P61" s="46">
        <f>'80Nm 33mm 2.28m-min'!P61</f>
        <v>2.2810000000000001</v>
      </c>
      <c r="Q61" s="14">
        <f>'80Nm 33mm 2.28m-min'!Q61</f>
        <v>77</v>
      </c>
      <c r="R61" s="26">
        <f>'80Nm 33mm 2.28m-min'!R61</f>
        <v>1</v>
      </c>
    </row>
    <row r="62" spans="1:18" x14ac:dyDescent="0.25">
      <c r="A62" s="24">
        <f>'80Nm 33mm 2.28m-min'!A62</f>
        <v>5098006</v>
      </c>
      <c r="B62" s="24">
        <f>'80Nm 33mm 2.28m-min'!B62</f>
        <v>0.70199999999999996</v>
      </c>
      <c r="C62" s="24" t="str">
        <f>'80Nm 33mm 2.28m-min'!C62</f>
        <v>Ds14x25</v>
      </c>
      <c r="D62" s="24" t="str">
        <f>'80Nm 33mm 2.28m-min'!D62</f>
        <v>Ds</v>
      </c>
      <c r="E62" s="35">
        <f>'80Nm 33mm 2.28m-min'!E62</f>
        <v>14</v>
      </c>
      <c r="F62" s="14" t="e">
        <f>'80Nm 33mm 2.28m-min'!F62</f>
        <v>#N/A</v>
      </c>
      <c r="G62" s="41">
        <f>'80Nm 33mm 2.28m-min'!G62</f>
        <v>25</v>
      </c>
      <c r="H62" s="24" t="str">
        <f>'80Nm 33mm 2.28m-min'!H62</f>
        <v>J</v>
      </c>
      <c r="I62" s="35">
        <f>'80Nm 33mm 2.28m-min'!I62</f>
        <v>28</v>
      </c>
      <c r="J62" s="35">
        <f>'80Nm 33mm 2.28m-min'!J62</f>
        <v>35</v>
      </c>
      <c r="K62" s="25">
        <f>'80Nm 33mm 2.28m-min'!K62</f>
        <v>24.16</v>
      </c>
      <c r="L62" s="24" t="str">
        <f>'80Nm 33mm 2.28m-min'!L62</f>
        <v>Acciaio inox</v>
      </c>
      <c r="M62" s="25">
        <f>'80Nm 33mm 2.28m-min'!M62</f>
        <v>90.2</v>
      </c>
      <c r="N62" s="37">
        <f>'80Nm 33mm 2.28m-min'!N62</f>
        <v>80</v>
      </c>
      <c r="O62" s="41">
        <f>'80Nm 33mm 2.28m-min'!O62</f>
        <v>33</v>
      </c>
      <c r="P62" s="46">
        <f>'80Nm 33mm 2.28m-min'!P62</f>
        <v>2.2810000000000001</v>
      </c>
      <c r="Q62" s="14">
        <f>'80Nm 33mm 2.28m-min'!Q62</f>
        <v>92.4</v>
      </c>
      <c r="R62" s="26">
        <f>'80Nm 33mm 2.28m-min'!R62</f>
        <v>1</v>
      </c>
    </row>
    <row r="63" spans="1:18" x14ac:dyDescent="0.25">
      <c r="A63" s="24">
        <f>'80Nm 33mm 2.28m-min'!A63</f>
        <v>5069618</v>
      </c>
      <c r="B63" s="24">
        <f>'80Nm 33mm 2.28m-min'!B63</f>
        <v>0.378</v>
      </c>
      <c r="C63" s="24" t="str">
        <f>'80Nm 33mm 2.28m-min'!C63</f>
        <v>Tr20x4</v>
      </c>
      <c r="D63" s="24" t="str">
        <f>'80Nm 33mm 2.28m-min'!D63</f>
        <v>Tr</v>
      </c>
      <c r="E63" s="35">
        <f>'80Nm 33mm 2.28m-min'!E63</f>
        <v>20</v>
      </c>
      <c r="F63" s="14" t="e">
        <f>'80Nm 33mm 2.28m-min'!F63</f>
        <v>#N/A</v>
      </c>
      <c r="G63" s="41">
        <f>'80Nm 33mm 2.28m-min'!G63</f>
        <v>4</v>
      </c>
      <c r="H63" s="24" t="str">
        <f>'80Nm 33mm 2.28m-min'!H63</f>
        <v>J</v>
      </c>
      <c r="I63" s="35">
        <f>'80Nm 33mm 2.28m-min'!I63</f>
        <v>32</v>
      </c>
      <c r="J63" s="35">
        <f>'80Nm 33mm 2.28m-min'!J63</f>
        <v>44</v>
      </c>
      <c r="K63" s="25">
        <f>'80Nm 33mm 2.28m-min'!K63</f>
        <v>15.39</v>
      </c>
      <c r="L63" s="24" t="str">
        <f>'80Nm 33mm 2.28m-min'!L63</f>
        <v>Alluminio</v>
      </c>
      <c r="M63" s="25">
        <f>'80Nm 33mm 2.28m-min'!M63</f>
        <v>255</v>
      </c>
      <c r="N63" s="37">
        <f>'80Nm 33mm 2.28m-min'!N63</f>
        <v>80</v>
      </c>
      <c r="O63" s="41">
        <f>'80Nm 33mm 2.28m-min'!O63</f>
        <v>33</v>
      </c>
      <c r="P63" s="46">
        <f>'80Nm 33mm 2.28m-min'!P63</f>
        <v>2.2810000000000001</v>
      </c>
      <c r="Q63" s="14">
        <f>'80Nm 33mm 2.28m-min'!Q63</f>
        <v>577.5</v>
      </c>
      <c r="R63" s="26">
        <f>'80Nm 33mm 2.28m-min'!R63</f>
        <v>1</v>
      </c>
    </row>
    <row r="64" spans="1:18" x14ac:dyDescent="0.25">
      <c r="A64" s="24">
        <f>'80Nm 33mm 2.28m-min'!A64</f>
        <v>4981668</v>
      </c>
      <c r="B64" s="24">
        <f>'80Nm 33mm 2.28m-min'!B64</f>
        <v>0.44600000000000001</v>
      </c>
      <c r="C64" s="24" t="str">
        <f>'80Nm 33mm 2.28m-min'!C64</f>
        <v>Tr20x8P4</v>
      </c>
      <c r="D64" s="24" t="str">
        <f>'80Nm 33mm 2.28m-min'!D64</f>
        <v>Tr</v>
      </c>
      <c r="E64" s="35">
        <f>'80Nm 33mm 2.28m-min'!E64</f>
        <v>20</v>
      </c>
      <c r="F64" s="14">
        <f>'80Nm 33mm 2.28m-min'!F64</f>
        <v>8</v>
      </c>
      <c r="G64" s="41">
        <f>'80Nm 33mm 2.28m-min'!G64</f>
        <v>4</v>
      </c>
      <c r="H64" s="24" t="str">
        <f>'80Nm 33mm 2.28m-min'!H64</f>
        <v>J</v>
      </c>
      <c r="I64" s="35">
        <f>'80Nm 33mm 2.28m-min'!I64</f>
        <v>32</v>
      </c>
      <c r="J64" s="35">
        <f>'80Nm 33mm 2.28m-min'!J64</f>
        <v>44</v>
      </c>
      <c r="K64" s="25">
        <f>'80Nm 33mm 2.28m-min'!K64</f>
        <v>20.45</v>
      </c>
      <c r="L64" s="24" t="str">
        <f>'80Nm 33mm 2.28m-min'!L64</f>
        <v>Acciaio inox</v>
      </c>
      <c r="M64" s="25">
        <f>'80Nm 33mm 2.28m-min'!M64</f>
        <v>147.88999999999999</v>
      </c>
      <c r="N64" s="37">
        <f>'80Nm 33mm 2.28m-min'!N64</f>
        <v>80</v>
      </c>
      <c r="O64" s="41">
        <f>'80Nm 33mm 2.28m-min'!O64</f>
        <v>33</v>
      </c>
      <c r="P64" s="46">
        <f>'80Nm 33mm 2.28m-min'!P64</f>
        <v>2.2810000000000001</v>
      </c>
      <c r="Q64" s="14">
        <f>'80Nm 33mm 2.28m-min'!Q64</f>
        <v>577.5</v>
      </c>
      <c r="R64" s="26">
        <f>'80Nm 33mm 2.28m-min'!R64</f>
        <v>1</v>
      </c>
    </row>
    <row r="65" spans="1:18" x14ac:dyDescent="0.25">
      <c r="A65" s="24">
        <f>'80Nm 33mm 2.28m-min'!A65</f>
        <v>4980101</v>
      </c>
      <c r="B65" s="24">
        <f>'80Nm 33mm 2.28m-min'!B65</f>
        <v>1.0860000000000001</v>
      </c>
      <c r="C65" s="24" t="str">
        <f>'80Nm 33mm 2.28m-min'!C65</f>
        <v>Ds14x406</v>
      </c>
      <c r="D65" s="24" t="str">
        <f>'80Nm 33mm 2.28m-min'!D65</f>
        <v>Ds</v>
      </c>
      <c r="E65" s="35">
        <f>'80Nm 33mm 2.28m-min'!E65</f>
        <v>14</v>
      </c>
      <c r="F65" s="14" t="e">
        <f>'80Nm 33mm 2.28m-min'!F65</f>
        <v>#N/A</v>
      </c>
      <c r="G65" s="41">
        <f>'80Nm 33mm 2.28m-min'!G65</f>
        <v>406</v>
      </c>
      <c r="H65" s="24" t="str">
        <f>'80Nm 33mm 2.28m-min'!H65</f>
        <v>J</v>
      </c>
      <c r="I65" s="35">
        <f>'80Nm 33mm 2.28m-min'!I65</f>
        <v>28</v>
      </c>
      <c r="J65" s="35">
        <f>'80Nm 33mm 2.28m-min'!J65</f>
        <v>35</v>
      </c>
      <c r="K65" s="25" t="str">
        <f>'80Nm 33mm 2.28m-min'!K65</f>
        <v>Su richiesta</v>
      </c>
      <c r="L65" s="24" t="str">
        <f>'80Nm 33mm 2.28m-min'!L65</f>
        <v>Acciaio inox</v>
      </c>
      <c r="M65" s="25">
        <f>'80Nm 33mm 2.28m-min'!M65</f>
        <v>95.12</v>
      </c>
      <c r="N65" s="37">
        <f>'80Nm 33mm 2.28m-min'!N65</f>
        <v>80</v>
      </c>
      <c r="O65" s="41">
        <f>'80Nm 33mm 2.28m-min'!O65</f>
        <v>33</v>
      </c>
      <c r="P65" s="46">
        <f>'80Nm 33mm 2.28m-min'!P65</f>
        <v>2.2810000000000001</v>
      </c>
      <c r="Q65" s="14">
        <f>'80Nm 33mm 2.28m-min'!Q65</f>
        <v>5.6896551724137927</v>
      </c>
      <c r="R65" s="26">
        <f>'80Nm 33mm 2.28m-min'!R65</f>
        <v>1</v>
      </c>
    </row>
    <row r="66" spans="1:18" x14ac:dyDescent="0.25">
      <c r="A66" s="24">
        <f>'80Nm 33mm 2.28m-min'!A66</f>
        <v>4835636</v>
      </c>
      <c r="B66" s="24">
        <f>'80Nm 33mm 2.28m-min'!B66</f>
        <v>0.378</v>
      </c>
      <c r="C66" s="24" t="str">
        <f>'80Nm 33mm 2.28m-min'!C66</f>
        <v>Tr20x4</v>
      </c>
      <c r="D66" s="24" t="str">
        <f>'80Nm 33mm 2.28m-min'!D66</f>
        <v>Tr</v>
      </c>
      <c r="E66" s="35">
        <f>'80Nm 33mm 2.28m-min'!E66</f>
        <v>20</v>
      </c>
      <c r="F66" s="14" t="e">
        <f>'80Nm 33mm 2.28m-min'!F66</f>
        <v>#N/A</v>
      </c>
      <c r="G66" s="41">
        <f>'80Nm 33mm 2.28m-min'!G66</f>
        <v>4</v>
      </c>
      <c r="H66" s="24" t="str">
        <f>'80Nm 33mm 2.28m-min'!H66</f>
        <v>W300</v>
      </c>
      <c r="I66" s="35">
        <f>'80Nm 33mm 2.28m-min'!I66</f>
        <v>32</v>
      </c>
      <c r="J66" s="35">
        <f>'80Nm 33mm 2.28m-min'!J66</f>
        <v>44</v>
      </c>
      <c r="K66" s="25">
        <f>'80Nm 33mm 2.28m-min'!K66</f>
        <v>21.67</v>
      </c>
      <c r="L66" s="24" t="str">
        <f>'80Nm 33mm 2.28m-min'!L66</f>
        <v>Alluminio</v>
      </c>
      <c r="M66" s="25">
        <f>'80Nm 33mm 2.28m-min'!M66</f>
        <v>255</v>
      </c>
      <c r="N66" s="37">
        <f>'80Nm 33mm 2.28m-min'!N66</f>
        <v>80</v>
      </c>
      <c r="O66" s="41">
        <f>'80Nm 33mm 2.28m-min'!O66</f>
        <v>33</v>
      </c>
      <c r="P66" s="46">
        <f>'80Nm 33mm 2.28m-min'!P66</f>
        <v>2.2810000000000001</v>
      </c>
      <c r="Q66" s="14">
        <f>'80Nm 33mm 2.28m-min'!Q66</f>
        <v>577.5</v>
      </c>
      <c r="R66" s="26">
        <f>'80Nm 33mm 2.28m-min'!R66</f>
        <v>1</v>
      </c>
    </row>
    <row r="67" spans="1:18" x14ac:dyDescent="0.25">
      <c r="A67" s="24">
        <f>'80Nm 33mm 2.28m-min'!A67</f>
        <v>4744446</v>
      </c>
      <c r="B67" s="24">
        <f>'80Nm 33mm 2.28m-min'!B67</f>
        <v>0.44600000000000001</v>
      </c>
      <c r="C67" s="24" t="str">
        <f>'80Nm 33mm 2.28m-min'!C67</f>
        <v>Tr20x8P4</v>
      </c>
      <c r="D67" s="24" t="str">
        <f>'80Nm 33mm 2.28m-min'!D67</f>
        <v>Tr</v>
      </c>
      <c r="E67" s="35">
        <f>'80Nm 33mm 2.28m-min'!E67</f>
        <v>20</v>
      </c>
      <c r="F67" s="14">
        <f>'80Nm 33mm 2.28m-min'!F67</f>
        <v>8</v>
      </c>
      <c r="G67" s="41">
        <f>'80Nm 33mm 2.28m-min'!G67</f>
        <v>4</v>
      </c>
      <c r="H67" s="24" t="str">
        <f>'80Nm 33mm 2.28m-min'!H67</f>
        <v>W300</v>
      </c>
      <c r="I67" s="35">
        <f>'80Nm 33mm 2.28m-min'!I67</f>
        <v>32</v>
      </c>
      <c r="J67" s="35">
        <f>'80Nm 33mm 2.28m-min'!J67</f>
        <v>44</v>
      </c>
      <c r="K67" s="25">
        <f>'80Nm 33mm 2.28m-min'!K67</f>
        <v>27.29</v>
      </c>
      <c r="L67" s="24" t="str">
        <f>'80Nm 33mm 2.28m-min'!L67</f>
        <v>Acciaio inox</v>
      </c>
      <c r="M67" s="25">
        <f>'80Nm 33mm 2.28m-min'!M67</f>
        <v>147.88999999999999</v>
      </c>
      <c r="N67" s="37">
        <f>'80Nm 33mm 2.28m-min'!N67</f>
        <v>80</v>
      </c>
      <c r="O67" s="41">
        <f>'80Nm 33mm 2.28m-min'!O67</f>
        <v>33</v>
      </c>
      <c r="P67" s="46">
        <f>'80Nm 33mm 2.28m-min'!P67</f>
        <v>2.2810000000000001</v>
      </c>
      <c r="Q67" s="14">
        <f>'80Nm 33mm 2.28m-min'!Q67</f>
        <v>577.5</v>
      </c>
      <c r="R67" s="26">
        <f>'80Nm 33mm 2.28m-min'!R67</f>
        <v>1</v>
      </c>
    </row>
    <row r="68" spans="1:18" x14ac:dyDescent="0.25">
      <c r="A68" s="24">
        <f>'80Nm 33mm 2.28m-min'!A68</f>
        <v>4691289</v>
      </c>
      <c r="B68" s="24">
        <f>'80Nm 33mm 2.28m-min'!B68</f>
        <v>0.378</v>
      </c>
      <c r="C68" s="24" t="str">
        <f>'80Nm 33mm 2.28m-min'!C68</f>
        <v>Tr20x4</v>
      </c>
      <c r="D68" s="24" t="str">
        <f>'80Nm 33mm 2.28m-min'!D68</f>
        <v>Tr</v>
      </c>
      <c r="E68" s="35">
        <f>'80Nm 33mm 2.28m-min'!E68</f>
        <v>20</v>
      </c>
      <c r="F68" s="14" t="e">
        <f>'80Nm 33mm 2.28m-min'!F68</f>
        <v>#N/A</v>
      </c>
      <c r="G68" s="41">
        <f>'80Nm 33mm 2.28m-min'!G68</f>
        <v>4</v>
      </c>
      <c r="H68" s="24" t="str">
        <f>'80Nm 33mm 2.28m-min'!H68</f>
        <v>R</v>
      </c>
      <c r="I68" s="35">
        <f>'80Nm 33mm 2.28m-min'!I68</f>
        <v>32</v>
      </c>
      <c r="J68" s="35">
        <f>'80Nm 33mm 2.28m-min'!J68</f>
        <v>44</v>
      </c>
      <c r="K68" s="25">
        <f>'80Nm 33mm 2.28m-min'!K68</f>
        <v>12.68</v>
      </c>
      <c r="L68" s="24" t="str">
        <f>'80Nm 33mm 2.28m-min'!L68</f>
        <v>Alluminio</v>
      </c>
      <c r="M68" s="25">
        <f>'80Nm 33mm 2.28m-min'!M68</f>
        <v>255</v>
      </c>
      <c r="N68" s="37">
        <f>'80Nm 33mm 2.28m-min'!N68</f>
        <v>80</v>
      </c>
      <c r="O68" s="41">
        <f>'80Nm 33mm 2.28m-min'!O68</f>
        <v>33</v>
      </c>
      <c r="P68" s="46">
        <f>'80Nm 33mm 2.28m-min'!P68</f>
        <v>2.2810000000000001</v>
      </c>
      <c r="Q68" s="14">
        <f>'80Nm 33mm 2.28m-min'!Q68</f>
        <v>577.5</v>
      </c>
      <c r="R68" s="26">
        <f>'80Nm 33mm 2.28m-min'!R68</f>
        <v>1</v>
      </c>
    </row>
    <row r="69" spans="1:18" x14ac:dyDescent="0.25">
      <c r="A69" s="24">
        <f>'80Nm 33mm 2.28m-min'!A69</f>
        <v>4674762</v>
      </c>
      <c r="B69" s="24">
        <f>'80Nm 33mm 2.28m-min'!B69</f>
        <v>0.70699999999999996</v>
      </c>
      <c r="C69" s="24" t="str">
        <f>'80Nm 33mm 2.28m-min'!C69</f>
        <v>Ds18x24</v>
      </c>
      <c r="D69" s="24" t="str">
        <f>'80Nm 33mm 2.28m-min'!D69</f>
        <v>Ds</v>
      </c>
      <c r="E69" s="35">
        <f>'80Nm 33mm 2.28m-min'!E69</f>
        <v>18</v>
      </c>
      <c r="F69" s="14" t="e">
        <f>'80Nm 33mm 2.28m-min'!F69</f>
        <v>#N/A</v>
      </c>
      <c r="G69" s="41">
        <f>'80Nm 33mm 2.28m-min'!G69</f>
        <v>24</v>
      </c>
      <c r="H69" s="24" t="str">
        <f>'80Nm 33mm 2.28m-min'!H69</f>
        <v>R</v>
      </c>
      <c r="I69" s="35">
        <f>'80Nm 33mm 2.28m-min'!I69</f>
        <v>28</v>
      </c>
      <c r="J69" s="35">
        <f>'80Nm 33mm 2.28m-min'!J69</f>
        <v>35</v>
      </c>
      <c r="K69" s="25" t="str">
        <f>'80Nm 33mm 2.28m-min'!K69</f>
        <v>Su richiesta</v>
      </c>
      <c r="L69" s="24" t="str">
        <f>'80Nm 33mm 2.28m-min'!L69</f>
        <v>Alluminio</v>
      </c>
      <c r="M69" s="25">
        <f>'80Nm 33mm 2.28m-min'!M69</f>
        <v>243</v>
      </c>
      <c r="N69" s="37">
        <f>'80Nm 33mm 2.28m-min'!N69</f>
        <v>80</v>
      </c>
      <c r="O69" s="41">
        <f>'80Nm 33mm 2.28m-min'!O69</f>
        <v>33</v>
      </c>
      <c r="P69" s="46">
        <f>'80Nm 33mm 2.28m-min'!P69</f>
        <v>2.2810000000000001</v>
      </c>
      <c r="Q69" s="14">
        <f>'80Nm 33mm 2.28m-min'!Q69</f>
        <v>96.25</v>
      </c>
      <c r="R69" s="26">
        <f>'80Nm 33mm 2.28m-min'!R69</f>
        <v>1</v>
      </c>
    </row>
    <row r="70" spans="1:18" x14ac:dyDescent="0.25">
      <c r="A70" s="24">
        <f>'80Nm 33mm 2.28m-min'!A70</f>
        <v>4674762</v>
      </c>
      <c r="B70" s="24">
        <f>'80Nm 33mm 2.28m-min'!B70</f>
        <v>0.70699999999999996</v>
      </c>
      <c r="C70" s="24" t="str">
        <f>'80Nm 33mm 2.28m-min'!C70</f>
        <v>Ds18x24</v>
      </c>
      <c r="D70" s="24" t="str">
        <f>'80Nm 33mm 2.28m-min'!D70</f>
        <v>Ds</v>
      </c>
      <c r="E70" s="35">
        <f>'80Nm 33mm 2.28m-min'!E70</f>
        <v>18</v>
      </c>
      <c r="F70" s="14" t="e">
        <f>'80Nm 33mm 2.28m-min'!F70</f>
        <v>#N/A</v>
      </c>
      <c r="G70" s="41">
        <f>'80Nm 33mm 2.28m-min'!G70</f>
        <v>24</v>
      </c>
      <c r="H70" s="24" t="str">
        <f>'80Nm 33mm 2.28m-min'!H70</f>
        <v>R</v>
      </c>
      <c r="I70" s="35">
        <f>'80Nm 33mm 2.28m-min'!I70</f>
        <v>28</v>
      </c>
      <c r="J70" s="35">
        <f>'80Nm 33mm 2.28m-min'!J70</f>
        <v>35</v>
      </c>
      <c r="K70" s="25" t="str">
        <f>'80Nm 33mm 2.28m-min'!K70</f>
        <v>Su richiesta</v>
      </c>
      <c r="L70" s="24" t="str">
        <f>'80Nm 33mm 2.28m-min'!L70</f>
        <v>Acciaio inox</v>
      </c>
      <c r="M70" s="25">
        <f>'80Nm 33mm 2.28m-min'!M70</f>
        <v>146.37</v>
      </c>
      <c r="N70" s="37">
        <f>'80Nm 33mm 2.28m-min'!N70</f>
        <v>80</v>
      </c>
      <c r="O70" s="41">
        <f>'80Nm 33mm 2.28m-min'!O70</f>
        <v>33</v>
      </c>
      <c r="P70" s="46">
        <f>'80Nm 33mm 2.28m-min'!P70</f>
        <v>2.2810000000000001</v>
      </c>
      <c r="Q70" s="14">
        <f>'80Nm 33mm 2.28m-min'!Q70</f>
        <v>96.25</v>
      </c>
      <c r="R70" s="26">
        <f>'80Nm 33mm 2.28m-min'!R70</f>
        <v>1</v>
      </c>
    </row>
    <row r="71" spans="1:18" x14ac:dyDescent="0.25">
      <c r="A71" s="24">
        <f>'80Nm 33mm 2.28m-min'!A71</f>
        <v>4588379</v>
      </c>
      <c r="B71" s="24">
        <f>'80Nm 33mm 2.28m-min'!B71</f>
        <v>0.44600000000000001</v>
      </c>
      <c r="C71" s="24" t="str">
        <f>'80Nm 33mm 2.28m-min'!C71</f>
        <v>Tr20x8P4</v>
      </c>
      <c r="D71" s="24" t="str">
        <f>'80Nm 33mm 2.28m-min'!D71</f>
        <v>Tr</v>
      </c>
      <c r="E71" s="35">
        <f>'80Nm 33mm 2.28m-min'!E71</f>
        <v>20</v>
      </c>
      <c r="F71" s="14">
        <f>'80Nm 33mm 2.28m-min'!F71</f>
        <v>8</v>
      </c>
      <c r="G71" s="41">
        <f>'80Nm 33mm 2.28m-min'!G71</f>
        <v>4</v>
      </c>
      <c r="H71" s="24" t="str">
        <f>'80Nm 33mm 2.28m-min'!H71</f>
        <v>R</v>
      </c>
      <c r="I71" s="35">
        <f>'80Nm 33mm 2.28m-min'!I71</f>
        <v>32</v>
      </c>
      <c r="J71" s="35">
        <f>'80Nm 33mm 2.28m-min'!J71</f>
        <v>44</v>
      </c>
      <c r="K71" s="25">
        <f>'80Nm 33mm 2.28m-min'!K71</f>
        <v>17.920000000000002</v>
      </c>
      <c r="L71" s="24" t="str">
        <f>'80Nm 33mm 2.28m-min'!L71</f>
        <v>Acciaio inox</v>
      </c>
      <c r="M71" s="25">
        <f>'80Nm 33mm 2.28m-min'!M71</f>
        <v>147.88999999999999</v>
      </c>
      <c r="N71" s="37">
        <f>'80Nm 33mm 2.28m-min'!N71</f>
        <v>80</v>
      </c>
      <c r="O71" s="41">
        <f>'80Nm 33mm 2.28m-min'!O71</f>
        <v>33</v>
      </c>
      <c r="P71" s="46">
        <f>'80Nm 33mm 2.28m-min'!P71</f>
        <v>2.2810000000000001</v>
      </c>
      <c r="Q71" s="14">
        <f>'80Nm 33mm 2.28m-min'!Q71</f>
        <v>577.5</v>
      </c>
      <c r="R71" s="26">
        <f>'80Nm 33mm 2.28m-min'!R71</f>
        <v>1</v>
      </c>
    </row>
    <row r="72" spans="1:18" x14ac:dyDescent="0.25">
      <c r="A72" s="24">
        <f>'80Nm 33mm 2.28m-min'!A72</f>
        <v>4512239</v>
      </c>
      <c r="B72" s="24">
        <f>'80Nm 33mm 2.28m-min'!B72</f>
        <v>2.1819999999999999</v>
      </c>
      <c r="C72" s="24" t="str">
        <f>'80Nm 33mm 2.28m-min'!C72</f>
        <v>Ds20x80</v>
      </c>
      <c r="D72" s="24" t="str">
        <f>'80Nm 33mm 2.28m-min'!D72</f>
        <v>Ds</v>
      </c>
      <c r="E72" s="35">
        <f>'80Nm 33mm 2.28m-min'!E72</f>
        <v>20</v>
      </c>
      <c r="F72" s="14" t="e">
        <f>'80Nm 33mm 2.28m-min'!F72</f>
        <v>#N/A</v>
      </c>
      <c r="G72" s="41">
        <f>'80Nm 33mm 2.28m-min'!G72</f>
        <v>80</v>
      </c>
      <c r="H72" s="24" t="str">
        <f>'80Nm 33mm 2.28m-min'!H72</f>
        <v>R</v>
      </c>
      <c r="I72" s="35">
        <f>'80Nm 33mm 2.28m-min'!I72</f>
        <v>32</v>
      </c>
      <c r="J72" s="35">
        <f>'80Nm 33mm 2.28m-min'!J72</f>
        <v>44</v>
      </c>
      <c r="K72" s="25">
        <f>'80Nm 33mm 2.28m-min'!K72</f>
        <v>27.17</v>
      </c>
      <c r="L72" s="24" t="str">
        <f>'80Nm 33mm 2.28m-min'!L72</f>
        <v>Alluminio</v>
      </c>
      <c r="M72" s="25">
        <f>'80Nm 33mm 2.28m-min'!M72</f>
        <v>270</v>
      </c>
      <c r="N72" s="37">
        <f>'80Nm 33mm 2.28m-min'!N72</f>
        <v>80</v>
      </c>
      <c r="O72" s="41">
        <f>'80Nm 33mm 2.28m-min'!O72</f>
        <v>33</v>
      </c>
      <c r="P72" s="46">
        <f>'80Nm 33mm 2.28m-min'!P72</f>
        <v>2.2810000000000001</v>
      </c>
      <c r="Q72" s="14">
        <f>'80Nm 33mm 2.28m-min'!Q72</f>
        <v>28.875</v>
      </c>
      <c r="R72" s="26">
        <f>'80Nm 33mm 2.28m-min'!R72</f>
        <v>1</v>
      </c>
    </row>
    <row r="73" spans="1:18" x14ac:dyDescent="0.25">
      <c r="A73" s="24">
        <f>'80Nm 33mm 2.28m-min'!A73</f>
        <v>4512239</v>
      </c>
      <c r="B73" s="24">
        <f>'80Nm 33mm 2.28m-min'!B73</f>
        <v>2.1819999999999999</v>
      </c>
      <c r="C73" s="24" t="str">
        <f>'80Nm 33mm 2.28m-min'!C73</f>
        <v>Ds20x80</v>
      </c>
      <c r="D73" s="24" t="str">
        <f>'80Nm 33mm 2.28m-min'!D73</f>
        <v>Ds</v>
      </c>
      <c r="E73" s="35">
        <f>'80Nm 33mm 2.28m-min'!E73</f>
        <v>20</v>
      </c>
      <c r="F73" s="14" t="e">
        <f>'80Nm 33mm 2.28m-min'!F73</f>
        <v>#N/A</v>
      </c>
      <c r="G73" s="41">
        <f>'80Nm 33mm 2.28m-min'!G73</f>
        <v>80</v>
      </c>
      <c r="H73" s="24" t="str">
        <f>'80Nm 33mm 2.28m-min'!H73</f>
        <v>R</v>
      </c>
      <c r="I73" s="35">
        <f>'80Nm 33mm 2.28m-min'!I73</f>
        <v>32</v>
      </c>
      <c r="J73" s="35">
        <f>'80Nm 33mm 2.28m-min'!J73</f>
        <v>44</v>
      </c>
      <c r="K73" s="25">
        <f>'80Nm 33mm 2.28m-min'!K73</f>
        <v>27.17</v>
      </c>
      <c r="L73" s="24" t="str">
        <f>'80Nm 33mm 2.28m-min'!L73</f>
        <v>Acciaio inox</v>
      </c>
      <c r="M73" s="25">
        <f>'80Nm 33mm 2.28m-min'!M73</f>
        <v>164.82</v>
      </c>
      <c r="N73" s="37">
        <f>'80Nm 33mm 2.28m-min'!N73</f>
        <v>80</v>
      </c>
      <c r="O73" s="41">
        <f>'80Nm 33mm 2.28m-min'!O73</f>
        <v>33</v>
      </c>
      <c r="P73" s="46">
        <f>'80Nm 33mm 2.28m-min'!P73</f>
        <v>2.2810000000000001</v>
      </c>
      <c r="Q73" s="14">
        <f>'80Nm 33mm 2.28m-min'!Q73</f>
        <v>28.875</v>
      </c>
      <c r="R73" s="26">
        <f>'80Nm 33mm 2.28m-min'!R73</f>
        <v>1</v>
      </c>
    </row>
    <row r="74" spans="1:18" x14ac:dyDescent="0.25">
      <c r="A74" s="24">
        <f>'80Nm 33mm 2.28m-min'!A74</f>
        <v>4497038</v>
      </c>
      <c r="B74" s="24">
        <f>'80Nm 33mm 2.28m-min'!B74</f>
        <v>2.6640000000000001</v>
      </c>
      <c r="C74" s="24" t="str">
        <f>'80Nm 33mm 2.28m-min'!C74</f>
        <v>Ds20x90</v>
      </c>
      <c r="D74" s="24" t="str">
        <f>'80Nm 33mm 2.28m-min'!D74</f>
        <v>Ds</v>
      </c>
      <c r="E74" s="35">
        <f>'80Nm 33mm 2.28m-min'!E74</f>
        <v>20</v>
      </c>
      <c r="F74" s="14" t="e">
        <f>'80Nm 33mm 2.28m-min'!F74</f>
        <v>#N/A</v>
      </c>
      <c r="G74" s="41">
        <f>'80Nm 33mm 2.28m-min'!G74</f>
        <v>90</v>
      </c>
      <c r="H74" s="24" t="str">
        <f>'80Nm 33mm 2.28m-min'!H74</f>
        <v>R</v>
      </c>
      <c r="I74" s="35">
        <f>'80Nm 33mm 2.28m-min'!I74</f>
        <v>32</v>
      </c>
      <c r="J74" s="35">
        <f>'80Nm 33mm 2.28m-min'!J74</f>
        <v>44</v>
      </c>
      <c r="K74" s="25">
        <f>'80Nm 33mm 2.28m-min'!K74</f>
        <v>27.17</v>
      </c>
      <c r="L74" s="24" t="str">
        <f>'80Nm 33mm 2.28m-min'!L74</f>
        <v>Alluminio</v>
      </c>
      <c r="M74" s="25">
        <f>'80Nm 33mm 2.28m-min'!M74</f>
        <v>270</v>
      </c>
      <c r="N74" s="37">
        <f>'80Nm 33mm 2.28m-min'!N74</f>
        <v>80</v>
      </c>
      <c r="O74" s="41">
        <f>'80Nm 33mm 2.28m-min'!O74</f>
        <v>33</v>
      </c>
      <c r="P74" s="46">
        <f>'80Nm 33mm 2.28m-min'!P74</f>
        <v>2.2810000000000001</v>
      </c>
      <c r="Q74" s="14">
        <f>'80Nm 33mm 2.28m-min'!Q74</f>
        <v>25.666666666666668</v>
      </c>
      <c r="R74" s="26">
        <f>'80Nm 33mm 2.28m-min'!R74</f>
        <v>1</v>
      </c>
    </row>
    <row r="75" spans="1:18" x14ac:dyDescent="0.25">
      <c r="A75" s="24">
        <f>'80Nm 33mm 2.28m-min'!A75</f>
        <v>4497038</v>
      </c>
      <c r="B75" s="24">
        <f>'80Nm 33mm 2.28m-min'!B75</f>
        <v>2.6640000000000001</v>
      </c>
      <c r="C75" s="24" t="str">
        <f>'80Nm 33mm 2.28m-min'!C75</f>
        <v>Ds20x90</v>
      </c>
      <c r="D75" s="24" t="str">
        <f>'80Nm 33mm 2.28m-min'!D75</f>
        <v>Ds</v>
      </c>
      <c r="E75" s="35">
        <f>'80Nm 33mm 2.28m-min'!E75</f>
        <v>20</v>
      </c>
      <c r="F75" s="14" t="e">
        <f>'80Nm 33mm 2.28m-min'!F75</f>
        <v>#N/A</v>
      </c>
      <c r="G75" s="41">
        <f>'80Nm 33mm 2.28m-min'!G75</f>
        <v>90</v>
      </c>
      <c r="H75" s="24" t="str">
        <f>'80Nm 33mm 2.28m-min'!H75</f>
        <v>R</v>
      </c>
      <c r="I75" s="35">
        <f>'80Nm 33mm 2.28m-min'!I75</f>
        <v>32</v>
      </c>
      <c r="J75" s="35">
        <f>'80Nm 33mm 2.28m-min'!J75</f>
        <v>44</v>
      </c>
      <c r="K75" s="25">
        <f>'80Nm 33mm 2.28m-min'!K75</f>
        <v>27.17</v>
      </c>
      <c r="L75" s="24" t="str">
        <f>'80Nm 33mm 2.28m-min'!L75</f>
        <v>Acciaio inox</v>
      </c>
      <c r="M75" s="25">
        <f>'80Nm 33mm 2.28m-min'!M75</f>
        <v>167.28</v>
      </c>
      <c r="N75" s="37">
        <f>'80Nm 33mm 2.28m-min'!N75</f>
        <v>80</v>
      </c>
      <c r="O75" s="41">
        <f>'80Nm 33mm 2.28m-min'!O75</f>
        <v>33</v>
      </c>
      <c r="P75" s="46">
        <f>'80Nm 33mm 2.28m-min'!P75</f>
        <v>2.2810000000000001</v>
      </c>
      <c r="Q75" s="14">
        <f>'80Nm 33mm 2.28m-min'!Q75</f>
        <v>25.666666666666668</v>
      </c>
      <c r="R75" s="26">
        <f>'80Nm 33mm 2.28m-min'!R75</f>
        <v>1</v>
      </c>
    </row>
    <row r="76" spans="1:18" x14ac:dyDescent="0.25">
      <c r="A76" s="24">
        <f>'80Nm 33mm 2.28m-min'!A76</f>
        <v>4497038</v>
      </c>
      <c r="B76" s="24">
        <f>'80Nm 33mm 2.28m-min'!B76</f>
        <v>1.6519999999999999</v>
      </c>
      <c r="C76" s="24" t="str">
        <f>'80Nm 33mm 2.28m-min'!C76</f>
        <v>Ds20x60</v>
      </c>
      <c r="D76" s="24" t="str">
        <f>'80Nm 33mm 2.28m-min'!D76</f>
        <v>Ds</v>
      </c>
      <c r="E76" s="35">
        <f>'80Nm 33mm 2.28m-min'!E76</f>
        <v>20</v>
      </c>
      <c r="F76" s="14" t="e">
        <f>'80Nm 33mm 2.28m-min'!F76</f>
        <v>#N/A</v>
      </c>
      <c r="G76" s="41">
        <f>'80Nm 33mm 2.28m-min'!G76</f>
        <v>60</v>
      </c>
      <c r="H76" s="24" t="str">
        <f>'80Nm 33mm 2.28m-min'!H76</f>
        <v>R</v>
      </c>
      <c r="I76" s="35">
        <f>'80Nm 33mm 2.28m-min'!I76</f>
        <v>32</v>
      </c>
      <c r="J76" s="35">
        <f>'80Nm 33mm 2.28m-min'!J76</f>
        <v>44</v>
      </c>
      <c r="K76" s="25">
        <f>'80Nm 33mm 2.28m-min'!K76</f>
        <v>27.17</v>
      </c>
      <c r="L76" s="24" t="str">
        <f>'80Nm 33mm 2.28m-min'!L76</f>
        <v>Alluminio</v>
      </c>
      <c r="M76" s="25">
        <f>'80Nm 33mm 2.28m-min'!M76</f>
        <v>270</v>
      </c>
      <c r="N76" s="37">
        <f>'80Nm 33mm 2.28m-min'!N76</f>
        <v>80</v>
      </c>
      <c r="O76" s="41">
        <f>'80Nm 33mm 2.28m-min'!O76</f>
        <v>33</v>
      </c>
      <c r="P76" s="46">
        <f>'80Nm 33mm 2.28m-min'!P76</f>
        <v>2.2810000000000001</v>
      </c>
      <c r="Q76" s="14">
        <f>'80Nm 33mm 2.28m-min'!Q76</f>
        <v>38.5</v>
      </c>
      <c r="R76" s="26">
        <f>'80Nm 33mm 2.28m-min'!R76</f>
        <v>1</v>
      </c>
    </row>
    <row r="77" spans="1:18" x14ac:dyDescent="0.25">
      <c r="A77" s="24">
        <f>'80Nm 33mm 2.28m-min'!A77</f>
        <v>4497038</v>
      </c>
      <c r="B77" s="24">
        <f>'80Nm 33mm 2.28m-min'!B77</f>
        <v>1.6519999999999999</v>
      </c>
      <c r="C77" s="24" t="str">
        <f>'80Nm 33mm 2.28m-min'!C77</f>
        <v>Ds20x60</v>
      </c>
      <c r="D77" s="24" t="str">
        <f>'80Nm 33mm 2.28m-min'!D77</f>
        <v>Ds</v>
      </c>
      <c r="E77" s="35">
        <f>'80Nm 33mm 2.28m-min'!E77</f>
        <v>20</v>
      </c>
      <c r="F77" s="14" t="e">
        <f>'80Nm 33mm 2.28m-min'!F77</f>
        <v>#N/A</v>
      </c>
      <c r="G77" s="41">
        <f>'80Nm 33mm 2.28m-min'!G77</f>
        <v>60</v>
      </c>
      <c r="H77" s="24" t="str">
        <f>'80Nm 33mm 2.28m-min'!H77</f>
        <v>R</v>
      </c>
      <c r="I77" s="35">
        <f>'80Nm 33mm 2.28m-min'!I77</f>
        <v>32</v>
      </c>
      <c r="J77" s="35">
        <f>'80Nm 33mm 2.28m-min'!J77</f>
        <v>44</v>
      </c>
      <c r="K77" s="25">
        <f>'80Nm 33mm 2.28m-min'!K77</f>
        <v>27.17</v>
      </c>
      <c r="L77" s="24" t="str">
        <f>'80Nm 33mm 2.28m-min'!L77</f>
        <v>Acciaio inox</v>
      </c>
      <c r="M77" s="25">
        <f>'80Nm 33mm 2.28m-min'!M77</f>
        <v>158.26</v>
      </c>
      <c r="N77" s="37">
        <f>'80Nm 33mm 2.28m-min'!N77</f>
        <v>80</v>
      </c>
      <c r="O77" s="41">
        <f>'80Nm 33mm 2.28m-min'!O77</f>
        <v>33</v>
      </c>
      <c r="P77" s="46">
        <f>'80Nm 33mm 2.28m-min'!P77</f>
        <v>2.2810000000000001</v>
      </c>
      <c r="Q77" s="14">
        <f>'80Nm 33mm 2.28m-min'!Q77</f>
        <v>38.5</v>
      </c>
      <c r="R77" s="26">
        <f>'80Nm 33mm 2.28m-min'!R77</f>
        <v>1</v>
      </c>
    </row>
    <row r="78" spans="1:18" x14ac:dyDescent="0.25">
      <c r="A78" s="24">
        <f>'80Nm 33mm 2.28m-min'!A78</f>
        <v>4438375</v>
      </c>
      <c r="B78" s="24">
        <f>'80Nm 33mm 2.28m-min'!B78</f>
        <v>1.071</v>
      </c>
      <c r="C78" s="24" t="str">
        <f>'80Nm 33mm 2.28m-min'!C78</f>
        <v>Ds18x40</v>
      </c>
      <c r="D78" s="24" t="str">
        <f>'80Nm 33mm 2.28m-min'!D78</f>
        <v>Ds</v>
      </c>
      <c r="E78" s="35">
        <f>'80Nm 33mm 2.28m-min'!E78</f>
        <v>18</v>
      </c>
      <c r="F78" s="14" t="e">
        <f>'80Nm 33mm 2.28m-min'!F78</f>
        <v>#N/A</v>
      </c>
      <c r="G78" s="41">
        <f>'80Nm 33mm 2.28m-min'!G78</f>
        <v>40</v>
      </c>
      <c r="H78" s="24" t="str">
        <f>'80Nm 33mm 2.28m-min'!H78</f>
        <v>R</v>
      </c>
      <c r="I78" s="35">
        <f>'80Nm 33mm 2.28m-min'!I78</f>
        <v>28</v>
      </c>
      <c r="J78" s="35">
        <f>'80Nm 33mm 2.28m-min'!J78</f>
        <v>35</v>
      </c>
      <c r="K78" s="25">
        <f>'80Nm 33mm 2.28m-min'!K78</f>
        <v>21.92</v>
      </c>
      <c r="L78" s="24" t="str">
        <f>'80Nm 33mm 2.28m-min'!L78</f>
        <v>Alluminio</v>
      </c>
      <c r="M78" s="25">
        <f>'80Nm 33mm 2.28m-min'!M78</f>
        <v>243</v>
      </c>
      <c r="N78" s="37">
        <f>'80Nm 33mm 2.28m-min'!N78</f>
        <v>80</v>
      </c>
      <c r="O78" s="41">
        <f>'80Nm 33mm 2.28m-min'!O78</f>
        <v>33</v>
      </c>
      <c r="P78" s="46">
        <f>'80Nm 33mm 2.28m-min'!P78</f>
        <v>2.2810000000000001</v>
      </c>
      <c r="Q78" s="14">
        <f>'80Nm 33mm 2.28m-min'!Q78</f>
        <v>57.75</v>
      </c>
      <c r="R78" s="26">
        <f>'80Nm 33mm 2.28m-min'!R78</f>
        <v>1</v>
      </c>
    </row>
    <row r="79" spans="1:18" x14ac:dyDescent="0.25">
      <c r="A79" s="24">
        <f>'80Nm 33mm 2.28m-min'!A79</f>
        <v>4438375</v>
      </c>
      <c r="B79" s="24">
        <f>'80Nm 33mm 2.28m-min'!B79</f>
        <v>1.071</v>
      </c>
      <c r="C79" s="24" t="str">
        <f>'80Nm 33mm 2.28m-min'!C79</f>
        <v>Ds18x40</v>
      </c>
      <c r="D79" s="24" t="str">
        <f>'80Nm 33mm 2.28m-min'!D79</f>
        <v>Ds</v>
      </c>
      <c r="E79" s="35">
        <f>'80Nm 33mm 2.28m-min'!E79</f>
        <v>18</v>
      </c>
      <c r="F79" s="14" t="e">
        <f>'80Nm 33mm 2.28m-min'!F79</f>
        <v>#N/A</v>
      </c>
      <c r="G79" s="41">
        <f>'80Nm 33mm 2.28m-min'!G79</f>
        <v>40</v>
      </c>
      <c r="H79" s="24" t="str">
        <f>'80Nm 33mm 2.28m-min'!H79</f>
        <v>R</v>
      </c>
      <c r="I79" s="35">
        <f>'80Nm 33mm 2.28m-min'!I79</f>
        <v>28</v>
      </c>
      <c r="J79" s="35">
        <f>'80Nm 33mm 2.28m-min'!J79</f>
        <v>35</v>
      </c>
      <c r="K79" s="25">
        <f>'80Nm 33mm 2.28m-min'!K79</f>
        <v>21.92</v>
      </c>
      <c r="L79" s="24" t="str">
        <f>'80Nm 33mm 2.28m-min'!L79</f>
        <v>Acciaio inox</v>
      </c>
      <c r="M79" s="25">
        <f>'80Nm 33mm 2.28m-min'!M79</f>
        <v>134.07</v>
      </c>
      <c r="N79" s="37">
        <f>'80Nm 33mm 2.28m-min'!N79</f>
        <v>80</v>
      </c>
      <c r="O79" s="41">
        <f>'80Nm 33mm 2.28m-min'!O79</f>
        <v>33</v>
      </c>
      <c r="P79" s="46">
        <f>'80Nm 33mm 2.28m-min'!P79</f>
        <v>2.2810000000000001</v>
      </c>
      <c r="Q79" s="14">
        <f>'80Nm 33mm 2.28m-min'!Q79</f>
        <v>57.75</v>
      </c>
      <c r="R79" s="26">
        <f>'80Nm 33mm 2.28m-min'!R79</f>
        <v>1</v>
      </c>
    </row>
    <row r="80" spans="1:18" x14ac:dyDescent="0.25">
      <c r="A80" s="24">
        <f>'80Nm 33mm 2.28m-min'!A80</f>
        <v>4156957</v>
      </c>
      <c r="B80" s="24">
        <f>'80Nm 33mm 2.28m-min'!B80</f>
        <v>3.0070000000000001</v>
      </c>
      <c r="C80" s="24" t="str">
        <f>'80Nm 33mm 2.28m-min'!C80</f>
        <v>Ds18x100</v>
      </c>
      <c r="D80" s="24" t="str">
        <f>'80Nm 33mm 2.28m-min'!D80</f>
        <v>Ds</v>
      </c>
      <c r="E80" s="35">
        <f>'80Nm 33mm 2.28m-min'!E80</f>
        <v>18</v>
      </c>
      <c r="F80" s="14" t="e">
        <f>'80Nm 33mm 2.28m-min'!F80</f>
        <v>#N/A</v>
      </c>
      <c r="G80" s="41">
        <f>'80Nm 33mm 2.28m-min'!G80</f>
        <v>100</v>
      </c>
      <c r="H80" s="24" t="str">
        <f>'80Nm 33mm 2.28m-min'!H80</f>
        <v>J</v>
      </c>
      <c r="I80" s="35">
        <f>'80Nm 33mm 2.28m-min'!I80</f>
        <v>28</v>
      </c>
      <c r="J80" s="35">
        <f>'80Nm 33mm 2.28m-min'!J80</f>
        <v>35</v>
      </c>
      <c r="K80" s="25">
        <f>'80Nm 33mm 2.28m-min'!K80</f>
        <v>27.91</v>
      </c>
      <c r="L80" s="24" t="str">
        <f>'80Nm 33mm 2.28m-min'!L80</f>
        <v>Alluminio</v>
      </c>
      <c r="M80" s="25">
        <f>'80Nm 33mm 2.28m-min'!M80</f>
        <v>243</v>
      </c>
      <c r="N80" s="37">
        <f>'80Nm 33mm 2.28m-min'!N80</f>
        <v>80</v>
      </c>
      <c r="O80" s="41">
        <f>'80Nm 33mm 2.28m-min'!O80</f>
        <v>33</v>
      </c>
      <c r="P80" s="46">
        <f>'80Nm 33mm 2.28m-min'!P80</f>
        <v>2.2810000000000001</v>
      </c>
      <c r="Q80" s="14">
        <f>'80Nm 33mm 2.28m-min'!Q80</f>
        <v>23.1</v>
      </c>
      <c r="R80" s="26">
        <f>'80Nm 33mm 2.28m-min'!R80</f>
        <v>1</v>
      </c>
    </row>
    <row r="81" spans="1:18" x14ac:dyDescent="0.25">
      <c r="A81" s="24">
        <f>'80Nm 33mm 2.28m-min'!A81</f>
        <v>4156957</v>
      </c>
      <c r="B81" s="24">
        <f>'80Nm 33mm 2.28m-min'!B81</f>
        <v>3.0070000000000001</v>
      </c>
      <c r="C81" s="24" t="str">
        <f>'80Nm 33mm 2.28m-min'!C81</f>
        <v>Ds18x100</v>
      </c>
      <c r="D81" s="24" t="str">
        <f>'80Nm 33mm 2.28m-min'!D81</f>
        <v>Ds</v>
      </c>
      <c r="E81" s="35">
        <f>'80Nm 33mm 2.28m-min'!E81</f>
        <v>18</v>
      </c>
      <c r="F81" s="14" t="e">
        <f>'80Nm 33mm 2.28m-min'!F81</f>
        <v>#N/A</v>
      </c>
      <c r="G81" s="41">
        <f>'80Nm 33mm 2.28m-min'!G81</f>
        <v>100</v>
      </c>
      <c r="H81" s="24" t="str">
        <f>'80Nm 33mm 2.28m-min'!H81</f>
        <v>J</v>
      </c>
      <c r="I81" s="35">
        <f>'80Nm 33mm 2.28m-min'!I81</f>
        <v>28</v>
      </c>
      <c r="J81" s="35">
        <f>'80Nm 33mm 2.28m-min'!J81</f>
        <v>35</v>
      </c>
      <c r="K81" s="25">
        <f>'80Nm 33mm 2.28m-min'!K81</f>
        <v>27.91</v>
      </c>
      <c r="L81" s="24" t="str">
        <f>'80Nm 33mm 2.28m-min'!L81</f>
        <v>Acciaio inox</v>
      </c>
      <c r="M81" s="25">
        <f>'80Nm 33mm 2.28m-min'!M81</f>
        <v>146.69999999999999</v>
      </c>
      <c r="N81" s="37">
        <f>'80Nm 33mm 2.28m-min'!N81</f>
        <v>80</v>
      </c>
      <c r="O81" s="41">
        <f>'80Nm 33mm 2.28m-min'!O81</f>
        <v>33</v>
      </c>
      <c r="P81" s="46">
        <f>'80Nm 33mm 2.28m-min'!P81</f>
        <v>2.2810000000000001</v>
      </c>
      <c r="Q81" s="14">
        <f>'80Nm 33mm 2.28m-min'!Q81</f>
        <v>23.1</v>
      </c>
      <c r="R81" s="26">
        <f>'80Nm 33mm 2.28m-min'!R81</f>
        <v>1</v>
      </c>
    </row>
    <row r="82" spans="1:18" x14ac:dyDescent="0.25">
      <c r="A82" s="24">
        <f>'80Nm 33mm 2.28m-min'!A82</f>
        <v>3968641</v>
      </c>
      <c r="B82" s="24">
        <f>'80Nm 33mm 2.28m-min'!B82</f>
        <v>0.36299999999999999</v>
      </c>
      <c r="C82" s="24" t="str">
        <f>'80Nm 33mm 2.28m-min'!C82</f>
        <v>Tr18x4</v>
      </c>
      <c r="D82" s="24" t="str">
        <f>'80Nm 33mm 2.28m-min'!D82</f>
        <v>Tr</v>
      </c>
      <c r="E82" s="35">
        <f>'80Nm 33mm 2.28m-min'!E82</f>
        <v>18</v>
      </c>
      <c r="F82" s="14" t="e">
        <f>'80Nm 33mm 2.28m-min'!F82</f>
        <v>#N/A</v>
      </c>
      <c r="G82" s="41">
        <f>'80Nm 33mm 2.28m-min'!G82</f>
        <v>4</v>
      </c>
      <c r="H82" s="24" t="str">
        <f>'80Nm 33mm 2.28m-min'!H82</f>
        <v>J</v>
      </c>
      <c r="I82" s="35">
        <f>'80Nm 33mm 2.28m-min'!I82</f>
        <v>28</v>
      </c>
      <c r="J82" s="35">
        <f>'80Nm 33mm 2.28m-min'!J82</f>
        <v>35</v>
      </c>
      <c r="K82" s="25">
        <f>'80Nm 33mm 2.28m-min'!K82</f>
        <v>13.36</v>
      </c>
      <c r="L82" s="24" t="str">
        <f>'80Nm 33mm 2.28m-min'!L82</f>
        <v>Acciaio inox</v>
      </c>
      <c r="M82" s="25">
        <f>'80Nm 33mm 2.28m-min'!M82</f>
        <v>92.69</v>
      </c>
      <c r="N82" s="37">
        <f>'80Nm 33mm 2.28m-min'!N82</f>
        <v>80</v>
      </c>
      <c r="O82" s="41">
        <f>'80Nm 33mm 2.28m-min'!O82</f>
        <v>33</v>
      </c>
      <c r="P82" s="46">
        <f>'80Nm 33mm 2.28m-min'!P82</f>
        <v>2.2810000000000001</v>
      </c>
      <c r="Q82" s="14">
        <f>'80Nm 33mm 2.28m-min'!Q82</f>
        <v>577.5</v>
      </c>
      <c r="R82" s="26">
        <f>'80Nm 33mm 2.28m-min'!R82</f>
        <v>1</v>
      </c>
    </row>
    <row r="83" spans="1:18" x14ac:dyDescent="0.25">
      <c r="A83" s="24">
        <f>'80Nm 33mm 2.28m-min'!A83</f>
        <v>3928954</v>
      </c>
      <c r="B83" s="24">
        <f>'80Nm 33mm 2.28m-min'!B83</f>
        <v>0.378</v>
      </c>
      <c r="C83" s="24" t="str">
        <f>'80Nm 33mm 2.28m-min'!C83</f>
        <v>Tr20x4</v>
      </c>
      <c r="D83" s="24" t="str">
        <f>'80Nm 33mm 2.28m-min'!D83</f>
        <v>Tr</v>
      </c>
      <c r="E83" s="35">
        <f>'80Nm 33mm 2.28m-min'!E83</f>
        <v>20</v>
      </c>
      <c r="F83" s="14" t="e">
        <f>'80Nm 33mm 2.28m-min'!F83</f>
        <v>#N/A</v>
      </c>
      <c r="G83" s="41">
        <f>'80Nm 33mm 2.28m-min'!G83</f>
        <v>4</v>
      </c>
      <c r="H83" s="24" t="str">
        <f>'80Nm 33mm 2.28m-min'!H83</f>
        <v>J</v>
      </c>
      <c r="I83" s="35">
        <f>'80Nm 33mm 2.28m-min'!I83</f>
        <v>32</v>
      </c>
      <c r="J83" s="35">
        <f>'80Nm 33mm 2.28m-min'!J83</f>
        <v>44</v>
      </c>
      <c r="K83" s="25">
        <f>'80Nm 33mm 2.28m-min'!K83</f>
        <v>15.39</v>
      </c>
      <c r="L83" s="24" t="str">
        <f>'80Nm 33mm 2.28m-min'!L83</f>
        <v>Acciaio C15</v>
      </c>
      <c r="M83" s="25">
        <f>'80Nm 33mm 2.28m-min'!M83</f>
        <v>28.29</v>
      </c>
      <c r="N83" s="37">
        <f>'80Nm 33mm 2.28m-min'!N83</f>
        <v>80</v>
      </c>
      <c r="O83" s="41">
        <f>'80Nm 33mm 2.28m-min'!O83</f>
        <v>33</v>
      </c>
      <c r="P83" s="46">
        <f>'80Nm 33mm 2.28m-min'!P83</f>
        <v>2.2810000000000001</v>
      </c>
      <c r="Q83" s="14">
        <f>'80Nm 33mm 2.28m-min'!Q83</f>
        <v>577.5</v>
      </c>
      <c r="R83" s="26">
        <f>'80Nm 33mm 2.28m-min'!R83</f>
        <v>1</v>
      </c>
    </row>
    <row r="84" spans="1:18" x14ac:dyDescent="0.25">
      <c r="A84" s="24">
        <f>'80Nm 33mm 2.28m-min'!A84</f>
        <v>3890476</v>
      </c>
      <c r="B84" s="24">
        <f>'80Nm 33mm 2.28m-min'!B84</f>
        <v>0.94399999999999995</v>
      </c>
      <c r="C84" s="24" t="str">
        <f>'80Nm 33mm 2.28m-min'!C84</f>
        <v>Ds16x35</v>
      </c>
      <c r="D84" s="24" t="str">
        <f>'80Nm 33mm 2.28m-min'!D84</f>
        <v>Ds</v>
      </c>
      <c r="E84" s="35">
        <f>'80Nm 33mm 2.28m-min'!E84</f>
        <v>16</v>
      </c>
      <c r="F84" s="14" t="e">
        <f>'80Nm 33mm 2.28m-min'!F84</f>
        <v>#N/A</v>
      </c>
      <c r="G84" s="41">
        <f>'80Nm 33mm 2.28m-min'!G84</f>
        <v>35</v>
      </c>
      <c r="H84" s="24" t="str">
        <f>'80Nm 33mm 2.28m-min'!H84</f>
        <v>R</v>
      </c>
      <c r="I84" s="35">
        <f>'80Nm 33mm 2.28m-min'!I84</f>
        <v>28</v>
      </c>
      <c r="J84" s="35">
        <f>'80Nm 33mm 2.28m-min'!J84</f>
        <v>35</v>
      </c>
      <c r="K84" s="25">
        <f>'80Nm 33mm 2.28m-min'!K84</f>
        <v>20.84</v>
      </c>
      <c r="L84" s="24" t="str">
        <f>'80Nm 33mm 2.28m-min'!L84</f>
        <v>Alluminio</v>
      </c>
      <c r="M84" s="25">
        <f>'80Nm 33mm 2.28m-min'!M84</f>
        <v>243</v>
      </c>
      <c r="N84" s="37">
        <f>'80Nm 33mm 2.28m-min'!N84</f>
        <v>80</v>
      </c>
      <c r="O84" s="41">
        <f>'80Nm 33mm 2.28m-min'!O84</f>
        <v>33</v>
      </c>
      <c r="P84" s="46">
        <f>'80Nm 33mm 2.28m-min'!P84</f>
        <v>2.2810000000000001</v>
      </c>
      <c r="Q84" s="14">
        <f>'80Nm 33mm 2.28m-min'!Q84</f>
        <v>66</v>
      </c>
      <c r="R84" s="26">
        <f>'80Nm 33mm 2.28m-min'!R84</f>
        <v>1</v>
      </c>
    </row>
    <row r="85" spans="1:18" x14ac:dyDescent="0.25">
      <c r="A85" s="24">
        <f>'80Nm 33mm 2.28m-min'!A85</f>
        <v>3890476</v>
      </c>
      <c r="B85" s="24">
        <f>'80Nm 33mm 2.28m-min'!B85</f>
        <v>0.94399999999999995</v>
      </c>
      <c r="C85" s="24" t="str">
        <f>'80Nm 33mm 2.28m-min'!C85</f>
        <v>Ds16x35</v>
      </c>
      <c r="D85" s="24" t="str">
        <f>'80Nm 33mm 2.28m-min'!D85</f>
        <v>Ds</v>
      </c>
      <c r="E85" s="35">
        <f>'80Nm 33mm 2.28m-min'!E85</f>
        <v>16</v>
      </c>
      <c r="F85" s="14" t="e">
        <f>'80Nm 33mm 2.28m-min'!F85</f>
        <v>#N/A</v>
      </c>
      <c r="G85" s="41">
        <f>'80Nm 33mm 2.28m-min'!G85</f>
        <v>35</v>
      </c>
      <c r="H85" s="24" t="str">
        <f>'80Nm 33mm 2.28m-min'!H85</f>
        <v>R</v>
      </c>
      <c r="I85" s="35">
        <f>'80Nm 33mm 2.28m-min'!I85</f>
        <v>28</v>
      </c>
      <c r="J85" s="35">
        <f>'80Nm 33mm 2.28m-min'!J85</f>
        <v>35</v>
      </c>
      <c r="K85" s="25">
        <f>'80Nm 33mm 2.28m-min'!K85</f>
        <v>20.84</v>
      </c>
      <c r="L85" s="24" t="str">
        <f>'80Nm 33mm 2.28m-min'!L85</f>
        <v>Acciaio inox</v>
      </c>
      <c r="M85" s="25">
        <f>'80Nm 33mm 2.28m-min'!M85</f>
        <v>120.54</v>
      </c>
      <c r="N85" s="37">
        <f>'80Nm 33mm 2.28m-min'!N85</f>
        <v>80</v>
      </c>
      <c r="O85" s="41">
        <f>'80Nm 33mm 2.28m-min'!O85</f>
        <v>33</v>
      </c>
      <c r="P85" s="46">
        <f>'80Nm 33mm 2.28m-min'!P85</f>
        <v>2.2810000000000001</v>
      </c>
      <c r="Q85" s="14">
        <f>'80Nm 33mm 2.28m-min'!Q85</f>
        <v>66</v>
      </c>
      <c r="R85" s="26">
        <f>'80Nm 33mm 2.28m-min'!R85</f>
        <v>1</v>
      </c>
    </row>
    <row r="86" spans="1:18" x14ac:dyDescent="0.25">
      <c r="A86" s="24">
        <f>'80Nm 33mm 2.28m-min'!A86</f>
        <v>3779658</v>
      </c>
      <c r="B86" s="24">
        <f>'80Nm 33mm 2.28m-min'!B86</f>
        <v>0.36299999999999999</v>
      </c>
      <c r="C86" s="24" t="str">
        <f>'80Nm 33mm 2.28m-min'!C86</f>
        <v>Tr18x4</v>
      </c>
      <c r="D86" s="24" t="str">
        <f>'80Nm 33mm 2.28m-min'!D86</f>
        <v>Tr</v>
      </c>
      <c r="E86" s="35">
        <f>'80Nm 33mm 2.28m-min'!E86</f>
        <v>18</v>
      </c>
      <c r="F86" s="14" t="e">
        <f>'80Nm 33mm 2.28m-min'!F86</f>
        <v>#N/A</v>
      </c>
      <c r="G86" s="41">
        <f>'80Nm 33mm 2.28m-min'!G86</f>
        <v>4</v>
      </c>
      <c r="H86" s="24" t="str">
        <f>'80Nm 33mm 2.28m-min'!H86</f>
        <v>W300</v>
      </c>
      <c r="I86" s="35">
        <f>'80Nm 33mm 2.28m-min'!I86</f>
        <v>28</v>
      </c>
      <c r="J86" s="35">
        <f>'80Nm 33mm 2.28m-min'!J86</f>
        <v>35</v>
      </c>
      <c r="K86" s="25">
        <f>'80Nm 33mm 2.28m-min'!K86</f>
        <v>16.41</v>
      </c>
      <c r="L86" s="24" t="str">
        <f>'80Nm 33mm 2.28m-min'!L86</f>
        <v>Acciaio inox</v>
      </c>
      <c r="M86" s="25">
        <f>'80Nm 33mm 2.28m-min'!M86</f>
        <v>92.69</v>
      </c>
      <c r="N86" s="37">
        <f>'80Nm 33mm 2.28m-min'!N86</f>
        <v>80</v>
      </c>
      <c r="O86" s="41">
        <f>'80Nm 33mm 2.28m-min'!O86</f>
        <v>33</v>
      </c>
      <c r="P86" s="46">
        <f>'80Nm 33mm 2.28m-min'!P86</f>
        <v>2.2810000000000001</v>
      </c>
      <c r="Q86" s="14">
        <f>'80Nm 33mm 2.28m-min'!Q86</f>
        <v>577.5</v>
      </c>
      <c r="R86" s="26">
        <f>'80Nm 33mm 2.28m-min'!R86</f>
        <v>1</v>
      </c>
    </row>
    <row r="87" spans="1:18" x14ac:dyDescent="0.25">
      <c r="A87" s="24">
        <f>'80Nm 33mm 2.28m-min'!A87</f>
        <v>3741861</v>
      </c>
      <c r="B87" s="24">
        <f>'80Nm 33mm 2.28m-min'!B87</f>
        <v>0.378</v>
      </c>
      <c r="C87" s="24" t="str">
        <f>'80Nm 33mm 2.28m-min'!C87</f>
        <v>Tr20x4</v>
      </c>
      <c r="D87" s="24" t="str">
        <f>'80Nm 33mm 2.28m-min'!D87</f>
        <v>Tr</v>
      </c>
      <c r="E87" s="35">
        <f>'80Nm 33mm 2.28m-min'!E87</f>
        <v>20</v>
      </c>
      <c r="F87" s="14" t="e">
        <f>'80Nm 33mm 2.28m-min'!F87</f>
        <v>#N/A</v>
      </c>
      <c r="G87" s="41">
        <f>'80Nm 33mm 2.28m-min'!G87</f>
        <v>4</v>
      </c>
      <c r="H87" s="24" t="str">
        <f>'80Nm 33mm 2.28m-min'!H87</f>
        <v>W300</v>
      </c>
      <c r="I87" s="35">
        <f>'80Nm 33mm 2.28m-min'!I87</f>
        <v>32</v>
      </c>
      <c r="J87" s="35">
        <f>'80Nm 33mm 2.28m-min'!J87</f>
        <v>44</v>
      </c>
      <c r="K87" s="25">
        <f>'80Nm 33mm 2.28m-min'!K87</f>
        <v>21.67</v>
      </c>
      <c r="L87" s="24" t="str">
        <f>'80Nm 33mm 2.28m-min'!L87</f>
        <v>Acciaio C15</v>
      </c>
      <c r="M87" s="25">
        <f>'80Nm 33mm 2.28m-min'!M87</f>
        <v>28.29</v>
      </c>
      <c r="N87" s="37">
        <f>'80Nm 33mm 2.28m-min'!N87</f>
        <v>80</v>
      </c>
      <c r="O87" s="41">
        <f>'80Nm 33mm 2.28m-min'!O87</f>
        <v>33</v>
      </c>
      <c r="P87" s="46">
        <f>'80Nm 33mm 2.28m-min'!P87</f>
        <v>2.2810000000000001</v>
      </c>
      <c r="Q87" s="14">
        <f>'80Nm 33mm 2.28m-min'!Q87</f>
        <v>577.5</v>
      </c>
      <c r="R87" s="26">
        <f>'80Nm 33mm 2.28m-min'!R87</f>
        <v>1</v>
      </c>
    </row>
    <row r="88" spans="1:18" x14ac:dyDescent="0.25">
      <c r="A88" s="24">
        <f>'80Nm 33mm 2.28m-min'!A88</f>
        <v>3655327</v>
      </c>
      <c r="B88" s="24">
        <f>'80Nm 33mm 2.28m-min'!B88</f>
        <v>0.36299999999999999</v>
      </c>
      <c r="C88" s="24" t="str">
        <f>'80Nm 33mm 2.28m-min'!C88</f>
        <v>Tr18x4</v>
      </c>
      <c r="D88" s="24" t="str">
        <f>'80Nm 33mm 2.28m-min'!D88</f>
        <v>Tr</v>
      </c>
      <c r="E88" s="35">
        <f>'80Nm 33mm 2.28m-min'!E88</f>
        <v>18</v>
      </c>
      <c r="F88" s="14" t="e">
        <f>'80Nm 33mm 2.28m-min'!F88</f>
        <v>#N/A</v>
      </c>
      <c r="G88" s="41">
        <f>'80Nm 33mm 2.28m-min'!G88</f>
        <v>4</v>
      </c>
      <c r="H88" s="24" t="str">
        <f>'80Nm 33mm 2.28m-min'!H88</f>
        <v>R</v>
      </c>
      <c r="I88" s="35">
        <f>'80Nm 33mm 2.28m-min'!I88</f>
        <v>28</v>
      </c>
      <c r="J88" s="35">
        <f>'80Nm 33mm 2.28m-min'!J88</f>
        <v>35</v>
      </c>
      <c r="K88" s="25">
        <f>'80Nm 33mm 2.28m-min'!K88</f>
        <v>11.28</v>
      </c>
      <c r="L88" s="24" t="str">
        <f>'80Nm 33mm 2.28m-min'!L88</f>
        <v>Acciaio inox</v>
      </c>
      <c r="M88" s="25">
        <f>'80Nm 33mm 2.28m-min'!M88</f>
        <v>92.69</v>
      </c>
      <c r="N88" s="37">
        <f>'80Nm 33mm 2.28m-min'!N88</f>
        <v>80</v>
      </c>
      <c r="O88" s="41">
        <f>'80Nm 33mm 2.28m-min'!O88</f>
        <v>33</v>
      </c>
      <c r="P88" s="46">
        <f>'80Nm 33mm 2.28m-min'!P88</f>
        <v>2.2810000000000001</v>
      </c>
      <c r="Q88" s="14">
        <f>'80Nm 33mm 2.28m-min'!Q88</f>
        <v>577.5</v>
      </c>
      <c r="R88" s="26">
        <f>'80Nm 33mm 2.28m-min'!R88</f>
        <v>1</v>
      </c>
    </row>
    <row r="89" spans="1:18" x14ac:dyDescent="0.25">
      <c r="A89" s="24">
        <f>'80Nm 33mm 2.28m-min'!A89</f>
        <v>3654841</v>
      </c>
      <c r="B89" s="24">
        <f>'80Nm 33mm 2.28m-min'!B89</f>
        <v>0.378</v>
      </c>
      <c r="C89" s="24" t="str">
        <f>'80Nm 33mm 2.28m-min'!C89</f>
        <v>Tr20x4</v>
      </c>
      <c r="D89" s="24" t="str">
        <f>'80Nm 33mm 2.28m-min'!D89</f>
        <v>Tr</v>
      </c>
      <c r="E89" s="35">
        <f>'80Nm 33mm 2.28m-min'!E89</f>
        <v>20</v>
      </c>
      <c r="F89" s="14" t="e">
        <f>'80Nm 33mm 2.28m-min'!F89</f>
        <v>#N/A</v>
      </c>
      <c r="G89" s="41">
        <f>'80Nm 33mm 2.28m-min'!G89</f>
        <v>4</v>
      </c>
      <c r="H89" s="24" t="str">
        <f>'80Nm 33mm 2.28m-min'!H89</f>
        <v>R</v>
      </c>
      <c r="I89" s="35">
        <f>'80Nm 33mm 2.28m-min'!I89</f>
        <v>32</v>
      </c>
      <c r="J89" s="35">
        <f>'80Nm 33mm 2.28m-min'!J89</f>
        <v>44</v>
      </c>
      <c r="K89" s="25">
        <f>'80Nm 33mm 2.28m-min'!K89</f>
        <v>12.68</v>
      </c>
      <c r="L89" s="24" t="str">
        <f>'80Nm 33mm 2.28m-min'!L89</f>
        <v>Acciaio C15</v>
      </c>
      <c r="M89" s="25">
        <f>'80Nm 33mm 2.28m-min'!M89</f>
        <v>28.29</v>
      </c>
      <c r="N89" s="37">
        <f>'80Nm 33mm 2.28m-min'!N89</f>
        <v>80</v>
      </c>
      <c r="O89" s="41">
        <f>'80Nm 33mm 2.28m-min'!O89</f>
        <v>33</v>
      </c>
      <c r="P89" s="46">
        <f>'80Nm 33mm 2.28m-min'!P89</f>
        <v>2.2810000000000001</v>
      </c>
      <c r="Q89" s="14">
        <f>'80Nm 33mm 2.28m-min'!Q89</f>
        <v>577.5</v>
      </c>
      <c r="R89" s="26">
        <f>'80Nm 33mm 2.28m-min'!R89</f>
        <v>1</v>
      </c>
    </row>
    <row r="90" spans="1:18" x14ac:dyDescent="0.25">
      <c r="A90" s="24">
        <f>'80Nm 33mm 2.28m-min'!A90</f>
        <v>3584579</v>
      </c>
      <c r="B90" s="24">
        <f>'80Nm 33mm 2.28m-min'!B90</f>
        <v>0.36299999999999999</v>
      </c>
      <c r="C90" s="24" t="str">
        <f>'80Nm 33mm 2.28m-min'!C90</f>
        <v>Tr18x4</v>
      </c>
      <c r="D90" s="24" t="str">
        <f>'80Nm 33mm 2.28m-min'!D90</f>
        <v>Tr</v>
      </c>
      <c r="E90" s="35">
        <f>'80Nm 33mm 2.28m-min'!E90</f>
        <v>18</v>
      </c>
      <c r="F90" s="14" t="e">
        <f>'80Nm 33mm 2.28m-min'!F90</f>
        <v>#N/A</v>
      </c>
      <c r="G90" s="41">
        <f>'80Nm 33mm 2.28m-min'!G90</f>
        <v>4</v>
      </c>
      <c r="H90" s="24" t="str">
        <f>'80Nm 33mm 2.28m-min'!H90</f>
        <v>J</v>
      </c>
      <c r="I90" s="35">
        <f>'80Nm 33mm 2.28m-min'!I90</f>
        <v>28</v>
      </c>
      <c r="J90" s="35">
        <f>'80Nm 33mm 2.28m-min'!J90</f>
        <v>35</v>
      </c>
      <c r="K90" s="25">
        <f>'80Nm 33mm 2.28m-min'!K90</f>
        <v>13.36</v>
      </c>
      <c r="L90" s="24" t="str">
        <f>'80Nm 33mm 2.28m-min'!L90</f>
        <v>Alluminio</v>
      </c>
      <c r="M90" s="25">
        <f>'80Nm 33mm 2.28m-min'!M90</f>
        <v>177.48</v>
      </c>
      <c r="N90" s="37">
        <f>'80Nm 33mm 2.28m-min'!N90</f>
        <v>80</v>
      </c>
      <c r="O90" s="41">
        <f>'80Nm 33mm 2.28m-min'!O90</f>
        <v>33</v>
      </c>
      <c r="P90" s="46">
        <f>'80Nm 33mm 2.28m-min'!P90</f>
        <v>2.2810000000000001</v>
      </c>
      <c r="Q90" s="14">
        <f>'80Nm 33mm 2.28m-min'!Q90</f>
        <v>577.5</v>
      </c>
      <c r="R90" s="26">
        <f>'80Nm 33mm 2.28m-min'!R90</f>
        <v>1</v>
      </c>
    </row>
    <row r="91" spans="1:18" x14ac:dyDescent="0.25">
      <c r="A91" s="24">
        <f>'80Nm 33mm 2.28m-min'!A91</f>
        <v>3540718</v>
      </c>
      <c r="B91" s="24">
        <f>'80Nm 33mm 2.28m-min'!B91</f>
        <v>0.69199999999999995</v>
      </c>
      <c r="C91" s="24" t="str">
        <f>'80Nm 33mm 2.28m-min'!C91</f>
        <v>Ds10x25</v>
      </c>
      <c r="D91" s="24" t="str">
        <f>'80Nm 33mm 2.28m-min'!D91</f>
        <v>Ds</v>
      </c>
      <c r="E91" s="35">
        <f>'80Nm 33mm 2.28m-min'!E91</f>
        <v>10</v>
      </c>
      <c r="F91" s="14" t="e">
        <f>'80Nm 33mm 2.28m-min'!F91</f>
        <v>#N/A</v>
      </c>
      <c r="G91" s="41">
        <f>'80Nm 33mm 2.28m-min'!G91</f>
        <v>25</v>
      </c>
      <c r="H91" s="24" t="str">
        <f>'80Nm 33mm 2.28m-min'!H91</f>
        <v>J</v>
      </c>
      <c r="I91" s="35">
        <f>'80Nm 33mm 2.28m-min'!I91</f>
        <v>25</v>
      </c>
      <c r="J91" s="35">
        <f>'80Nm 33mm 2.28m-min'!J91</f>
        <v>25</v>
      </c>
      <c r="K91" s="25">
        <f>'80Nm 33mm 2.28m-min'!K91</f>
        <v>20.85</v>
      </c>
      <c r="L91" s="24" t="str">
        <f>'80Nm 33mm 2.28m-min'!L91</f>
        <v>Acciaio inox</v>
      </c>
      <c r="M91" s="25">
        <f>'80Nm 33mm 2.28m-min'!M91</f>
        <v>64.349999999999994</v>
      </c>
      <c r="N91" s="37">
        <f>'80Nm 33mm 2.28m-min'!N91</f>
        <v>80</v>
      </c>
      <c r="O91" s="41">
        <f>'80Nm 33mm 2.28m-min'!O91</f>
        <v>33</v>
      </c>
      <c r="P91" s="46">
        <f>'80Nm 33mm 2.28m-min'!P91</f>
        <v>2.2810000000000001</v>
      </c>
      <c r="Q91" s="14">
        <f>'80Nm 33mm 2.28m-min'!Q91</f>
        <v>92.4</v>
      </c>
      <c r="R91" s="26">
        <f>'80Nm 33mm 2.28m-min'!R91</f>
        <v>1</v>
      </c>
    </row>
    <row r="92" spans="1:18" x14ac:dyDescent="0.25">
      <c r="A92" s="24">
        <f>'80Nm 33mm 2.28m-min'!A92</f>
        <v>3487168</v>
      </c>
      <c r="B92" s="24">
        <f>'80Nm 33mm 2.28m-min'!B92</f>
        <v>0.44600000000000001</v>
      </c>
      <c r="C92" s="24" t="str">
        <f>'80Nm 33mm 2.28m-min'!C92</f>
        <v>Tr20x8P4</v>
      </c>
      <c r="D92" s="24" t="str">
        <f>'80Nm 33mm 2.28m-min'!D92</f>
        <v>Tr</v>
      </c>
      <c r="E92" s="35">
        <f>'80Nm 33mm 2.28m-min'!E92</f>
        <v>20</v>
      </c>
      <c r="F92" s="14">
        <f>'80Nm 33mm 2.28m-min'!F92</f>
        <v>8</v>
      </c>
      <c r="G92" s="41">
        <f>'80Nm 33mm 2.28m-min'!G92</f>
        <v>4</v>
      </c>
      <c r="H92" s="24" t="str">
        <f>'80Nm 33mm 2.28m-min'!H92</f>
        <v>J</v>
      </c>
      <c r="I92" s="35">
        <f>'80Nm 33mm 2.28m-min'!I92</f>
        <v>32</v>
      </c>
      <c r="J92" s="35">
        <f>'80Nm 33mm 2.28m-min'!J92</f>
        <v>44</v>
      </c>
      <c r="K92" s="25">
        <f>'80Nm 33mm 2.28m-min'!K92</f>
        <v>20.45</v>
      </c>
      <c r="L92" s="24" t="str">
        <f>'80Nm 33mm 2.28m-min'!L92</f>
        <v>Acciaio C15</v>
      </c>
      <c r="M92" s="25">
        <f>'80Nm 33mm 2.28m-min'!M92</f>
        <v>28.29</v>
      </c>
      <c r="N92" s="37">
        <f>'80Nm 33mm 2.28m-min'!N92</f>
        <v>80</v>
      </c>
      <c r="O92" s="41">
        <f>'80Nm 33mm 2.28m-min'!O92</f>
        <v>33</v>
      </c>
      <c r="P92" s="46">
        <f>'80Nm 33mm 2.28m-min'!P92</f>
        <v>2.2810000000000001</v>
      </c>
      <c r="Q92" s="14">
        <f>'80Nm 33mm 2.28m-min'!Q92</f>
        <v>577.5</v>
      </c>
      <c r="R92" s="26">
        <f>'80Nm 33mm 2.28m-min'!R92</f>
        <v>1</v>
      </c>
    </row>
    <row r="93" spans="1:18" x14ac:dyDescent="0.25">
      <c r="A93" s="24">
        <f>'80Nm 33mm 2.28m-min'!A93</f>
        <v>3472561</v>
      </c>
      <c r="B93" s="24">
        <f>'80Nm 33mm 2.28m-min'!B93</f>
        <v>0.32500000000000001</v>
      </c>
      <c r="C93" s="24" t="str">
        <f>'80Nm 33mm 2.28m-min'!C93</f>
        <v>Tr16x4</v>
      </c>
      <c r="D93" s="24" t="str">
        <f>'80Nm 33mm 2.28m-min'!D93</f>
        <v>Tr</v>
      </c>
      <c r="E93" s="35">
        <f>'80Nm 33mm 2.28m-min'!E93</f>
        <v>16</v>
      </c>
      <c r="F93" s="14" t="e">
        <f>'80Nm 33mm 2.28m-min'!F93</f>
        <v>#N/A</v>
      </c>
      <c r="G93" s="41">
        <f>'80Nm 33mm 2.28m-min'!G93</f>
        <v>4</v>
      </c>
      <c r="H93" s="24" t="str">
        <f>'80Nm 33mm 2.28m-min'!H93</f>
        <v>J</v>
      </c>
      <c r="I93" s="35">
        <f>'80Nm 33mm 2.28m-min'!I93</f>
        <v>28</v>
      </c>
      <c r="J93" s="35">
        <f>'80Nm 33mm 2.28m-min'!J93</f>
        <v>35</v>
      </c>
      <c r="K93" s="25">
        <f>'80Nm 33mm 2.28m-min'!K93</f>
        <v>14.51</v>
      </c>
      <c r="L93" s="24" t="str">
        <f>'80Nm 33mm 2.28m-min'!L93</f>
        <v>Acciaio inox</v>
      </c>
      <c r="M93" s="25">
        <f>'80Nm 33mm 2.28m-min'!M93</f>
        <v>74.98</v>
      </c>
      <c r="N93" s="37">
        <f>'80Nm 33mm 2.28m-min'!N93</f>
        <v>80</v>
      </c>
      <c r="O93" s="41">
        <f>'80Nm 33mm 2.28m-min'!O93</f>
        <v>33</v>
      </c>
      <c r="P93" s="46">
        <f>'80Nm 33mm 2.28m-min'!P93</f>
        <v>2.2810000000000001</v>
      </c>
      <c r="Q93" s="14">
        <f>'80Nm 33mm 2.28m-min'!Q93</f>
        <v>577.5</v>
      </c>
      <c r="R93" s="26">
        <f>'80Nm 33mm 2.28m-min'!R93</f>
        <v>1</v>
      </c>
    </row>
    <row r="94" spans="1:18" x14ac:dyDescent="0.25">
      <c r="A94" s="24">
        <f>'80Nm 33mm 2.28m-min'!A94</f>
        <v>3467354</v>
      </c>
      <c r="B94" s="24">
        <f>'80Nm 33mm 2.28m-min'!B94</f>
        <v>0.42399999999999999</v>
      </c>
      <c r="C94" s="24" t="str">
        <f>'80Nm 33mm 2.28m-min'!C94</f>
        <v>Tr18x8P4</v>
      </c>
      <c r="D94" s="24" t="str">
        <f>'80Nm 33mm 2.28m-min'!D94</f>
        <v>Tr</v>
      </c>
      <c r="E94" s="35">
        <f>'80Nm 33mm 2.28m-min'!E94</f>
        <v>18</v>
      </c>
      <c r="F94" s="14">
        <f>'80Nm 33mm 2.28m-min'!F94</f>
        <v>8</v>
      </c>
      <c r="G94" s="41">
        <f>'80Nm 33mm 2.28m-min'!G94</f>
        <v>4</v>
      </c>
      <c r="H94" s="24" t="str">
        <f>'80Nm 33mm 2.28m-min'!H94</f>
        <v>J</v>
      </c>
      <c r="I94" s="35">
        <f>'80Nm 33mm 2.28m-min'!I94</f>
        <v>28</v>
      </c>
      <c r="J94" s="35">
        <f>'80Nm 33mm 2.28m-min'!J94</f>
        <v>35</v>
      </c>
      <c r="K94" s="25">
        <f>'80Nm 33mm 2.28m-min'!K94</f>
        <v>18.100000000000001</v>
      </c>
      <c r="L94" s="24" t="str">
        <f>'80Nm 33mm 2.28m-min'!L94</f>
        <v>Acciaio inox</v>
      </c>
      <c r="M94" s="25">
        <f>'80Nm 33mm 2.28m-min'!M94</f>
        <v>143.29</v>
      </c>
      <c r="N94" s="37">
        <f>'80Nm 33mm 2.28m-min'!N94</f>
        <v>80</v>
      </c>
      <c r="O94" s="41">
        <f>'80Nm 33mm 2.28m-min'!O94</f>
        <v>33</v>
      </c>
      <c r="P94" s="46">
        <f>'80Nm 33mm 2.28m-min'!P94</f>
        <v>2.2810000000000001</v>
      </c>
      <c r="Q94" s="14">
        <f>'80Nm 33mm 2.28m-min'!Q94</f>
        <v>577.5</v>
      </c>
      <c r="R94" s="26">
        <f>'80Nm 33mm 2.28m-min'!R94</f>
        <v>1</v>
      </c>
    </row>
    <row r="95" spans="1:18" x14ac:dyDescent="0.25">
      <c r="A95" s="24">
        <f>'80Nm 33mm 2.28m-min'!A95</f>
        <v>3419137</v>
      </c>
      <c r="B95" s="24">
        <f>'80Nm 33mm 2.28m-min'!B95</f>
        <v>0.36299999999999999</v>
      </c>
      <c r="C95" s="24" t="str">
        <f>'80Nm 33mm 2.28m-min'!C95</f>
        <v>Tr18x4</v>
      </c>
      <c r="D95" s="24" t="str">
        <f>'80Nm 33mm 2.28m-min'!D95</f>
        <v>Tr</v>
      </c>
      <c r="E95" s="35">
        <f>'80Nm 33mm 2.28m-min'!E95</f>
        <v>18</v>
      </c>
      <c r="F95" s="14" t="e">
        <f>'80Nm 33mm 2.28m-min'!F95</f>
        <v>#N/A</v>
      </c>
      <c r="G95" s="41">
        <f>'80Nm 33mm 2.28m-min'!G95</f>
        <v>4</v>
      </c>
      <c r="H95" s="24" t="str">
        <f>'80Nm 33mm 2.28m-min'!H95</f>
        <v>W300</v>
      </c>
      <c r="I95" s="35">
        <f>'80Nm 33mm 2.28m-min'!I95</f>
        <v>28</v>
      </c>
      <c r="J95" s="35">
        <f>'80Nm 33mm 2.28m-min'!J95</f>
        <v>35</v>
      </c>
      <c r="K95" s="25">
        <f>'80Nm 33mm 2.28m-min'!K95</f>
        <v>16.41</v>
      </c>
      <c r="L95" s="24" t="str">
        <f>'80Nm 33mm 2.28m-min'!L95</f>
        <v>Alluminio</v>
      </c>
      <c r="M95" s="25">
        <f>'80Nm 33mm 2.28m-min'!M95</f>
        <v>177.48</v>
      </c>
      <c r="N95" s="37">
        <f>'80Nm 33mm 2.28m-min'!N95</f>
        <v>80</v>
      </c>
      <c r="O95" s="41">
        <f>'80Nm 33mm 2.28m-min'!O95</f>
        <v>33</v>
      </c>
      <c r="P95" s="46">
        <f>'80Nm 33mm 2.28m-min'!P95</f>
        <v>2.2810000000000001</v>
      </c>
      <c r="Q95" s="14">
        <f>'80Nm 33mm 2.28m-min'!Q95</f>
        <v>577.5</v>
      </c>
      <c r="R95" s="26">
        <f>'80Nm 33mm 2.28m-min'!R95</f>
        <v>1</v>
      </c>
    </row>
    <row r="96" spans="1:18" x14ac:dyDescent="0.25">
      <c r="A96" s="24">
        <f>'80Nm 33mm 2.28m-min'!A96</f>
        <v>3400698</v>
      </c>
      <c r="B96" s="24">
        <f>'80Nm 33mm 2.28m-min'!B96</f>
        <v>0.40799999999999997</v>
      </c>
      <c r="C96" s="24" t="str">
        <f>'80Nm 33mm 2.28m-min'!C96</f>
        <v>Ds127x127</v>
      </c>
      <c r="D96" s="24" t="str">
        <f>'80Nm 33mm 2.28m-min'!D96</f>
        <v>Ds</v>
      </c>
      <c r="E96" s="35">
        <f>'80Nm 33mm 2.28m-min'!E96</f>
        <v>127</v>
      </c>
      <c r="F96" s="14" t="e">
        <f>'80Nm 33mm 2.28m-min'!F96</f>
        <v>#N/A</v>
      </c>
      <c r="G96" s="41">
        <f>'80Nm 33mm 2.28m-min'!G96</f>
        <v>127</v>
      </c>
      <c r="H96" s="24" t="str">
        <f>'80Nm 33mm 2.28m-min'!H96</f>
        <v>J</v>
      </c>
      <c r="I96" s="35">
        <f>'80Nm 33mm 2.28m-min'!I96</f>
        <v>28</v>
      </c>
      <c r="J96" s="35">
        <f>'80Nm 33mm 2.28m-min'!J96</f>
        <v>35</v>
      </c>
      <c r="K96" s="25" t="str">
        <f>'80Nm 33mm 2.28m-min'!K96</f>
        <v>Su richiesta</v>
      </c>
      <c r="L96" s="24" t="str">
        <f>'80Nm 33mm 2.28m-min'!L96</f>
        <v>Acciaio inox</v>
      </c>
      <c r="M96" s="25" t="str">
        <f>'80Nm 33mm 2.28m-min'!M96</f>
        <v>Su richiesta</v>
      </c>
      <c r="N96" s="37">
        <f>'80Nm 33mm 2.28m-min'!N96</f>
        <v>80</v>
      </c>
      <c r="O96" s="41">
        <f>'80Nm 33mm 2.28m-min'!O96</f>
        <v>33</v>
      </c>
      <c r="P96" s="46">
        <f>'80Nm 33mm 2.28m-min'!P96</f>
        <v>2.2810000000000001</v>
      </c>
      <c r="Q96" s="14">
        <f>'80Nm 33mm 2.28m-min'!Q96</f>
        <v>18.188976377952756</v>
      </c>
      <c r="R96" s="26">
        <f>'80Nm 33mm 2.28m-min'!R96</f>
        <v>1</v>
      </c>
    </row>
    <row r="97" spans="1:18" x14ac:dyDescent="0.25">
      <c r="A97" s="24">
        <f>'80Nm 33mm 2.28m-min'!A97</f>
        <v>3367351</v>
      </c>
      <c r="B97" s="24">
        <f>'80Nm 33mm 2.28m-min'!B97</f>
        <v>2.375</v>
      </c>
      <c r="C97" s="24" t="str">
        <f>'80Nm 33mm 2.28m-min'!C97</f>
        <v>Ds18x80</v>
      </c>
      <c r="D97" s="24" t="str">
        <f>'80Nm 33mm 2.28m-min'!D97</f>
        <v>Ds</v>
      </c>
      <c r="E97" s="35">
        <f>'80Nm 33mm 2.28m-min'!E97</f>
        <v>18</v>
      </c>
      <c r="F97" s="14" t="e">
        <f>'80Nm 33mm 2.28m-min'!F97</f>
        <v>#N/A</v>
      </c>
      <c r="G97" s="41">
        <f>'80Nm 33mm 2.28m-min'!G97</f>
        <v>80</v>
      </c>
      <c r="H97" s="24" t="str">
        <f>'80Nm 33mm 2.28m-min'!H97</f>
        <v>R</v>
      </c>
      <c r="I97" s="35">
        <f>'80Nm 33mm 2.28m-min'!I97</f>
        <v>28</v>
      </c>
      <c r="J97" s="35">
        <f>'80Nm 33mm 2.28m-min'!J97</f>
        <v>35</v>
      </c>
      <c r="K97" s="25">
        <f>'80Nm 33mm 2.28m-min'!K97</f>
        <v>22.78</v>
      </c>
      <c r="L97" s="24" t="str">
        <f>'80Nm 33mm 2.28m-min'!L97</f>
        <v>Alluminio</v>
      </c>
      <c r="M97" s="25">
        <f>'80Nm 33mm 2.28m-min'!M97</f>
        <v>310.5</v>
      </c>
      <c r="N97" s="37">
        <f>'80Nm 33mm 2.28m-min'!N97</f>
        <v>80</v>
      </c>
      <c r="O97" s="41">
        <f>'80Nm 33mm 2.28m-min'!O97</f>
        <v>33</v>
      </c>
      <c r="P97" s="46">
        <f>'80Nm 33mm 2.28m-min'!P97</f>
        <v>2.2810000000000001</v>
      </c>
      <c r="Q97" s="14">
        <f>'80Nm 33mm 2.28m-min'!Q97</f>
        <v>28.875</v>
      </c>
      <c r="R97" s="26">
        <f>'80Nm 33mm 2.28m-min'!R97</f>
        <v>1</v>
      </c>
    </row>
    <row r="98" spans="1:18" x14ac:dyDescent="0.25">
      <c r="A98" s="24">
        <f>'80Nm 33mm 2.28m-min'!A98</f>
        <v>3367351</v>
      </c>
      <c r="B98" s="24">
        <f>'80Nm 33mm 2.28m-min'!B98</f>
        <v>2.375</v>
      </c>
      <c r="C98" s="24" t="str">
        <f>'80Nm 33mm 2.28m-min'!C98</f>
        <v>Ds18x80</v>
      </c>
      <c r="D98" s="24" t="str">
        <f>'80Nm 33mm 2.28m-min'!D98</f>
        <v>Ds</v>
      </c>
      <c r="E98" s="35">
        <f>'80Nm 33mm 2.28m-min'!E98</f>
        <v>18</v>
      </c>
      <c r="F98" s="14" t="e">
        <f>'80Nm 33mm 2.28m-min'!F98</f>
        <v>#N/A</v>
      </c>
      <c r="G98" s="41">
        <f>'80Nm 33mm 2.28m-min'!G98</f>
        <v>80</v>
      </c>
      <c r="H98" s="24" t="str">
        <f>'80Nm 33mm 2.28m-min'!H98</f>
        <v>R</v>
      </c>
      <c r="I98" s="35">
        <f>'80Nm 33mm 2.28m-min'!I98</f>
        <v>28</v>
      </c>
      <c r="J98" s="35">
        <f>'80Nm 33mm 2.28m-min'!J98</f>
        <v>35</v>
      </c>
      <c r="K98" s="25">
        <f>'80Nm 33mm 2.28m-min'!K98</f>
        <v>22.78</v>
      </c>
      <c r="L98" s="24" t="str">
        <f>'80Nm 33mm 2.28m-min'!L98</f>
        <v>Acciaio inox</v>
      </c>
      <c r="M98" s="25">
        <f>'80Nm 33mm 2.28m-min'!M98</f>
        <v>139.4</v>
      </c>
      <c r="N98" s="37">
        <f>'80Nm 33mm 2.28m-min'!N98</f>
        <v>80</v>
      </c>
      <c r="O98" s="41">
        <f>'80Nm 33mm 2.28m-min'!O98</f>
        <v>33</v>
      </c>
      <c r="P98" s="46">
        <f>'80Nm 33mm 2.28m-min'!P98</f>
        <v>2.2810000000000001</v>
      </c>
      <c r="Q98" s="14">
        <f>'80Nm 33mm 2.28m-min'!Q98</f>
        <v>28.875</v>
      </c>
      <c r="R98" s="26">
        <f>'80Nm 33mm 2.28m-min'!R98</f>
        <v>1</v>
      </c>
    </row>
    <row r="99" spans="1:18" x14ac:dyDescent="0.25">
      <c r="A99" s="24">
        <f>'80Nm 33mm 2.28m-min'!A99</f>
        <v>3321112</v>
      </c>
      <c r="B99" s="24">
        <f>'80Nm 33mm 2.28m-min'!B99</f>
        <v>0.44600000000000001</v>
      </c>
      <c r="C99" s="24" t="str">
        <f>'80Nm 33mm 2.28m-min'!C99</f>
        <v>Tr20x8P4</v>
      </c>
      <c r="D99" s="24" t="str">
        <f>'80Nm 33mm 2.28m-min'!D99</f>
        <v>Tr</v>
      </c>
      <c r="E99" s="35">
        <f>'80Nm 33mm 2.28m-min'!E99</f>
        <v>20</v>
      </c>
      <c r="F99" s="14">
        <f>'80Nm 33mm 2.28m-min'!F99</f>
        <v>8</v>
      </c>
      <c r="G99" s="41">
        <f>'80Nm 33mm 2.28m-min'!G99</f>
        <v>4</v>
      </c>
      <c r="H99" s="24" t="str">
        <f>'80Nm 33mm 2.28m-min'!H99</f>
        <v>W300</v>
      </c>
      <c r="I99" s="35">
        <f>'80Nm 33mm 2.28m-min'!I99</f>
        <v>32</v>
      </c>
      <c r="J99" s="35">
        <f>'80Nm 33mm 2.28m-min'!J99</f>
        <v>44</v>
      </c>
      <c r="K99" s="25">
        <f>'80Nm 33mm 2.28m-min'!K99</f>
        <v>27.29</v>
      </c>
      <c r="L99" s="24" t="str">
        <f>'80Nm 33mm 2.28m-min'!L99</f>
        <v>Acciaio C15</v>
      </c>
      <c r="M99" s="25">
        <f>'80Nm 33mm 2.28m-min'!M99</f>
        <v>28.29</v>
      </c>
      <c r="N99" s="37">
        <f>'80Nm 33mm 2.28m-min'!N99</f>
        <v>80</v>
      </c>
      <c r="O99" s="41">
        <f>'80Nm 33mm 2.28m-min'!O99</f>
        <v>33</v>
      </c>
      <c r="P99" s="46">
        <f>'80Nm 33mm 2.28m-min'!P99</f>
        <v>2.2810000000000001</v>
      </c>
      <c r="Q99" s="14">
        <f>'80Nm 33mm 2.28m-min'!Q99</f>
        <v>577.5</v>
      </c>
      <c r="R99" s="26">
        <f>'80Nm 33mm 2.28m-min'!R99</f>
        <v>1</v>
      </c>
    </row>
    <row r="100" spans="1:18" x14ac:dyDescent="0.25">
      <c r="A100" s="24">
        <f>'80Nm 33mm 2.28m-min'!A100</f>
        <v>3317073</v>
      </c>
      <c r="B100" s="24">
        <f>'80Nm 33mm 2.28m-min'!B100</f>
        <v>0.36299999999999999</v>
      </c>
      <c r="C100" s="24" t="str">
        <f>'80Nm 33mm 2.28m-min'!C100</f>
        <v>Tr18x4</v>
      </c>
      <c r="D100" s="24" t="str">
        <f>'80Nm 33mm 2.28m-min'!D100</f>
        <v>Tr</v>
      </c>
      <c r="E100" s="35">
        <f>'80Nm 33mm 2.28m-min'!E100</f>
        <v>18</v>
      </c>
      <c r="F100" s="14" t="e">
        <f>'80Nm 33mm 2.28m-min'!F100</f>
        <v>#N/A</v>
      </c>
      <c r="G100" s="41">
        <f>'80Nm 33mm 2.28m-min'!G100</f>
        <v>4</v>
      </c>
      <c r="H100" s="24" t="str">
        <f>'80Nm 33mm 2.28m-min'!H100</f>
        <v>R</v>
      </c>
      <c r="I100" s="35">
        <f>'80Nm 33mm 2.28m-min'!I100</f>
        <v>28</v>
      </c>
      <c r="J100" s="35">
        <f>'80Nm 33mm 2.28m-min'!J100</f>
        <v>35</v>
      </c>
      <c r="K100" s="25">
        <f>'80Nm 33mm 2.28m-min'!K100</f>
        <v>11.28</v>
      </c>
      <c r="L100" s="24" t="str">
        <f>'80Nm 33mm 2.28m-min'!L100</f>
        <v>Alluminio</v>
      </c>
      <c r="M100" s="25">
        <f>'80Nm 33mm 2.28m-min'!M100</f>
        <v>177.48</v>
      </c>
      <c r="N100" s="37">
        <f>'80Nm 33mm 2.28m-min'!N100</f>
        <v>80</v>
      </c>
      <c r="O100" s="41">
        <f>'80Nm 33mm 2.28m-min'!O100</f>
        <v>33</v>
      </c>
      <c r="P100" s="46">
        <f>'80Nm 33mm 2.28m-min'!P100</f>
        <v>2.2810000000000001</v>
      </c>
      <c r="Q100" s="14">
        <f>'80Nm 33mm 2.28m-min'!Q100</f>
        <v>577.5</v>
      </c>
      <c r="R100" s="26">
        <f>'80Nm 33mm 2.28m-min'!R100</f>
        <v>1</v>
      </c>
    </row>
    <row r="101" spans="1:18" x14ac:dyDescent="0.25">
      <c r="A101" s="24">
        <f>'80Nm 33mm 2.28m-min'!A101</f>
        <v>3307201</v>
      </c>
      <c r="B101" s="24">
        <f>'80Nm 33mm 2.28m-min'!B101</f>
        <v>0.32500000000000001</v>
      </c>
      <c r="C101" s="24" t="str">
        <f>'80Nm 33mm 2.28m-min'!C101</f>
        <v>Tr16x4</v>
      </c>
      <c r="D101" s="24" t="str">
        <f>'80Nm 33mm 2.28m-min'!D101</f>
        <v>Tr</v>
      </c>
      <c r="E101" s="35">
        <f>'80Nm 33mm 2.28m-min'!E101</f>
        <v>16</v>
      </c>
      <c r="F101" s="14" t="e">
        <f>'80Nm 33mm 2.28m-min'!F101</f>
        <v>#N/A</v>
      </c>
      <c r="G101" s="41">
        <f>'80Nm 33mm 2.28m-min'!G101</f>
        <v>4</v>
      </c>
      <c r="H101" s="24" t="str">
        <f>'80Nm 33mm 2.28m-min'!H101</f>
        <v>W300</v>
      </c>
      <c r="I101" s="35">
        <f>'80Nm 33mm 2.28m-min'!I101</f>
        <v>28</v>
      </c>
      <c r="J101" s="35">
        <f>'80Nm 33mm 2.28m-min'!J101</f>
        <v>35</v>
      </c>
      <c r="K101" s="25">
        <f>'80Nm 33mm 2.28m-min'!K101</f>
        <v>17.68</v>
      </c>
      <c r="L101" s="24" t="str">
        <f>'80Nm 33mm 2.28m-min'!L101</f>
        <v>Acciaio inox</v>
      </c>
      <c r="M101" s="25">
        <f>'80Nm 33mm 2.28m-min'!M101</f>
        <v>74.98</v>
      </c>
      <c r="N101" s="37">
        <f>'80Nm 33mm 2.28m-min'!N101</f>
        <v>80</v>
      </c>
      <c r="O101" s="41">
        <f>'80Nm 33mm 2.28m-min'!O101</f>
        <v>33</v>
      </c>
      <c r="P101" s="46">
        <f>'80Nm 33mm 2.28m-min'!P101</f>
        <v>2.2810000000000001</v>
      </c>
      <c r="Q101" s="14">
        <f>'80Nm 33mm 2.28m-min'!Q101</f>
        <v>577.5</v>
      </c>
      <c r="R101" s="26">
        <f>'80Nm 33mm 2.28m-min'!R101</f>
        <v>1</v>
      </c>
    </row>
    <row r="102" spans="1:18" x14ac:dyDescent="0.25">
      <c r="A102" s="24">
        <f>'80Nm 33mm 2.28m-min'!A102</f>
        <v>3302242</v>
      </c>
      <c r="B102" s="24">
        <f>'80Nm 33mm 2.28m-min'!B102</f>
        <v>0.42399999999999999</v>
      </c>
      <c r="C102" s="24" t="str">
        <f>'80Nm 33mm 2.28m-min'!C102</f>
        <v>Tr18x8P4</v>
      </c>
      <c r="D102" s="24" t="str">
        <f>'80Nm 33mm 2.28m-min'!D102</f>
        <v>Tr</v>
      </c>
      <c r="E102" s="35">
        <f>'80Nm 33mm 2.28m-min'!E102</f>
        <v>18</v>
      </c>
      <c r="F102" s="14">
        <f>'80Nm 33mm 2.28m-min'!F102</f>
        <v>8</v>
      </c>
      <c r="G102" s="41">
        <f>'80Nm 33mm 2.28m-min'!G102</f>
        <v>4</v>
      </c>
      <c r="H102" s="24" t="str">
        <f>'80Nm 33mm 2.28m-min'!H102</f>
        <v>W300</v>
      </c>
      <c r="I102" s="35">
        <f>'80Nm 33mm 2.28m-min'!I102</f>
        <v>28</v>
      </c>
      <c r="J102" s="35">
        <f>'80Nm 33mm 2.28m-min'!J102</f>
        <v>35</v>
      </c>
      <c r="K102" s="25">
        <f>'80Nm 33mm 2.28m-min'!K102</f>
        <v>21.66</v>
      </c>
      <c r="L102" s="24" t="str">
        <f>'80Nm 33mm 2.28m-min'!L102</f>
        <v>Acciaio inox</v>
      </c>
      <c r="M102" s="25">
        <f>'80Nm 33mm 2.28m-min'!M102</f>
        <v>143.29</v>
      </c>
      <c r="N102" s="37">
        <f>'80Nm 33mm 2.28m-min'!N102</f>
        <v>80</v>
      </c>
      <c r="O102" s="41">
        <f>'80Nm 33mm 2.28m-min'!O102</f>
        <v>33</v>
      </c>
      <c r="P102" s="46">
        <f>'80Nm 33mm 2.28m-min'!P102</f>
        <v>2.2810000000000001</v>
      </c>
      <c r="Q102" s="14">
        <f>'80Nm 33mm 2.28m-min'!Q102</f>
        <v>577.5</v>
      </c>
      <c r="R102" s="26">
        <f>'80Nm 33mm 2.28m-min'!R102</f>
        <v>1</v>
      </c>
    </row>
    <row r="103" spans="1:18" x14ac:dyDescent="0.25">
      <c r="A103" s="24">
        <f>'80Nm 33mm 2.28m-min'!A103</f>
        <v>3289036</v>
      </c>
      <c r="B103" s="24">
        <f>'80Nm 33mm 2.28m-min'!B103</f>
        <v>0.81799999999999995</v>
      </c>
      <c r="C103" s="24" t="str">
        <f>'80Nm 33mm 2.28m-min'!C103</f>
        <v>Ds14x30</v>
      </c>
      <c r="D103" s="24" t="str">
        <f>'80Nm 33mm 2.28m-min'!D103</f>
        <v>Ds</v>
      </c>
      <c r="E103" s="35">
        <f>'80Nm 33mm 2.28m-min'!E103</f>
        <v>14</v>
      </c>
      <c r="F103" s="14" t="e">
        <f>'80Nm 33mm 2.28m-min'!F103</f>
        <v>#N/A</v>
      </c>
      <c r="G103" s="41">
        <f>'80Nm 33mm 2.28m-min'!G103</f>
        <v>30</v>
      </c>
      <c r="H103" s="24" t="str">
        <f>'80Nm 33mm 2.28m-min'!H103</f>
        <v>R</v>
      </c>
      <c r="I103" s="35">
        <f>'80Nm 33mm 2.28m-min'!I103</f>
        <v>28</v>
      </c>
      <c r="J103" s="35">
        <f>'80Nm 33mm 2.28m-min'!J103</f>
        <v>35</v>
      </c>
      <c r="K103" s="25">
        <f>'80Nm 33mm 2.28m-min'!K103</f>
        <v>19.55</v>
      </c>
      <c r="L103" s="24" t="str">
        <f>'80Nm 33mm 2.28m-min'!L103</f>
        <v>Acciaio inox</v>
      </c>
      <c r="M103" s="25">
        <f>'80Nm 33mm 2.28m-min'!M103</f>
        <v>90.2</v>
      </c>
      <c r="N103" s="37">
        <f>'80Nm 33mm 2.28m-min'!N103</f>
        <v>80</v>
      </c>
      <c r="O103" s="41">
        <f>'80Nm 33mm 2.28m-min'!O103</f>
        <v>33</v>
      </c>
      <c r="P103" s="46">
        <f>'80Nm 33mm 2.28m-min'!P103</f>
        <v>2.2810000000000001</v>
      </c>
      <c r="Q103" s="14">
        <f>'80Nm 33mm 2.28m-min'!Q103</f>
        <v>77</v>
      </c>
      <c r="R103" s="26">
        <f>'80Nm 33mm 2.28m-min'!R103</f>
        <v>1</v>
      </c>
    </row>
    <row r="104" spans="1:18" x14ac:dyDescent="0.25">
      <c r="A104" s="24">
        <f>'80Nm 33mm 2.28m-min'!A104</f>
        <v>3289036</v>
      </c>
      <c r="B104" s="24">
        <f>'80Nm 33mm 2.28m-min'!B104</f>
        <v>0.70199999999999996</v>
      </c>
      <c r="C104" s="24" t="str">
        <f>'80Nm 33mm 2.28m-min'!C104</f>
        <v>Ds14x25</v>
      </c>
      <c r="D104" s="24" t="str">
        <f>'80Nm 33mm 2.28m-min'!D104</f>
        <v>Ds</v>
      </c>
      <c r="E104" s="35">
        <f>'80Nm 33mm 2.28m-min'!E104</f>
        <v>14</v>
      </c>
      <c r="F104" s="14" t="e">
        <f>'80Nm 33mm 2.28m-min'!F104</f>
        <v>#N/A</v>
      </c>
      <c r="G104" s="41">
        <f>'80Nm 33mm 2.28m-min'!G104</f>
        <v>25</v>
      </c>
      <c r="H104" s="24" t="str">
        <f>'80Nm 33mm 2.28m-min'!H104</f>
        <v>R</v>
      </c>
      <c r="I104" s="35">
        <f>'80Nm 33mm 2.28m-min'!I104</f>
        <v>28</v>
      </c>
      <c r="J104" s="35">
        <f>'80Nm 33mm 2.28m-min'!J104</f>
        <v>35</v>
      </c>
      <c r="K104" s="25">
        <f>'80Nm 33mm 2.28m-min'!K104</f>
        <v>19.55</v>
      </c>
      <c r="L104" s="24" t="str">
        <f>'80Nm 33mm 2.28m-min'!L104</f>
        <v>Acciaio inox</v>
      </c>
      <c r="M104" s="25">
        <f>'80Nm 33mm 2.28m-min'!M104</f>
        <v>90.2</v>
      </c>
      <c r="N104" s="37">
        <f>'80Nm 33mm 2.28m-min'!N104</f>
        <v>80</v>
      </c>
      <c r="O104" s="41">
        <f>'80Nm 33mm 2.28m-min'!O104</f>
        <v>33</v>
      </c>
      <c r="P104" s="46">
        <f>'80Nm 33mm 2.28m-min'!P104</f>
        <v>2.2810000000000001</v>
      </c>
      <c r="Q104" s="14">
        <f>'80Nm 33mm 2.28m-min'!Q104</f>
        <v>92.4</v>
      </c>
      <c r="R104" s="26">
        <f>'80Nm 33mm 2.28m-min'!R104</f>
        <v>1</v>
      </c>
    </row>
    <row r="105" spans="1:18" x14ac:dyDescent="0.25">
      <c r="A105" s="24">
        <f>'80Nm 33mm 2.28m-min'!A105</f>
        <v>3243877</v>
      </c>
      <c r="B105" s="24">
        <f>'80Nm 33mm 2.28m-min'!B105</f>
        <v>0.44600000000000001</v>
      </c>
      <c r="C105" s="24" t="str">
        <f>'80Nm 33mm 2.28m-min'!C105</f>
        <v>Tr20x8P4</v>
      </c>
      <c r="D105" s="24" t="str">
        <f>'80Nm 33mm 2.28m-min'!D105</f>
        <v>Tr</v>
      </c>
      <c r="E105" s="35">
        <f>'80Nm 33mm 2.28m-min'!E105</f>
        <v>20</v>
      </c>
      <c r="F105" s="14">
        <f>'80Nm 33mm 2.28m-min'!F105</f>
        <v>8</v>
      </c>
      <c r="G105" s="41">
        <f>'80Nm 33mm 2.28m-min'!G105</f>
        <v>4</v>
      </c>
      <c r="H105" s="24" t="str">
        <f>'80Nm 33mm 2.28m-min'!H105</f>
        <v>R</v>
      </c>
      <c r="I105" s="35">
        <f>'80Nm 33mm 2.28m-min'!I105</f>
        <v>32</v>
      </c>
      <c r="J105" s="35">
        <f>'80Nm 33mm 2.28m-min'!J105</f>
        <v>44</v>
      </c>
      <c r="K105" s="25">
        <f>'80Nm 33mm 2.28m-min'!K105</f>
        <v>17.920000000000002</v>
      </c>
      <c r="L105" s="24" t="str">
        <f>'80Nm 33mm 2.28m-min'!L105</f>
        <v>Acciaio C15</v>
      </c>
      <c r="M105" s="25">
        <f>'80Nm 33mm 2.28m-min'!M105</f>
        <v>28.29</v>
      </c>
      <c r="N105" s="37">
        <f>'80Nm 33mm 2.28m-min'!N105</f>
        <v>80</v>
      </c>
      <c r="O105" s="41">
        <f>'80Nm 33mm 2.28m-min'!O105</f>
        <v>33</v>
      </c>
      <c r="P105" s="46">
        <f>'80Nm 33mm 2.28m-min'!P105</f>
        <v>2.2810000000000001</v>
      </c>
      <c r="Q105" s="14">
        <f>'80Nm 33mm 2.28m-min'!Q105</f>
        <v>577.5</v>
      </c>
      <c r="R105" s="26">
        <f>'80Nm 33mm 2.28m-min'!R105</f>
        <v>1</v>
      </c>
    </row>
    <row r="106" spans="1:18" x14ac:dyDescent="0.25">
      <c r="A106" s="24">
        <f>'80Nm 33mm 2.28m-min'!A106</f>
        <v>3223702</v>
      </c>
      <c r="B106" s="24">
        <f>'80Nm 33mm 2.28m-min'!B106</f>
        <v>0.28699999999999998</v>
      </c>
      <c r="C106" s="24" t="str">
        <f>'80Nm 33mm 2.28m-min'!C106</f>
        <v>Ds12x5</v>
      </c>
      <c r="D106" s="24" t="str">
        <f>'80Nm 33mm 2.28m-min'!D106</f>
        <v>Ds</v>
      </c>
      <c r="E106" s="35">
        <f>'80Nm 33mm 2.28m-min'!E106</f>
        <v>12</v>
      </c>
      <c r="F106" s="14" t="e">
        <f>'80Nm 33mm 2.28m-min'!F106</f>
        <v>#N/A</v>
      </c>
      <c r="G106" s="41">
        <f>'80Nm 33mm 2.28m-min'!G106</f>
        <v>5</v>
      </c>
      <c r="H106" s="24" t="str">
        <f>'80Nm 33mm 2.28m-min'!H106</f>
        <v>J</v>
      </c>
      <c r="I106" s="35">
        <f>'80Nm 33mm 2.28m-min'!I106</f>
        <v>28</v>
      </c>
      <c r="J106" s="35">
        <f>'80Nm 33mm 2.28m-min'!J106</f>
        <v>35</v>
      </c>
      <c r="K106" s="25">
        <f>'80Nm 33mm 2.28m-min'!K106</f>
        <v>24.16</v>
      </c>
      <c r="L106" s="24" t="str">
        <f>'80Nm 33mm 2.28m-min'!L106</f>
        <v>Acciaio inox</v>
      </c>
      <c r="M106" s="25">
        <f>'80Nm 33mm 2.28m-min'!M106</f>
        <v>74.849999999999994</v>
      </c>
      <c r="N106" s="37">
        <f>'80Nm 33mm 2.28m-min'!N106</f>
        <v>80</v>
      </c>
      <c r="O106" s="41">
        <f>'80Nm 33mm 2.28m-min'!O106</f>
        <v>33</v>
      </c>
      <c r="P106" s="46">
        <f>'80Nm 33mm 2.28m-min'!P106</f>
        <v>2.2810000000000001</v>
      </c>
      <c r="Q106" s="14">
        <f>'80Nm 33mm 2.28m-min'!Q106</f>
        <v>462</v>
      </c>
      <c r="R106" s="26">
        <f>'80Nm 33mm 2.28m-min'!R106</f>
        <v>1</v>
      </c>
    </row>
    <row r="107" spans="1:18" x14ac:dyDescent="0.25">
      <c r="A107" s="24">
        <f>'80Nm 33mm 2.28m-min'!A107</f>
        <v>3212969</v>
      </c>
      <c r="B107" s="24">
        <f>'80Nm 33mm 2.28m-min'!B107</f>
        <v>1.0860000000000001</v>
      </c>
      <c r="C107" s="24" t="str">
        <f>'80Nm 33mm 2.28m-min'!C107</f>
        <v>Ds14x406</v>
      </c>
      <c r="D107" s="24" t="str">
        <f>'80Nm 33mm 2.28m-min'!D107</f>
        <v>Ds</v>
      </c>
      <c r="E107" s="35">
        <f>'80Nm 33mm 2.28m-min'!E107</f>
        <v>14</v>
      </c>
      <c r="F107" s="14" t="e">
        <f>'80Nm 33mm 2.28m-min'!F107</f>
        <v>#N/A</v>
      </c>
      <c r="G107" s="41">
        <f>'80Nm 33mm 2.28m-min'!G107</f>
        <v>406</v>
      </c>
      <c r="H107" s="24" t="str">
        <f>'80Nm 33mm 2.28m-min'!H107</f>
        <v>R</v>
      </c>
      <c r="I107" s="35">
        <f>'80Nm 33mm 2.28m-min'!I107</f>
        <v>28</v>
      </c>
      <c r="J107" s="35">
        <f>'80Nm 33mm 2.28m-min'!J107</f>
        <v>35</v>
      </c>
      <c r="K107" s="25" t="str">
        <f>'80Nm 33mm 2.28m-min'!K107</f>
        <v>Su richiesta</v>
      </c>
      <c r="L107" s="24" t="str">
        <f>'80Nm 33mm 2.28m-min'!L107</f>
        <v>Acciaio inox</v>
      </c>
      <c r="M107" s="25">
        <f>'80Nm 33mm 2.28m-min'!M107</f>
        <v>95.12</v>
      </c>
      <c r="N107" s="37">
        <f>'80Nm 33mm 2.28m-min'!N107</f>
        <v>80</v>
      </c>
      <c r="O107" s="41">
        <f>'80Nm 33mm 2.28m-min'!O107</f>
        <v>33</v>
      </c>
      <c r="P107" s="46">
        <f>'80Nm 33mm 2.28m-min'!P107</f>
        <v>2.2810000000000001</v>
      </c>
      <c r="Q107" s="14">
        <f>'80Nm 33mm 2.28m-min'!Q107</f>
        <v>5.6896551724137927</v>
      </c>
      <c r="R107" s="26">
        <f>'80Nm 33mm 2.28m-min'!R107</f>
        <v>1</v>
      </c>
    </row>
    <row r="108" spans="1:18" x14ac:dyDescent="0.25">
      <c r="A108" s="24">
        <f>'80Nm 33mm 2.28m-min'!A108</f>
        <v>3198411</v>
      </c>
      <c r="B108" s="24">
        <f>'80Nm 33mm 2.28m-min'!B108</f>
        <v>0.32500000000000001</v>
      </c>
      <c r="C108" s="24" t="str">
        <f>'80Nm 33mm 2.28m-min'!C108</f>
        <v>Tr16x4</v>
      </c>
      <c r="D108" s="24" t="str">
        <f>'80Nm 33mm 2.28m-min'!D108</f>
        <v>Tr</v>
      </c>
      <c r="E108" s="35">
        <f>'80Nm 33mm 2.28m-min'!E108</f>
        <v>16</v>
      </c>
      <c r="F108" s="14" t="e">
        <f>'80Nm 33mm 2.28m-min'!F108</f>
        <v>#N/A</v>
      </c>
      <c r="G108" s="41">
        <f>'80Nm 33mm 2.28m-min'!G108</f>
        <v>4</v>
      </c>
      <c r="H108" s="24" t="str">
        <f>'80Nm 33mm 2.28m-min'!H108</f>
        <v>R</v>
      </c>
      <c r="I108" s="35">
        <f>'80Nm 33mm 2.28m-min'!I108</f>
        <v>28</v>
      </c>
      <c r="J108" s="35">
        <f>'80Nm 33mm 2.28m-min'!J108</f>
        <v>35</v>
      </c>
      <c r="K108" s="25">
        <f>'80Nm 33mm 2.28m-min'!K108</f>
        <v>12.47</v>
      </c>
      <c r="L108" s="24" t="str">
        <f>'80Nm 33mm 2.28m-min'!L108</f>
        <v>Acciaio inox</v>
      </c>
      <c r="M108" s="25">
        <f>'80Nm 33mm 2.28m-min'!M108</f>
        <v>74.98</v>
      </c>
      <c r="N108" s="37">
        <f>'80Nm 33mm 2.28m-min'!N108</f>
        <v>80</v>
      </c>
      <c r="O108" s="41">
        <f>'80Nm 33mm 2.28m-min'!O108</f>
        <v>33</v>
      </c>
      <c r="P108" s="46">
        <f>'80Nm 33mm 2.28m-min'!P108</f>
        <v>2.2810000000000001</v>
      </c>
      <c r="Q108" s="14">
        <f>'80Nm 33mm 2.28m-min'!Q108</f>
        <v>577.5</v>
      </c>
      <c r="R108" s="26">
        <f>'80Nm 33mm 2.28m-min'!R108</f>
        <v>1</v>
      </c>
    </row>
    <row r="109" spans="1:18" x14ac:dyDescent="0.25">
      <c r="A109" s="24">
        <f>'80Nm 33mm 2.28m-min'!A109</f>
        <v>3193616</v>
      </c>
      <c r="B109" s="24">
        <f>'80Nm 33mm 2.28m-min'!B109</f>
        <v>0.42399999999999999</v>
      </c>
      <c r="C109" s="24" t="str">
        <f>'80Nm 33mm 2.28m-min'!C109</f>
        <v>Tr18x8P4</v>
      </c>
      <c r="D109" s="24" t="str">
        <f>'80Nm 33mm 2.28m-min'!D109</f>
        <v>Tr</v>
      </c>
      <c r="E109" s="35">
        <f>'80Nm 33mm 2.28m-min'!E109</f>
        <v>18</v>
      </c>
      <c r="F109" s="14">
        <f>'80Nm 33mm 2.28m-min'!F109</f>
        <v>8</v>
      </c>
      <c r="G109" s="41">
        <f>'80Nm 33mm 2.28m-min'!G109</f>
        <v>4</v>
      </c>
      <c r="H109" s="24" t="str">
        <f>'80Nm 33mm 2.28m-min'!H109</f>
        <v>R</v>
      </c>
      <c r="I109" s="35">
        <f>'80Nm 33mm 2.28m-min'!I109</f>
        <v>28</v>
      </c>
      <c r="J109" s="35">
        <f>'80Nm 33mm 2.28m-min'!J109</f>
        <v>35</v>
      </c>
      <c r="K109" s="25">
        <f>'80Nm 33mm 2.28m-min'!K109</f>
        <v>16.190000000000001</v>
      </c>
      <c r="L109" s="24" t="str">
        <f>'80Nm 33mm 2.28m-min'!L109</f>
        <v>Acciaio inox</v>
      </c>
      <c r="M109" s="25">
        <f>'80Nm 33mm 2.28m-min'!M109</f>
        <v>143.29</v>
      </c>
      <c r="N109" s="37">
        <f>'80Nm 33mm 2.28m-min'!N109</f>
        <v>80</v>
      </c>
      <c r="O109" s="41">
        <f>'80Nm 33mm 2.28m-min'!O109</f>
        <v>33</v>
      </c>
      <c r="P109" s="46">
        <f>'80Nm 33mm 2.28m-min'!P109</f>
        <v>2.2810000000000001</v>
      </c>
      <c r="Q109" s="14">
        <f>'80Nm 33mm 2.28m-min'!Q109</f>
        <v>577.5</v>
      </c>
      <c r="R109" s="26">
        <f>'80Nm 33mm 2.28m-min'!R109</f>
        <v>1</v>
      </c>
    </row>
    <row r="110" spans="1:18" x14ac:dyDescent="0.25">
      <c r="A110" s="24">
        <f>'80Nm 33mm 2.28m-min'!A110</f>
        <v>3136506</v>
      </c>
      <c r="B110" s="24">
        <f>'80Nm 33mm 2.28m-min'!B110</f>
        <v>0.32500000000000001</v>
      </c>
      <c r="C110" s="24" t="str">
        <f>'80Nm 33mm 2.28m-min'!C110</f>
        <v>Tr16x4</v>
      </c>
      <c r="D110" s="24" t="str">
        <f>'80Nm 33mm 2.28m-min'!D110</f>
        <v>Tr</v>
      </c>
      <c r="E110" s="35">
        <f>'80Nm 33mm 2.28m-min'!E110</f>
        <v>16</v>
      </c>
      <c r="F110" s="14" t="e">
        <f>'80Nm 33mm 2.28m-min'!F110</f>
        <v>#N/A</v>
      </c>
      <c r="G110" s="41">
        <f>'80Nm 33mm 2.28m-min'!G110</f>
        <v>4</v>
      </c>
      <c r="H110" s="24" t="str">
        <f>'80Nm 33mm 2.28m-min'!H110</f>
        <v>J</v>
      </c>
      <c r="I110" s="35">
        <f>'80Nm 33mm 2.28m-min'!I110</f>
        <v>28</v>
      </c>
      <c r="J110" s="35">
        <f>'80Nm 33mm 2.28m-min'!J110</f>
        <v>35</v>
      </c>
      <c r="K110" s="25">
        <f>'80Nm 33mm 2.28m-min'!K110</f>
        <v>14.51</v>
      </c>
      <c r="L110" s="24" t="str">
        <f>'80Nm 33mm 2.28m-min'!L110</f>
        <v>Alluminio</v>
      </c>
      <c r="M110" s="25">
        <f>'80Nm 33mm 2.28m-min'!M110</f>
        <v>177.48</v>
      </c>
      <c r="N110" s="37">
        <f>'80Nm 33mm 2.28m-min'!N110</f>
        <v>80</v>
      </c>
      <c r="O110" s="41">
        <f>'80Nm 33mm 2.28m-min'!O110</f>
        <v>33</v>
      </c>
      <c r="P110" s="46">
        <f>'80Nm 33mm 2.28m-min'!P110</f>
        <v>2.2810000000000001</v>
      </c>
      <c r="Q110" s="14">
        <f>'80Nm 33mm 2.28m-min'!Q110</f>
        <v>577.5</v>
      </c>
      <c r="R110" s="26">
        <f>'80Nm 33mm 2.28m-min'!R110</f>
        <v>1</v>
      </c>
    </row>
    <row r="111" spans="1:18" x14ac:dyDescent="0.25">
      <c r="A111" s="24">
        <f>'80Nm 33mm 2.28m-min'!A111</f>
        <v>3006332</v>
      </c>
      <c r="B111" s="24">
        <f>'80Nm 33mm 2.28m-min'!B111</f>
        <v>0.47199999999999998</v>
      </c>
      <c r="C111" s="24" t="str">
        <f>'80Nm 33mm 2.28m-min'!C111</f>
        <v>Ds12x15</v>
      </c>
      <c r="D111" s="24" t="str">
        <f>'80Nm 33mm 2.28m-min'!D111</f>
        <v>Ds</v>
      </c>
      <c r="E111" s="35">
        <f>'80Nm 33mm 2.28m-min'!E111</f>
        <v>12</v>
      </c>
      <c r="F111" s="14" t="e">
        <f>'80Nm 33mm 2.28m-min'!F111</f>
        <v>#N/A</v>
      </c>
      <c r="G111" s="41">
        <f>'80Nm 33mm 2.28m-min'!G111</f>
        <v>15</v>
      </c>
      <c r="H111" s="24" t="str">
        <f>'80Nm 33mm 2.28m-min'!H111</f>
        <v>J</v>
      </c>
      <c r="I111" s="35">
        <f>'80Nm 33mm 2.28m-min'!I111</f>
        <v>28</v>
      </c>
      <c r="J111" s="35">
        <f>'80Nm 33mm 2.28m-min'!J111</f>
        <v>35</v>
      </c>
      <c r="K111" s="25" t="str">
        <f>'80Nm 33mm 2.28m-min'!K111</f>
        <v>Su richiesta</v>
      </c>
      <c r="L111" s="24" t="str">
        <f>'80Nm 33mm 2.28m-min'!L111</f>
        <v>Acciaio inox</v>
      </c>
      <c r="M111" s="25" t="str">
        <f>'80Nm 33mm 2.28m-min'!M111</f>
        <v>Su richiesta</v>
      </c>
      <c r="N111" s="37">
        <f>'80Nm 33mm 2.28m-min'!N111</f>
        <v>80</v>
      </c>
      <c r="O111" s="41">
        <f>'80Nm 33mm 2.28m-min'!O111</f>
        <v>33</v>
      </c>
      <c r="P111" s="46">
        <f>'80Nm 33mm 2.28m-min'!P111</f>
        <v>2.2810000000000001</v>
      </c>
      <c r="Q111" s="14">
        <f>'80Nm 33mm 2.28m-min'!Q111</f>
        <v>154</v>
      </c>
      <c r="R111" s="26">
        <f>'80Nm 33mm 2.28m-min'!R111</f>
        <v>1</v>
      </c>
    </row>
    <row r="112" spans="1:18" x14ac:dyDescent="0.25">
      <c r="A112" s="24">
        <f>'80Nm 33mm 2.28m-min'!A112</f>
        <v>2991745</v>
      </c>
      <c r="B112" s="24">
        <f>'80Nm 33mm 2.28m-min'!B112</f>
        <v>0.32500000000000001</v>
      </c>
      <c r="C112" s="24" t="str">
        <f>'80Nm 33mm 2.28m-min'!C112</f>
        <v>Tr16x4</v>
      </c>
      <c r="D112" s="24" t="str">
        <f>'80Nm 33mm 2.28m-min'!D112</f>
        <v>Tr</v>
      </c>
      <c r="E112" s="35">
        <f>'80Nm 33mm 2.28m-min'!E112</f>
        <v>16</v>
      </c>
      <c r="F112" s="14" t="e">
        <f>'80Nm 33mm 2.28m-min'!F112</f>
        <v>#N/A</v>
      </c>
      <c r="G112" s="41">
        <f>'80Nm 33mm 2.28m-min'!G112</f>
        <v>4</v>
      </c>
      <c r="H112" s="24" t="str">
        <f>'80Nm 33mm 2.28m-min'!H112</f>
        <v>W300</v>
      </c>
      <c r="I112" s="35">
        <f>'80Nm 33mm 2.28m-min'!I112</f>
        <v>28</v>
      </c>
      <c r="J112" s="35">
        <f>'80Nm 33mm 2.28m-min'!J112</f>
        <v>35</v>
      </c>
      <c r="K112" s="25">
        <f>'80Nm 33mm 2.28m-min'!K112</f>
        <v>17.68</v>
      </c>
      <c r="L112" s="24" t="str">
        <f>'80Nm 33mm 2.28m-min'!L112</f>
        <v>Alluminio</v>
      </c>
      <c r="M112" s="25">
        <f>'80Nm 33mm 2.28m-min'!M112</f>
        <v>177.48</v>
      </c>
      <c r="N112" s="37">
        <f>'80Nm 33mm 2.28m-min'!N112</f>
        <v>80</v>
      </c>
      <c r="O112" s="41">
        <f>'80Nm 33mm 2.28m-min'!O112</f>
        <v>33</v>
      </c>
      <c r="P112" s="46">
        <f>'80Nm 33mm 2.28m-min'!P112</f>
        <v>2.2810000000000001</v>
      </c>
      <c r="Q112" s="14">
        <f>'80Nm 33mm 2.28m-min'!Q112</f>
        <v>577.5</v>
      </c>
      <c r="R112" s="26">
        <f>'80Nm 33mm 2.28m-min'!R112</f>
        <v>1</v>
      </c>
    </row>
    <row r="113" spans="1:18" x14ac:dyDescent="0.25">
      <c r="A113" s="24">
        <f>'80Nm 33mm 2.28m-min'!A113</f>
        <v>2976481</v>
      </c>
      <c r="B113" s="24">
        <f>'80Nm 33mm 2.28m-min'!B113</f>
        <v>0.28699999999999998</v>
      </c>
      <c r="C113" s="24" t="str">
        <f>'80Nm 33mm 2.28m-min'!C113</f>
        <v>Tr14x4</v>
      </c>
      <c r="D113" s="24" t="str">
        <f>'80Nm 33mm 2.28m-min'!D113</f>
        <v>Tr</v>
      </c>
      <c r="E113" s="35">
        <f>'80Nm 33mm 2.28m-min'!E113</f>
        <v>14</v>
      </c>
      <c r="F113" s="14" t="e">
        <f>'80Nm 33mm 2.28m-min'!F113</f>
        <v>#N/A</v>
      </c>
      <c r="G113" s="41">
        <f>'80Nm 33mm 2.28m-min'!G113</f>
        <v>4</v>
      </c>
      <c r="H113" s="24" t="str">
        <f>'80Nm 33mm 2.28m-min'!H113</f>
        <v>J</v>
      </c>
      <c r="I113" s="35">
        <f>'80Nm 33mm 2.28m-min'!I113</f>
        <v>28</v>
      </c>
      <c r="J113" s="35">
        <f>'80Nm 33mm 2.28m-min'!J113</f>
        <v>35</v>
      </c>
      <c r="K113" s="25">
        <f>'80Nm 33mm 2.28m-min'!K113</f>
        <v>14.51</v>
      </c>
      <c r="L113" s="24" t="str">
        <f>'80Nm 33mm 2.28m-min'!L113</f>
        <v>Acciaio inox</v>
      </c>
      <c r="M113" s="25">
        <f>'80Nm 33mm 2.28m-min'!M113</f>
        <v>76.59</v>
      </c>
      <c r="N113" s="37">
        <f>'80Nm 33mm 2.28m-min'!N113</f>
        <v>80</v>
      </c>
      <c r="O113" s="41">
        <f>'80Nm 33mm 2.28m-min'!O113</f>
        <v>33</v>
      </c>
      <c r="P113" s="46">
        <f>'80Nm 33mm 2.28m-min'!P113</f>
        <v>2.2810000000000001</v>
      </c>
      <c r="Q113" s="14">
        <f>'80Nm 33mm 2.28m-min'!Q113</f>
        <v>577.5</v>
      </c>
      <c r="R113" s="26">
        <f>'80Nm 33mm 2.28m-min'!R113</f>
        <v>1</v>
      </c>
    </row>
    <row r="114" spans="1:18" x14ac:dyDescent="0.25">
      <c r="A114" s="24">
        <f>'80Nm 33mm 2.28m-min'!A114</f>
        <v>2972018</v>
      </c>
      <c r="B114" s="24">
        <f>'80Nm 33mm 2.28m-min'!B114</f>
        <v>0.40400000000000003</v>
      </c>
      <c r="C114" s="24" t="str">
        <f>'80Nm 33mm 2.28m-min'!C114</f>
        <v>Tr16x8P4</v>
      </c>
      <c r="D114" s="24" t="str">
        <f>'80Nm 33mm 2.28m-min'!D114</f>
        <v>Tr</v>
      </c>
      <c r="E114" s="35">
        <f>'80Nm 33mm 2.28m-min'!E114</f>
        <v>16</v>
      </c>
      <c r="F114" s="14">
        <f>'80Nm 33mm 2.28m-min'!F114</f>
        <v>8</v>
      </c>
      <c r="G114" s="41">
        <f>'80Nm 33mm 2.28m-min'!G114</f>
        <v>4</v>
      </c>
      <c r="H114" s="24" t="str">
        <f>'80Nm 33mm 2.28m-min'!H114</f>
        <v>J</v>
      </c>
      <c r="I114" s="35">
        <f>'80Nm 33mm 2.28m-min'!I114</f>
        <v>28</v>
      </c>
      <c r="J114" s="35">
        <f>'80Nm 33mm 2.28m-min'!J114</f>
        <v>35</v>
      </c>
      <c r="K114" s="25">
        <f>'80Nm 33mm 2.28m-min'!K114</f>
        <v>15.66</v>
      </c>
      <c r="L114" s="24" t="str">
        <f>'80Nm 33mm 2.28m-min'!L114</f>
        <v>Acciaio inox</v>
      </c>
      <c r="M114" s="25">
        <f>'80Nm 33mm 2.28m-min'!M114</f>
        <v>99.59</v>
      </c>
      <c r="N114" s="37">
        <f>'80Nm 33mm 2.28m-min'!N114</f>
        <v>80</v>
      </c>
      <c r="O114" s="41">
        <f>'80Nm 33mm 2.28m-min'!O114</f>
        <v>33</v>
      </c>
      <c r="P114" s="46">
        <f>'80Nm 33mm 2.28m-min'!P114</f>
        <v>2.2810000000000001</v>
      </c>
      <c r="Q114" s="14">
        <f>'80Nm 33mm 2.28m-min'!Q114</f>
        <v>577.5</v>
      </c>
      <c r="R114" s="26">
        <f>'80Nm 33mm 2.28m-min'!R114</f>
        <v>1</v>
      </c>
    </row>
    <row r="115" spans="1:18" x14ac:dyDescent="0.25">
      <c r="A115" s="24">
        <f>'80Nm 33mm 2.28m-min'!A115</f>
        <v>2902439</v>
      </c>
      <c r="B115" s="24">
        <f>'80Nm 33mm 2.28m-min'!B115</f>
        <v>0.32500000000000001</v>
      </c>
      <c r="C115" s="24" t="str">
        <f>'80Nm 33mm 2.28m-min'!C115</f>
        <v>Tr16x4</v>
      </c>
      <c r="D115" s="24" t="str">
        <f>'80Nm 33mm 2.28m-min'!D115</f>
        <v>Tr</v>
      </c>
      <c r="E115" s="35">
        <f>'80Nm 33mm 2.28m-min'!E115</f>
        <v>16</v>
      </c>
      <c r="F115" s="14" t="e">
        <f>'80Nm 33mm 2.28m-min'!F115</f>
        <v>#N/A</v>
      </c>
      <c r="G115" s="41">
        <f>'80Nm 33mm 2.28m-min'!G115</f>
        <v>4</v>
      </c>
      <c r="H115" s="24" t="str">
        <f>'80Nm 33mm 2.28m-min'!H115</f>
        <v>R</v>
      </c>
      <c r="I115" s="35">
        <f>'80Nm 33mm 2.28m-min'!I115</f>
        <v>28</v>
      </c>
      <c r="J115" s="35">
        <f>'80Nm 33mm 2.28m-min'!J115</f>
        <v>35</v>
      </c>
      <c r="K115" s="25">
        <f>'80Nm 33mm 2.28m-min'!K115</f>
        <v>12.47</v>
      </c>
      <c r="L115" s="24" t="str">
        <f>'80Nm 33mm 2.28m-min'!L115</f>
        <v>Alluminio</v>
      </c>
      <c r="M115" s="25">
        <f>'80Nm 33mm 2.28m-min'!M115</f>
        <v>177.48</v>
      </c>
      <c r="N115" s="37">
        <f>'80Nm 33mm 2.28m-min'!N115</f>
        <v>80</v>
      </c>
      <c r="O115" s="41">
        <f>'80Nm 33mm 2.28m-min'!O115</f>
        <v>33</v>
      </c>
      <c r="P115" s="46">
        <f>'80Nm 33mm 2.28m-min'!P115</f>
        <v>2.2810000000000001</v>
      </c>
      <c r="Q115" s="14">
        <f>'80Nm 33mm 2.28m-min'!Q115</f>
        <v>577.5</v>
      </c>
      <c r="R115" s="26">
        <f>'80Nm 33mm 2.28m-min'!R115</f>
        <v>1</v>
      </c>
    </row>
    <row r="116" spans="1:18" x14ac:dyDescent="0.25">
      <c r="A116" s="24">
        <f>'80Nm 33mm 2.28m-min'!A116</f>
        <v>2834743</v>
      </c>
      <c r="B116" s="24">
        <f>'80Nm 33mm 2.28m-min'!B116</f>
        <v>0.28699999999999998</v>
      </c>
      <c r="C116" s="24" t="str">
        <f>'80Nm 33mm 2.28m-min'!C116</f>
        <v>Tr14x4</v>
      </c>
      <c r="D116" s="24" t="str">
        <f>'80Nm 33mm 2.28m-min'!D116</f>
        <v>Tr</v>
      </c>
      <c r="E116" s="35">
        <f>'80Nm 33mm 2.28m-min'!E116</f>
        <v>14</v>
      </c>
      <c r="F116" s="14" t="e">
        <f>'80Nm 33mm 2.28m-min'!F116</f>
        <v>#N/A</v>
      </c>
      <c r="G116" s="41">
        <f>'80Nm 33mm 2.28m-min'!G116</f>
        <v>4</v>
      </c>
      <c r="H116" s="24" t="str">
        <f>'80Nm 33mm 2.28m-min'!H116</f>
        <v>W300</v>
      </c>
      <c r="I116" s="35">
        <f>'80Nm 33mm 2.28m-min'!I116</f>
        <v>28</v>
      </c>
      <c r="J116" s="35">
        <f>'80Nm 33mm 2.28m-min'!J116</f>
        <v>35</v>
      </c>
      <c r="K116" s="25">
        <f>'80Nm 33mm 2.28m-min'!K116</f>
        <v>17.68</v>
      </c>
      <c r="L116" s="24" t="str">
        <f>'80Nm 33mm 2.28m-min'!L116</f>
        <v>Acciaio inox</v>
      </c>
      <c r="M116" s="25">
        <f>'80Nm 33mm 2.28m-min'!M116</f>
        <v>76.59</v>
      </c>
      <c r="N116" s="37">
        <f>'80Nm 33mm 2.28m-min'!N116</f>
        <v>80</v>
      </c>
      <c r="O116" s="41">
        <f>'80Nm 33mm 2.28m-min'!O116</f>
        <v>33</v>
      </c>
      <c r="P116" s="46">
        <f>'80Nm 33mm 2.28m-min'!P116</f>
        <v>2.2810000000000001</v>
      </c>
      <c r="Q116" s="14">
        <f>'80Nm 33mm 2.28m-min'!Q116</f>
        <v>577.5</v>
      </c>
      <c r="R116" s="26">
        <f>'80Nm 33mm 2.28m-min'!R116</f>
        <v>1</v>
      </c>
    </row>
    <row r="117" spans="1:18" x14ac:dyDescent="0.25">
      <c r="A117" s="24">
        <f>'80Nm 33mm 2.28m-min'!A117</f>
        <v>2830493</v>
      </c>
      <c r="B117" s="24">
        <f>'80Nm 33mm 2.28m-min'!B117</f>
        <v>0.40400000000000003</v>
      </c>
      <c r="C117" s="24" t="str">
        <f>'80Nm 33mm 2.28m-min'!C117</f>
        <v>Tr16x8P4</v>
      </c>
      <c r="D117" s="24" t="str">
        <f>'80Nm 33mm 2.28m-min'!D117</f>
        <v>Tr</v>
      </c>
      <c r="E117" s="35">
        <f>'80Nm 33mm 2.28m-min'!E117</f>
        <v>16</v>
      </c>
      <c r="F117" s="14">
        <f>'80Nm 33mm 2.28m-min'!F117</f>
        <v>8</v>
      </c>
      <c r="G117" s="41">
        <f>'80Nm 33mm 2.28m-min'!G117</f>
        <v>4</v>
      </c>
      <c r="H117" s="24" t="str">
        <f>'80Nm 33mm 2.28m-min'!H117</f>
        <v>W300</v>
      </c>
      <c r="I117" s="35">
        <f>'80Nm 33mm 2.28m-min'!I117</f>
        <v>28</v>
      </c>
      <c r="J117" s="35">
        <f>'80Nm 33mm 2.28m-min'!J117</f>
        <v>35</v>
      </c>
      <c r="K117" s="25">
        <f>'80Nm 33mm 2.28m-min'!K117</f>
        <v>18.96</v>
      </c>
      <c r="L117" s="24" t="str">
        <f>'80Nm 33mm 2.28m-min'!L117</f>
        <v>Acciaio inox</v>
      </c>
      <c r="M117" s="25">
        <f>'80Nm 33mm 2.28m-min'!M117</f>
        <v>99.59</v>
      </c>
      <c r="N117" s="37">
        <f>'80Nm 33mm 2.28m-min'!N117</f>
        <v>80</v>
      </c>
      <c r="O117" s="41">
        <f>'80Nm 33mm 2.28m-min'!O117</f>
        <v>33</v>
      </c>
      <c r="P117" s="46">
        <f>'80Nm 33mm 2.28m-min'!P117</f>
        <v>2.2810000000000001</v>
      </c>
      <c r="Q117" s="14">
        <f>'80Nm 33mm 2.28m-min'!Q117</f>
        <v>577.5</v>
      </c>
      <c r="R117" s="26">
        <f>'80Nm 33mm 2.28m-min'!R117</f>
        <v>1</v>
      </c>
    </row>
    <row r="118" spans="1:18" x14ac:dyDescent="0.25">
      <c r="A118" s="24">
        <f>'80Nm 33mm 2.28m-min'!A118</f>
        <v>2778049</v>
      </c>
      <c r="B118" s="24">
        <f>'80Nm 33mm 2.28m-min'!B118</f>
        <v>0.36299999999999999</v>
      </c>
      <c r="C118" s="24" t="str">
        <f>'80Nm 33mm 2.28m-min'!C118</f>
        <v>Tr18x4</v>
      </c>
      <c r="D118" s="24" t="str">
        <f>'80Nm 33mm 2.28m-min'!D118</f>
        <v>Tr</v>
      </c>
      <c r="E118" s="35">
        <f>'80Nm 33mm 2.28m-min'!E118</f>
        <v>18</v>
      </c>
      <c r="F118" s="14" t="e">
        <f>'80Nm 33mm 2.28m-min'!F118</f>
        <v>#N/A</v>
      </c>
      <c r="G118" s="41">
        <f>'80Nm 33mm 2.28m-min'!G118</f>
        <v>4</v>
      </c>
      <c r="H118" s="24" t="str">
        <f>'80Nm 33mm 2.28m-min'!H118</f>
        <v>J</v>
      </c>
      <c r="I118" s="35">
        <f>'80Nm 33mm 2.28m-min'!I118</f>
        <v>28</v>
      </c>
      <c r="J118" s="35">
        <f>'80Nm 33mm 2.28m-min'!J118</f>
        <v>35</v>
      </c>
      <c r="K118" s="25">
        <f>'80Nm 33mm 2.28m-min'!K118</f>
        <v>13.36</v>
      </c>
      <c r="L118" s="24" t="str">
        <f>'80Nm 33mm 2.28m-min'!L118</f>
        <v>Acciaio C15</v>
      </c>
      <c r="M118" s="25">
        <f>'80Nm 33mm 2.28m-min'!M118</f>
        <v>25.99</v>
      </c>
      <c r="N118" s="37">
        <f>'80Nm 33mm 2.28m-min'!N118</f>
        <v>80</v>
      </c>
      <c r="O118" s="41">
        <f>'80Nm 33mm 2.28m-min'!O118</f>
        <v>33</v>
      </c>
      <c r="P118" s="46">
        <f>'80Nm 33mm 2.28m-min'!P118</f>
        <v>2.2810000000000001</v>
      </c>
      <c r="Q118" s="14">
        <f>'80Nm 33mm 2.28m-min'!Q118</f>
        <v>577.5</v>
      </c>
      <c r="R118" s="26">
        <f>'80Nm 33mm 2.28m-min'!R118</f>
        <v>1</v>
      </c>
    </row>
    <row r="119" spans="1:18" x14ac:dyDescent="0.25">
      <c r="A119" s="24">
        <f>'80Nm 33mm 2.28m-min'!A119</f>
        <v>2741495</v>
      </c>
      <c r="B119" s="24">
        <f>'80Nm 33mm 2.28m-min'!B119</f>
        <v>0.28699999999999998</v>
      </c>
      <c r="C119" s="24" t="str">
        <f>'80Nm 33mm 2.28m-min'!C119</f>
        <v>Tr14x4</v>
      </c>
      <c r="D119" s="24" t="str">
        <f>'80Nm 33mm 2.28m-min'!D119</f>
        <v>Tr</v>
      </c>
      <c r="E119" s="35">
        <f>'80Nm 33mm 2.28m-min'!E119</f>
        <v>14</v>
      </c>
      <c r="F119" s="14" t="e">
        <f>'80Nm 33mm 2.28m-min'!F119</f>
        <v>#N/A</v>
      </c>
      <c r="G119" s="41">
        <f>'80Nm 33mm 2.28m-min'!G119</f>
        <v>4</v>
      </c>
      <c r="H119" s="24" t="str">
        <f>'80Nm 33mm 2.28m-min'!H119</f>
        <v>R</v>
      </c>
      <c r="I119" s="35">
        <f>'80Nm 33mm 2.28m-min'!I119</f>
        <v>28</v>
      </c>
      <c r="J119" s="35">
        <f>'80Nm 33mm 2.28m-min'!J119</f>
        <v>35</v>
      </c>
      <c r="K119" s="25">
        <f>'80Nm 33mm 2.28m-min'!K119</f>
        <v>12.47</v>
      </c>
      <c r="L119" s="24" t="str">
        <f>'80Nm 33mm 2.28m-min'!L119</f>
        <v>Acciaio inox</v>
      </c>
      <c r="M119" s="25">
        <f>'80Nm 33mm 2.28m-min'!M119</f>
        <v>76.59</v>
      </c>
      <c r="N119" s="37">
        <f>'80Nm 33mm 2.28m-min'!N119</f>
        <v>80</v>
      </c>
      <c r="O119" s="41">
        <f>'80Nm 33mm 2.28m-min'!O119</f>
        <v>33</v>
      </c>
      <c r="P119" s="46">
        <f>'80Nm 33mm 2.28m-min'!P119</f>
        <v>2.2810000000000001</v>
      </c>
      <c r="Q119" s="14">
        <f>'80Nm 33mm 2.28m-min'!Q119</f>
        <v>577.5</v>
      </c>
      <c r="R119" s="26">
        <f>'80Nm 33mm 2.28m-min'!R119</f>
        <v>1</v>
      </c>
    </row>
    <row r="120" spans="1:18" x14ac:dyDescent="0.25">
      <c r="A120" s="24">
        <f>'80Nm 33mm 2.28m-min'!A120</f>
        <v>2737385</v>
      </c>
      <c r="B120" s="24">
        <f>'80Nm 33mm 2.28m-min'!B120</f>
        <v>0.40400000000000003</v>
      </c>
      <c r="C120" s="24" t="str">
        <f>'80Nm 33mm 2.28m-min'!C120</f>
        <v>Tr16x8P4</v>
      </c>
      <c r="D120" s="24" t="str">
        <f>'80Nm 33mm 2.28m-min'!D120</f>
        <v>Tr</v>
      </c>
      <c r="E120" s="35">
        <f>'80Nm 33mm 2.28m-min'!E120</f>
        <v>16</v>
      </c>
      <c r="F120" s="14">
        <f>'80Nm 33mm 2.28m-min'!F120</f>
        <v>8</v>
      </c>
      <c r="G120" s="41">
        <f>'80Nm 33mm 2.28m-min'!G120</f>
        <v>4</v>
      </c>
      <c r="H120" s="24" t="str">
        <f>'80Nm 33mm 2.28m-min'!H120</f>
        <v>R</v>
      </c>
      <c r="I120" s="35">
        <f>'80Nm 33mm 2.28m-min'!I120</f>
        <v>28</v>
      </c>
      <c r="J120" s="35">
        <f>'80Nm 33mm 2.28m-min'!J120</f>
        <v>35</v>
      </c>
      <c r="K120" s="25">
        <f>'80Nm 33mm 2.28m-min'!K120</f>
        <v>13.66</v>
      </c>
      <c r="L120" s="24" t="str">
        <f>'80Nm 33mm 2.28m-min'!L120</f>
        <v>Acciaio inox</v>
      </c>
      <c r="M120" s="25">
        <f>'80Nm 33mm 2.28m-min'!M120</f>
        <v>99.59</v>
      </c>
      <c r="N120" s="37">
        <f>'80Nm 33mm 2.28m-min'!N120</f>
        <v>80</v>
      </c>
      <c r="O120" s="41">
        <f>'80Nm 33mm 2.28m-min'!O120</f>
        <v>33</v>
      </c>
      <c r="P120" s="46">
        <f>'80Nm 33mm 2.28m-min'!P120</f>
        <v>2.2810000000000001</v>
      </c>
      <c r="Q120" s="14">
        <f>'80Nm 33mm 2.28m-min'!Q120</f>
        <v>577.5</v>
      </c>
      <c r="R120" s="26">
        <f>'80Nm 33mm 2.28m-min'!R120</f>
        <v>1</v>
      </c>
    </row>
    <row r="121" spans="1:18" x14ac:dyDescent="0.25">
      <c r="A121" s="24">
        <f>'80Nm 33mm 2.28m-min'!A121</f>
        <v>2681908</v>
      </c>
      <c r="B121" s="24">
        <f>'80Nm 33mm 2.28m-min'!B121</f>
        <v>3.0070000000000001</v>
      </c>
      <c r="C121" s="24" t="str">
        <f>'80Nm 33mm 2.28m-min'!C121</f>
        <v>Ds18x100</v>
      </c>
      <c r="D121" s="24" t="str">
        <f>'80Nm 33mm 2.28m-min'!D121</f>
        <v>Ds</v>
      </c>
      <c r="E121" s="35">
        <f>'80Nm 33mm 2.28m-min'!E121</f>
        <v>18</v>
      </c>
      <c r="F121" s="14" t="e">
        <f>'80Nm 33mm 2.28m-min'!F121</f>
        <v>#N/A</v>
      </c>
      <c r="G121" s="41">
        <f>'80Nm 33mm 2.28m-min'!G121</f>
        <v>100</v>
      </c>
      <c r="H121" s="24" t="str">
        <f>'80Nm 33mm 2.28m-min'!H121</f>
        <v>R</v>
      </c>
      <c r="I121" s="35">
        <f>'80Nm 33mm 2.28m-min'!I121</f>
        <v>28</v>
      </c>
      <c r="J121" s="35">
        <f>'80Nm 33mm 2.28m-min'!J121</f>
        <v>35</v>
      </c>
      <c r="K121" s="25">
        <f>'80Nm 33mm 2.28m-min'!K121</f>
        <v>22.78</v>
      </c>
      <c r="L121" s="24" t="str">
        <f>'80Nm 33mm 2.28m-min'!L121</f>
        <v>Alluminio</v>
      </c>
      <c r="M121" s="25">
        <f>'80Nm 33mm 2.28m-min'!M121</f>
        <v>243</v>
      </c>
      <c r="N121" s="37">
        <f>'80Nm 33mm 2.28m-min'!N121</f>
        <v>80</v>
      </c>
      <c r="O121" s="41">
        <f>'80Nm 33mm 2.28m-min'!O121</f>
        <v>33</v>
      </c>
      <c r="P121" s="46">
        <f>'80Nm 33mm 2.28m-min'!P121</f>
        <v>2.2810000000000001</v>
      </c>
      <c r="Q121" s="14">
        <f>'80Nm 33mm 2.28m-min'!Q121</f>
        <v>23.1</v>
      </c>
      <c r="R121" s="26">
        <f>'80Nm 33mm 2.28m-min'!R121</f>
        <v>1</v>
      </c>
    </row>
    <row r="122" spans="1:18" x14ac:dyDescent="0.25">
      <c r="A122" s="24">
        <f>'80Nm 33mm 2.28m-min'!A122</f>
        <v>2681908</v>
      </c>
      <c r="B122" s="24">
        <f>'80Nm 33mm 2.28m-min'!B122</f>
        <v>3.0070000000000001</v>
      </c>
      <c r="C122" s="24" t="str">
        <f>'80Nm 33mm 2.28m-min'!C122</f>
        <v>Ds18x100</v>
      </c>
      <c r="D122" s="24" t="str">
        <f>'80Nm 33mm 2.28m-min'!D122</f>
        <v>Ds</v>
      </c>
      <c r="E122" s="35">
        <f>'80Nm 33mm 2.28m-min'!E122</f>
        <v>18</v>
      </c>
      <c r="F122" s="14" t="e">
        <f>'80Nm 33mm 2.28m-min'!F122</f>
        <v>#N/A</v>
      </c>
      <c r="G122" s="41">
        <f>'80Nm 33mm 2.28m-min'!G122</f>
        <v>100</v>
      </c>
      <c r="H122" s="24" t="str">
        <f>'80Nm 33mm 2.28m-min'!H122</f>
        <v>R</v>
      </c>
      <c r="I122" s="35">
        <f>'80Nm 33mm 2.28m-min'!I122</f>
        <v>28</v>
      </c>
      <c r="J122" s="35">
        <f>'80Nm 33mm 2.28m-min'!J122</f>
        <v>35</v>
      </c>
      <c r="K122" s="25">
        <f>'80Nm 33mm 2.28m-min'!K122</f>
        <v>22.78</v>
      </c>
      <c r="L122" s="24" t="str">
        <f>'80Nm 33mm 2.28m-min'!L122</f>
        <v>Acciaio inox</v>
      </c>
      <c r="M122" s="25">
        <f>'80Nm 33mm 2.28m-min'!M122</f>
        <v>146.69999999999999</v>
      </c>
      <c r="N122" s="37">
        <f>'80Nm 33mm 2.28m-min'!N122</f>
        <v>80</v>
      </c>
      <c r="O122" s="41">
        <f>'80Nm 33mm 2.28m-min'!O122</f>
        <v>33</v>
      </c>
      <c r="P122" s="46">
        <f>'80Nm 33mm 2.28m-min'!P122</f>
        <v>2.2810000000000001</v>
      </c>
      <c r="Q122" s="14">
        <f>'80Nm 33mm 2.28m-min'!Q122</f>
        <v>23.1</v>
      </c>
      <c r="R122" s="26">
        <f>'80Nm 33mm 2.28m-min'!R122</f>
        <v>1</v>
      </c>
    </row>
    <row r="123" spans="1:18" x14ac:dyDescent="0.25">
      <c r="A123" s="24">
        <f>'80Nm 33mm 2.28m-min'!A123</f>
        <v>2645760</v>
      </c>
      <c r="B123" s="24">
        <f>'80Nm 33mm 2.28m-min'!B123</f>
        <v>0.36299999999999999</v>
      </c>
      <c r="C123" s="24" t="str">
        <f>'80Nm 33mm 2.28m-min'!C123</f>
        <v>Tr18x4</v>
      </c>
      <c r="D123" s="24" t="str">
        <f>'80Nm 33mm 2.28m-min'!D123</f>
        <v>Tr</v>
      </c>
      <c r="E123" s="35">
        <f>'80Nm 33mm 2.28m-min'!E123</f>
        <v>18</v>
      </c>
      <c r="F123" s="14" t="e">
        <f>'80Nm 33mm 2.28m-min'!F123</f>
        <v>#N/A</v>
      </c>
      <c r="G123" s="41">
        <f>'80Nm 33mm 2.28m-min'!G123</f>
        <v>4</v>
      </c>
      <c r="H123" s="24" t="str">
        <f>'80Nm 33mm 2.28m-min'!H123</f>
        <v>W300</v>
      </c>
      <c r="I123" s="35">
        <f>'80Nm 33mm 2.28m-min'!I123</f>
        <v>28</v>
      </c>
      <c r="J123" s="35">
        <f>'80Nm 33mm 2.28m-min'!J123</f>
        <v>35</v>
      </c>
      <c r="K123" s="25">
        <f>'80Nm 33mm 2.28m-min'!K123</f>
        <v>16.41</v>
      </c>
      <c r="L123" s="24" t="str">
        <f>'80Nm 33mm 2.28m-min'!L123</f>
        <v>Acciaio C15</v>
      </c>
      <c r="M123" s="25">
        <f>'80Nm 33mm 2.28m-min'!M123</f>
        <v>25.99</v>
      </c>
      <c r="N123" s="37">
        <f>'80Nm 33mm 2.28m-min'!N123</f>
        <v>80</v>
      </c>
      <c r="O123" s="41">
        <f>'80Nm 33mm 2.28m-min'!O123</f>
        <v>33</v>
      </c>
      <c r="P123" s="46">
        <f>'80Nm 33mm 2.28m-min'!P123</f>
        <v>2.2810000000000001</v>
      </c>
      <c r="Q123" s="14">
        <f>'80Nm 33mm 2.28m-min'!Q123</f>
        <v>577.5</v>
      </c>
      <c r="R123" s="26">
        <f>'80Nm 33mm 2.28m-min'!R123</f>
        <v>1</v>
      </c>
    </row>
    <row r="124" spans="1:18" x14ac:dyDescent="0.25">
      <c r="A124" s="24">
        <f>'80Nm 33mm 2.28m-min'!A124</f>
        <v>2611449</v>
      </c>
      <c r="B124" s="24">
        <f>'80Nm 33mm 2.28m-min'!B124</f>
        <v>0.69199999999999995</v>
      </c>
      <c r="C124" s="24" t="str">
        <f>'80Nm 33mm 2.28m-min'!C124</f>
        <v>Ds12x25</v>
      </c>
      <c r="D124" s="24" t="str">
        <f>'80Nm 33mm 2.28m-min'!D124</f>
        <v>Ds</v>
      </c>
      <c r="E124" s="35">
        <f>'80Nm 33mm 2.28m-min'!E124</f>
        <v>12</v>
      </c>
      <c r="F124" s="14" t="e">
        <f>'80Nm 33mm 2.28m-min'!F124</f>
        <v>#N/A</v>
      </c>
      <c r="G124" s="41">
        <f>'80Nm 33mm 2.28m-min'!G124</f>
        <v>25</v>
      </c>
      <c r="H124" s="24" t="str">
        <f>'80Nm 33mm 2.28m-min'!H124</f>
        <v>J</v>
      </c>
      <c r="I124" s="35">
        <f>'80Nm 33mm 2.28m-min'!I124</f>
        <v>28</v>
      </c>
      <c r="J124" s="35">
        <f>'80Nm 33mm 2.28m-min'!J124</f>
        <v>35</v>
      </c>
      <c r="K124" s="25">
        <f>'80Nm 33mm 2.28m-min'!K124</f>
        <v>24.16</v>
      </c>
      <c r="L124" s="24" t="str">
        <f>'80Nm 33mm 2.28m-min'!L124</f>
        <v>Acciaio inox</v>
      </c>
      <c r="M124" s="25">
        <f>'80Nm 33mm 2.28m-min'!M124</f>
        <v>78.599999999999994</v>
      </c>
      <c r="N124" s="37">
        <f>'80Nm 33mm 2.28m-min'!N124</f>
        <v>80</v>
      </c>
      <c r="O124" s="41">
        <f>'80Nm 33mm 2.28m-min'!O124</f>
        <v>33</v>
      </c>
      <c r="P124" s="46">
        <f>'80Nm 33mm 2.28m-min'!P124</f>
        <v>2.2810000000000001</v>
      </c>
      <c r="Q124" s="14">
        <f>'80Nm 33mm 2.28m-min'!Q124</f>
        <v>92.4</v>
      </c>
      <c r="R124" s="26">
        <f>'80Nm 33mm 2.28m-min'!R124</f>
        <v>1</v>
      </c>
    </row>
    <row r="125" spans="1:18" x14ac:dyDescent="0.25">
      <c r="A125" s="24">
        <f>'80Nm 33mm 2.28m-min'!A125</f>
        <v>2584231</v>
      </c>
      <c r="B125" s="24">
        <f>'80Nm 33mm 2.28m-min'!B125</f>
        <v>0.36299999999999999</v>
      </c>
      <c r="C125" s="24" t="str">
        <f>'80Nm 33mm 2.28m-min'!C125</f>
        <v>Tr18x4</v>
      </c>
      <c r="D125" s="24" t="str">
        <f>'80Nm 33mm 2.28m-min'!D125</f>
        <v>Tr</v>
      </c>
      <c r="E125" s="35">
        <f>'80Nm 33mm 2.28m-min'!E125</f>
        <v>18</v>
      </c>
      <c r="F125" s="14" t="e">
        <f>'80Nm 33mm 2.28m-min'!F125</f>
        <v>#N/A</v>
      </c>
      <c r="G125" s="41">
        <f>'80Nm 33mm 2.28m-min'!G125</f>
        <v>4</v>
      </c>
      <c r="H125" s="24" t="str">
        <f>'80Nm 33mm 2.28m-min'!H125</f>
        <v>R</v>
      </c>
      <c r="I125" s="35">
        <f>'80Nm 33mm 2.28m-min'!I125</f>
        <v>28</v>
      </c>
      <c r="J125" s="35">
        <f>'80Nm 33mm 2.28m-min'!J125</f>
        <v>35</v>
      </c>
      <c r="K125" s="25">
        <f>'80Nm 33mm 2.28m-min'!K125</f>
        <v>11.28</v>
      </c>
      <c r="L125" s="24" t="str">
        <f>'80Nm 33mm 2.28m-min'!L125</f>
        <v>Acciaio C15</v>
      </c>
      <c r="M125" s="25">
        <f>'80Nm 33mm 2.28m-min'!M125</f>
        <v>25.99</v>
      </c>
      <c r="N125" s="37">
        <f>'80Nm 33mm 2.28m-min'!N125</f>
        <v>80</v>
      </c>
      <c r="O125" s="41">
        <f>'80Nm 33mm 2.28m-min'!O125</f>
        <v>33</v>
      </c>
      <c r="P125" s="46">
        <f>'80Nm 33mm 2.28m-min'!P125</f>
        <v>2.2810000000000001</v>
      </c>
      <c r="Q125" s="14">
        <f>'80Nm 33mm 2.28m-min'!Q125</f>
        <v>577.5</v>
      </c>
      <c r="R125" s="26">
        <f>'80Nm 33mm 2.28m-min'!R125</f>
        <v>1</v>
      </c>
    </row>
    <row r="126" spans="1:18" x14ac:dyDescent="0.25">
      <c r="A126" s="24">
        <f>'80Nm 33mm 2.28m-min'!A126</f>
        <v>2430792</v>
      </c>
      <c r="B126" s="24">
        <f>'80Nm 33mm 2.28m-min'!B126</f>
        <v>0.32500000000000001</v>
      </c>
      <c r="C126" s="24" t="str">
        <f>'80Nm 33mm 2.28m-min'!C126</f>
        <v>Tr16x4</v>
      </c>
      <c r="D126" s="24" t="str">
        <f>'80Nm 33mm 2.28m-min'!D126</f>
        <v>Tr</v>
      </c>
      <c r="E126" s="35">
        <f>'80Nm 33mm 2.28m-min'!E126</f>
        <v>16</v>
      </c>
      <c r="F126" s="14" t="e">
        <f>'80Nm 33mm 2.28m-min'!F126</f>
        <v>#N/A</v>
      </c>
      <c r="G126" s="41">
        <f>'80Nm 33mm 2.28m-min'!G126</f>
        <v>4</v>
      </c>
      <c r="H126" s="24" t="str">
        <f>'80Nm 33mm 2.28m-min'!H126</f>
        <v>J</v>
      </c>
      <c r="I126" s="35">
        <f>'80Nm 33mm 2.28m-min'!I126</f>
        <v>28</v>
      </c>
      <c r="J126" s="35">
        <f>'80Nm 33mm 2.28m-min'!J126</f>
        <v>35</v>
      </c>
      <c r="K126" s="25">
        <f>'80Nm 33mm 2.28m-min'!K126</f>
        <v>14.51</v>
      </c>
      <c r="L126" s="24" t="str">
        <f>'80Nm 33mm 2.28m-min'!L126</f>
        <v>Acciaio C15</v>
      </c>
      <c r="M126" s="25">
        <f>'80Nm 33mm 2.28m-min'!M126</f>
        <v>19.09</v>
      </c>
      <c r="N126" s="37">
        <f>'80Nm 33mm 2.28m-min'!N126</f>
        <v>80</v>
      </c>
      <c r="O126" s="41">
        <f>'80Nm 33mm 2.28m-min'!O126</f>
        <v>33</v>
      </c>
      <c r="P126" s="46">
        <f>'80Nm 33mm 2.28m-min'!P126</f>
        <v>2.2810000000000001</v>
      </c>
      <c r="Q126" s="14">
        <f>'80Nm 33mm 2.28m-min'!Q126</f>
        <v>577.5</v>
      </c>
      <c r="R126" s="26">
        <f>'80Nm 33mm 2.28m-min'!R126</f>
        <v>1</v>
      </c>
    </row>
    <row r="127" spans="1:18" x14ac:dyDescent="0.25">
      <c r="A127" s="24">
        <f>'80Nm 33mm 2.28m-min'!A127</f>
        <v>2427148</v>
      </c>
      <c r="B127" s="24">
        <f>'80Nm 33mm 2.28m-min'!B127</f>
        <v>0.42399999999999999</v>
      </c>
      <c r="C127" s="24" t="str">
        <f>'80Nm 33mm 2.28m-min'!C127</f>
        <v>Tr18x8P4</v>
      </c>
      <c r="D127" s="24" t="str">
        <f>'80Nm 33mm 2.28m-min'!D127</f>
        <v>Tr</v>
      </c>
      <c r="E127" s="35">
        <f>'80Nm 33mm 2.28m-min'!E127</f>
        <v>18</v>
      </c>
      <c r="F127" s="14">
        <f>'80Nm 33mm 2.28m-min'!F127</f>
        <v>8</v>
      </c>
      <c r="G127" s="41">
        <f>'80Nm 33mm 2.28m-min'!G127</f>
        <v>4</v>
      </c>
      <c r="H127" s="24" t="str">
        <f>'80Nm 33mm 2.28m-min'!H127</f>
        <v>J</v>
      </c>
      <c r="I127" s="35">
        <f>'80Nm 33mm 2.28m-min'!I127</f>
        <v>28</v>
      </c>
      <c r="J127" s="35">
        <f>'80Nm 33mm 2.28m-min'!J127</f>
        <v>35</v>
      </c>
      <c r="K127" s="25">
        <f>'80Nm 33mm 2.28m-min'!K127</f>
        <v>18.100000000000001</v>
      </c>
      <c r="L127" s="24" t="str">
        <f>'80Nm 33mm 2.28m-min'!L127</f>
        <v>Acciaio C15</v>
      </c>
      <c r="M127" s="25">
        <f>'80Nm 33mm 2.28m-min'!M127</f>
        <v>27.37</v>
      </c>
      <c r="N127" s="37">
        <f>'80Nm 33mm 2.28m-min'!N127</f>
        <v>80</v>
      </c>
      <c r="O127" s="41">
        <f>'80Nm 33mm 2.28m-min'!O127</f>
        <v>33</v>
      </c>
      <c r="P127" s="46">
        <f>'80Nm 33mm 2.28m-min'!P127</f>
        <v>2.2810000000000001</v>
      </c>
      <c r="Q127" s="14">
        <f>'80Nm 33mm 2.28m-min'!Q127</f>
        <v>577.5</v>
      </c>
      <c r="R127" s="26">
        <f>'80Nm 33mm 2.28m-min'!R127</f>
        <v>1</v>
      </c>
    </row>
    <row r="128" spans="1:18" x14ac:dyDescent="0.25">
      <c r="A128" s="24">
        <f>'80Nm 33mm 2.28m-min'!A128</f>
        <v>2324213</v>
      </c>
      <c r="B128" s="24">
        <f>'80Nm 33mm 2.28m-min'!B128</f>
        <v>0.28699999999999998</v>
      </c>
      <c r="C128" s="24" t="str">
        <f>'80Nm 33mm 2.28m-min'!C128</f>
        <v>Tr14x3</v>
      </c>
      <c r="D128" s="24" t="str">
        <f>'80Nm 33mm 2.28m-min'!D128</f>
        <v>Tr</v>
      </c>
      <c r="E128" s="35">
        <f>'80Nm 33mm 2.28m-min'!E128</f>
        <v>14</v>
      </c>
      <c r="F128" s="14" t="e">
        <f>'80Nm 33mm 2.28m-min'!F128</f>
        <v>#N/A</v>
      </c>
      <c r="G128" s="41">
        <f>'80Nm 33mm 2.28m-min'!G128</f>
        <v>3</v>
      </c>
      <c r="H128" s="24" t="str">
        <f>'80Nm 33mm 2.28m-min'!H128</f>
        <v>J</v>
      </c>
      <c r="I128" s="35">
        <f>'80Nm 33mm 2.28m-min'!I128</f>
        <v>28</v>
      </c>
      <c r="J128" s="35">
        <f>'80Nm 33mm 2.28m-min'!J128</f>
        <v>35</v>
      </c>
      <c r="K128" s="25">
        <f>'80Nm 33mm 2.28m-min'!K128</f>
        <v>14.51</v>
      </c>
      <c r="L128" s="24" t="str">
        <f>'80Nm 33mm 2.28m-min'!L128</f>
        <v>Acciaio inox</v>
      </c>
      <c r="M128" s="25">
        <f>'80Nm 33mm 2.28m-min'!M128</f>
        <v>76.59</v>
      </c>
      <c r="N128" s="37">
        <f>'80Nm 33mm 2.28m-min'!N128</f>
        <v>80</v>
      </c>
      <c r="O128" s="41">
        <f>'80Nm 33mm 2.28m-min'!O128</f>
        <v>33</v>
      </c>
      <c r="P128" s="46">
        <f>'80Nm 33mm 2.28m-min'!P128</f>
        <v>2.2810000000000001</v>
      </c>
      <c r="Q128" s="14">
        <f>'80Nm 33mm 2.28m-min'!Q128</f>
        <v>770</v>
      </c>
      <c r="R128" s="26">
        <f>'80Nm 33mm 2.28m-min'!R128</f>
        <v>1</v>
      </c>
    </row>
    <row r="129" spans="1:18" x14ac:dyDescent="0.25">
      <c r="A129" s="24">
        <f>'80Nm 33mm 2.28m-min'!A129</f>
        <v>2315040</v>
      </c>
      <c r="B129" s="24">
        <f>'80Nm 33mm 2.28m-min'!B129</f>
        <v>0.32500000000000001</v>
      </c>
      <c r="C129" s="24" t="str">
        <f>'80Nm 33mm 2.28m-min'!C129</f>
        <v>Tr16x4</v>
      </c>
      <c r="D129" s="24" t="str">
        <f>'80Nm 33mm 2.28m-min'!D129</f>
        <v>Tr</v>
      </c>
      <c r="E129" s="35">
        <f>'80Nm 33mm 2.28m-min'!E129</f>
        <v>16</v>
      </c>
      <c r="F129" s="14" t="e">
        <f>'80Nm 33mm 2.28m-min'!F129</f>
        <v>#N/A</v>
      </c>
      <c r="G129" s="41">
        <f>'80Nm 33mm 2.28m-min'!G129</f>
        <v>4</v>
      </c>
      <c r="H129" s="24" t="str">
        <f>'80Nm 33mm 2.28m-min'!H129</f>
        <v>W300</v>
      </c>
      <c r="I129" s="35">
        <f>'80Nm 33mm 2.28m-min'!I129</f>
        <v>28</v>
      </c>
      <c r="J129" s="35">
        <f>'80Nm 33mm 2.28m-min'!J129</f>
        <v>35</v>
      </c>
      <c r="K129" s="25">
        <f>'80Nm 33mm 2.28m-min'!K129</f>
        <v>17.68</v>
      </c>
      <c r="L129" s="24" t="str">
        <f>'80Nm 33mm 2.28m-min'!L129</f>
        <v>Acciaio C15</v>
      </c>
      <c r="M129" s="25">
        <f>'80Nm 33mm 2.28m-min'!M129</f>
        <v>19.09</v>
      </c>
      <c r="N129" s="37">
        <f>'80Nm 33mm 2.28m-min'!N129</f>
        <v>80</v>
      </c>
      <c r="O129" s="41">
        <f>'80Nm 33mm 2.28m-min'!O129</f>
        <v>33</v>
      </c>
      <c r="P129" s="46">
        <f>'80Nm 33mm 2.28m-min'!P129</f>
        <v>2.2810000000000001</v>
      </c>
      <c r="Q129" s="14">
        <f>'80Nm 33mm 2.28m-min'!Q129</f>
        <v>577.5</v>
      </c>
      <c r="R129" s="26">
        <f>'80Nm 33mm 2.28m-min'!R129</f>
        <v>1</v>
      </c>
    </row>
    <row r="130" spans="1:18" x14ac:dyDescent="0.25">
      <c r="A130" s="24">
        <f>'80Nm 33mm 2.28m-min'!A130</f>
        <v>2311570</v>
      </c>
      <c r="B130" s="24">
        <f>'80Nm 33mm 2.28m-min'!B130</f>
        <v>0.42399999999999999</v>
      </c>
      <c r="C130" s="24" t="str">
        <f>'80Nm 33mm 2.28m-min'!C130</f>
        <v>Tr18x8P4</v>
      </c>
      <c r="D130" s="24" t="str">
        <f>'80Nm 33mm 2.28m-min'!D130</f>
        <v>Tr</v>
      </c>
      <c r="E130" s="35">
        <f>'80Nm 33mm 2.28m-min'!E130</f>
        <v>18</v>
      </c>
      <c r="F130" s="14">
        <f>'80Nm 33mm 2.28m-min'!F130</f>
        <v>8</v>
      </c>
      <c r="G130" s="41">
        <f>'80Nm 33mm 2.28m-min'!G130</f>
        <v>4</v>
      </c>
      <c r="H130" s="24" t="str">
        <f>'80Nm 33mm 2.28m-min'!H130</f>
        <v>W300</v>
      </c>
      <c r="I130" s="35">
        <f>'80Nm 33mm 2.28m-min'!I130</f>
        <v>28</v>
      </c>
      <c r="J130" s="35">
        <f>'80Nm 33mm 2.28m-min'!J130</f>
        <v>35</v>
      </c>
      <c r="K130" s="25">
        <f>'80Nm 33mm 2.28m-min'!K130</f>
        <v>21.66</v>
      </c>
      <c r="L130" s="24" t="str">
        <f>'80Nm 33mm 2.28m-min'!L130</f>
        <v>Acciaio C15</v>
      </c>
      <c r="M130" s="25">
        <f>'80Nm 33mm 2.28m-min'!M130</f>
        <v>27.37</v>
      </c>
      <c r="N130" s="37">
        <f>'80Nm 33mm 2.28m-min'!N130</f>
        <v>80</v>
      </c>
      <c r="O130" s="41">
        <f>'80Nm 33mm 2.28m-min'!O130</f>
        <v>33</v>
      </c>
      <c r="P130" s="46">
        <f>'80Nm 33mm 2.28m-min'!P130</f>
        <v>2.2810000000000001</v>
      </c>
      <c r="Q130" s="14">
        <f>'80Nm 33mm 2.28m-min'!Q130</f>
        <v>577.5</v>
      </c>
      <c r="R130" s="26">
        <f>'80Nm 33mm 2.28m-min'!R130</f>
        <v>1</v>
      </c>
    </row>
    <row r="131" spans="1:18" x14ac:dyDescent="0.25">
      <c r="A131" s="24">
        <f>'80Nm 33mm 2.28m-min'!A131</f>
        <v>2261202</v>
      </c>
      <c r="B131" s="24">
        <f>'80Nm 33mm 2.28m-min'!B131</f>
        <v>0.32500000000000001</v>
      </c>
      <c r="C131" s="24" t="str">
        <f>'80Nm 33mm 2.28m-min'!C131</f>
        <v>Tr16x4</v>
      </c>
      <c r="D131" s="24" t="str">
        <f>'80Nm 33mm 2.28m-min'!D131</f>
        <v>Tr</v>
      </c>
      <c r="E131" s="35">
        <f>'80Nm 33mm 2.28m-min'!E131</f>
        <v>16</v>
      </c>
      <c r="F131" s="14" t="e">
        <f>'80Nm 33mm 2.28m-min'!F131</f>
        <v>#N/A</v>
      </c>
      <c r="G131" s="41">
        <f>'80Nm 33mm 2.28m-min'!G131</f>
        <v>4</v>
      </c>
      <c r="H131" s="24" t="str">
        <f>'80Nm 33mm 2.28m-min'!H131</f>
        <v>R</v>
      </c>
      <c r="I131" s="35">
        <f>'80Nm 33mm 2.28m-min'!I131</f>
        <v>28</v>
      </c>
      <c r="J131" s="35">
        <f>'80Nm 33mm 2.28m-min'!J131</f>
        <v>35</v>
      </c>
      <c r="K131" s="25">
        <f>'80Nm 33mm 2.28m-min'!K131</f>
        <v>12.47</v>
      </c>
      <c r="L131" s="24" t="str">
        <f>'80Nm 33mm 2.28m-min'!L131</f>
        <v>Acciaio C15</v>
      </c>
      <c r="M131" s="25">
        <f>'80Nm 33mm 2.28m-min'!M131</f>
        <v>19.09</v>
      </c>
      <c r="N131" s="37">
        <f>'80Nm 33mm 2.28m-min'!N131</f>
        <v>80</v>
      </c>
      <c r="O131" s="41">
        <f>'80Nm 33mm 2.28m-min'!O131</f>
        <v>33</v>
      </c>
      <c r="P131" s="46">
        <f>'80Nm 33mm 2.28m-min'!P131</f>
        <v>2.2810000000000001</v>
      </c>
      <c r="Q131" s="14">
        <f>'80Nm 33mm 2.28m-min'!Q131</f>
        <v>577.5</v>
      </c>
      <c r="R131" s="26">
        <f>'80Nm 33mm 2.28m-min'!R131</f>
        <v>1</v>
      </c>
    </row>
    <row r="132" spans="1:18" x14ac:dyDescent="0.25">
      <c r="A132" s="24">
        <f>'80Nm 33mm 2.28m-min'!A132</f>
        <v>2257812</v>
      </c>
      <c r="B132" s="24">
        <f>'80Nm 33mm 2.28m-min'!B132</f>
        <v>0.42399999999999999</v>
      </c>
      <c r="C132" s="24" t="str">
        <f>'80Nm 33mm 2.28m-min'!C132</f>
        <v>Tr18x8P4</v>
      </c>
      <c r="D132" s="24" t="str">
        <f>'80Nm 33mm 2.28m-min'!D132</f>
        <v>Tr</v>
      </c>
      <c r="E132" s="35">
        <f>'80Nm 33mm 2.28m-min'!E132</f>
        <v>18</v>
      </c>
      <c r="F132" s="14">
        <f>'80Nm 33mm 2.28m-min'!F132</f>
        <v>8</v>
      </c>
      <c r="G132" s="41">
        <f>'80Nm 33mm 2.28m-min'!G132</f>
        <v>4</v>
      </c>
      <c r="H132" s="24" t="str">
        <f>'80Nm 33mm 2.28m-min'!H132</f>
        <v>R</v>
      </c>
      <c r="I132" s="35">
        <f>'80Nm 33mm 2.28m-min'!I132</f>
        <v>28</v>
      </c>
      <c r="J132" s="35">
        <f>'80Nm 33mm 2.28m-min'!J132</f>
        <v>35</v>
      </c>
      <c r="K132" s="25">
        <f>'80Nm 33mm 2.28m-min'!K132</f>
        <v>16.190000000000001</v>
      </c>
      <c r="L132" s="24" t="str">
        <f>'80Nm 33mm 2.28m-min'!L132</f>
        <v>Acciaio C15</v>
      </c>
      <c r="M132" s="25">
        <f>'80Nm 33mm 2.28m-min'!M132</f>
        <v>27.37</v>
      </c>
      <c r="N132" s="37">
        <f>'80Nm 33mm 2.28m-min'!N132</f>
        <v>80</v>
      </c>
      <c r="O132" s="41">
        <f>'80Nm 33mm 2.28m-min'!O132</f>
        <v>33</v>
      </c>
      <c r="P132" s="46">
        <f>'80Nm 33mm 2.28m-min'!P132</f>
        <v>2.2810000000000001</v>
      </c>
      <c r="Q132" s="14">
        <f>'80Nm 33mm 2.28m-min'!Q132</f>
        <v>577.5</v>
      </c>
      <c r="R132" s="26">
        <f>'80Nm 33mm 2.28m-min'!R132</f>
        <v>1</v>
      </c>
    </row>
    <row r="133" spans="1:18" x14ac:dyDescent="0.25">
      <c r="A133" s="24">
        <f>'80Nm 33mm 2.28m-min'!A133</f>
        <v>2213536</v>
      </c>
      <c r="B133" s="24">
        <f>'80Nm 33mm 2.28m-min'!B133</f>
        <v>0.28699999999999998</v>
      </c>
      <c r="C133" s="24" t="str">
        <f>'80Nm 33mm 2.28m-min'!C133</f>
        <v>Tr14x3</v>
      </c>
      <c r="D133" s="24" t="str">
        <f>'80Nm 33mm 2.28m-min'!D133</f>
        <v>Tr</v>
      </c>
      <c r="E133" s="35">
        <f>'80Nm 33mm 2.28m-min'!E133</f>
        <v>14</v>
      </c>
      <c r="F133" s="14" t="e">
        <f>'80Nm 33mm 2.28m-min'!F133</f>
        <v>#N/A</v>
      </c>
      <c r="G133" s="41">
        <f>'80Nm 33mm 2.28m-min'!G133</f>
        <v>3</v>
      </c>
      <c r="H133" s="24" t="str">
        <f>'80Nm 33mm 2.28m-min'!H133</f>
        <v>W300</v>
      </c>
      <c r="I133" s="35">
        <f>'80Nm 33mm 2.28m-min'!I133</f>
        <v>28</v>
      </c>
      <c r="J133" s="35">
        <f>'80Nm 33mm 2.28m-min'!J133</f>
        <v>35</v>
      </c>
      <c r="K133" s="25">
        <f>'80Nm 33mm 2.28m-min'!K133</f>
        <v>17.68</v>
      </c>
      <c r="L133" s="24" t="str">
        <f>'80Nm 33mm 2.28m-min'!L133</f>
        <v>Acciaio inox</v>
      </c>
      <c r="M133" s="25">
        <f>'80Nm 33mm 2.28m-min'!M133</f>
        <v>76.59</v>
      </c>
      <c r="N133" s="37">
        <f>'80Nm 33mm 2.28m-min'!N133</f>
        <v>80</v>
      </c>
      <c r="O133" s="41">
        <f>'80Nm 33mm 2.28m-min'!O133</f>
        <v>33</v>
      </c>
      <c r="P133" s="46">
        <f>'80Nm 33mm 2.28m-min'!P133</f>
        <v>2.2810000000000001</v>
      </c>
      <c r="Q133" s="14">
        <f>'80Nm 33mm 2.28m-min'!Q133</f>
        <v>770</v>
      </c>
      <c r="R133" s="26">
        <f>'80Nm 33mm 2.28m-min'!R133</f>
        <v>1</v>
      </c>
    </row>
    <row r="134" spans="1:18" x14ac:dyDescent="0.25">
      <c r="A134" s="24">
        <f>'80Nm 33mm 2.28m-min'!A134</f>
        <v>2147573</v>
      </c>
      <c r="B134" s="24">
        <f>'80Nm 33mm 2.28m-min'!B134</f>
        <v>0.39500000000000002</v>
      </c>
      <c r="C134" s="24" t="str">
        <f>'80Nm 33mm 2.28m-min'!C134</f>
        <v>Ds10x12</v>
      </c>
      <c r="D134" s="24" t="str">
        <f>'80Nm 33mm 2.28m-min'!D134</f>
        <v>Ds</v>
      </c>
      <c r="E134" s="35">
        <f>'80Nm 33mm 2.28m-min'!E134</f>
        <v>10</v>
      </c>
      <c r="F134" s="14" t="e">
        <f>'80Nm 33mm 2.28m-min'!F134</f>
        <v>#N/A</v>
      </c>
      <c r="G134" s="41">
        <f>'80Nm 33mm 2.28m-min'!G134</f>
        <v>12</v>
      </c>
      <c r="H134" s="24" t="str">
        <f>'80Nm 33mm 2.28m-min'!H134</f>
        <v>J</v>
      </c>
      <c r="I134" s="35">
        <f>'80Nm 33mm 2.28m-min'!I134</f>
        <v>25</v>
      </c>
      <c r="J134" s="35">
        <f>'80Nm 33mm 2.28m-min'!J134</f>
        <v>25</v>
      </c>
      <c r="K134" s="25">
        <f>'80Nm 33mm 2.28m-min'!K134</f>
        <v>20.85</v>
      </c>
      <c r="L134" s="24" t="str">
        <f>'80Nm 33mm 2.28m-min'!L134</f>
        <v>Acciaio inox</v>
      </c>
      <c r="M134" s="25">
        <f>'80Nm 33mm 2.28m-min'!M134</f>
        <v>63.23</v>
      </c>
      <c r="N134" s="37">
        <f>'80Nm 33mm 2.28m-min'!N134</f>
        <v>80</v>
      </c>
      <c r="O134" s="41">
        <f>'80Nm 33mm 2.28m-min'!O134</f>
        <v>33</v>
      </c>
      <c r="P134" s="46">
        <f>'80Nm 33mm 2.28m-min'!P134</f>
        <v>2.2810000000000001</v>
      </c>
      <c r="Q134" s="14">
        <f>'80Nm 33mm 2.28m-min'!Q134</f>
        <v>192.5</v>
      </c>
      <c r="R134" s="26">
        <f>'80Nm 33mm 2.28m-min'!R134</f>
        <v>1</v>
      </c>
    </row>
    <row r="135" spans="1:18" x14ac:dyDescent="0.25">
      <c r="A135" s="24">
        <f>'80Nm 33mm 2.28m-min'!A135</f>
        <v>2140723</v>
      </c>
      <c r="B135" s="24">
        <f>'80Nm 33mm 2.28m-min'!B135</f>
        <v>0.28699999999999998</v>
      </c>
      <c r="C135" s="24" t="str">
        <f>'80Nm 33mm 2.28m-min'!C135</f>
        <v>Tr14x3</v>
      </c>
      <c r="D135" s="24" t="str">
        <f>'80Nm 33mm 2.28m-min'!D135</f>
        <v>Tr</v>
      </c>
      <c r="E135" s="35">
        <f>'80Nm 33mm 2.28m-min'!E135</f>
        <v>14</v>
      </c>
      <c r="F135" s="14" t="e">
        <f>'80Nm 33mm 2.28m-min'!F135</f>
        <v>#N/A</v>
      </c>
      <c r="G135" s="41">
        <f>'80Nm 33mm 2.28m-min'!G135</f>
        <v>3</v>
      </c>
      <c r="H135" s="24" t="str">
        <f>'80Nm 33mm 2.28m-min'!H135</f>
        <v>R</v>
      </c>
      <c r="I135" s="35">
        <f>'80Nm 33mm 2.28m-min'!I135</f>
        <v>28</v>
      </c>
      <c r="J135" s="35">
        <f>'80Nm 33mm 2.28m-min'!J135</f>
        <v>35</v>
      </c>
      <c r="K135" s="25">
        <f>'80Nm 33mm 2.28m-min'!K135</f>
        <v>12.47</v>
      </c>
      <c r="L135" s="24" t="str">
        <f>'80Nm 33mm 2.28m-min'!L135</f>
        <v>Acciaio inox</v>
      </c>
      <c r="M135" s="25">
        <f>'80Nm 33mm 2.28m-min'!M135</f>
        <v>76.59</v>
      </c>
      <c r="N135" s="37">
        <f>'80Nm 33mm 2.28m-min'!N135</f>
        <v>80</v>
      </c>
      <c r="O135" s="41">
        <f>'80Nm 33mm 2.28m-min'!O135</f>
        <v>33</v>
      </c>
      <c r="P135" s="46">
        <f>'80Nm 33mm 2.28m-min'!P135</f>
        <v>2.2810000000000001</v>
      </c>
      <c r="Q135" s="14">
        <f>'80Nm 33mm 2.28m-min'!Q135</f>
        <v>770</v>
      </c>
      <c r="R135" s="26">
        <f>'80Nm 33mm 2.28m-min'!R135</f>
        <v>1</v>
      </c>
    </row>
    <row r="136" spans="1:18" x14ac:dyDescent="0.25">
      <c r="A136" s="24">
        <f>'80Nm 33mm 2.28m-min'!A136</f>
        <v>2084429</v>
      </c>
      <c r="B136" s="24">
        <f>'80Nm 33mm 2.28m-min'!B136</f>
        <v>1.5069999999999999</v>
      </c>
      <c r="C136" s="24" t="str">
        <f>'80Nm 33mm 2.28m-min'!C136</f>
        <v>Ds10x50</v>
      </c>
      <c r="D136" s="24" t="str">
        <f>'80Nm 33mm 2.28m-min'!D136</f>
        <v>Ds</v>
      </c>
      <c r="E136" s="35">
        <f>'80Nm 33mm 2.28m-min'!E136</f>
        <v>10</v>
      </c>
      <c r="F136" s="14" t="e">
        <f>'80Nm 33mm 2.28m-min'!F136</f>
        <v>#N/A</v>
      </c>
      <c r="G136" s="41">
        <f>'80Nm 33mm 2.28m-min'!G136</f>
        <v>50</v>
      </c>
      <c r="H136" s="24" t="str">
        <f>'80Nm 33mm 2.28m-min'!H136</f>
        <v>J</v>
      </c>
      <c r="I136" s="35">
        <f>'80Nm 33mm 2.28m-min'!I136</f>
        <v>25</v>
      </c>
      <c r="J136" s="35">
        <f>'80Nm 33mm 2.28m-min'!J136</f>
        <v>25</v>
      </c>
      <c r="K136" s="25">
        <f>'80Nm 33mm 2.28m-min'!K136</f>
        <v>20.85</v>
      </c>
      <c r="L136" s="24" t="str">
        <f>'80Nm 33mm 2.28m-min'!L136</f>
        <v>Acciaio inox</v>
      </c>
      <c r="M136" s="25">
        <f>'80Nm 33mm 2.28m-min'!M136</f>
        <v>77.849999999999994</v>
      </c>
      <c r="N136" s="37">
        <f>'80Nm 33mm 2.28m-min'!N136</f>
        <v>80</v>
      </c>
      <c r="O136" s="41">
        <f>'80Nm 33mm 2.28m-min'!O136</f>
        <v>33</v>
      </c>
      <c r="P136" s="46">
        <f>'80Nm 33mm 2.28m-min'!P136</f>
        <v>2.2810000000000001</v>
      </c>
      <c r="Q136" s="14">
        <f>'80Nm 33mm 2.28m-min'!Q136</f>
        <v>46.2</v>
      </c>
      <c r="R136" s="26">
        <f>'80Nm 33mm 2.28m-min'!R136</f>
        <v>1</v>
      </c>
    </row>
    <row r="137" spans="1:18" x14ac:dyDescent="0.25">
      <c r="A137" s="24">
        <f>'80Nm 33mm 2.28m-min'!A137</f>
        <v>2083536</v>
      </c>
      <c r="B137" s="24">
        <f>'80Nm 33mm 2.28m-min'!B137</f>
        <v>0.28699999999999998</v>
      </c>
      <c r="C137" s="24" t="str">
        <f>'80Nm 33mm 2.28m-min'!C137</f>
        <v>Tr14x4</v>
      </c>
      <c r="D137" s="24" t="str">
        <f>'80Nm 33mm 2.28m-min'!D137</f>
        <v>Tr</v>
      </c>
      <c r="E137" s="35">
        <f>'80Nm 33mm 2.28m-min'!E137</f>
        <v>14</v>
      </c>
      <c r="F137" s="14" t="e">
        <f>'80Nm 33mm 2.28m-min'!F137</f>
        <v>#N/A</v>
      </c>
      <c r="G137" s="41">
        <f>'80Nm 33mm 2.28m-min'!G137</f>
        <v>4</v>
      </c>
      <c r="H137" s="24" t="str">
        <f>'80Nm 33mm 2.28m-min'!H137</f>
        <v>J</v>
      </c>
      <c r="I137" s="35">
        <f>'80Nm 33mm 2.28m-min'!I137</f>
        <v>28</v>
      </c>
      <c r="J137" s="35">
        <f>'80Nm 33mm 2.28m-min'!J137</f>
        <v>35</v>
      </c>
      <c r="K137" s="25">
        <f>'80Nm 33mm 2.28m-min'!K137</f>
        <v>14.51</v>
      </c>
      <c r="L137" s="24" t="str">
        <f>'80Nm 33mm 2.28m-min'!L137</f>
        <v>Acciaio C15</v>
      </c>
      <c r="M137" s="25">
        <f>'80Nm 33mm 2.28m-min'!M137</f>
        <v>16.79</v>
      </c>
      <c r="N137" s="37">
        <f>'80Nm 33mm 2.28m-min'!N137</f>
        <v>80</v>
      </c>
      <c r="O137" s="41">
        <f>'80Nm 33mm 2.28m-min'!O137</f>
        <v>33</v>
      </c>
      <c r="P137" s="46">
        <f>'80Nm 33mm 2.28m-min'!P137</f>
        <v>2.2810000000000001</v>
      </c>
      <c r="Q137" s="14">
        <f>'80Nm 33mm 2.28m-min'!Q137</f>
        <v>577.5</v>
      </c>
      <c r="R137" s="26">
        <f>'80Nm 33mm 2.28m-min'!R137</f>
        <v>1</v>
      </c>
    </row>
    <row r="138" spans="1:18" x14ac:dyDescent="0.25">
      <c r="A138" s="24">
        <f>'80Nm 33mm 2.28m-min'!A138</f>
        <v>2080413</v>
      </c>
      <c r="B138" s="24">
        <f>'80Nm 33mm 2.28m-min'!B138</f>
        <v>0.40400000000000003</v>
      </c>
      <c r="C138" s="24" t="str">
        <f>'80Nm 33mm 2.28m-min'!C138</f>
        <v>Tr16x8P4</v>
      </c>
      <c r="D138" s="24" t="str">
        <f>'80Nm 33mm 2.28m-min'!D138</f>
        <v>Tr</v>
      </c>
      <c r="E138" s="35">
        <f>'80Nm 33mm 2.28m-min'!E138</f>
        <v>16</v>
      </c>
      <c r="F138" s="14">
        <f>'80Nm 33mm 2.28m-min'!F138</f>
        <v>8</v>
      </c>
      <c r="G138" s="41">
        <f>'80Nm 33mm 2.28m-min'!G138</f>
        <v>4</v>
      </c>
      <c r="H138" s="24" t="str">
        <f>'80Nm 33mm 2.28m-min'!H138</f>
        <v>J</v>
      </c>
      <c r="I138" s="35">
        <f>'80Nm 33mm 2.28m-min'!I138</f>
        <v>28</v>
      </c>
      <c r="J138" s="35">
        <f>'80Nm 33mm 2.28m-min'!J138</f>
        <v>35</v>
      </c>
      <c r="K138" s="25">
        <f>'80Nm 33mm 2.28m-min'!K138</f>
        <v>15.66</v>
      </c>
      <c r="L138" s="24" t="str">
        <f>'80Nm 33mm 2.28m-min'!L138</f>
        <v>Acciaio C15</v>
      </c>
      <c r="M138" s="25">
        <f>'80Nm 33mm 2.28m-min'!M138</f>
        <v>19.09</v>
      </c>
      <c r="N138" s="37">
        <f>'80Nm 33mm 2.28m-min'!N138</f>
        <v>80</v>
      </c>
      <c r="O138" s="41">
        <f>'80Nm 33mm 2.28m-min'!O138</f>
        <v>33</v>
      </c>
      <c r="P138" s="46">
        <f>'80Nm 33mm 2.28m-min'!P138</f>
        <v>2.2810000000000001</v>
      </c>
      <c r="Q138" s="14">
        <f>'80Nm 33mm 2.28m-min'!Q138</f>
        <v>577.5</v>
      </c>
      <c r="R138" s="26">
        <f>'80Nm 33mm 2.28m-min'!R138</f>
        <v>1</v>
      </c>
    </row>
    <row r="139" spans="1:18" x14ac:dyDescent="0.25">
      <c r="A139" s="24">
        <f>'80Nm 33mm 2.28m-min'!A139</f>
        <v>2079808</v>
      </c>
      <c r="B139" s="24">
        <f>'80Nm 33mm 2.28m-min'!B139</f>
        <v>0.28699999999999998</v>
      </c>
      <c r="C139" s="24" t="str">
        <f>'80Nm 33mm 2.28m-min'!C139</f>
        <v>Ds12x5</v>
      </c>
      <c r="D139" s="24" t="str">
        <f>'80Nm 33mm 2.28m-min'!D139</f>
        <v>Ds</v>
      </c>
      <c r="E139" s="35">
        <f>'80Nm 33mm 2.28m-min'!E139</f>
        <v>12</v>
      </c>
      <c r="F139" s="14" t="e">
        <f>'80Nm 33mm 2.28m-min'!F139</f>
        <v>#N/A</v>
      </c>
      <c r="G139" s="41">
        <f>'80Nm 33mm 2.28m-min'!G139</f>
        <v>5</v>
      </c>
      <c r="H139" s="24" t="str">
        <f>'80Nm 33mm 2.28m-min'!H139</f>
        <v>R</v>
      </c>
      <c r="I139" s="35">
        <f>'80Nm 33mm 2.28m-min'!I139</f>
        <v>28</v>
      </c>
      <c r="J139" s="35">
        <f>'80Nm 33mm 2.28m-min'!J139</f>
        <v>35</v>
      </c>
      <c r="K139" s="25">
        <f>'80Nm 33mm 2.28m-min'!K139</f>
        <v>19.55</v>
      </c>
      <c r="L139" s="24" t="str">
        <f>'80Nm 33mm 2.28m-min'!L139</f>
        <v>Acciaio inox</v>
      </c>
      <c r="M139" s="25">
        <f>'80Nm 33mm 2.28m-min'!M139</f>
        <v>74.849999999999994</v>
      </c>
      <c r="N139" s="37">
        <f>'80Nm 33mm 2.28m-min'!N139</f>
        <v>80</v>
      </c>
      <c r="O139" s="41">
        <f>'80Nm 33mm 2.28m-min'!O139</f>
        <v>33</v>
      </c>
      <c r="P139" s="46">
        <f>'80Nm 33mm 2.28m-min'!P139</f>
        <v>2.2810000000000001</v>
      </c>
      <c r="Q139" s="14">
        <f>'80Nm 33mm 2.28m-min'!Q139</f>
        <v>462</v>
      </c>
      <c r="R139" s="26">
        <f>'80Nm 33mm 2.28m-min'!R139</f>
        <v>1</v>
      </c>
    </row>
    <row r="140" spans="1:18" x14ac:dyDescent="0.25">
      <c r="A140" s="24">
        <f>'80Nm 33mm 2.28m-min'!A140</f>
        <v>1984320</v>
      </c>
      <c r="B140" s="24">
        <f>'80Nm 33mm 2.28m-min'!B140</f>
        <v>0.28699999999999998</v>
      </c>
      <c r="C140" s="24" t="str">
        <f>'80Nm 33mm 2.28m-min'!C140</f>
        <v>Tr14x4</v>
      </c>
      <c r="D140" s="24" t="str">
        <f>'80Nm 33mm 2.28m-min'!D140</f>
        <v>Tr</v>
      </c>
      <c r="E140" s="35">
        <f>'80Nm 33mm 2.28m-min'!E140</f>
        <v>14</v>
      </c>
      <c r="F140" s="14" t="e">
        <f>'80Nm 33mm 2.28m-min'!F140</f>
        <v>#N/A</v>
      </c>
      <c r="G140" s="41">
        <f>'80Nm 33mm 2.28m-min'!G140</f>
        <v>4</v>
      </c>
      <c r="H140" s="24" t="str">
        <f>'80Nm 33mm 2.28m-min'!H140</f>
        <v>W300</v>
      </c>
      <c r="I140" s="35">
        <f>'80Nm 33mm 2.28m-min'!I140</f>
        <v>28</v>
      </c>
      <c r="J140" s="35">
        <f>'80Nm 33mm 2.28m-min'!J140</f>
        <v>35</v>
      </c>
      <c r="K140" s="25">
        <f>'80Nm 33mm 2.28m-min'!K140</f>
        <v>17.68</v>
      </c>
      <c r="L140" s="24" t="str">
        <f>'80Nm 33mm 2.28m-min'!L140</f>
        <v>Acciaio C15</v>
      </c>
      <c r="M140" s="25">
        <f>'80Nm 33mm 2.28m-min'!M140</f>
        <v>16.79</v>
      </c>
      <c r="N140" s="37">
        <f>'80Nm 33mm 2.28m-min'!N140</f>
        <v>80</v>
      </c>
      <c r="O140" s="41">
        <f>'80Nm 33mm 2.28m-min'!O140</f>
        <v>33</v>
      </c>
      <c r="P140" s="46">
        <f>'80Nm 33mm 2.28m-min'!P140</f>
        <v>2.2810000000000001</v>
      </c>
      <c r="Q140" s="14">
        <f>'80Nm 33mm 2.28m-min'!Q140</f>
        <v>577.5</v>
      </c>
      <c r="R140" s="26">
        <f>'80Nm 33mm 2.28m-min'!R140</f>
        <v>1</v>
      </c>
    </row>
    <row r="141" spans="1:18" x14ac:dyDescent="0.25">
      <c r="A141" s="24">
        <f>'80Nm 33mm 2.28m-min'!A141</f>
        <v>1981345</v>
      </c>
      <c r="B141" s="24">
        <f>'80Nm 33mm 2.28m-min'!B141</f>
        <v>0.40400000000000003</v>
      </c>
      <c r="C141" s="24" t="str">
        <f>'80Nm 33mm 2.28m-min'!C141</f>
        <v>Tr16x8P4</v>
      </c>
      <c r="D141" s="24" t="str">
        <f>'80Nm 33mm 2.28m-min'!D141</f>
        <v>Tr</v>
      </c>
      <c r="E141" s="35">
        <f>'80Nm 33mm 2.28m-min'!E141</f>
        <v>16</v>
      </c>
      <c r="F141" s="14">
        <f>'80Nm 33mm 2.28m-min'!F141</f>
        <v>8</v>
      </c>
      <c r="G141" s="41">
        <f>'80Nm 33mm 2.28m-min'!G141</f>
        <v>4</v>
      </c>
      <c r="H141" s="24" t="str">
        <f>'80Nm 33mm 2.28m-min'!H141</f>
        <v>W300</v>
      </c>
      <c r="I141" s="35">
        <f>'80Nm 33mm 2.28m-min'!I141</f>
        <v>28</v>
      </c>
      <c r="J141" s="35">
        <f>'80Nm 33mm 2.28m-min'!J141</f>
        <v>35</v>
      </c>
      <c r="K141" s="25">
        <f>'80Nm 33mm 2.28m-min'!K141</f>
        <v>18.96</v>
      </c>
      <c r="L141" s="24" t="str">
        <f>'80Nm 33mm 2.28m-min'!L141</f>
        <v>Acciaio C15</v>
      </c>
      <c r="M141" s="25">
        <f>'80Nm 33mm 2.28m-min'!M141</f>
        <v>19.09</v>
      </c>
      <c r="N141" s="37">
        <f>'80Nm 33mm 2.28m-min'!N141</f>
        <v>80</v>
      </c>
      <c r="O141" s="41">
        <f>'80Nm 33mm 2.28m-min'!O141</f>
        <v>33</v>
      </c>
      <c r="P141" s="46">
        <f>'80Nm 33mm 2.28m-min'!P141</f>
        <v>2.2810000000000001</v>
      </c>
      <c r="Q141" s="14">
        <f>'80Nm 33mm 2.28m-min'!Q141</f>
        <v>577.5</v>
      </c>
      <c r="R141" s="26">
        <f>'80Nm 33mm 2.28m-min'!R141</f>
        <v>1</v>
      </c>
    </row>
    <row r="142" spans="1:18" x14ac:dyDescent="0.25">
      <c r="A142" s="24">
        <f>'80Nm 33mm 2.28m-min'!A142</f>
        <v>1939569</v>
      </c>
      <c r="B142" s="24">
        <f>'80Nm 33mm 2.28m-min'!B142</f>
        <v>0.47199999999999998</v>
      </c>
      <c r="C142" s="24" t="str">
        <f>'80Nm 33mm 2.28m-min'!C142</f>
        <v>Ds12x15</v>
      </c>
      <c r="D142" s="24" t="str">
        <f>'80Nm 33mm 2.28m-min'!D142</f>
        <v>Ds</v>
      </c>
      <c r="E142" s="35">
        <f>'80Nm 33mm 2.28m-min'!E142</f>
        <v>12</v>
      </c>
      <c r="F142" s="14" t="e">
        <f>'80Nm 33mm 2.28m-min'!F142</f>
        <v>#N/A</v>
      </c>
      <c r="G142" s="41">
        <f>'80Nm 33mm 2.28m-min'!G142</f>
        <v>15</v>
      </c>
      <c r="H142" s="24" t="str">
        <f>'80Nm 33mm 2.28m-min'!H142</f>
        <v>R</v>
      </c>
      <c r="I142" s="35">
        <f>'80Nm 33mm 2.28m-min'!I142</f>
        <v>28</v>
      </c>
      <c r="J142" s="35">
        <f>'80Nm 33mm 2.28m-min'!J142</f>
        <v>35</v>
      </c>
      <c r="K142" s="25" t="str">
        <f>'80Nm 33mm 2.28m-min'!K142</f>
        <v>Su richiesta</v>
      </c>
      <c r="L142" s="24" t="str">
        <f>'80Nm 33mm 2.28m-min'!L142</f>
        <v>Acciaio inox</v>
      </c>
      <c r="M142" s="25" t="str">
        <f>'80Nm 33mm 2.28m-min'!M142</f>
        <v>Su richiesta</v>
      </c>
      <c r="N142" s="37">
        <f>'80Nm 33mm 2.28m-min'!N142</f>
        <v>80</v>
      </c>
      <c r="O142" s="41">
        <f>'80Nm 33mm 2.28m-min'!O142</f>
        <v>33</v>
      </c>
      <c r="P142" s="46">
        <f>'80Nm 33mm 2.28m-min'!P142</f>
        <v>2.2810000000000001</v>
      </c>
      <c r="Q142" s="14">
        <f>'80Nm 33mm 2.28m-min'!Q142</f>
        <v>154</v>
      </c>
      <c r="R142" s="26">
        <f>'80Nm 33mm 2.28m-min'!R142</f>
        <v>1</v>
      </c>
    </row>
    <row r="143" spans="1:18" x14ac:dyDescent="0.25">
      <c r="A143" s="24">
        <f>'80Nm 33mm 2.28m-min'!A143</f>
        <v>1938173</v>
      </c>
      <c r="B143" s="24">
        <f>'80Nm 33mm 2.28m-min'!B143</f>
        <v>0.28699999999999998</v>
      </c>
      <c r="C143" s="24" t="str">
        <f>'80Nm 33mm 2.28m-min'!C143</f>
        <v>Tr14x4</v>
      </c>
      <c r="D143" s="24" t="str">
        <f>'80Nm 33mm 2.28m-min'!D143</f>
        <v>Tr</v>
      </c>
      <c r="E143" s="35">
        <f>'80Nm 33mm 2.28m-min'!E143</f>
        <v>14</v>
      </c>
      <c r="F143" s="14" t="e">
        <f>'80Nm 33mm 2.28m-min'!F143</f>
        <v>#N/A</v>
      </c>
      <c r="G143" s="41">
        <f>'80Nm 33mm 2.28m-min'!G143</f>
        <v>4</v>
      </c>
      <c r="H143" s="24" t="str">
        <f>'80Nm 33mm 2.28m-min'!H143</f>
        <v>R</v>
      </c>
      <c r="I143" s="35">
        <f>'80Nm 33mm 2.28m-min'!I143</f>
        <v>28</v>
      </c>
      <c r="J143" s="35">
        <f>'80Nm 33mm 2.28m-min'!J143</f>
        <v>35</v>
      </c>
      <c r="K143" s="25">
        <f>'80Nm 33mm 2.28m-min'!K143</f>
        <v>12.47</v>
      </c>
      <c r="L143" s="24" t="str">
        <f>'80Nm 33mm 2.28m-min'!L143</f>
        <v>Acciaio C15</v>
      </c>
      <c r="M143" s="25">
        <f>'80Nm 33mm 2.28m-min'!M143</f>
        <v>16.79</v>
      </c>
      <c r="N143" s="37">
        <f>'80Nm 33mm 2.28m-min'!N143</f>
        <v>80</v>
      </c>
      <c r="O143" s="41">
        <f>'80Nm 33mm 2.28m-min'!O143</f>
        <v>33</v>
      </c>
      <c r="P143" s="46">
        <f>'80Nm 33mm 2.28m-min'!P143</f>
        <v>2.2810000000000001</v>
      </c>
      <c r="Q143" s="14">
        <f>'80Nm 33mm 2.28m-min'!Q143</f>
        <v>577.5</v>
      </c>
      <c r="R143" s="26">
        <f>'80Nm 33mm 2.28m-min'!R143</f>
        <v>1</v>
      </c>
    </row>
    <row r="144" spans="1:18" x14ac:dyDescent="0.25">
      <c r="A144" s="24">
        <f>'80Nm 33mm 2.28m-min'!A144</f>
        <v>1935268</v>
      </c>
      <c r="B144" s="24">
        <f>'80Nm 33mm 2.28m-min'!B144</f>
        <v>0.40400000000000003</v>
      </c>
      <c r="C144" s="24" t="str">
        <f>'80Nm 33mm 2.28m-min'!C144</f>
        <v>Tr16x8P4</v>
      </c>
      <c r="D144" s="24" t="str">
        <f>'80Nm 33mm 2.28m-min'!D144</f>
        <v>Tr</v>
      </c>
      <c r="E144" s="35">
        <f>'80Nm 33mm 2.28m-min'!E144</f>
        <v>16</v>
      </c>
      <c r="F144" s="14">
        <f>'80Nm 33mm 2.28m-min'!F144</f>
        <v>8</v>
      </c>
      <c r="G144" s="41">
        <f>'80Nm 33mm 2.28m-min'!G144</f>
        <v>4</v>
      </c>
      <c r="H144" s="24" t="str">
        <f>'80Nm 33mm 2.28m-min'!H144</f>
        <v>R</v>
      </c>
      <c r="I144" s="35">
        <f>'80Nm 33mm 2.28m-min'!I144</f>
        <v>28</v>
      </c>
      <c r="J144" s="35">
        <f>'80Nm 33mm 2.28m-min'!J144</f>
        <v>35</v>
      </c>
      <c r="K144" s="25">
        <f>'80Nm 33mm 2.28m-min'!K144</f>
        <v>13.66</v>
      </c>
      <c r="L144" s="24" t="str">
        <f>'80Nm 33mm 2.28m-min'!L144</f>
        <v>Acciaio C15</v>
      </c>
      <c r="M144" s="25">
        <f>'80Nm 33mm 2.28m-min'!M144</f>
        <v>19.09</v>
      </c>
      <c r="N144" s="37">
        <f>'80Nm 33mm 2.28m-min'!N144</f>
        <v>80</v>
      </c>
      <c r="O144" s="41">
        <f>'80Nm 33mm 2.28m-min'!O144</f>
        <v>33</v>
      </c>
      <c r="P144" s="46">
        <f>'80Nm 33mm 2.28m-min'!P144</f>
        <v>2.2810000000000001</v>
      </c>
      <c r="Q144" s="14">
        <f>'80Nm 33mm 2.28m-min'!Q144</f>
        <v>577.5</v>
      </c>
      <c r="R144" s="26">
        <f>'80Nm 33mm 2.28m-min'!R144</f>
        <v>1</v>
      </c>
    </row>
    <row r="145" spans="1:18" x14ac:dyDescent="0.25">
      <c r="A145" s="24">
        <f>'80Nm 33mm 2.28m-min'!A145</f>
        <v>1766402</v>
      </c>
      <c r="B145" s="24">
        <f>'80Nm 33mm 2.28m-min'!B145</f>
        <v>0.318</v>
      </c>
      <c r="C145" s="24" t="str">
        <f>'80Nm 33mm 2.28m-min'!C145</f>
        <v>Tr12x6P3</v>
      </c>
      <c r="D145" s="24" t="str">
        <f>'80Nm 33mm 2.28m-min'!D145</f>
        <v>Tr</v>
      </c>
      <c r="E145" s="35">
        <f>'80Nm 33mm 2.28m-min'!E145</f>
        <v>12</v>
      </c>
      <c r="F145" s="14">
        <f>'80Nm 33mm 2.28m-min'!F145</f>
        <v>6</v>
      </c>
      <c r="G145" s="41">
        <f>'80Nm 33mm 2.28m-min'!G145</f>
        <v>3</v>
      </c>
      <c r="H145" s="24" t="str">
        <f>'80Nm 33mm 2.28m-min'!H145</f>
        <v>J</v>
      </c>
      <c r="I145" s="35">
        <f>'80Nm 33mm 2.28m-min'!I145</f>
        <v>28</v>
      </c>
      <c r="J145" s="35">
        <f>'80Nm 33mm 2.28m-min'!J145</f>
        <v>35</v>
      </c>
      <c r="K145" s="25">
        <f>'80Nm 33mm 2.28m-min'!K145</f>
        <v>13.82</v>
      </c>
      <c r="L145" s="24" t="str">
        <f>'80Nm 33mm 2.28m-min'!L145</f>
        <v>Acciaio inox</v>
      </c>
      <c r="M145" s="25">
        <f>'80Nm 33mm 2.28m-min'!M145</f>
        <v>86.62</v>
      </c>
      <c r="N145" s="37">
        <f>'80Nm 33mm 2.28m-min'!N145</f>
        <v>80</v>
      </c>
      <c r="O145" s="41">
        <f>'80Nm 33mm 2.28m-min'!O145</f>
        <v>33</v>
      </c>
      <c r="P145" s="46">
        <f>'80Nm 33mm 2.28m-min'!P145</f>
        <v>2.2810000000000001</v>
      </c>
      <c r="Q145" s="14">
        <f>'80Nm 33mm 2.28m-min'!Q145</f>
        <v>770</v>
      </c>
      <c r="R145" s="26">
        <f>'80Nm 33mm 2.28m-min'!R145</f>
        <v>1</v>
      </c>
    </row>
    <row r="146" spans="1:18" x14ac:dyDescent="0.25">
      <c r="A146" s="24">
        <f>'80Nm 33mm 2.28m-min'!A146</f>
        <v>1684806</v>
      </c>
      <c r="B146" s="24">
        <f>'80Nm 33mm 2.28m-min'!B146</f>
        <v>0.69199999999999995</v>
      </c>
      <c r="C146" s="24" t="str">
        <f>'80Nm 33mm 2.28m-min'!C146</f>
        <v>Ds12x25</v>
      </c>
      <c r="D146" s="24" t="str">
        <f>'80Nm 33mm 2.28m-min'!D146</f>
        <v>Ds</v>
      </c>
      <c r="E146" s="35">
        <f>'80Nm 33mm 2.28m-min'!E146</f>
        <v>12</v>
      </c>
      <c r="F146" s="14" t="e">
        <f>'80Nm 33mm 2.28m-min'!F146</f>
        <v>#N/A</v>
      </c>
      <c r="G146" s="41">
        <f>'80Nm 33mm 2.28m-min'!G146</f>
        <v>25</v>
      </c>
      <c r="H146" s="24" t="str">
        <f>'80Nm 33mm 2.28m-min'!H146</f>
        <v>R</v>
      </c>
      <c r="I146" s="35">
        <f>'80Nm 33mm 2.28m-min'!I146</f>
        <v>28</v>
      </c>
      <c r="J146" s="35">
        <f>'80Nm 33mm 2.28m-min'!J146</f>
        <v>35</v>
      </c>
      <c r="K146" s="25" t="str">
        <f>'80Nm 33mm 2.28m-min'!K146</f>
        <v>Su richiesta</v>
      </c>
      <c r="L146" s="24" t="str">
        <f>'80Nm 33mm 2.28m-min'!L146</f>
        <v>Acciaio inox</v>
      </c>
      <c r="M146" s="25">
        <f>'80Nm 33mm 2.28m-min'!M146</f>
        <v>78.599999999999994</v>
      </c>
      <c r="N146" s="37">
        <f>'80Nm 33mm 2.28m-min'!N146</f>
        <v>80</v>
      </c>
      <c r="O146" s="41">
        <f>'80Nm 33mm 2.28m-min'!O146</f>
        <v>33</v>
      </c>
      <c r="P146" s="46">
        <f>'80Nm 33mm 2.28m-min'!P146</f>
        <v>2.2810000000000001</v>
      </c>
      <c r="Q146" s="14">
        <f>'80Nm 33mm 2.28m-min'!Q146</f>
        <v>92.4</v>
      </c>
      <c r="R146" s="26">
        <f>'80Nm 33mm 2.28m-min'!R146</f>
        <v>1</v>
      </c>
    </row>
    <row r="147" spans="1:18" x14ac:dyDescent="0.25">
      <c r="A147" s="24">
        <f>'80Nm 33mm 2.28m-min'!A147</f>
        <v>1682288</v>
      </c>
      <c r="B147" s="24">
        <f>'80Nm 33mm 2.28m-min'!B147</f>
        <v>0.318</v>
      </c>
      <c r="C147" s="24" t="str">
        <f>'80Nm 33mm 2.28m-min'!C147</f>
        <v>Tr12x6P3</v>
      </c>
      <c r="D147" s="24" t="str">
        <f>'80Nm 33mm 2.28m-min'!D147</f>
        <v>Tr</v>
      </c>
      <c r="E147" s="35">
        <f>'80Nm 33mm 2.28m-min'!E147</f>
        <v>12</v>
      </c>
      <c r="F147" s="14">
        <f>'80Nm 33mm 2.28m-min'!F147</f>
        <v>6</v>
      </c>
      <c r="G147" s="41">
        <f>'80Nm 33mm 2.28m-min'!G147</f>
        <v>3</v>
      </c>
      <c r="H147" s="24" t="str">
        <f>'80Nm 33mm 2.28m-min'!H147</f>
        <v>W300</v>
      </c>
      <c r="I147" s="35">
        <f>'80Nm 33mm 2.28m-min'!I147</f>
        <v>28</v>
      </c>
      <c r="J147" s="35">
        <f>'80Nm 33mm 2.28m-min'!J147</f>
        <v>35</v>
      </c>
      <c r="K147" s="25">
        <f>'80Nm 33mm 2.28m-min'!K147</f>
        <v>16.920000000000002</v>
      </c>
      <c r="L147" s="24" t="str">
        <f>'80Nm 33mm 2.28m-min'!L147</f>
        <v>Acciaio inox</v>
      </c>
      <c r="M147" s="25">
        <f>'80Nm 33mm 2.28m-min'!M147</f>
        <v>86.62</v>
      </c>
      <c r="N147" s="37">
        <f>'80Nm 33mm 2.28m-min'!N147</f>
        <v>80</v>
      </c>
      <c r="O147" s="41">
        <f>'80Nm 33mm 2.28m-min'!O147</f>
        <v>33</v>
      </c>
      <c r="P147" s="46">
        <f>'80Nm 33mm 2.28m-min'!P147</f>
        <v>2.2810000000000001</v>
      </c>
      <c r="Q147" s="14">
        <f>'80Nm 33mm 2.28m-min'!Q147</f>
        <v>770</v>
      </c>
      <c r="R147" s="26">
        <f>'80Nm 33mm 2.28m-min'!R147</f>
        <v>1</v>
      </c>
    </row>
    <row r="148" spans="1:18" x14ac:dyDescent="0.25">
      <c r="A148" s="24">
        <f>'80Nm 33mm 2.28m-min'!A148</f>
        <v>1626949</v>
      </c>
      <c r="B148" s="24">
        <f>'80Nm 33mm 2.28m-min'!B148</f>
        <v>0.28699999999999998</v>
      </c>
      <c r="C148" s="24" t="str">
        <f>'80Nm 33mm 2.28m-min'!C148</f>
        <v>Tr14x3</v>
      </c>
      <c r="D148" s="24" t="str">
        <f>'80Nm 33mm 2.28m-min'!D148</f>
        <v>Tr</v>
      </c>
      <c r="E148" s="35">
        <f>'80Nm 33mm 2.28m-min'!E148</f>
        <v>14</v>
      </c>
      <c r="F148" s="14" t="e">
        <f>'80Nm 33mm 2.28m-min'!F148</f>
        <v>#N/A</v>
      </c>
      <c r="G148" s="41">
        <f>'80Nm 33mm 2.28m-min'!G148</f>
        <v>3</v>
      </c>
      <c r="H148" s="24" t="str">
        <f>'80Nm 33mm 2.28m-min'!H148</f>
        <v>J</v>
      </c>
      <c r="I148" s="35">
        <f>'80Nm 33mm 2.28m-min'!I148</f>
        <v>28</v>
      </c>
      <c r="J148" s="35">
        <f>'80Nm 33mm 2.28m-min'!J148</f>
        <v>35</v>
      </c>
      <c r="K148" s="25">
        <f>'80Nm 33mm 2.28m-min'!K148</f>
        <v>14.51</v>
      </c>
      <c r="L148" s="24" t="str">
        <f>'80Nm 33mm 2.28m-min'!L148</f>
        <v>Acciaio C15</v>
      </c>
      <c r="M148" s="25">
        <f>'80Nm 33mm 2.28m-min'!M148</f>
        <v>16.79</v>
      </c>
      <c r="N148" s="37">
        <f>'80Nm 33mm 2.28m-min'!N148</f>
        <v>80</v>
      </c>
      <c r="O148" s="41">
        <f>'80Nm 33mm 2.28m-min'!O148</f>
        <v>33</v>
      </c>
      <c r="P148" s="46">
        <f>'80Nm 33mm 2.28m-min'!P148</f>
        <v>2.2810000000000001</v>
      </c>
      <c r="Q148" s="14">
        <f>'80Nm 33mm 2.28m-min'!Q148</f>
        <v>770</v>
      </c>
      <c r="R148" s="26">
        <f>'80Nm 33mm 2.28m-min'!R148</f>
        <v>1</v>
      </c>
    </row>
    <row r="149" spans="1:18" x14ac:dyDescent="0.25">
      <c r="A149" s="24">
        <f>'80Nm 33mm 2.28m-min'!A149</f>
        <v>1626949</v>
      </c>
      <c r="B149" s="24">
        <f>'80Nm 33mm 2.28m-min'!B149</f>
        <v>0.318</v>
      </c>
      <c r="C149" s="24" t="str">
        <f>'80Nm 33mm 2.28m-min'!C149</f>
        <v>Tr12x6P3</v>
      </c>
      <c r="D149" s="24" t="str">
        <f>'80Nm 33mm 2.28m-min'!D149</f>
        <v>Tr</v>
      </c>
      <c r="E149" s="35">
        <f>'80Nm 33mm 2.28m-min'!E149</f>
        <v>12</v>
      </c>
      <c r="F149" s="14">
        <f>'80Nm 33mm 2.28m-min'!F149</f>
        <v>6</v>
      </c>
      <c r="G149" s="41">
        <f>'80Nm 33mm 2.28m-min'!G149</f>
        <v>3</v>
      </c>
      <c r="H149" s="24" t="str">
        <f>'80Nm 33mm 2.28m-min'!H149</f>
        <v>R</v>
      </c>
      <c r="I149" s="35">
        <f>'80Nm 33mm 2.28m-min'!I149</f>
        <v>28</v>
      </c>
      <c r="J149" s="35">
        <f>'80Nm 33mm 2.28m-min'!J149</f>
        <v>35</v>
      </c>
      <c r="K149" s="25">
        <f>'80Nm 33mm 2.28m-min'!K149</f>
        <v>11.76</v>
      </c>
      <c r="L149" s="24" t="str">
        <f>'80Nm 33mm 2.28m-min'!L149</f>
        <v>Acciaio inox</v>
      </c>
      <c r="M149" s="25">
        <f>'80Nm 33mm 2.28m-min'!M149</f>
        <v>86.62</v>
      </c>
      <c r="N149" s="37">
        <f>'80Nm 33mm 2.28m-min'!N149</f>
        <v>80</v>
      </c>
      <c r="O149" s="41">
        <f>'80Nm 33mm 2.28m-min'!O149</f>
        <v>33</v>
      </c>
      <c r="P149" s="46">
        <f>'80Nm 33mm 2.28m-min'!P149</f>
        <v>2.2810000000000001</v>
      </c>
      <c r="Q149" s="14">
        <f>'80Nm 33mm 2.28m-min'!Q149</f>
        <v>770</v>
      </c>
      <c r="R149" s="26">
        <f>'80Nm 33mm 2.28m-min'!R149</f>
        <v>1</v>
      </c>
    </row>
    <row r="150" spans="1:18" x14ac:dyDescent="0.25">
      <c r="A150" s="24">
        <f>'80Nm 33mm 2.28m-min'!A150</f>
        <v>1549476</v>
      </c>
      <c r="B150" s="24">
        <f>'80Nm 33mm 2.28m-min'!B150</f>
        <v>0.28699999999999998</v>
      </c>
      <c r="C150" s="24" t="str">
        <f>'80Nm 33mm 2.28m-min'!C150</f>
        <v>Tr14x3</v>
      </c>
      <c r="D150" s="24" t="str">
        <f>'80Nm 33mm 2.28m-min'!D150</f>
        <v>Tr</v>
      </c>
      <c r="E150" s="35">
        <f>'80Nm 33mm 2.28m-min'!E150</f>
        <v>14</v>
      </c>
      <c r="F150" s="14" t="e">
        <f>'80Nm 33mm 2.28m-min'!F150</f>
        <v>#N/A</v>
      </c>
      <c r="G150" s="41">
        <f>'80Nm 33mm 2.28m-min'!G150</f>
        <v>3</v>
      </c>
      <c r="H150" s="24" t="str">
        <f>'80Nm 33mm 2.28m-min'!H150</f>
        <v>W300</v>
      </c>
      <c r="I150" s="35">
        <f>'80Nm 33mm 2.28m-min'!I150</f>
        <v>28</v>
      </c>
      <c r="J150" s="35">
        <f>'80Nm 33mm 2.28m-min'!J150</f>
        <v>35</v>
      </c>
      <c r="K150" s="25">
        <f>'80Nm 33mm 2.28m-min'!K150</f>
        <v>17.68</v>
      </c>
      <c r="L150" s="24" t="str">
        <f>'80Nm 33mm 2.28m-min'!L150</f>
        <v>Acciaio C15</v>
      </c>
      <c r="M150" s="25">
        <f>'80Nm 33mm 2.28m-min'!M150</f>
        <v>16.79</v>
      </c>
      <c r="N150" s="37">
        <f>'80Nm 33mm 2.28m-min'!N150</f>
        <v>80</v>
      </c>
      <c r="O150" s="41">
        <f>'80Nm 33mm 2.28m-min'!O150</f>
        <v>33</v>
      </c>
      <c r="P150" s="46">
        <f>'80Nm 33mm 2.28m-min'!P150</f>
        <v>2.2810000000000001</v>
      </c>
      <c r="Q150" s="14">
        <f>'80Nm 33mm 2.28m-min'!Q150</f>
        <v>770</v>
      </c>
      <c r="R150" s="26">
        <f>'80Nm 33mm 2.28m-min'!R150</f>
        <v>1</v>
      </c>
    </row>
    <row r="151" spans="1:18" x14ac:dyDescent="0.25">
      <c r="A151" s="24">
        <f>'80Nm 33mm 2.28m-min'!A151</f>
        <v>1542973</v>
      </c>
      <c r="B151" s="24">
        <f>'80Nm 33mm 2.28m-min'!B151</f>
        <v>0.20899999999999999</v>
      </c>
      <c r="C151" s="24" t="str">
        <f>'80Nm 33mm 2.28m-min'!C151</f>
        <v>Ds10x3</v>
      </c>
      <c r="D151" s="24" t="str">
        <f>'80Nm 33mm 2.28m-min'!D151</f>
        <v>Ds</v>
      </c>
      <c r="E151" s="35">
        <f>'80Nm 33mm 2.28m-min'!E151</f>
        <v>10</v>
      </c>
      <c r="F151" s="14" t="e">
        <f>'80Nm 33mm 2.28m-min'!F151</f>
        <v>#N/A</v>
      </c>
      <c r="G151" s="41">
        <f>'80Nm 33mm 2.28m-min'!G151</f>
        <v>3</v>
      </c>
      <c r="H151" s="24" t="str">
        <f>'80Nm 33mm 2.28m-min'!H151</f>
        <v>J</v>
      </c>
      <c r="I151" s="35">
        <f>'80Nm 33mm 2.28m-min'!I151</f>
        <v>25</v>
      </c>
      <c r="J151" s="35">
        <f>'80Nm 33mm 2.28m-min'!J151</f>
        <v>25</v>
      </c>
      <c r="K151" s="25" t="str">
        <f>'80Nm 33mm 2.28m-min'!K151</f>
        <v>Su richiesta</v>
      </c>
      <c r="L151" s="24" t="str">
        <f>'80Nm 33mm 2.28m-min'!L151</f>
        <v>Acciaio inox</v>
      </c>
      <c r="M151" s="25" t="str">
        <f>'80Nm 33mm 2.28m-min'!M151</f>
        <v>Su richiesta</v>
      </c>
      <c r="N151" s="37">
        <f>'80Nm 33mm 2.28m-min'!N151</f>
        <v>80</v>
      </c>
      <c r="O151" s="41">
        <f>'80Nm 33mm 2.28m-min'!O151</f>
        <v>33</v>
      </c>
      <c r="P151" s="46">
        <f>'80Nm 33mm 2.28m-min'!P151</f>
        <v>2.2810000000000001</v>
      </c>
      <c r="Q151" s="14">
        <f>'80Nm 33mm 2.28m-min'!Q151</f>
        <v>770</v>
      </c>
      <c r="R151" s="26">
        <f>'80Nm 33mm 2.28m-min'!R151</f>
        <v>1</v>
      </c>
    </row>
    <row r="152" spans="1:18" x14ac:dyDescent="0.25">
      <c r="A152" s="24">
        <f>'80Nm 33mm 2.28m-min'!A152</f>
        <v>1513441</v>
      </c>
      <c r="B152" s="24">
        <f>'80Nm 33mm 2.28m-min'!B152</f>
        <v>0.28699999999999998</v>
      </c>
      <c r="C152" s="24" t="str">
        <f>'80Nm 33mm 2.28m-min'!C152</f>
        <v>Tr14x3</v>
      </c>
      <c r="D152" s="24" t="str">
        <f>'80Nm 33mm 2.28m-min'!D152</f>
        <v>Tr</v>
      </c>
      <c r="E152" s="35">
        <f>'80Nm 33mm 2.28m-min'!E152</f>
        <v>14</v>
      </c>
      <c r="F152" s="14" t="e">
        <f>'80Nm 33mm 2.28m-min'!F152</f>
        <v>#N/A</v>
      </c>
      <c r="G152" s="41">
        <f>'80Nm 33mm 2.28m-min'!G152</f>
        <v>3</v>
      </c>
      <c r="H152" s="24" t="str">
        <f>'80Nm 33mm 2.28m-min'!H152</f>
        <v>R</v>
      </c>
      <c r="I152" s="35">
        <f>'80Nm 33mm 2.28m-min'!I152</f>
        <v>28</v>
      </c>
      <c r="J152" s="35">
        <f>'80Nm 33mm 2.28m-min'!J152</f>
        <v>35</v>
      </c>
      <c r="K152" s="25">
        <f>'80Nm 33mm 2.28m-min'!K152</f>
        <v>12.47</v>
      </c>
      <c r="L152" s="24" t="str">
        <f>'80Nm 33mm 2.28m-min'!L152</f>
        <v>Acciaio C15</v>
      </c>
      <c r="M152" s="25">
        <f>'80Nm 33mm 2.28m-min'!M152</f>
        <v>16.79</v>
      </c>
      <c r="N152" s="37">
        <f>'80Nm 33mm 2.28m-min'!N152</f>
        <v>80</v>
      </c>
      <c r="O152" s="41">
        <f>'80Nm 33mm 2.28m-min'!O152</f>
        <v>33</v>
      </c>
      <c r="P152" s="46">
        <f>'80Nm 33mm 2.28m-min'!P152</f>
        <v>2.2810000000000001</v>
      </c>
      <c r="Q152" s="14">
        <f>'80Nm 33mm 2.28m-min'!Q152</f>
        <v>770</v>
      </c>
      <c r="R152" s="26">
        <f>'80Nm 33mm 2.28m-min'!R152</f>
        <v>1</v>
      </c>
    </row>
    <row r="153" spans="1:18" x14ac:dyDescent="0.25">
      <c r="A153" s="24">
        <f>'80Nm 33mm 2.28m-min'!A153</f>
        <v>1457747</v>
      </c>
      <c r="B153" s="24">
        <f>'80Nm 33mm 2.28m-min'!B153</f>
        <v>0.25900000000000001</v>
      </c>
      <c r="C153" s="24" t="str">
        <f>'80Nm 33mm 2.28m-min'!C153</f>
        <v>Tr12x3</v>
      </c>
      <c r="D153" s="24" t="str">
        <f>'80Nm 33mm 2.28m-min'!D153</f>
        <v>Tr</v>
      </c>
      <c r="E153" s="35">
        <f>'80Nm 33mm 2.28m-min'!E153</f>
        <v>12</v>
      </c>
      <c r="F153" s="14" t="e">
        <f>'80Nm 33mm 2.28m-min'!F153</f>
        <v>#N/A</v>
      </c>
      <c r="G153" s="41">
        <f>'80Nm 33mm 2.28m-min'!G153</f>
        <v>3</v>
      </c>
      <c r="H153" s="24" t="str">
        <f>'80Nm 33mm 2.28m-min'!H153</f>
        <v>J</v>
      </c>
      <c r="I153" s="35">
        <f>'80Nm 33mm 2.28m-min'!I153</f>
        <v>28</v>
      </c>
      <c r="J153" s="35">
        <f>'80Nm 33mm 2.28m-min'!J153</f>
        <v>35</v>
      </c>
      <c r="K153" s="25">
        <f>'80Nm 33mm 2.28m-min'!K153</f>
        <v>11.3</v>
      </c>
      <c r="L153" s="24" t="str">
        <f>'80Nm 33mm 2.28m-min'!L153</f>
        <v>Acciaio inox</v>
      </c>
      <c r="M153" s="25">
        <f>'80Nm 33mm 2.28m-min'!M153</f>
        <v>63.62</v>
      </c>
      <c r="N153" s="37">
        <f>'80Nm 33mm 2.28m-min'!N153</f>
        <v>80</v>
      </c>
      <c r="O153" s="41">
        <f>'80Nm 33mm 2.28m-min'!O153</f>
        <v>33</v>
      </c>
      <c r="P153" s="46">
        <f>'80Nm 33mm 2.28m-min'!P153</f>
        <v>2.2810000000000001</v>
      </c>
      <c r="Q153" s="14">
        <f>'80Nm 33mm 2.28m-min'!Q153</f>
        <v>770</v>
      </c>
      <c r="R153" s="26">
        <f>'80Nm 33mm 2.28m-min'!R153</f>
        <v>1</v>
      </c>
    </row>
    <row r="154" spans="1:18" x14ac:dyDescent="0.25">
      <c r="A154" s="24">
        <f>'80Nm 33mm 2.28m-min'!A154</f>
        <v>1390980</v>
      </c>
      <c r="B154" s="24">
        <f>'80Nm 33mm 2.28m-min'!B154</f>
        <v>0.25900000000000001</v>
      </c>
      <c r="C154" s="24" t="str">
        <f>'80Nm 33mm 2.28m-min'!C154</f>
        <v>Tr12x3</v>
      </c>
      <c r="D154" s="24" t="str">
        <f>'80Nm 33mm 2.28m-min'!D154</f>
        <v>Tr</v>
      </c>
      <c r="E154" s="35">
        <f>'80Nm 33mm 2.28m-min'!E154</f>
        <v>12</v>
      </c>
      <c r="F154" s="14" t="e">
        <f>'80Nm 33mm 2.28m-min'!F154</f>
        <v>#N/A</v>
      </c>
      <c r="G154" s="41">
        <f>'80Nm 33mm 2.28m-min'!G154</f>
        <v>3</v>
      </c>
      <c r="H154" s="24" t="str">
        <f>'80Nm 33mm 2.28m-min'!H154</f>
        <v>W300</v>
      </c>
      <c r="I154" s="35">
        <f>'80Nm 33mm 2.28m-min'!I154</f>
        <v>28</v>
      </c>
      <c r="J154" s="35">
        <f>'80Nm 33mm 2.28m-min'!J154</f>
        <v>35</v>
      </c>
      <c r="K154" s="25">
        <f>'80Nm 33mm 2.28m-min'!K154</f>
        <v>14.11</v>
      </c>
      <c r="L154" s="24" t="str">
        <f>'80Nm 33mm 2.28m-min'!L154</f>
        <v>Acciaio inox</v>
      </c>
      <c r="M154" s="25">
        <f>'80Nm 33mm 2.28m-min'!M154</f>
        <v>63.62</v>
      </c>
      <c r="N154" s="37">
        <f>'80Nm 33mm 2.28m-min'!N154</f>
        <v>80</v>
      </c>
      <c r="O154" s="41">
        <f>'80Nm 33mm 2.28m-min'!O154</f>
        <v>33</v>
      </c>
      <c r="P154" s="46">
        <f>'80Nm 33mm 2.28m-min'!P154</f>
        <v>2.2810000000000001</v>
      </c>
      <c r="Q154" s="14">
        <f>'80Nm 33mm 2.28m-min'!Q154</f>
        <v>770</v>
      </c>
      <c r="R154" s="26">
        <f>'80Nm 33mm 2.28m-min'!R154</f>
        <v>1</v>
      </c>
    </row>
    <row r="155" spans="1:18" x14ac:dyDescent="0.25">
      <c r="A155" s="24">
        <f>'80Nm 33mm 2.28m-min'!A155</f>
        <v>1385531</v>
      </c>
      <c r="B155" s="24">
        <f>'80Nm 33mm 2.28m-min'!B155</f>
        <v>0.39500000000000002</v>
      </c>
      <c r="C155" s="24" t="str">
        <f>'80Nm 33mm 2.28m-min'!C155</f>
        <v>Ds10x12</v>
      </c>
      <c r="D155" s="24" t="str">
        <f>'80Nm 33mm 2.28m-min'!D155</f>
        <v>Ds</v>
      </c>
      <c r="E155" s="35">
        <f>'80Nm 33mm 2.28m-min'!E155</f>
        <v>10</v>
      </c>
      <c r="F155" s="14" t="e">
        <f>'80Nm 33mm 2.28m-min'!F155</f>
        <v>#N/A</v>
      </c>
      <c r="G155" s="41">
        <f>'80Nm 33mm 2.28m-min'!G155</f>
        <v>12</v>
      </c>
      <c r="H155" s="24" t="str">
        <f>'80Nm 33mm 2.28m-min'!H155</f>
        <v>R</v>
      </c>
      <c r="I155" s="35">
        <f>'80Nm 33mm 2.28m-min'!I155</f>
        <v>25</v>
      </c>
      <c r="J155" s="35">
        <f>'80Nm 33mm 2.28m-min'!J155</f>
        <v>25</v>
      </c>
      <c r="K155" s="25">
        <f>'80Nm 33mm 2.28m-min'!K155</f>
        <v>17.45</v>
      </c>
      <c r="L155" s="24" t="str">
        <f>'80Nm 33mm 2.28m-min'!L155</f>
        <v>Acciaio inox</v>
      </c>
      <c r="M155" s="25">
        <f>'80Nm 33mm 2.28m-min'!M155</f>
        <v>63.23</v>
      </c>
      <c r="N155" s="37">
        <f>'80Nm 33mm 2.28m-min'!N155</f>
        <v>80</v>
      </c>
      <c r="O155" s="41">
        <f>'80Nm 33mm 2.28m-min'!O155</f>
        <v>33</v>
      </c>
      <c r="P155" s="46">
        <f>'80Nm 33mm 2.28m-min'!P155</f>
        <v>2.2810000000000001</v>
      </c>
      <c r="Q155" s="14">
        <f>'80Nm 33mm 2.28m-min'!Q155</f>
        <v>192.5</v>
      </c>
      <c r="R155" s="26">
        <f>'80Nm 33mm 2.28m-min'!R155</f>
        <v>1</v>
      </c>
    </row>
    <row r="156" spans="1:18" x14ac:dyDescent="0.25">
      <c r="A156" s="24">
        <f>'80Nm 33mm 2.28m-min'!A156</f>
        <v>1356464</v>
      </c>
      <c r="B156" s="24">
        <f>'80Nm 33mm 2.28m-min'!B156</f>
        <v>0.25900000000000001</v>
      </c>
      <c r="C156" s="24" t="str">
        <f>'80Nm 33mm 2.28m-min'!C156</f>
        <v>Tr12x3</v>
      </c>
      <c r="D156" s="24" t="str">
        <f>'80Nm 33mm 2.28m-min'!D156</f>
        <v>Tr</v>
      </c>
      <c r="E156" s="35">
        <f>'80Nm 33mm 2.28m-min'!E156</f>
        <v>12</v>
      </c>
      <c r="F156" s="14" t="e">
        <f>'80Nm 33mm 2.28m-min'!F156</f>
        <v>#N/A</v>
      </c>
      <c r="G156" s="41">
        <f>'80Nm 33mm 2.28m-min'!G156</f>
        <v>3</v>
      </c>
      <c r="H156" s="24" t="str">
        <f>'80Nm 33mm 2.28m-min'!H156</f>
        <v>R</v>
      </c>
      <c r="I156" s="35">
        <f>'80Nm 33mm 2.28m-min'!I156</f>
        <v>28</v>
      </c>
      <c r="J156" s="35">
        <f>'80Nm 33mm 2.28m-min'!J156</f>
        <v>35</v>
      </c>
      <c r="K156" s="25">
        <f>'80Nm 33mm 2.28m-min'!K156</f>
        <v>9.14</v>
      </c>
      <c r="L156" s="24" t="str">
        <f>'80Nm 33mm 2.28m-min'!L156</f>
        <v>Acciaio inox</v>
      </c>
      <c r="M156" s="25">
        <f>'80Nm 33mm 2.28m-min'!M156</f>
        <v>63.62</v>
      </c>
      <c r="N156" s="37">
        <f>'80Nm 33mm 2.28m-min'!N156</f>
        <v>80</v>
      </c>
      <c r="O156" s="41">
        <f>'80Nm 33mm 2.28m-min'!O156</f>
        <v>33</v>
      </c>
      <c r="P156" s="46">
        <f>'80Nm 33mm 2.28m-min'!P156</f>
        <v>2.2810000000000001</v>
      </c>
      <c r="Q156" s="14">
        <f>'80Nm 33mm 2.28m-min'!Q156</f>
        <v>770</v>
      </c>
      <c r="R156" s="26">
        <f>'80Nm 33mm 2.28m-min'!R156</f>
        <v>1</v>
      </c>
    </row>
    <row r="157" spans="1:18" x14ac:dyDescent="0.25">
      <c r="A157" s="24">
        <f>'80Nm 33mm 2.28m-min'!A157</f>
        <v>1236481</v>
      </c>
      <c r="B157" s="24">
        <f>'80Nm 33mm 2.28m-min'!B157</f>
        <v>0.318</v>
      </c>
      <c r="C157" s="24" t="str">
        <f>'80Nm 33mm 2.28m-min'!C157</f>
        <v>Tr12x6P3</v>
      </c>
      <c r="D157" s="24" t="str">
        <f>'80Nm 33mm 2.28m-min'!D157</f>
        <v>Tr</v>
      </c>
      <c r="E157" s="35">
        <f>'80Nm 33mm 2.28m-min'!E157</f>
        <v>12</v>
      </c>
      <c r="F157" s="14">
        <f>'80Nm 33mm 2.28m-min'!F157</f>
        <v>6</v>
      </c>
      <c r="G157" s="41">
        <f>'80Nm 33mm 2.28m-min'!G157</f>
        <v>3</v>
      </c>
      <c r="H157" s="24" t="str">
        <f>'80Nm 33mm 2.28m-min'!H157</f>
        <v>J</v>
      </c>
      <c r="I157" s="35">
        <f>'80Nm 33mm 2.28m-min'!I157</f>
        <v>28</v>
      </c>
      <c r="J157" s="35">
        <f>'80Nm 33mm 2.28m-min'!J157</f>
        <v>35</v>
      </c>
      <c r="K157" s="25">
        <f>'80Nm 33mm 2.28m-min'!K157</f>
        <v>13.82</v>
      </c>
      <c r="L157" s="24" t="str">
        <f>'80Nm 33mm 2.28m-min'!L157</f>
        <v>Acciaio C15</v>
      </c>
      <c r="M157" s="25">
        <f>'80Nm 33mm 2.28m-min'!M157</f>
        <v>16.7</v>
      </c>
      <c r="N157" s="37">
        <f>'80Nm 33mm 2.28m-min'!N157</f>
        <v>80</v>
      </c>
      <c r="O157" s="41">
        <f>'80Nm 33mm 2.28m-min'!O157</f>
        <v>33</v>
      </c>
      <c r="P157" s="46">
        <f>'80Nm 33mm 2.28m-min'!P157</f>
        <v>2.2810000000000001</v>
      </c>
      <c r="Q157" s="14">
        <f>'80Nm 33mm 2.28m-min'!Q157</f>
        <v>770</v>
      </c>
      <c r="R157" s="26">
        <f>'80Nm 33mm 2.28m-min'!R157</f>
        <v>1</v>
      </c>
    </row>
    <row r="158" spans="1:18" x14ac:dyDescent="0.25">
      <c r="A158" s="24">
        <f>'80Nm 33mm 2.28m-min'!A158</f>
        <v>1177601</v>
      </c>
      <c r="B158" s="24">
        <f>'80Nm 33mm 2.28m-min'!B158</f>
        <v>0.318</v>
      </c>
      <c r="C158" s="24" t="str">
        <f>'80Nm 33mm 2.28m-min'!C158</f>
        <v>Tr12x6P3</v>
      </c>
      <c r="D158" s="24" t="str">
        <f>'80Nm 33mm 2.28m-min'!D158</f>
        <v>Tr</v>
      </c>
      <c r="E158" s="35">
        <f>'80Nm 33mm 2.28m-min'!E158</f>
        <v>12</v>
      </c>
      <c r="F158" s="14">
        <f>'80Nm 33mm 2.28m-min'!F158</f>
        <v>6</v>
      </c>
      <c r="G158" s="41">
        <f>'80Nm 33mm 2.28m-min'!G158</f>
        <v>3</v>
      </c>
      <c r="H158" s="24" t="str">
        <f>'80Nm 33mm 2.28m-min'!H158</f>
        <v>W300</v>
      </c>
      <c r="I158" s="35">
        <f>'80Nm 33mm 2.28m-min'!I158</f>
        <v>28</v>
      </c>
      <c r="J158" s="35">
        <f>'80Nm 33mm 2.28m-min'!J158</f>
        <v>35</v>
      </c>
      <c r="K158" s="25">
        <f>'80Nm 33mm 2.28m-min'!K158</f>
        <v>16.920000000000002</v>
      </c>
      <c r="L158" s="24" t="str">
        <f>'80Nm 33mm 2.28m-min'!L158</f>
        <v>Acciaio C15</v>
      </c>
      <c r="M158" s="25">
        <f>'80Nm 33mm 2.28m-min'!M158</f>
        <v>16.7</v>
      </c>
      <c r="N158" s="37">
        <f>'80Nm 33mm 2.28m-min'!N158</f>
        <v>80</v>
      </c>
      <c r="O158" s="41">
        <f>'80Nm 33mm 2.28m-min'!O158</f>
        <v>33</v>
      </c>
      <c r="P158" s="46">
        <f>'80Nm 33mm 2.28m-min'!P158</f>
        <v>2.2810000000000001</v>
      </c>
      <c r="Q158" s="14">
        <f>'80Nm 33mm 2.28m-min'!Q158</f>
        <v>770</v>
      </c>
      <c r="R158" s="26">
        <f>'80Nm 33mm 2.28m-min'!R158</f>
        <v>1</v>
      </c>
    </row>
    <row r="159" spans="1:18" x14ac:dyDescent="0.25">
      <c r="A159" s="24">
        <f>'80Nm 33mm 2.28m-min'!A159</f>
        <v>1165245</v>
      </c>
      <c r="B159" s="24">
        <f>'80Nm 33mm 2.28m-min'!B159</f>
        <v>0.33400000000000002</v>
      </c>
      <c r="C159" s="24" t="str">
        <f>'80Nm 33mm 2.28m-min'!C159</f>
        <v>Ds8x10</v>
      </c>
      <c r="D159" s="24" t="str">
        <f>'80Nm 33mm 2.28m-min'!D159</f>
        <v>Ds</v>
      </c>
      <c r="E159" s="35">
        <f>'80Nm 33mm 2.28m-min'!E159</f>
        <v>8</v>
      </c>
      <c r="F159" s="14" t="e">
        <f>'80Nm 33mm 2.28m-min'!F159</f>
        <v>#N/A</v>
      </c>
      <c r="G159" s="41">
        <f>'80Nm 33mm 2.28m-min'!G159</f>
        <v>10</v>
      </c>
      <c r="H159" s="24" t="str">
        <f>'80Nm 33mm 2.28m-min'!H159</f>
        <v>J</v>
      </c>
      <c r="I159" s="35">
        <f>'80Nm 33mm 2.28m-min'!I159</f>
        <v>20</v>
      </c>
      <c r="J159" s="35">
        <f>'80Nm 33mm 2.28m-min'!J159</f>
        <v>20</v>
      </c>
      <c r="K159" s="25">
        <f>'80Nm 33mm 2.28m-min'!K159</f>
        <v>19.91</v>
      </c>
      <c r="L159" s="24" t="str">
        <f>'80Nm 33mm 2.28m-min'!L159</f>
        <v>Acciaio inox</v>
      </c>
      <c r="M159" s="25">
        <f>'80Nm 33mm 2.28m-min'!M159</f>
        <v>60.98</v>
      </c>
      <c r="N159" s="37">
        <f>'80Nm 33mm 2.28m-min'!N159</f>
        <v>80</v>
      </c>
      <c r="O159" s="41">
        <f>'80Nm 33mm 2.28m-min'!O159</f>
        <v>33</v>
      </c>
      <c r="P159" s="46">
        <f>'80Nm 33mm 2.28m-min'!P159</f>
        <v>2.2810000000000001</v>
      </c>
      <c r="Q159" s="14">
        <f>'80Nm 33mm 2.28m-min'!Q159</f>
        <v>231</v>
      </c>
      <c r="R159" s="26">
        <f>'80Nm 33mm 2.28m-min'!R159</f>
        <v>1</v>
      </c>
    </row>
    <row r="160" spans="1:18" x14ac:dyDescent="0.25">
      <c r="A160" s="24">
        <f>'80Nm 33mm 2.28m-min'!A160</f>
        <v>1165245</v>
      </c>
      <c r="B160" s="24">
        <f>'80Nm 33mm 2.28m-min'!B160</f>
        <v>0.44500000000000001</v>
      </c>
      <c r="C160" s="24" t="str">
        <f>'80Nm 33mm 2.28m-min'!C160</f>
        <v>Ds8x15</v>
      </c>
      <c r="D160" s="24" t="str">
        <f>'80Nm 33mm 2.28m-min'!D160</f>
        <v>Ds</v>
      </c>
      <c r="E160" s="35">
        <f>'80Nm 33mm 2.28m-min'!E160</f>
        <v>8</v>
      </c>
      <c r="F160" s="14" t="e">
        <f>'80Nm 33mm 2.28m-min'!F160</f>
        <v>#N/A</v>
      </c>
      <c r="G160" s="41">
        <f>'80Nm 33mm 2.28m-min'!G160</f>
        <v>15</v>
      </c>
      <c r="H160" s="24" t="str">
        <f>'80Nm 33mm 2.28m-min'!H160</f>
        <v>J</v>
      </c>
      <c r="I160" s="35">
        <f>'80Nm 33mm 2.28m-min'!I160</f>
        <v>20</v>
      </c>
      <c r="J160" s="35">
        <f>'80Nm 33mm 2.28m-min'!J160</f>
        <v>20</v>
      </c>
      <c r="K160" s="25">
        <f>'80Nm 33mm 2.28m-min'!K160</f>
        <v>19.91</v>
      </c>
      <c r="L160" s="24" t="str">
        <f>'80Nm 33mm 2.28m-min'!L160</f>
        <v>Acciaio inox</v>
      </c>
      <c r="M160" s="25">
        <f>'80Nm 33mm 2.28m-min'!M160</f>
        <v>60.98</v>
      </c>
      <c r="N160" s="37">
        <f>'80Nm 33mm 2.28m-min'!N160</f>
        <v>80</v>
      </c>
      <c r="O160" s="41">
        <f>'80Nm 33mm 2.28m-min'!O160</f>
        <v>33</v>
      </c>
      <c r="P160" s="46">
        <f>'80Nm 33mm 2.28m-min'!P160</f>
        <v>2.2810000000000001</v>
      </c>
      <c r="Q160" s="14">
        <f>'80Nm 33mm 2.28m-min'!Q160</f>
        <v>154</v>
      </c>
      <c r="R160" s="26">
        <f>'80Nm 33mm 2.28m-min'!R160</f>
        <v>1</v>
      </c>
    </row>
    <row r="161" spans="1:18" x14ac:dyDescent="0.25">
      <c r="A161" s="24">
        <f>'80Nm 33mm 2.28m-min'!A161</f>
        <v>1150215</v>
      </c>
      <c r="B161" s="24">
        <f>'80Nm 33mm 2.28m-min'!B161</f>
        <v>0.318</v>
      </c>
      <c r="C161" s="24" t="str">
        <f>'80Nm 33mm 2.28m-min'!C161</f>
        <v>Tr12x6P3</v>
      </c>
      <c r="D161" s="24" t="str">
        <f>'80Nm 33mm 2.28m-min'!D161</f>
        <v>Tr</v>
      </c>
      <c r="E161" s="35">
        <f>'80Nm 33mm 2.28m-min'!E161</f>
        <v>12</v>
      </c>
      <c r="F161" s="14">
        <f>'80Nm 33mm 2.28m-min'!F161</f>
        <v>6</v>
      </c>
      <c r="G161" s="41">
        <f>'80Nm 33mm 2.28m-min'!G161</f>
        <v>3</v>
      </c>
      <c r="H161" s="24" t="str">
        <f>'80Nm 33mm 2.28m-min'!H161</f>
        <v>R</v>
      </c>
      <c r="I161" s="35">
        <f>'80Nm 33mm 2.28m-min'!I161</f>
        <v>28</v>
      </c>
      <c r="J161" s="35">
        <f>'80Nm 33mm 2.28m-min'!J161</f>
        <v>35</v>
      </c>
      <c r="K161" s="25">
        <f>'80Nm 33mm 2.28m-min'!K161</f>
        <v>11.76</v>
      </c>
      <c r="L161" s="24" t="str">
        <f>'80Nm 33mm 2.28m-min'!L161</f>
        <v>Acciaio C15</v>
      </c>
      <c r="M161" s="25">
        <f>'80Nm 33mm 2.28m-min'!M161</f>
        <v>16.7</v>
      </c>
      <c r="N161" s="37">
        <f>'80Nm 33mm 2.28m-min'!N161</f>
        <v>80</v>
      </c>
      <c r="O161" s="41">
        <f>'80Nm 33mm 2.28m-min'!O161</f>
        <v>33</v>
      </c>
      <c r="P161" s="46">
        <f>'80Nm 33mm 2.28m-min'!P161</f>
        <v>2.2810000000000001</v>
      </c>
      <c r="Q161" s="14">
        <f>'80Nm 33mm 2.28m-min'!Q161</f>
        <v>770</v>
      </c>
      <c r="R161" s="26">
        <f>'80Nm 33mm 2.28m-min'!R161</f>
        <v>1</v>
      </c>
    </row>
    <row r="162" spans="1:18" x14ac:dyDescent="0.25">
      <c r="A162" s="24">
        <f>'80Nm 33mm 2.28m-min'!A162</f>
        <v>1142167</v>
      </c>
      <c r="B162" s="24">
        <f>'80Nm 33mm 2.28m-min'!B162</f>
        <v>0.69199999999999995</v>
      </c>
      <c r="C162" s="24" t="str">
        <f>'80Nm 33mm 2.28m-min'!C162</f>
        <v>Ds10x25</v>
      </c>
      <c r="D162" s="24" t="str">
        <f>'80Nm 33mm 2.28m-min'!D162</f>
        <v>Ds</v>
      </c>
      <c r="E162" s="35">
        <f>'80Nm 33mm 2.28m-min'!E162</f>
        <v>10</v>
      </c>
      <c r="F162" s="14" t="e">
        <f>'80Nm 33mm 2.28m-min'!F162</f>
        <v>#N/A</v>
      </c>
      <c r="G162" s="41">
        <f>'80Nm 33mm 2.28m-min'!G162</f>
        <v>25</v>
      </c>
      <c r="H162" s="24" t="str">
        <f>'80Nm 33mm 2.28m-min'!H162</f>
        <v>R</v>
      </c>
      <c r="I162" s="35">
        <f>'80Nm 33mm 2.28m-min'!I162</f>
        <v>25</v>
      </c>
      <c r="J162" s="35">
        <f>'80Nm 33mm 2.28m-min'!J162</f>
        <v>25</v>
      </c>
      <c r="K162" s="25">
        <f>'80Nm 33mm 2.28m-min'!K162</f>
        <v>17.45</v>
      </c>
      <c r="L162" s="24" t="str">
        <f>'80Nm 33mm 2.28m-min'!L162</f>
        <v>Acciaio inox</v>
      </c>
      <c r="M162" s="25">
        <f>'80Nm 33mm 2.28m-min'!M162</f>
        <v>64.349999999999994</v>
      </c>
      <c r="N162" s="37">
        <f>'80Nm 33mm 2.28m-min'!N162</f>
        <v>80</v>
      </c>
      <c r="O162" s="41">
        <f>'80Nm 33mm 2.28m-min'!O162</f>
        <v>33</v>
      </c>
      <c r="P162" s="46">
        <f>'80Nm 33mm 2.28m-min'!P162</f>
        <v>2.2810000000000001</v>
      </c>
      <c r="Q162" s="14">
        <f>'80Nm 33mm 2.28m-min'!Q162</f>
        <v>92.4</v>
      </c>
      <c r="R162" s="26">
        <f>'80Nm 33mm 2.28m-min'!R162</f>
        <v>1</v>
      </c>
    </row>
    <row r="163" spans="1:18" x14ac:dyDescent="0.25">
      <c r="A163" s="24">
        <f>'80Nm 33mm 2.28m-min'!A163</f>
        <v>1041248</v>
      </c>
      <c r="B163" s="24">
        <f>'80Nm 33mm 2.28m-min'!B163</f>
        <v>0.25900000000000001</v>
      </c>
      <c r="C163" s="24" t="str">
        <f>'80Nm 33mm 2.28m-min'!C163</f>
        <v>Tr12x3</v>
      </c>
      <c r="D163" s="24" t="str">
        <f>'80Nm 33mm 2.28m-min'!D163</f>
        <v>Tr</v>
      </c>
      <c r="E163" s="35">
        <f>'80Nm 33mm 2.28m-min'!E163</f>
        <v>12</v>
      </c>
      <c r="F163" s="14" t="e">
        <f>'80Nm 33mm 2.28m-min'!F163</f>
        <v>#N/A</v>
      </c>
      <c r="G163" s="41">
        <f>'80Nm 33mm 2.28m-min'!G163</f>
        <v>3</v>
      </c>
      <c r="H163" s="24" t="str">
        <f>'80Nm 33mm 2.28m-min'!H163</f>
        <v>J</v>
      </c>
      <c r="I163" s="35">
        <f>'80Nm 33mm 2.28m-min'!I163</f>
        <v>28</v>
      </c>
      <c r="J163" s="35">
        <f>'80Nm 33mm 2.28m-min'!J163</f>
        <v>35</v>
      </c>
      <c r="K163" s="25">
        <f>'80Nm 33mm 2.28m-min'!K163</f>
        <v>11.3</v>
      </c>
      <c r="L163" s="24" t="str">
        <f>'80Nm 33mm 2.28m-min'!L163</f>
        <v>Acciaio C15</v>
      </c>
      <c r="M163" s="25">
        <f>'80Nm 33mm 2.28m-min'!M163</f>
        <v>16.7</v>
      </c>
      <c r="N163" s="37">
        <f>'80Nm 33mm 2.28m-min'!N163</f>
        <v>80</v>
      </c>
      <c r="O163" s="41">
        <f>'80Nm 33mm 2.28m-min'!O163</f>
        <v>33</v>
      </c>
      <c r="P163" s="46">
        <f>'80Nm 33mm 2.28m-min'!P163</f>
        <v>2.2810000000000001</v>
      </c>
      <c r="Q163" s="14">
        <f>'80Nm 33mm 2.28m-min'!Q163</f>
        <v>770</v>
      </c>
      <c r="R163" s="26">
        <f>'80Nm 33mm 2.28m-min'!R163</f>
        <v>1</v>
      </c>
    </row>
    <row r="164" spans="1:18" x14ac:dyDescent="0.25">
      <c r="A164" s="24">
        <f>'80Nm 33mm 2.28m-min'!A164</f>
        <v>992359</v>
      </c>
      <c r="B164" s="24">
        <f>'80Nm 33mm 2.28m-min'!B164</f>
        <v>0.82299999999999995</v>
      </c>
      <c r="C164" s="24" t="str">
        <f>'80Nm 33mm 2.28m-min'!C164</f>
        <v>Ds635x254</v>
      </c>
      <c r="D164" s="24" t="str">
        <f>'80Nm 33mm 2.28m-min'!D164</f>
        <v>Ds</v>
      </c>
      <c r="E164" s="35">
        <f>'80Nm 33mm 2.28m-min'!E164</f>
        <v>635</v>
      </c>
      <c r="F164" s="14" t="e">
        <f>'80Nm 33mm 2.28m-min'!F164</f>
        <v>#N/A</v>
      </c>
      <c r="G164" s="41">
        <f>'80Nm 33mm 2.28m-min'!G164</f>
        <v>254</v>
      </c>
      <c r="H164" s="24" t="str">
        <f>'80Nm 33mm 2.28m-min'!H164</f>
        <v>J</v>
      </c>
      <c r="I164" s="35">
        <f>'80Nm 33mm 2.28m-min'!I164</f>
        <v>13</v>
      </c>
      <c r="J164" s="35">
        <f>'80Nm 33mm 2.28m-min'!J164</f>
        <v>15</v>
      </c>
      <c r="K164" s="25">
        <f>'80Nm 33mm 2.28m-min'!K164</f>
        <v>16.579999999999998</v>
      </c>
      <c r="L164" s="24" t="str">
        <f>'80Nm 33mm 2.28m-min'!L164</f>
        <v>Acciaio inox</v>
      </c>
      <c r="M164" s="25">
        <f>'80Nm 33mm 2.28m-min'!M164</f>
        <v>53.48</v>
      </c>
      <c r="N164" s="37">
        <f>'80Nm 33mm 2.28m-min'!N164</f>
        <v>80</v>
      </c>
      <c r="O164" s="41">
        <f>'80Nm 33mm 2.28m-min'!O164</f>
        <v>33</v>
      </c>
      <c r="P164" s="46">
        <f>'80Nm 33mm 2.28m-min'!P164</f>
        <v>2.2810000000000001</v>
      </c>
      <c r="Q164" s="14">
        <f>'80Nm 33mm 2.28m-min'!Q164</f>
        <v>9.0944881889763778</v>
      </c>
      <c r="R164" s="26">
        <f>'80Nm 33mm 2.28m-min'!R164</f>
        <v>1</v>
      </c>
    </row>
    <row r="165" spans="1:18" x14ac:dyDescent="0.25">
      <c r="A165" s="24">
        <f>'80Nm 33mm 2.28m-min'!A165</f>
        <v>992114</v>
      </c>
      <c r="B165" s="24">
        <f>'80Nm 33mm 2.28m-min'!B165</f>
        <v>0.25900000000000001</v>
      </c>
      <c r="C165" s="24" t="str">
        <f>'80Nm 33mm 2.28m-min'!C165</f>
        <v>Tr12x3</v>
      </c>
      <c r="D165" s="24" t="str">
        <f>'80Nm 33mm 2.28m-min'!D165</f>
        <v>Tr</v>
      </c>
      <c r="E165" s="35">
        <f>'80Nm 33mm 2.28m-min'!E165</f>
        <v>12</v>
      </c>
      <c r="F165" s="14" t="e">
        <f>'80Nm 33mm 2.28m-min'!F165</f>
        <v>#N/A</v>
      </c>
      <c r="G165" s="41">
        <f>'80Nm 33mm 2.28m-min'!G165</f>
        <v>3</v>
      </c>
      <c r="H165" s="24" t="str">
        <f>'80Nm 33mm 2.28m-min'!H165</f>
        <v>W300</v>
      </c>
      <c r="I165" s="35">
        <f>'80Nm 33mm 2.28m-min'!I165</f>
        <v>28</v>
      </c>
      <c r="J165" s="35">
        <f>'80Nm 33mm 2.28m-min'!J165</f>
        <v>35</v>
      </c>
      <c r="K165" s="25">
        <f>'80Nm 33mm 2.28m-min'!K165</f>
        <v>14.11</v>
      </c>
      <c r="L165" s="24" t="str">
        <f>'80Nm 33mm 2.28m-min'!L165</f>
        <v>Acciaio C15</v>
      </c>
      <c r="M165" s="25">
        <f>'80Nm 33mm 2.28m-min'!M165</f>
        <v>16.7</v>
      </c>
      <c r="N165" s="37">
        <f>'80Nm 33mm 2.28m-min'!N165</f>
        <v>80</v>
      </c>
      <c r="O165" s="41">
        <f>'80Nm 33mm 2.28m-min'!O165</f>
        <v>33</v>
      </c>
      <c r="P165" s="46">
        <f>'80Nm 33mm 2.28m-min'!P165</f>
        <v>2.2810000000000001</v>
      </c>
      <c r="Q165" s="14">
        <f>'80Nm 33mm 2.28m-min'!Q165</f>
        <v>770</v>
      </c>
      <c r="R165" s="26">
        <f>'80Nm 33mm 2.28m-min'!R165</f>
        <v>1</v>
      </c>
    </row>
    <row r="166" spans="1:18" x14ac:dyDescent="0.25">
      <c r="A166" s="24">
        <f>'80Nm 33mm 2.28m-min'!A166</f>
        <v>974430</v>
      </c>
      <c r="B166" s="24">
        <f>'80Nm 33mm 2.28m-min'!B166</f>
        <v>0.25900000000000001</v>
      </c>
      <c r="C166" s="24" t="str">
        <f>'80Nm 33mm 2.28m-min'!C166</f>
        <v>Tr12x3</v>
      </c>
      <c r="D166" s="24" t="str">
        <f>'80Nm 33mm 2.28m-min'!D166</f>
        <v>Tr</v>
      </c>
      <c r="E166" s="35">
        <f>'80Nm 33mm 2.28m-min'!E166</f>
        <v>12</v>
      </c>
      <c r="F166" s="14" t="e">
        <f>'80Nm 33mm 2.28m-min'!F166</f>
        <v>#N/A</v>
      </c>
      <c r="G166" s="41">
        <f>'80Nm 33mm 2.28m-min'!G166</f>
        <v>3</v>
      </c>
      <c r="H166" s="24" t="str">
        <f>'80Nm 33mm 2.28m-min'!H166</f>
        <v>R</v>
      </c>
      <c r="I166" s="35">
        <f>'80Nm 33mm 2.28m-min'!I166</f>
        <v>28</v>
      </c>
      <c r="J166" s="35">
        <f>'80Nm 33mm 2.28m-min'!J166</f>
        <v>35</v>
      </c>
      <c r="K166" s="25">
        <f>'80Nm 33mm 2.28m-min'!K166</f>
        <v>9.14</v>
      </c>
      <c r="L166" s="24" t="str">
        <f>'80Nm 33mm 2.28m-min'!L166</f>
        <v>Acciaio C15</v>
      </c>
      <c r="M166" s="25">
        <f>'80Nm 33mm 2.28m-min'!M166</f>
        <v>16.7</v>
      </c>
      <c r="N166" s="37">
        <f>'80Nm 33mm 2.28m-min'!N166</f>
        <v>80</v>
      </c>
      <c r="O166" s="41">
        <f>'80Nm 33mm 2.28m-min'!O166</f>
        <v>33</v>
      </c>
      <c r="P166" s="46">
        <f>'80Nm 33mm 2.28m-min'!P166</f>
        <v>2.2810000000000001</v>
      </c>
      <c r="Q166" s="14">
        <f>'80Nm 33mm 2.28m-min'!Q166</f>
        <v>770</v>
      </c>
      <c r="R166" s="26">
        <f>'80Nm 33mm 2.28m-min'!R166</f>
        <v>1</v>
      </c>
    </row>
    <row r="167" spans="1:18" x14ac:dyDescent="0.25">
      <c r="A167" s="24">
        <f>'80Nm 33mm 2.28m-min'!A167</f>
        <v>915703</v>
      </c>
      <c r="B167" s="24">
        <f>'80Nm 33mm 2.28m-min'!B167</f>
        <v>0.66600000000000004</v>
      </c>
      <c r="C167" s="24" t="str">
        <f>'80Nm 33mm 2.28m-min'!C167</f>
        <v>Ds8x24</v>
      </c>
      <c r="D167" s="24" t="str">
        <f>'80Nm 33mm 2.28m-min'!D167</f>
        <v>Ds</v>
      </c>
      <c r="E167" s="35">
        <f>'80Nm 33mm 2.28m-min'!E167</f>
        <v>8</v>
      </c>
      <c r="F167" s="14" t="e">
        <f>'80Nm 33mm 2.28m-min'!F167</f>
        <v>#N/A</v>
      </c>
      <c r="G167" s="41">
        <f>'80Nm 33mm 2.28m-min'!G167</f>
        <v>24</v>
      </c>
      <c r="H167" s="24" t="str">
        <f>'80Nm 33mm 2.28m-min'!H167</f>
        <v>J</v>
      </c>
      <c r="I167" s="35">
        <f>'80Nm 33mm 2.28m-min'!I167</f>
        <v>20</v>
      </c>
      <c r="J167" s="35">
        <f>'80Nm 33mm 2.28m-min'!J167</f>
        <v>20</v>
      </c>
      <c r="K167" s="25" t="str">
        <f>'80Nm 33mm 2.28m-min'!K167</f>
        <v>Su richiesta</v>
      </c>
      <c r="L167" s="24" t="str">
        <f>'80Nm 33mm 2.28m-min'!L167</f>
        <v>Acciaio inox</v>
      </c>
      <c r="M167" s="25" t="str">
        <f>'80Nm 33mm 2.28m-min'!M167</f>
        <v>Su richiesta</v>
      </c>
      <c r="N167" s="37">
        <f>'80Nm 33mm 2.28m-min'!N167</f>
        <v>80</v>
      </c>
      <c r="O167" s="41">
        <f>'80Nm 33mm 2.28m-min'!O167</f>
        <v>33</v>
      </c>
      <c r="P167" s="46">
        <f>'80Nm 33mm 2.28m-min'!P167</f>
        <v>2.2810000000000001</v>
      </c>
      <c r="Q167" s="14">
        <f>'80Nm 33mm 2.28m-min'!Q167</f>
        <v>96.25</v>
      </c>
      <c r="R167" s="26">
        <f>'80Nm 33mm 2.28m-min'!R167</f>
        <v>1</v>
      </c>
    </row>
    <row r="168" spans="1:18" x14ac:dyDescent="0.25">
      <c r="A168" s="24">
        <f>'80Nm 33mm 2.28m-min'!A168</f>
        <v>885470</v>
      </c>
      <c r="B168" s="24">
        <f>'80Nm 33mm 2.28m-min'!B168</f>
        <v>0.23200000000000001</v>
      </c>
      <c r="C168" s="24" t="str">
        <f>'80Nm 33mm 2.28m-min'!C168</f>
        <v>Ds635x508</v>
      </c>
      <c r="D168" s="24" t="str">
        <f>'80Nm 33mm 2.28m-min'!D168</f>
        <v>Ds</v>
      </c>
      <c r="E168" s="35">
        <f>'80Nm 33mm 2.28m-min'!E168</f>
        <v>635</v>
      </c>
      <c r="F168" s="14" t="e">
        <f>'80Nm 33mm 2.28m-min'!F168</f>
        <v>#N/A</v>
      </c>
      <c r="G168" s="41">
        <f>'80Nm 33mm 2.28m-min'!G168</f>
        <v>508</v>
      </c>
      <c r="H168" s="24" t="str">
        <f>'80Nm 33mm 2.28m-min'!H168</f>
        <v>J</v>
      </c>
      <c r="I168" s="35">
        <f>'80Nm 33mm 2.28m-min'!I168</f>
        <v>13</v>
      </c>
      <c r="J168" s="35">
        <f>'80Nm 33mm 2.28m-min'!J168</f>
        <v>15</v>
      </c>
      <c r="K168" s="25">
        <f>'80Nm 33mm 2.28m-min'!K168</f>
        <v>16.579999999999998</v>
      </c>
      <c r="L168" s="24" t="str">
        <f>'80Nm 33mm 2.28m-min'!L168</f>
        <v>Acciaio inox</v>
      </c>
      <c r="M168" s="25">
        <f>'80Nm 33mm 2.28m-min'!M168</f>
        <v>44.48</v>
      </c>
      <c r="N168" s="37">
        <f>'80Nm 33mm 2.28m-min'!N168</f>
        <v>80</v>
      </c>
      <c r="O168" s="41">
        <f>'80Nm 33mm 2.28m-min'!O168</f>
        <v>33</v>
      </c>
      <c r="P168" s="46">
        <f>'80Nm 33mm 2.28m-min'!P168</f>
        <v>2.2810000000000001</v>
      </c>
      <c r="Q168" s="14">
        <f>'80Nm 33mm 2.28m-min'!Q168</f>
        <v>4.5472440944881889</v>
      </c>
      <c r="R168" s="26">
        <f>'80Nm 33mm 2.28m-min'!R168</f>
        <v>1</v>
      </c>
    </row>
    <row r="169" spans="1:18" x14ac:dyDescent="0.25">
      <c r="A169" s="24">
        <f>'80Nm 33mm 2.28m-min'!A169</f>
        <v>751771</v>
      </c>
      <c r="B169" s="24">
        <f>'80Nm 33mm 2.28m-min'!B169</f>
        <v>0.33400000000000002</v>
      </c>
      <c r="C169" s="24" t="str">
        <f>'80Nm 33mm 2.28m-min'!C169</f>
        <v>Ds8x10</v>
      </c>
      <c r="D169" s="24" t="str">
        <f>'80Nm 33mm 2.28m-min'!D169</f>
        <v>Ds</v>
      </c>
      <c r="E169" s="35">
        <f>'80Nm 33mm 2.28m-min'!E169</f>
        <v>8</v>
      </c>
      <c r="F169" s="14" t="e">
        <f>'80Nm 33mm 2.28m-min'!F169</f>
        <v>#N/A</v>
      </c>
      <c r="G169" s="41">
        <f>'80Nm 33mm 2.28m-min'!G169</f>
        <v>10</v>
      </c>
      <c r="H169" s="24" t="str">
        <f>'80Nm 33mm 2.28m-min'!H169</f>
        <v>R</v>
      </c>
      <c r="I169" s="35">
        <f>'80Nm 33mm 2.28m-min'!I169</f>
        <v>20</v>
      </c>
      <c r="J169" s="35">
        <f>'80Nm 33mm 2.28m-min'!J169</f>
        <v>20</v>
      </c>
      <c r="K169" s="25">
        <f>'80Nm 33mm 2.28m-min'!K169</f>
        <v>16.71</v>
      </c>
      <c r="L169" s="24" t="str">
        <f>'80Nm 33mm 2.28m-min'!L169</f>
        <v>Acciaio inox</v>
      </c>
      <c r="M169" s="25">
        <f>'80Nm 33mm 2.28m-min'!M169</f>
        <v>60.98</v>
      </c>
      <c r="N169" s="37">
        <f>'80Nm 33mm 2.28m-min'!N169</f>
        <v>80</v>
      </c>
      <c r="O169" s="41">
        <f>'80Nm 33mm 2.28m-min'!O169</f>
        <v>33</v>
      </c>
      <c r="P169" s="46">
        <f>'80Nm 33mm 2.28m-min'!P169</f>
        <v>2.2810000000000001</v>
      </c>
      <c r="Q169" s="14">
        <f>'80Nm 33mm 2.28m-min'!Q169</f>
        <v>231</v>
      </c>
      <c r="R169" s="26">
        <f>'80Nm 33mm 2.28m-min'!R169</f>
        <v>1</v>
      </c>
    </row>
    <row r="170" spans="1:18" x14ac:dyDescent="0.25">
      <c r="A170" s="24">
        <f>'80Nm 33mm 2.28m-min'!A170</f>
        <v>751771</v>
      </c>
      <c r="B170" s="24">
        <f>'80Nm 33mm 2.28m-min'!B170</f>
        <v>0.44500000000000001</v>
      </c>
      <c r="C170" s="24" t="str">
        <f>'80Nm 33mm 2.28m-min'!C170</f>
        <v>Ds8x15</v>
      </c>
      <c r="D170" s="24" t="str">
        <f>'80Nm 33mm 2.28m-min'!D170</f>
        <v>Ds</v>
      </c>
      <c r="E170" s="35">
        <f>'80Nm 33mm 2.28m-min'!E170</f>
        <v>8</v>
      </c>
      <c r="F170" s="14" t="e">
        <f>'80Nm 33mm 2.28m-min'!F170</f>
        <v>#N/A</v>
      </c>
      <c r="G170" s="41">
        <f>'80Nm 33mm 2.28m-min'!G170</f>
        <v>15</v>
      </c>
      <c r="H170" s="24" t="str">
        <f>'80Nm 33mm 2.28m-min'!H170</f>
        <v>R</v>
      </c>
      <c r="I170" s="35">
        <f>'80Nm 33mm 2.28m-min'!I170</f>
        <v>20</v>
      </c>
      <c r="J170" s="35">
        <f>'80Nm 33mm 2.28m-min'!J170</f>
        <v>20</v>
      </c>
      <c r="K170" s="25">
        <f>'80Nm 33mm 2.28m-min'!K170</f>
        <v>16.71</v>
      </c>
      <c r="L170" s="24" t="str">
        <f>'80Nm 33mm 2.28m-min'!L170</f>
        <v>Acciaio inox</v>
      </c>
      <c r="M170" s="25">
        <f>'80Nm 33mm 2.28m-min'!M170</f>
        <v>60.98</v>
      </c>
      <c r="N170" s="37">
        <f>'80Nm 33mm 2.28m-min'!N170</f>
        <v>80</v>
      </c>
      <c r="O170" s="41">
        <f>'80Nm 33mm 2.28m-min'!O170</f>
        <v>33</v>
      </c>
      <c r="P170" s="46">
        <f>'80Nm 33mm 2.28m-min'!P170</f>
        <v>2.2810000000000001</v>
      </c>
      <c r="Q170" s="14">
        <f>'80Nm 33mm 2.28m-min'!Q170</f>
        <v>154</v>
      </c>
      <c r="R170" s="26">
        <f>'80Nm 33mm 2.28m-min'!R170</f>
        <v>1</v>
      </c>
    </row>
    <row r="171" spans="1:18" x14ac:dyDescent="0.25">
      <c r="A171" s="24">
        <f>'80Nm 33mm 2.28m-min'!A171</f>
        <v>672396</v>
      </c>
      <c r="B171" s="24">
        <f>'80Nm 33mm 2.28m-min'!B171</f>
        <v>1.5069999999999999</v>
      </c>
      <c r="C171" s="24" t="str">
        <f>'80Nm 33mm 2.28m-min'!C171</f>
        <v>Ds10x50</v>
      </c>
      <c r="D171" s="24" t="str">
        <f>'80Nm 33mm 2.28m-min'!D171</f>
        <v>Ds</v>
      </c>
      <c r="E171" s="35">
        <f>'80Nm 33mm 2.28m-min'!E171</f>
        <v>10</v>
      </c>
      <c r="F171" s="14" t="e">
        <f>'80Nm 33mm 2.28m-min'!F171</f>
        <v>#N/A</v>
      </c>
      <c r="G171" s="41">
        <f>'80Nm 33mm 2.28m-min'!G171</f>
        <v>50</v>
      </c>
      <c r="H171" s="24" t="str">
        <f>'80Nm 33mm 2.28m-min'!H171</f>
        <v>R</v>
      </c>
      <c r="I171" s="35">
        <f>'80Nm 33mm 2.28m-min'!I171</f>
        <v>25</v>
      </c>
      <c r="J171" s="35">
        <f>'80Nm 33mm 2.28m-min'!J171</f>
        <v>25</v>
      </c>
      <c r="K171" s="25">
        <f>'80Nm 33mm 2.28m-min'!K171</f>
        <v>17.45</v>
      </c>
      <c r="L171" s="24" t="str">
        <f>'80Nm 33mm 2.28m-min'!L171</f>
        <v>Acciaio inox</v>
      </c>
      <c r="M171" s="25">
        <f>'80Nm 33mm 2.28m-min'!M171</f>
        <v>77.849999999999994</v>
      </c>
      <c r="N171" s="37">
        <f>'80Nm 33mm 2.28m-min'!N171</f>
        <v>80</v>
      </c>
      <c r="O171" s="41">
        <f>'80Nm 33mm 2.28m-min'!O171</f>
        <v>33</v>
      </c>
      <c r="P171" s="46">
        <f>'80Nm 33mm 2.28m-min'!P171</f>
        <v>2.2810000000000001</v>
      </c>
      <c r="Q171" s="14">
        <f>'80Nm 33mm 2.28m-min'!Q171</f>
        <v>46.2</v>
      </c>
      <c r="R171" s="26">
        <f>'80Nm 33mm 2.28m-min'!R171</f>
        <v>1</v>
      </c>
    </row>
    <row r="172" spans="1:18" x14ac:dyDescent="0.25">
      <c r="A172" s="24">
        <f>'80Nm 33mm 2.28m-min'!A172</f>
        <v>590776</v>
      </c>
      <c r="B172" s="24">
        <f>'80Nm 33mm 2.28m-min'!B172</f>
        <v>0.66600000000000004</v>
      </c>
      <c r="C172" s="24" t="str">
        <f>'80Nm 33mm 2.28m-min'!C172</f>
        <v>Ds8x24</v>
      </c>
      <c r="D172" s="24" t="str">
        <f>'80Nm 33mm 2.28m-min'!D172</f>
        <v>Ds</v>
      </c>
      <c r="E172" s="35">
        <f>'80Nm 33mm 2.28m-min'!E172</f>
        <v>8</v>
      </c>
      <c r="F172" s="14" t="e">
        <f>'80Nm 33mm 2.28m-min'!F172</f>
        <v>#N/A</v>
      </c>
      <c r="G172" s="41">
        <f>'80Nm 33mm 2.28m-min'!G172</f>
        <v>24</v>
      </c>
      <c r="H172" s="24" t="str">
        <f>'80Nm 33mm 2.28m-min'!H172</f>
        <v>R</v>
      </c>
      <c r="I172" s="35">
        <f>'80Nm 33mm 2.28m-min'!I172</f>
        <v>20</v>
      </c>
      <c r="J172" s="35">
        <f>'80Nm 33mm 2.28m-min'!J172</f>
        <v>20</v>
      </c>
      <c r="K172" s="25" t="str">
        <f>'80Nm 33mm 2.28m-min'!K172</f>
        <v>Su richiesta</v>
      </c>
      <c r="L172" s="24" t="str">
        <f>'80Nm 33mm 2.28m-min'!L172</f>
        <v>Acciaio inox</v>
      </c>
      <c r="M172" s="25" t="str">
        <f>'80Nm 33mm 2.28m-min'!M172</f>
        <v>Su richiesta</v>
      </c>
      <c r="N172" s="37">
        <f>'80Nm 33mm 2.28m-min'!N172</f>
        <v>80</v>
      </c>
      <c r="O172" s="41">
        <f>'80Nm 33mm 2.28m-min'!O172</f>
        <v>33</v>
      </c>
      <c r="P172" s="46">
        <f>'80Nm 33mm 2.28m-min'!P172</f>
        <v>2.2810000000000001</v>
      </c>
      <c r="Q172" s="14">
        <f>'80Nm 33mm 2.28m-min'!Q172</f>
        <v>96.25</v>
      </c>
      <c r="R172" s="26">
        <f>'80Nm 33mm 2.28m-min'!R172</f>
        <v>1</v>
      </c>
    </row>
    <row r="173" spans="1:18" x14ac:dyDescent="0.25">
      <c r="A173" s="24">
        <f>'80Nm 33mm 2.28m-min'!A173</f>
        <v>571271</v>
      </c>
      <c r="B173" s="24">
        <f>'80Nm 33mm 2.28m-min'!B173</f>
        <v>0.23200000000000001</v>
      </c>
      <c r="C173" s="24" t="str">
        <f>'80Nm 33mm 2.28m-min'!C173</f>
        <v>Ds635x508</v>
      </c>
      <c r="D173" s="24" t="str">
        <f>'80Nm 33mm 2.28m-min'!D173</f>
        <v>Ds</v>
      </c>
      <c r="E173" s="35">
        <f>'80Nm 33mm 2.28m-min'!E173</f>
        <v>635</v>
      </c>
      <c r="F173" s="14" t="e">
        <f>'80Nm 33mm 2.28m-min'!F173</f>
        <v>#N/A</v>
      </c>
      <c r="G173" s="41">
        <f>'80Nm 33mm 2.28m-min'!G173</f>
        <v>508</v>
      </c>
      <c r="H173" s="24" t="str">
        <f>'80Nm 33mm 2.28m-min'!H173</f>
        <v>R</v>
      </c>
      <c r="I173" s="35">
        <f>'80Nm 33mm 2.28m-min'!I173</f>
        <v>13</v>
      </c>
      <c r="J173" s="35">
        <f>'80Nm 33mm 2.28m-min'!J173</f>
        <v>15</v>
      </c>
      <c r="K173" s="25">
        <f>'80Nm 33mm 2.28m-min'!K173</f>
        <v>14.1</v>
      </c>
      <c r="L173" s="24" t="str">
        <f>'80Nm 33mm 2.28m-min'!L173</f>
        <v>Acciaio inox</v>
      </c>
      <c r="M173" s="25">
        <f>'80Nm 33mm 2.28m-min'!M173</f>
        <v>44.48</v>
      </c>
      <c r="N173" s="37">
        <f>'80Nm 33mm 2.28m-min'!N173</f>
        <v>80</v>
      </c>
      <c r="O173" s="41">
        <f>'80Nm 33mm 2.28m-min'!O173</f>
        <v>33</v>
      </c>
      <c r="P173" s="46">
        <f>'80Nm 33mm 2.28m-min'!P173</f>
        <v>2.2810000000000001</v>
      </c>
      <c r="Q173" s="14">
        <f>'80Nm 33mm 2.28m-min'!Q173</f>
        <v>4.5472440944881889</v>
      </c>
      <c r="R173" s="26">
        <f>'80Nm 33mm 2.28m-min'!R173</f>
        <v>1</v>
      </c>
    </row>
    <row r="174" spans="1:18" x14ac:dyDescent="0.25">
      <c r="A174" s="24">
        <f>'80Nm 33mm 2.28m-min'!A174</f>
        <v>451168</v>
      </c>
      <c r="B174" s="24">
        <f>'80Nm 33mm 2.28m-min'!B174</f>
        <v>0.38100000000000001</v>
      </c>
      <c r="C174" s="24" t="str">
        <f>'80Nm 33mm 2.28m-min'!C174</f>
        <v>Ds635x127</v>
      </c>
      <c r="D174" s="24" t="str">
        <f>'80Nm 33mm 2.28m-min'!D174</f>
        <v>Ds</v>
      </c>
      <c r="E174" s="35">
        <f>'80Nm 33mm 2.28m-min'!E174</f>
        <v>635</v>
      </c>
      <c r="F174" s="14" t="e">
        <f>'80Nm 33mm 2.28m-min'!F174</f>
        <v>#N/A</v>
      </c>
      <c r="G174" s="41">
        <f>'80Nm 33mm 2.28m-min'!G174</f>
        <v>127</v>
      </c>
      <c r="H174" s="24" t="str">
        <f>'80Nm 33mm 2.28m-min'!H174</f>
        <v>J</v>
      </c>
      <c r="I174" s="35">
        <f>'80Nm 33mm 2.28m-min'!I174</f>
        <v>13</v>
      </c>
      <c r="J174" s="35">
        <f>'80Nm 33mm 2.28m-min'!J174</f>
        <v>15</v>
      </c>
      <c r="K174" s="25">
        <f>'80Nm 33mm 2.28m-min'!K174</f>
        <v>16.579999999999998</v>
      </c>
      <c r="L174" s="24" t="str">
        <f>'80Nm 33mm 2.28m-min'!L174</f>
        <v>Acciaio inox</v>
      </c>
      <c r="M174" s="25">
        <f>'80Nm 33mm 2.28m-min'!M174</f>
        <v>44.48</v>
      </c>
      <c r="N174" s="37">
        <f>'80Nm 33mm 2.28m-min'!N174</f>
        <v>80</v>
      </c>
      <c r="O174" s="41">
        <f>'80Nm 33mm 2.28m-min'!O174</f>
        <v>33</v>
      </c>
      <c r="P174" s="46">
        <f>'80Nm 33mm 2.28m-min'!P174</f>
        <v>2.2810000000000001</v>
      </c>
      <c r="Q174" s="14">
        <f>'80Nm 33mm 2.28m-min'!Q174</f>
        <v>18.188976377952756</v>
      </c>
      <c r="R174" s="26">
        <f>'80Nm 33mm 2.28m-min'!R174</f>
        <v>1</v>
      </c>
    </row>
    <row r="175" spans="1:18" x14ac:dyDescent="0.25">
      <c r="A175" s="24">
        <f>'80Nm 33mm 2.28m-min'!A175</f>
        <v>320116</v>
      </c>
      <c r="B175" s="24">
        <f>'80Nm 33mm 2.28m-min'!B175</f>
        <v>0.82299999999999995</v>
      </c>
      <c r="C175" s="24" t="str">
        <f>'80Nm 33mm 2.28m-min'!C175</f>
        <v>Ds635x254</v>
      </c>
      <c r="D175" s="24" t="str">
        <f>'80Nm 33mm 2.28m-min'!D175</f>
        <v>Ds</v>
      </c>
      <c r="E175" s="35">
        <f>'80Nm 33mm 2.28m-min'!E175</f>
        <v>635</v>
      </c>
      <c r="F175" s="14" t="e">
        <f>'80Nm 33mm 2.28m-min'!F175</f>
        <v>#N/A</v>
      </c>
      <c r="G175" s="41">
        <f>'80Nm 33mm 2.28m-min'!G175</f>
        <v>254</v>
      </c>
      <c r="H175" s="24" t="str">
        <f>'80Nm 33mm 2.28m-min'!H175</f>
        <v>R</v>
      </c>
      <c r="I175" s="35">
        <f>'80Nm 33mm 2.28m-min'!I175</f>
        <v>13</v>
      </c>
      <c r="J175" s="35">
        <f>'80Nm 33mm 2.28m-min'!J175</f>
        <v>15</v>
      </c>
      <c r="K175" s="25">
        <f>'80Nm 33mm 2.28m-min'!K175</f>
        <v>14.1</v>
      </c>
      <c r="L175" s="24" t="str">
        <f>'80Nm 33mm 2.28m-min'!L175</f>
        <v>Acciaio inox</v>
      </c>
      <c r="M175" s="25">
        <f>'80Nm 33mm 2.28m-min'!M175</f>
        <v>53.48</v>
      </c>
      <c r="N175" s="37">
        <f>'80Nm 33mm 2.28m-min'!N175</f>
        <v>80</v>
      </c>
      <c r="O175" s="41">
        <f>'80Nm 33mm 2.28m-min'!O175</f>
        <v>33</v>
      </c>
      <c r="P175" s="46">
        <f>'80Nm 33mm 2.28m-min'!P175</f>
        <v>2.2810000000000001</v>
      </c>
      <c r="Q175" s="14">
        <f>'80Nm 33mm 2.28m-min'!Q175</f>
        <v>9.0944881889763778</v>
      </c>
      <c r="R175" s="26">
        <f>'80Nm 33mm 2.28m-min'!R175</f>
        <v>1</v>
      </c>
    </row>
    <row r="176" spans="1:18" x14ac:dyDescent="0.25">
      <c r="A176" s="24">
        <f>'80Nm 33mm 2.28m-min'!A176</f>
        <v>291076</v>
      </c>
      <c r="B176" s="24">
        <f>'80Nm 33mm 2.28m-min'!B176</f>
        <v>0.38100000000000001</v>
      </c>
      <c r="C176" s="24" t="str">
        <f>'80Nm 33mm 2.28m-min'!C176</f>
        <v>Ds635x127</v>
      </c>
      <c r="D176" s="24" t="str">
        <f>'80Nm 33mm 2.28m-min'!D176</f>
        <v>Ds</v>
      </c>
      <c r="E176" s="35">
        <f>'80Nm 33mm 2.28m-min'!E176</f>
        <v>635</v>
      </c>
      <c r="F176" s="14" t="e">
        <f>'80Nm 33mm 2.28m-min'!F176</f>
        <v>#N/A</v>
      </c>
      <c r="G176" s="41">
        <f>'80Nm 33mm 2.28m-min'!G176</f>
        <v>127</v>
      </c>
      <c r="H176" s="24" t="str">
        <f>'80Nm 33mm 2.28m-min'!H176</f>
        <v>R</v>
      </c>
      <c r="I176" s="35">
        <f>'80Nm 33mm 2.28m-min'!I176</f>
        <v>13</v>
      </c>
      <c r="J176" s="35">
        <f>'80Nm 33mm 2.28m-min'!J176</f>
        <v>15</v>
      </c>
      <c r="K176" s="25">
        <f>'80Nm 33mm 2.28m-min'!K176</f>
        <v>14.1</v>
      </c>
      <c r="L176" s="24" t="str">
        <f>'80Nm 33mm 2.28m-min'!L176</f>
        <v>Acciaio inox</v>
      </c>
      <c r="M176" s="25">
        <f>'80Nm 33mm 2.28m-min'!M176</f>
        <v>44.48</v>
      </c>
      <c r="N176" s="37">
        <f>'80Nm 33mm 2.28m-min'!N176</f>
        <v>80</v>
      </c>
      <c r="O176" s="41">
        <f>'80Nm 33mm 2.28m-min'!O176</f>
        <v>33</v>
      </c>
      <c r="P176" s="46">
        <f>'80Nm 33mm 2.28m-min'!P176</f>
        <v>2.2810000000000001</v>
      </c>
      <c r="Q176" s="14">
        <f>'80Nm 33mm 2.28m-min'!Q176</f>
        <v>18.188976377952756</v>
      </c>
      <c r="R176" s="26">
        <f>'80Nm 33mm 2.28m-min'!R176</f>
        <v>1</v>
      </c>
    </row>
    <row r="177" spans="1:18" x14ac:dyDescent="0.25">
      <c r="A177" s="24" t="e">
        <f>'80Nm 33mm 2.28m-min'!A177</f>
        <v>#N/A</v>
      </c>
      <c r="B177" s="24">
        <f>'80Nm 33mm 2.28m-min'!B177</f>
        <v>0.94399999999999995</v>
      </c>
      <c r="C177" s="24" t="str">
        <f>'80Nm 33mm 2.28m-min'!C177</f>
        <v>Ds16x35</v>
      </c>
      <c r="D177" s="24" t="str">
        <f>'80Nm 33mm 2.28m-min'!D177</f>
        <v>Ds</v>
      </c>
      <c r="E177" s="35">
        <f>'80Nm 33mm 2.28m-min'!E177</f>
        <v>16</v>
      </c>
      <c r="F177" s="14" t="e">
        <f>'80Nm 33mm 2.28m-min'!F177</f>
        <v>#N/A</v>
      </c>
      <c r="G177" s="41">
        <f>'80Nm 33mm 2.28m-min'!G177</f>
        <v>35</v>
      </c>
      <c r="H177" s="24" t="str">
        <f>'80Nm 33mm 2.28m-min'!H177</f>
        <v>J200</v>
      </c>
      <c r="I177" s="35">
        <f>'80Nm 33mm 2.28m-min'!I177</f>
        <v>28</v>
      </c>
      <c r="J177" s="35">
        <f>'80Nm 33mm 2.28m-min'!J177</f>
        <v>35</v>
      </c>
      <c r="K177" s="25">
        <f>'80Nm 33mm 2.28m-min'!K177</f>
        <v>37.11</v>
      </c>
      <c r="L177" s="24" t="str">
        <f>'80Nm 33mm 2.28m-min'!L177</f>
        <v>Acciaio inox</v>
      </c>
      <c r="M177" s="25">
        <f>'80Nm 33mm 2.28m-min'!M177</f>
        <v>120.54</v>
      </c>
      <c r="N177" s="37">
        <f>'80Nm 33mm 2.28m-min'!N177</f>
        <v>80</v>
      </c>
      <c r="O177" s="41">
        <f>'80Nm 33mm 2.28m-min'!O177</f>
        <v>33</v>
      </c>
      <c r="P177" s="46">
        <f>'80Nm 33mm 2.28m-min'!P177</f>
        <v>2.2810000000000001</v>
      </c>
      <c r="Q177" s="14">
        <f>'80Nm 33mm 2.28m-min'!Q177</f>
        <v>66</v>
      </c>
      <c r="R177" s="26">
        <f>'80Nm 33mm 2.28m-min'!R177</f>
        <v>1</v>
      </c>
    </row>
    <row r="178" spans="1:18" x14ac:dyDescent="0.25">
      <c r="A178" s="24" t="e">
        <f>'80Nm 33mm 2.28m-min'!A178</f>
        <v>#N/A</v>
      </c>
      <c r="B178" s="24">
        <f>'80Nm 33mm 2.28m-min'!B178</f>
        <v>3.0070000000000001</v>
      </c>
      <c r="C178" s="24" t="str">
        <f>'80Nm 33mm 2.28m-min'!C178</f>
        <v>Ds18x100</v>
      </c>
      <c r="D178" s="24" t="str">
        <f>'80Nm 33mm 2.28m-min'!D178</f>
        <v>Ds</v>
      </c>
      <c r="E178" s="35">
        <f>'80Nm 33mm 2.28m-min'!E178</f>
        <v>18</v>
      </c>
      <c r="F178" s="14" t="e">
        <f>'80Nm 33mm 2.28m-min'!F178</f>
        <v>#N/A</v>
      </c>
      <c r="G178" s="41">
        <f>'80Nm 33mm 2.28m-min'!G178</f>
        <v>100</v>
      </c>
      <c r="H178" s="24" t="str">
        <f>'80Nm 33mm 2.28m-min'!H178</f>
        <v>J200</v>
      </c>
      <c r="I178" s="35">
        <f>'80Nm 33mm 2.28m-min'!I178</f>
        <v>28</v>
      </c>
      <c r="J178" s="35">
        <f>'80Nm 33mm 2.28m-min'!J178</f>
        <v>35</v>
      </c>
      <c r="K178" s="25">
        <f>'80Nm 33mm 2.28m-min'!K178</f>
        <v>38.22</v>
      </c>
      <c r="L178" s="24" t="str">
        <f>'80Nm 33mm 2.28m-min'!L178</f>
        <v>Acciaio inox</v>
      </c>
      <c r="M178" s="25">
        <f>'80Nm 33mm 2.28m-min'!M178</f>
        <v>146.69999999999999</v>
      </c>
      <c r="N178" s="37">
        <f>'80Nm 33mm 2.28m-min'!N178</f>
        <v>80</v>
      </c>
      <c r="O178" s="41">
        <f>'80Nm 33mm 2.28m-min'!O178</f>
        <v>33</v>
      </c>
      <c r="P178" s="46">
        <f>'80Nm 33mm 2.28m-min'!P178</f>
        <v>2.2810000000000001</v>
      </c>
      <c r="Q178" s="14">
        <f>'80Nm 33mm 2.28m-min'!Q178</f>
        <v>23.1</v>
      </c>
      <c r="R178" s="26">
        <f>'80Nm 33mm 2.28m-min'!R178</f>
        <v>1</v>
      </c>
    </row>
    <row r="179" spans="1:18" x14ac:dyDescent="0.25">
      <c r="A179" s="24" t="e">
        <f>'80Nm 33mm 2.28m-min'!A179</f>
        <v>#N/A</v>
      </c>
      <c r="B179" s="24">
        <f>'80Nm 33mm 2.28m-min'!B179</f>
        <v>0.70699999999999996</v>
      </c>
      <c r="C179" s="24" t="str">
        <f>'80Nm 33mm 2.28m-min'!C179</f>
        <v>Ds18x24</v>
      </c>
      <c r="D179" s="24" t="str">
        <f>'80Nm 33mm 2.28m-min'!D179</f>
        <v>Ds</v>
      </c>
      <c r="E179" s="35">
        <f>'80Nm 33mm 2.28m-min'!E179</f>
        <v>18</v>
      </c>
      <c r="F179" s="14" t="e">
        <f>'80Nm 33mm 2.28m-min'!F179</f>
        <v>#N/A</v>
      </c>
      <c r="G179" s="41">
        <f>'80Nm 33mm 2.28m-min'!G179</f>
        <v>24</v>
      </c>
      <c r="H179" s="24" t="str">
        <f>'80Nm 33mm 2.28m-min'!H179</f>
        <v>J200</v>
      </c>
      <c r="I179" s="35">
        <f>'80Nm 33mm 2.28m-min'!I179</f>
        <v>28</v>
      </c>
      <c r="J179" s="35">
        <f>'80Nm 33mm 2.28m-min'!J179</f>
        <v>35</v>
      </c>
      <c r="K179" s="25">
        <f>'80Nm 33mm 2.28m-min'!K179</f>
        <v>37.479999999999997</v>
      </c>
      <c r="L179" s="24" t="str">
        <f>'80Nm 33mm 2.28m-min'!L179</f>
        <v>Acciaio inox</v>
      </c>
      <c r="M179" s="25">
        <f>'80Nm 33mm 2.28m-min'!M179</f>
        <v>146.37</v>
      </c>
      <c r="N179" s="37">
        <f>'80Nm 33mm 2.28m-min'!N179</f>
        <v>80</v>
      </c>
      <c r="O179" s="41">
        <f>'80Nm 33mm 2.28m-min'!O179</f>
        <v>33</v>
      </c>
      <c r="P179" s="46">
        <f>'80Nm 33mm 2.28m-min'!P179</f>
        <v>2.2810000000000001</v>
      </c>
      <c r="Q179" s="14">
        <f>'80Nm 33mm 2.28m-min'!Q179</f>
        <v>96.25</v>
      </c>
      <c r="R179" s="26">
        <f>'80Nm 33mm 2.28m-min'!R179</f>
        <v>1</v>
      </c>
    </row>
    <row r="180" spans="1:18" x14ac:dyDescent="0.25">
      <c r="A180" s="24" t="e">
        <f>'80Nm 33mm 2.28m-min'!A180</f>
        <v>#N/A</v>
      </c>
      <c r="B180" s="24">
        <f>'80Nm 33mm 2.28m-min'!B180</f>
        <v>1.071</v>
      </c>
      <c r="C180" s="24" t="str">
        <f>'80Nm 33mm 2.28m-min'!C180</f>
        <v>Ds18x40</v>
      </c>
      <c r="D180" s="24" t="str">
        <f>'80Nm 33mm 2.28m-min'!D180</f>
        <v>Ds</v>
      </c>
      <c r="E180" s="35">
        <f>'80Nm 33mm 2.28m-min'!E180</f>
        <v>18</v>
      </c>
      <c r="F180" s="14" t="e">
        <f>'80Nm 33mm 2.28m-min'!F180</f>
        <v>#N/A</v>
      </c>
      <c r="G180" s="41">
        <f>'80Nm 33mm 2.28m-min'!G180</f>
        <v>40</v>
      </c>
      <c r="H180" s="24" t="str">
        <f>'80Nm 33mm 2.28m-min'!H180</f>
        <v>J200</v>
      </c>
      <c r="I180" s="35">
        <f>'80Nm 33mm 2.28m-min'!I180</f>
        <v>28</v>
      </c>
      <c r="J180" s="35">
        <f>'80Nm 33mm 2.28m-min'!J180</f>
        <v>35</v>
      </c>
      <c r="K180" s="25">
        <f>'80Nm 33mm 2.28m-min'!K180</f>
        <v>37.86</v>
      </c>
      <c r="L180" s="24" t="str">
        <f>'80Nm 33mm 2.28m-min'!L180</f>
        <v>Acciaio inox</v>
      </c>
      <c r="M180" s="25">
        <f>'80Nm 33mm 2.28m-min'!M180</f>
        <v>134.07</v>
      </c>
      <c r="N180" s="37">
        <f>'80Nm 33mm 2.28m-min'!N180</f>
        <v>80</v>
      </c>
      <c r="O180" s="41">
        <f>'80Nm 33mm 2.28m-min'!O180</f>
        <v>33</v>
      </c>
      <c r="P180" s="46">
        <f>'80Nm 33mm 2.28m-min'!P180</f>
        <v>2.2810000000000001</v>
      </c>
      <c r="Q180" s="14">
        <f>'80Nm 33mm 2.28m-min'!Q180</f>
        <v>57.75</v>
      </c>
      <c r="R180" s="26">
        <f>'80Nm 33mm 2.28m-min'!R180</f>
        <v>1</v>
      </c>
    </row>
    <row r="181" spans="1:18" x14ac:dyDescent="0.25">
      <c r="A181" s="24" t="e">
        <f>'80Nm 33mm 2.28m-min'!A181</f>
        <v>#N/A</v>
      </c>
      <c r="B181" s="24">
        <f>'80Nm 33mm 2.28m-min'!B181</f>
        <v>2.375</v>
      </c>
      <c r="C181" s="24" t="str">
        <f>'80Nm 33mm 2.28m-min'!C181</f>
        <v>Ds18x80</v>
      </c>
      <c r="D181" s="24" t="str">
        <f>'80Nm 33mm 2.28m-min'!D181</f>
        <v>Ds</v>
      </c>
      <c r="E181" s="35">
        <f>'80Nm 33mm 2.28m-min'!E181</f>
        <v>18</v>
      </c>
      <c r="F181" s="14" t="e">
        <f>'80Nm 33mm 2.28m-min'!F181</f>
        <v>#N/A</v>
      </c>
      <c r="G181" s="41">
        <f>'80Nm 33mm 2.28m-min'!G181</f>
        <v>80</v>
      </c>
      <c r="H181" s="24" t="str">
        <f>'80Nm 33mm 2.28m-min'!H181</f>
        <v>J200</v>
      </c>
      <c r="I181" s="35">
        <f>'80Nm 33mm 2.28m-min'!I181</f>
        <v>28</v>
      </c>
      <c r="J181" s="35">
        <f>'80Nm 33mm 2.28m-min'!J181</f>
        <v>35</v>
      </c>
      <c r="K181" s="25">
        <f>'80Nm 33mm 2.28m-min'!K181</f>
        <v>38.04</v>
      </c>
      <c r="L181" s="24" t="str">
        <f>'80Nm 33mm 2.28m-min'!L181</f>
        <v>Acciaio inox</v>
      </c>
      <c r="M181" s="25">
        <f>'80Nm 33mm 2.28m-min'!M181</f>
        <v>139.4</v>
      </c>
      <c r="N181" s="37">
        <f>'80Nm 33mm 2.28m-min'!N181</f>
        <v>80</v>
      </c>
      <c r="O181" s="41">
        <f>'80Nm 33mm 2.28m-min'!O181</f>
        <v>33</v>
      </c>
      <c r="P181" s="46">
        <f>'80Nm 33mm 2.28m-min'!P181</f>
        <v>2.2810000000000001</v>
      </c>
      <c r="Q181" s="14">
        <f>'80Nm 33mm 2.28m-min'!Q181</f>
        <v>28.875</v>
      </c>
      <c r="R181" s="26">
        <f>'80Nm 33mm 2.28m-min'!R181</f>
        <v>1</v>
      </c>
    </row>
    <row r="182" spans="1:18" x14ac:dyDescent="0.25">
      <c r="A182" s="24" t="e">
        <f>'80Nm 33mm 2.28m-min'!A182</f>
        <v>#N/A</v>
      </c>
      <c r="B182" s="24">
        <f>'80Nm 33mm 2.28m-min'!B182</f>
        <v>0.64900000000000002</v>
      </c>
      <c r="C182" s="24" t="str">
        <f>'80Nm 33mm 2.28m-min'!C182</f>
        <v>Ds20x20</v>
      </c>
      <c r="D182" s="24" t="str">
        <f>'80Nm 33mm 2.28m-min'!D182</f>
        <v>Ds</v>
      </c>
      <c r="E182" s="35">
        <f>'80Nm 33mm 2.28m-min'!E182</f>
        <v>20</v>
      </c>
      <c r="F182" s="14" t="e">
        <f>'80Nm 33mm 2.28m-min'!F182</f>
        <v>#N/A</v>
      </c>
      <c r="G182" s="41">
        <f>'80Nm 33mm 2.28m-min'!G182</f>
        <v>20</v>
      </c>
      <c r="H182" s="24" t="str">
        <f>'80Nm 33mm 2.28m-min'!H182</f>
        <v>J200</v>
      </c>
      <c r="I182" s="35">
        <f>'80Nm 33mm 2.28m-min'!I182</f>
        <v>32</v>
      </c>
      <c r="J182" s="35">
        <f>'80Nm 33mm 2.28m-min'!J182</f>
        <v>44</v>
      </c>
      <c r="K182" s="25">
        <f>'80Nm 33mm 2.28m-min'!K182</f>
        <v>43.75</v>
      </c>
      <c r="L182" s="24" t="str">
        <f>'80Nm 33mm 2.28m-min'!L182</f>
        <v>Acciaio inox</v>
      </c>
      <c r="M182" s="25">
        <f>'80Nm 33mm 2.28m-min'!M182</f>
        <v>154.97999999999999</v>
      </c>
      <c r="N182" s="37">
        <f>'80Nm 33mm 2.28m-min'!N182</f>
        <v>80</v>
      </c>
      <c r="O182" s="41">
        <f>'80Nm 33mm 2.28m-min'!O182</f>
        <v>33</v>
      </c>
      <c r="P182" s="46">
        <f>'80Nm 33mm 2.28m-min'!P182</f>
        <v>2.2810000000000001</v>
      </c>
      <c r="Q182" s="14">
        <f>'80Nm 33mm 2.28m-min'!Q182</f>
        <v>115.5</v>
      </c>
      <c r="R182" s="26">
        <f>'80Nm 33mm 2.28m-min'!R182</f>
        <v>1</v>
      </c>
    </row>
    <row r="183" spans="1:18" x14ac:dyDescent="0.25">
      <c r="A183" s="24" t="e">
        <f>'80Nm 33mm 2.28m-min'!A183</f>
        <v>#N/A</v>
      </c>
      <c r="B183" s="24">
        <f>'80Nm 33mm 2.28m-min'!B183</f>
        <v>1.323</v>
      </c>
      <c r="C183" s="24" t="str">
        <f>'80Nm 33mm 2.28m-min'!C183</f>
        <v>Ds20x50</v>
      </c>
      <c r="D183" s="24" t="str">
        <f>'80Nm 33mm 2.28m-min'!D183</f>
        <v>Ds</v>
      </c>
      <c r="E183" s="35">
        <f>'80Nm 33mm 2.28m-min'!E183</f>
        <v>20</v>
      </c>
      <c r="F183" s="14" t="e">
        <f>'80Nm 33mm 2.28m-min'!F183</f>
        <v>#N/A</v>
      </c>
      <c r="G183" s="41">
        <f>'80Nm 33mm 2.28m-min'!G183</f>
        <v>50</v>
      </c>
      <c r="H183" s="24" t="str">
        <f>'80Nm 33mm 2.28m-min'!H183</f>
        <v>J200</v>
      </c>
      <c r="I183" s="35">
        <f>'80Nm 33mm 2.28m-min'!I183</f>
        <v>32</v>
      </c>
      <c r="J183" s="35">
        <f>'80Nm 33mm 2.28m-min'!J183</f>
        <v>44</v>
      </c>
      <c r="K183" s="25">
        <f>'80Nm 33mm 2.28m-min'!K183</f>
        <v>44.19</v>
      </c>
      <c r="L183" s="24" t="str">
        <f>'80Nm 33mm 2.28m-min'!L183</f>
        <v>Alluminio</v>
      </c>
      <c r="M183" s="25" t="str">
        <f>'80Nm 33mm 2.28m-min'!M183</f>
        <v>Su richiesta</v>
      </c>
      <c r="N183" s="37">
        <f>'80Nm 33mm 2.28m-min'!N183</f>
        <v>80</v>
      </c>
      <c r="O183" s="41">
        <f>'80Nm 33mm 2.28m-min'!O183</f>
        <v>33</v>
      </c>
      <c r="P183" s="46">
        <f>'80Nm 33mm 2.28m-min'!P183</f>
        <v>2.2810000000000001</v>
      </c>
      <c r="Q183" s="14">
        <f>'80Nm 33mm 2.28m-min'!Q183</f>
        <v>46.2</v>
      </c>
      <c r="R183" s="26">
        <f>'80Nm 33mm 2.28m-min'!R183</f>
        <v>1</v>
      </c>
    </row>
    <row r="184" spans="1:18" x14ac:dyDescent="0.25">
      <c r="A184" s="24" t="e">
        <f>'80Nm 33mm 2.28m-min'!A184</f>
        <v>#N/A</v>
      </c>
      <c r="B184" s="24">
        <f>'80Nm 33mm 2.28m-min'!B184</f>
        <v>1.323</v>
      </c>
      <c r="C184" s="24" t="str">
        <f>'80Nm 33mm 2.28m-min'!C184</f>
        <v>Ds20x50</v>
      </c>
      <c r="D184" s="24" t="str">
        <f>'80Nm 33mm 2.28m-min'!D184</f>
        <v>Ds</v>
      </c>
      <c r="E184" s="35">
        <f>'80Nm 33mm 2.28m-min'!E184</f>
        <v>20</v>
      </c>
      <c r="F184" s="14" t="e">
        <f>'80Nm 33mm 2.28m-min'!F184</f>
        <v>#N/A</v>
      </c>
      <c r="G184" s="41">
        <f>'80Nm 33mm 2.28m-min'!G184</f>
        <v>50</v>
      </c>
      <c r="H184" s="24" t="str">
        <f>'80Nm 33mm 2.28m-min'!H184</f>
        <v>J200</v>
      </c>
      <c r="I184" s="35">
        <f>'80Nm 33mm 2.28m-min'!I184</f>
        <v>32</v>
      </c>
      <c r="J184" s="35">
        <f>'80Nm 33mm 2.28m-min'!J184</f>
        <v>44</v>
      </c>
      <c r="K184" s="25">
        <f>'80Nm 33mm 2.28m-min'!K184</f>
        <v>44.19</v>
      </c>
      <c r="L184" s="24" t="str">
        <f>'80Nm 33mm 2.28m-min'!L184</f>
        <v>Acciaio inox</v>
      </c>
      <c r="M184" s="25">
        <f>'80Nm 33mm 2.28m-min'!M184</f>
        <v>156.78</v>
      </c>
      <c r="N184" s="37">
        <f>'80Nm 33mm 2.28m-min'!N184</f>
        <v>80</v>
      </c>
      <c r="O184" s="41">
        <f>'80Nm 33mm 2.28m-min'!O184</f>
        <v>33</v>
      </c>
      <c r="P184" s="46">
        <f>'80Nm 33mm 2.28m-min'!P184</f>
        <v>2.2810000000000001</v>
      </c>
      <c r="Q184" s="14">
        <f>'80Nm 33mm 2.28m-min'!Q184</f>
        <v>46.2</v>
      </c>
      <c r="R184" s="26">
        <f>'80Nm 33mm 2.28m-min'!R184</f>
        <v>1</v>
      </c>
    </row>
    <row r="185" spans="1:18" x14ac:dyDescent="0.25">
      <c r="A185" s="24" t="e">
        <f>'80Nm 33mm 2.28m-min'!A185</f>
        <v>#N/A</v>
      </c>
      <c r="B185" s="24">
        <f>'80Nm 33mm 2.28m-min'!B185</f>
        <v>1.6519999999999999</v>
      </c>
      <c r="C185" s="24" t="str">
        <f>'80Nm 33mm 2.28m-min'!C185</f>
        <v>Ds20x60</v>
      </c>
      <c r="D185" s="24" t="str">
        <f>'80Nm 33mm 2.28m-min'!D185</f>
        <v>Ds</v>
      </c>
      <c r="E185" s="35">
        <f>'80Nm 33mm 2.28m-min'!E185</f>
        <v>20</v>
      </c>
      <c r="F185" s="14" t="e">
        <f>'80Nm 33mm 2.28m-min'!F185</f>
        <v>#N/A</v>
      </c>
      <c r="G185" s="41">
        <f>'80Nm 33mm 2.28m-min'!G185</f>
        <v>60</v>
      </c>
      <c r="H185" s="24" t="str">
        <f>'80Nm 33mm 2.28m-min'!H185</f>
        <v>J200</v>
      </c>
      <c r="I185" s="35">
        <f>'80Nm 33mm 2.28m-min'!I185</f>
        <v>32</v>
      </c>
      <c r="J185" s="35">
        <f>'80Nm 33mm 2.28m-min'!J185</f>
        <v>44</v>
      </c>
      <c r="K185" s="25">
        <f>'80Nm 33mm 2.28m-min'!K185</f>
        <v>44.63</v>
      </c>
      <c r="L185" s="24" t="str">
        <f>'80Nm 33mm 2.28m-min'!L185</f>
        <v>Acciaio inox</v>
      </c>
      <c r="M185" s="25">
        <f>'80Nm 33mm 2.28m-min'!M185</f>
        <v>158.26</v>
      </c>
      <c r="N185" s="37">
        <f>'80Nm 33mm 2.28m-min'!N185</f>
        <v>80</v>
      </c>
      <c r="O185" s="41">
        <f>'80Nm 33mm 2.28m-min'!O185</f>
        <v>33</v>
      </c>
      <c r="P185" s="46">
        <f>'80Nm 33mm 2.28m-min'!P185</f>
        <v>2.2810000000000001</v>
      </c>
      <c r="Q185" s="14">
        <f>'80Nm 33mm 2.28m-min'!Q185</f>
        <v>38.5</v>
      </c>
      <c r="R185" s="26">
        <f>'80Nm 33mm 2.28m-min'!R185</f>
        <v>1</v>
      </c>
    </row>
    <row r="186" spans="1:18" x14ac:dyDescent="0.25">
      <c r="A186" s="24" t="e">
        <f>'80Nm 33mm 2.28m-min'!A186</f>
        <v>#N/A</v>
      </c>
      <c r="B186" s="24">
        <f>'80Nm 33mm 2.28m-min'!B186</f>
        <v>2.1819999999999999</v>
      </c>
      <c r="C186" s="24" t="str">
        <f>'80Nm 33mm 2.28m-min'!C186</f>
        <v>Ds20x80</v>
      </c>
      <c r="D186" s="24" t="str">
        <f>'80Nm 33mm 2.28m-min'!D186</f>
        <v>Ds</v>
      </c>
      <c r="E186" s="35">
        <f>'80Nm 33mm 2.28m-min'!E186</f>
        <v>20</v>
      </c>
      <c r="F186" s="14" t="e">
        <f>'80Nm 33mm 2.28m-min'!F186</f>
        <v>#N/A</v>
      </c>
      <c r="G186" s="41">
        <f>'80Nm 33mm 2.28m-min'!G186</f>
        <v>80</v>
      </c>
      <c r="H186" s="24" t="str">
        <f>'80Nm 33mm 2.28m-min'!H186</f>
        <v>J200</v>
      </c>
      <c r="I186" s="35">
        <f>'80Nm 33mm 2.28m-min'!I186</f>
        <v>32</v>
      </c>
      <c r="J186" s="35">
        <f>'80Nm 33mm 2.28m-min'!J186</f>
        <v>44</v>
      </c>
      <c r="K186" s="25">
        <f>'80Nm 33mm 2.28m-min'!K186</f>
        <v>45.08</v>
      </c>
      <c r="L186" s="24" t="str">
        <f>'80Nm 33mm 2.28m-min'!L186</f>
        <v>Acciaio inox</v>
      </c>
      <c r="M186" s="25">
        <f>'80Nm 33mm 2.28m-min'!M186</f>
        <v>164.82</v>
      </c>
      <c r="N186" s="37">
        <f>'80Nm 33mm 2.28m-min'!N186</f>
        <v>80</v>
      </c>
      <c r="O186" s="41">
        <f>'80Nm 33mm 2.28m-min'!O186</f>
        <v>33</v>
      </c>
      <c r="P186" s="46">
        <f>'80Nm 33mm 2.28m-min'!P186</f>
        <v>2.2810000000000001</v>
      </c>
      <c r="Q186" s="14">
        <f>'80Nm 33mm 2.28m-min'!Q186</f>
        <v>28.875</v>
      </c>
      <c r="R186" s="26">
        <f>'80Nm 33mm 2.28m-min'!R186</f>
        <v>1</v>
      </c>
    </row>
    <row r="187" spans="1:18" x14ac:dyDescent="0.25">
      <c r="A187" s="24" t="e">
        <f>'80Nm 33mm 2.28m-min'!A187</f>
        <v>#N/A</v>
      </c>
      <c r="B187" s="24">
        <f>'80Nm 33mm 2.28m-min'!B187</f>
        <v>2.6640000000000001</v>
      </c>
      <c r="C187" s="24" t="str">
        <f>'80Nm 33mm 2.28m-min'!C187</f>
        <v>Ds20x90</v>
      </c>
      <c r="D187" s="24" t="str">
        <f>'80Nm 33mm 2.28m-min'!D187</f>
        <v>Ds</v>
      </c>
      <c r="E187" s="35">
        <f>'80Nm 33mm 2.28m-min'!E187</f>
        <v>20</v>
      </c>
      <c r="F187" s="14" t="e">
        <f>'80Nm 33mm 2.28m-min'!F187</f>
        <v>#N/A</v>
      </c>
      <c r="G187" s="41">
        <f>'80Nm 33mm 2.28m-min'!G187</f>
        <v>90</v>
      </c>
      <c r="H187" s="24" t="str">
        <f>'80Nm 33mm 2.28m-min'!H187</f>
        <v>J200</v>
      </c>
      <c r="I187" s="35">
        <f>'80Nm 33mm 2.28m-min'!I187</f>
        <v>32</v>
      </c>
      <c r="J187" s="35">
        <f>'80Nm 33mm 2.28m-min'!J187</f>
        <v>44</v>
      </c>
      <c r="K187" s="25">
        <f>'80Nm 33mm 2.28m-min'!K187</f>
        <v>45.53</v>
      </c>
      <c r="L187" s="24" t="str">
        <f>'80Nm 33mm 2.28m-min'!L187</f>
        <v>Acciaio inox</v>
      </c>
      <c r="M187" s="25">
        <f>'80Nm 33mm 2.28m-min'!M187</f>
        <v>167.28</v>
      </c>
      <c r="N187" s="37">
        <f>'80Nm 33mm 2.28m-min'!N187</f>
        <v>80</v>
      </c>
      <c r="O187" s="41">
        <f>'80Nm 33mm 2.28m-min'!O187</f>
        <v>33</v>
      </c>
      <c r="P187" s="46">
        <f>'80Nm 33mm 2.28m-min'!P187</f>
        <v>2.2810000000000001</v>
      </c>
      <c r="Q187" s="14">
        <f>'80Nm 33mm 2.28m-min'!Q187</f>
        <v>25.666666666666668</v>
      </c>
      <c r="R187" s="26">
        <f>'80Nm 33mm 2.28m-min'!R187</f>
        <v>1</v>
      </c>
    </row>
    <row r="188" spans="1:18" x14ac:dyDescent="0.25">
      <c r="A188" s="24" t="e">
        <f>'80Nm 33mm 2.28m-min'!A188</f>
        <v>#N/A</v>
      </c>
      <c r="B188" s="24">
        <f>'80Nm 33mm 2.28m-min'!B188</f>
        <v>0.32500000000000001</v>
      </c>
      <c r="C188" s="24" t="str">
        <f>'80Nm 33mm 2.28m-min'!C188</f>
        <v>Tr16x4</v>
      </c>
      <c r="D188" s="24" t="str">
        <f>'80Nm 33mm 2.28m-min'!D188</f>
        <v>Tr</v>
      </c>
      <c r="E188" s="35">
        <f>'80Nm 33mm 2.28m-min'!E188</f>
        <v>16</v>
      </c>
      <c r="F188" s="14" t="e">
        <f>'80Nm 33mm 2.28m-min'!F188</f>
        <v>#N/A</v>
      </c>
      <c r="G188" s="41">
        <f>'80Nm 33mm 2.28m-min'!G188</f>
        <v>4</v>
      </c>
      <c r="H188" s="24" t="str">
        <f>'80Nm 33mm 2.28m-min'!H188</f>
        <v>J200</v>
      </c>
      <c r="I188" s="35">
        <f>'80Nm 33mm 2.28m-min'!I188</f>
        <v>28</v>
      </c>
      <c r="J188" s="35">
        <f>'80Nm 33mm 2.28m-min'!J188</f>
        <v>35</v>
      </c>
      <c r="K188" s="25">
        <f>'80Nm 33mm 2.28m-min'!K188</f>
        <v>32.4</v>
      </c>
      <c r="L188" s="24" t="str">
        <f>'80Nm 33mm 2.28m-min'!L188</f>
        <v>Acciaio C15</v>
      </c>
      <c r="M188" s="25">
        <f>'80Nm 33mm 2.28m-min'!M188</f>
        <v>19.09</v>
      </c>
      <c r="N188" s="37">
        <f>'80Nm 33mm 2.28m-min'!N188</f>
        <v>80</v>
      </c>
      <c r="O188" s="41">
        <f>'80Nm 33mm 2.28m-min'!O188</f>
        <v>33</v>
      </c>
      <c r="P188" s="46">
        <f>'80Nm 33mm 2.28m-min'!P188</f>
        <v>2.2810000000000001</v>
      </c>
      <c r="Q188" s="14">
        <f>'80Nm 33mm 2.28m-min'!Q188</f>
        <v>577.5</v>
      </c>
      <c r="R188" s="26">
        <f>'80Nm 33mm 2.28m-min'!R188</f>
        <v>1</v>
      </c>
    </row>
    <row r="189" spans="1:18" x14ac:dyDescent="0.25">
      <c r="A189" s="24" t="e">
        <f>'80Nm 33mm 2.28m-min'!A189</f>
        <v>#N/A</v>
      </c>
      <c r="B189" s="24">
        <f>'80Nm 33mm 2.28m-min'!B189</f>
        <v>0.32500000000000001</v>
      </c>
      <c r="C189" s="24" t="str">
        <f>'80Nm 33mm 2.28m-min'!C189</f>
        <v>Tr16x4</v>
      </c>
      <c r="D189" s="24" t="str">
        <f>'80Nm 33mm 2.28m-min'!D189</f>
        <v>Tr</v>
      </c>
      <c r="E189" s="35">
        <f>'80Nm 33mm 2.28m-min'!E189</f>
        <v>16</v>
      </c>
      <c r="F189" s="14" t="e">
        <f>'80Nm 33mm 2.28m-min'!F189</f>
        <v>#N/A</v>
      </c>
      <c r="G189" s="41">
        <f>'80Nm 33mm 2.28m-min'!G189</f>
        <v>4</v>
      </c>
      <c r="H189" s="24" t="str">
        <f>'80Nm 33mm 2.28m-min'!H189</f>
        <v>J200</v>
      </c>
      <c r="I189" s="35">
        <f>'80Nm 33mm 2.28m-min'!I189</f>
        <v>28</v>
      </c>
      <c r="J189" s="35">
        <f>'80Nm 33mm 2.28m-min'!J189</f>
        <v>35</v>
      </c>
      <c r="K189" s="25">
        <f>'80Nm 33mm 2.28m-min'!K189</f>
        <v>32.4</v>
      </c>
      <c r="L189" s="24" t="str">
        <f>'80Nm 33mm 2.28m-min'!L189</f>
        <v>Acciaio inox</v>
      </c>
      <c r="M189" s="25">
        <f>'80Nm 33mm 2.28m-min'!M189</f>
        <v>74.98</v>
      </c>
      <c r="N189" s="37">
        <f>'80Nm 33mm 2.28m-min'!N189</f>
        <v>80</v>
      </c>
      <c r="O189" s="41">
        <f>'80Nm 33mm 2.28m-min'!O189</f>
        <v>33</v>
      </c>
      <c r="P189" s="46">
        <f>'80Nm 33mm 2.28m-min'!P189</f>
        <v>2.2810000000000001</v>
      </c>
      <c r="Q189" s="14">
        <f>'80Nm 33mm 2.28m-min'!Q189</f>
        <v>577.5</v>
      </c>
      <c r="R189" s="26">
        <f>'80Nm 33mm 2.28m-min'!R189</f>
        <v>1</v>
      </c>
    </row>
    <row r="190" spans="1:18" x14ac:dyDescent="0.25">
      <c r="A190" s="24" t="e">
        <f>'80Nm 33mm 2.28m-min'!A190</f>
        <v>#N/A</v>
      </c>
      <c r="B190" s="24">
        <f>'80Nm 33mm 2.28m-min'!B190</f>
        <v>0.40400000000000003</v>
      </c>
      <c r="C190" s="24" t="str">
        <f>'80Nm 33mm 2.28m-min'!C190</f>
        <v>Tr16x8P4</v>
      </c>
      <c r="D190" s="24" t="str">
        <f>'80Nm 33mm 2.28m-min'!D190</f>
        <v>Tr</v>
      </c>
      <c r="E190" s="35">
        <f>'80Nm 33mm 2.28m-min'!E190</f>
        <v>16</v>
      </c>
      <c r="F190" s="14">
        <f>'80Nm 33mm 2.28m-min'!F190</f>
        <v>8</v>
      </c>
      <c r="G190" s="41">
        <f>'80Nm 33mm 2.28m-min'!G190</f>
        <v>4</v>
      </c>
      <c r="H190" s="24" t="str">
        <f>'80Nm 33mm 2.28m-min'!H190</f>
        <v>J200</v>
      </c>
      <c r="I190" s="35">
        <f>'80Nm 33mm 2.28m-min'!I190</f>
        <v>28</v>
      </c>
      <c r="J190" s="35">
        <f>'80Nm 33mm 2.28m-min'!J190</f>
        <v>35</v>
      </c>
      <c r="K190" s="25">
        <f>'80Nm 33mm 2.28m-min'!K190</f>
        <v>33.04</v>
      </c>
      <c r="L190" s="24" t="str">
        <f>'80Nm 33mm 2.28m-min'!L190</f>
        <v>Acciaio C15</v>
      </c>
      <c r="M190" s="25">
        <f>'80Nm 33mm 2.28m-min'!M190</f>
        <v>19.09</v>
      </c>
      <c r="N190" s="37">
        <f>'80Nm 33mm 2.28m-min'!N190</f>
        <v>80</v>
      </c>
      <c r="O190" s="41">
        <f>'80Nm 33mm 2.28m-min'!O190</f>
        <v>33</v>
      </c>
      <c r="P190" s="46">
        <f>'80Nm 33mm 2.28m-min'!P190</f>
        <v>2.2810000000000001</v>
      </c>
      <c r="Q190" s="14">
        <f>'80Nm 33mm 2.28m-min'!Q190</f>
        <v>577.5</v>
      </c>
      <c r="R190" s="26">
        <f>'80Nm 33mm 2.28m-min'!R190</f>
        <v>1</v>
      </c>
    </row>
    <row r="191" spans="1:18" x14ac:dyDescent="0.25">
      <c r="A191" s="24" t="e">
        <f>'80Nm 33mm 2.28m-min'!A191</f>
        <v>#N/A</v>
      </c>
      <c r="B191" s="24">
        <f>'80Nm 33mm 2.28m-min'!B191</f>
        <v>0.40400000000000003</v>
      </c>
      <c r="C191" s="24" t="str">
        <f>'80Nm 33mm 2.28m-min'!C191</f>
        <v>Tr16x8P4</v>
      </c>
      <c r="D191" s="24" t="str">
        <f>'80Nm 33mm 2.28m-min'!D191</f>
        <v>Tr</v>
      </c>
      <c r="E191" s="35">
        <f>'80Nm 33mm 2.28m-min'!E191</f>
        <v>16</v>
      </c>
      <c r="F191" s="14">
        <f>'80Nm 33mm 2.28m-min'!F191</f>
        <v>8</v>
      </c>
      <c r="G191" s="41">
        <f>'80Nm 33mm 2.28m-min'!G191</f>
        <v>4</v>
      </c>
      <c r="H191" s="24" t="str">
        <f>'80Nm 33mm 2.28m-min'!H191</f>
        <v>J200</v>
      </c>
      <c r="I191" s="35">
        <f>'80Nm 33mm 2.28m-min'!I191</f>
        <v>28</v>
      </c>
      <c r="J191" s="35">
        <f>'80Nm 33mm 2.28m-min'!J191</f>
        <v>35</v>
      </c>
      <c r="K191" s="25">
        <f>'80Nm 33mm 2.28m-min'!K191</f>
        <v>33.04</v>
      </c>
      <c r="L191" s="24" t="str">
        <f>'80Nm 33mm 2.28m-min'!L191</f>
        <v>Acciaio inox</v>
      </c>
      <c r="M191" s="25">
        <f>'80Nm 33mm 2.28m-min'!M191</f>
        <v>99.59</v>
      </c>
      <c r="N191" s="37">
        <f>'80Nm 33mm 2.28m-min'!N191</f>
        <v>80</v>
      </c>
      <c r="O191" s="41">
        <f>'80Nm 33mm 2.28m-min'!O191</f>
        <v>33</v>
      </c>
      <c r="P191" s="46">
        <f>'80Nm 33mm 2.28m-min'!P191</f>
        <v>2.2810000000000001</v>
      </c>
      <c r="Q191" s="14">
        <f>'80Nm 33mm 2.28m-min'!Q191</f>
        <v>577.5</v>
      </c>
      <c r="R191" s="26">
        <f>'80Nm 33mm 2.28m-min'!R191</f>
        <v>1</v>
      </c>
    </row>
    <row r="192" spans="1:18" x14ac:dyDescent="0.25">
      <c r="A192" s="24" t="e">
        <f>'80Nm 33mm 2.28m-min'!A192</f>
        <v>#N/A</v>
      </c>
      <c r="B192" s="24">
        <f>'80Nm 33mm 2.28m-min'!B192</f>
        <v>0.36299999999999999</v>
      </c>
      <c r="C192" s="24" t="str">
        <f>'80Nm 33mm 2.28m-min'!C192</f>
        <v>Tr18x4</v>
      </c>
      <c r="D192" s="24" t="str">
        <f>'80Nm 33mm 2.28m-min'!D192</f>
        <v>Tr</v>
      </c>
      <c r="E192" s="35">
        <f>'80Nm 33mm 2.28m-min'!E192</f>
        <v>18</v>
      </c>
      <c r="F192" s="14" t="e">
        <f>'80Nm 33mm 2.28m-min'!F192</f>
        <v>#N/A</v>
      </c>
      <c r="G192" s="41">
        <f>'80Nm 33mm 2.28m-min'!G192</f>
        <v>4</v>
      </c>
      <c r="H192" s="24" t="str">
        <f>'80Nm 33mm 2.28m-min'!H192</f>
        <v>J200</v>
      </c>
      <c r="I192" s="35">
        <f>'80Nm 33mm 2.28m-min'!I192</f>
        <v>28</v>
      </c>
      <c r="J192" s="35">
        <f>'80Nm 33mm 2.28m-min'!J192</f>
        <v>35</v>
      </c>
      <c r="K192" s="25">
        <f>'80Nm 33mm 2.28m-min'!K192</f>
        <v>36.35</v>
      </c>
      <c r="L192" s="24" t="str">
        <f>'80Nm 33mm 2.28m-min'!L192</f>
        <v>Acciaio C15</v>
      </c>
      <c r="M192" s="25">
        <f>'80Nm 33mm 2.28m-min'!M192</f>
        <v>25.99</v>
      </c>
      <c r="N192" s="37">
        <f>'80Nm 33mm 2.28m-min'!N192</f>
        <v>80</v>
      </c>
      <c r="O192" s="41">
        <f>'80Nm 33mm 2.28m-min'!O192</f>
        <v>33</v>
      </c>
      <c r="P192" s="46">
        <f>'80Nm 33mm 2.28m-min'!P192</f>
        <v>2.2810000000000001</v>
      </c>
      <c r="Q192" s="14">
        <f>'80Nm 33mm 2.28m-min'!Q192</f>
        <v>577.5</v>
      </c>
      <c r="R192" s="26">
        <f>'80Nm 33mm 2.28m-min'!R192</f>
        <v>1</v>
      </c>
    </row>
    <row r="193" spans="1:18" x14ac:dyDescent="0.25">
      <c r="A193" s="24" t="e">
        <f>'80Nm 33mm 2.28m-min'!A193</f>
        <v>#N/A</v>
      </c>
      <c r="B193" s="24">
        <f>'80Nm 33mm 2.28m-min'!B193</f>
        <v>0.36299999999999999</v>
      </c>
      <c r="C193" s="24" t="str">
        <f>'80Nm 33mm 2.28m-min'!C193</f>
        <v>Tr18x4</v>
      </c>
      <c r="D193" s="24" t="str">
        <f>'80Nm 33mm 2.28m-min'!D193</f>
        <v>Tr</v>
      </c>
      <c r="E193" s="35">
        <f>'80Nm 33mm 2.28m-min'!E193</f>
        <v>18</v>
      </c>
      <c r="F193" s="14" t="e">
        <f>'80Nm 33mm 2.28m-min'!F193</f>
        <v>#N/A</v>
      </c>
      <c r="G193" s="41">
        <f>'80Nm 33mm 2.28m-min'!G193</f>
        <v>4</v>
      </c>
      <c r="H193" s="24" t="str">
        <f>'80Nm 33mm 2.28m-min'!H193</f>
        <v>J200</v>
      </c>
      <c r="I193" s="35">
        <f>'80Nm 33mm 2.28m-min'!I193</f>
        <v>28</v>
      </c>
      <c r="J193" s="35">
        <f>'80Nm 33mm 2.28m-min'!J193</f>
        <v>35</v>
      </c>
      <c r="K193" s="25">
        <f>'80Nm 33mm 2.28m-min'!K193</f>
        <v>36.35</v>
      </c>
      <c r="L193" s="24" t="str">
        <f>'80Nm 33mm 2.28m-min'!L193</f>
        <v>Acciaio inox</v>
      </c>
      <c r="M193" s="25">
        <f>'80Nm 33mm 2.28m-min'!M193</f>
        <v>92.69</v>
      </c>
      <c r="N193" s="37">
        <f>'80Nm 33mm 2.28m-min'!N193</f>
        <v>80</v>
      </c>
      <c r="O193" s="41">
        <f>'80Nm 33mm 2.28m-min'!O193</f>
        <v>33</v>
      </c>
      <c r="P193" s="46">
        <f>'80Nm 33mm 2.28m-min'!P193</f>
        <v>2.2810000000000001</v>
      </c>
      <c r="Q193" s="14">
        <f>'80Nm 33mm 2.28m-min'!Q193</f>
        <v>577.5</v>
      </c>
      <c r="R193" s="26">
        <f>'80Nm 33mm 2.28m-min'!R193</f>
        <v>1</v>
      </c>
    </row>
    <row r="194" spans="1:18" x14ac:dyDescent="0.25">
      <c r="A194" s="24" t="e">
        <f>'80Nm 33mm 2.28m-min'!A194</f>
        <v>#N/A</v>
      </c>
      <c r="B194" s="24">
        <f>'80Nm 33mm 2.28m-min'!B194</f>
        <v>0.42399999999999999</v>
      </c>
      <c r="C194" s="24" t="str">
        <f>'80Nm 33mm 2.28m-min'!C194</f>
        <v>Tr18x8P4</v>
      </c>
      <c r="D194" s="24" t="str">
        <f>'80Nm 33mm 2.28m-min'!D194</f>
        <v>Tr</v>
      </c>
      <c r="E194" s="35">
        <f>'80Nm 33mm 2.28m-min'!E194</f>
        <v>18</v>
      </c>
      <c r="F194" s="14">
        <f>'80Nm 33mm 2.28m-min'!F194</f>
        <v>8</v>
      </c>
      <c r="G194" s="41">
        <f>'80Nm 33mm 2.28m-min'!G194</f>
        <v>4</v>
      </c>
      <c r="H194" s="24" t="str">
        <f>'80Nm 33mm 2.28m-min'!H194</f>
        <v>J200</v>
      </c>
      <c r="I194" s="35">
        <f>'80Nm 33mm 2.28m-min'!I194</f>
        <v>28</v>
      </c>
      <c r="J194" s="35">
        <f>'80Nm 33mm 2.28m-min'!J194</f>
        <v>35</v>
      </c>
      <c r="K194" s="25">
        <f>'80Nm 33mm 2.28m-min'!K194</f>
        <v>37.07</v>
      </c>
      <c r="L194" s="24" t="str">
        <f>'80Nm 33mm 2.28m-min'!L194</f>
        <v>Acciaio C15</v>
      </c>
      <c r="M194" s="25">
        <f>'80Nm 33mm 2.28m-min'!M194</f>
        <v>27.37</v>
      </c>
      <c r="N194" s="37">
        <f>'80Nm 33mm 2.28m-min'!N194</f>
        <v>80</v>
      </c>
      <c r="O194" s="41">
        <f>'80Nm 33mm 2.28m-min'!O194</f>
        <v>33</v>
      </c>
      <c r="P194" s="46">
        <f>'80Nm 33mm 2.28m-min'!P194</f>
        <v>2.2810000000000001</v>
      </c>
      <c r="Q194" s="14">
        <f>'80Nm 33mm 2.28m-min'!Q194</f>
        <v>577.5</v>
      </c>
      <c r="R194" s="26">
        <f>'80Nm 33mm 2.28m-min'!R194</f>
        <v>1</v>
      </c>
    </row>
    <row r="195" spans="1:18" x14ac:dyDescent="0.25">
      <c r="A195" s="24" t="e">
        <f>'80Nm 33mm 2.28m-min'!A195</f>
        <v>#N/A</v>
      </c>
      <c r="B195" s="24">
        <f>'80Nm 33mm 2.28m-min'!B195</f>
        <v>0.42399999999999999</v>
      </c>
      <c r="C195" s="24" t="str">
        <f>'80Nm 33mm 2.28m-min'!C195</f>
        <v>Tr18x8P4</v>
      </c>
      <c r="D195" s="24" t="str">
        <f>'80Nm 33mm 2.28m-min'!D195</f>
        <v>Tr</v>
      </c>
      <c r="E195" s="35">
        <f>'80Nm 33mm 2.28m-min'!E195</f>
        <v>18</v>
      </c>
      <c r="F195" s="14">
        <f>'80Nm 33mm 2.28m-min'!F195</f>
        <v>8</v>
      </c>
      <c r="G195" s="41">
        <f>'80Nm 33mm 2.28m-min'!G195</f>
        <v>4</v>
      </c>
      <c r="H195" s="24" t="str">
        <f>'80Nm 33mm 2.28m-min'!H195</f>
        <v>J200</v>
      </c>
      <c r="I195" s="35">
        <f>'80Nm 33mm 2.28m-min'!I195</f>
        <v>28</v>
      </c>
      <c r="J195" s="35">
        <f>'80Nm 33mm 2.28m-min'!J195</f>
        <v>35</v>
      </c>
      <c r="K195" s="25">
        <f>'80Nm 33mm 2.28m-min'!K195</f>
        <v>37.07</v>
      </c>
      <c r="L195" s="24" t="str">
        <f>'80Nm 33mm 2.28m-min'!L195</f>
        <v>Acciaio inox</v>
      </c>
      <c r="M195" s="25">
        <f>'80Nm 33mm 2.28m-min'!M195</f>
        <v>143.29</v>
      </c>
      <c r="N195" s="37">
        <f>'80Nm 33mm 2.28m-min'!N195</f>
        <v>80</v>
      </c>
      <c r="O195" s="41">
        <f>'80Nm 33mm 2.28m-min'!O195</f>
        <v>33</v>
      </c>
      <c r="P195" s="46">
        <f>'80Nm 33mm 2.28m-min'!P195</f>
        <v>2.2810000000000001</v>
      </c>
      <c r="Q195" s="14">
        <f>'80Nm 33mm 2.28m-min'!Q195</f>
        <v>577.5</v>
      </c>
      <c r="R195" s="26">
        <f>'80Nm 33mm 2.28m-min'!R195</f>
        <v>1</v>
      </c>
    </row>
    <row r="196" spans="1:18" x14ac:dyDescent="0.25">
      <c r="A196" s="24" t="e">
        <f>'80Nm 33mm 2.28m-min'!A196</f>
        <v>#N/A</v>
      </c>
      <c r="B196" s="24">
        <f>'80Nm 33mm 2.28m-min'!B196</f>
        <v>0.378</v>
      </c>
      <c r="C196" s="24" t="str">
        <f>'80Nm 33mm 2.28m-min'!C196</f>
        <v>Tr20x4</v>
      </c>
      <c r="D196" s="24" t="str">
        <f>'80Nm 33mm 2.28m-min'!D196</f>
        <v>Tr</v>
      </c>
      <c r="E196" s="35">
        <f>'80Nm 33mm 2.28m-min'!E196</f>
        <v>20</v>
      </c>
      <c r="F196" s="14" t="e">
        <f>'80Nm 33mm 2.28m-min'!F196</f>
        <v>#N/A</v>
      </c>
      <c r="G196" s="41">
        <f>'80Nm 33mm 2.28m-min'!G196</f>
        <v>4</v>
      </c>
      <c r="H196" s="24" t="str">
        <f>'80Nm 33mm 2.28m-min'!H196</f>
        <v>J200</v>
      </c>
      <c r="I196" s="35">
        <f>'80Nm 33mm 2.28m-min'!I196</f>
        <v>32</v>
      </c>
      <c r="J196" s="35">
        <f>'80Nm 33mm 2.28m-min'!J196</f>
        <v>44</v>
      </c>
      <c r="K196" s="25">
        <f>'80Nm 33mm 2.28m-min'!K196</f>
        <v>37.82</v>
      </c>
      <c r="L196" s="24" t="str">
        <f>'80Nm 33mm 2.28m-min'!L196</f>
        <v>Acciaio C15</v>
      </c>
      <c r="M196" s="25">
        <f>'80Nm 33mm 2.28m-min'!M196</f>
        <v>28.29</v>
      </c>
      <c r="N196" s="37">
        <f>'80Nm 33mm 2.28m-min'!N196</f>
        <v>80</v>
      </c>
      <c r="O196" s="41">
        <f>'80Nm 33mm 2.28m-min'!O196</f>
        <v>33</v>
      </c>
      <c r="P196" s="46">
        <f>'80Nm 33mm 2.28m-min'!P196</f>
        <v>2.2810000000000001</v>
      </c>
      <c r="Q196" s="14">
        <f>'80Nm 33mm 2.28m-min'!Q196</f>
        <v>577.5</v>
      </c>
      <c r="R196" s="26">
        <f>'80Nm 33mm 2.28m-min'!R196</f>
        <v>1</v>
      </c>
    </row>
    <row r="197" spans="1:18" x14ac:dyDescent="0.25">
      <c r="A197" s="24" t="e">
        <f>'80Nm 33mm 2.28m-min'!A197</f>
        <v>#N/A</v>
      </c>
      <c r="B197" s="24">
        <f>'80Nm 33mm 2.28m-min'!B197</f>
        <v>0.378</v>
      </c>
      <c r="C197" s="24" t="str">
        <f>'80Nm 33mm 2.28m-min'!C197</f>
        <v>Tr20x4</v>
      </c>
      <c r="D197" s="24" t="str">
        <f>'80Nm 33mm 2.28m-min'!D197</f>
        <v>Tr</v>
      </c>
      <c r="E197" s="35">
        <f>'80Nm 33mm 2.28m-min'!E197</f>
        <v>20</v>
      </c>
      <c r="F197" s="14" t="e">
        <f>'80Nm 33mm 2.28m-min'!F197</f>
        <v>#N/A</v>
      </c>
      <c r="G197" s="41">
        <f>'80Nm 33mm 2.28m-min'!G197</f>
        <v>4</v>
      </c>
      <c r="H197" s="24" t="str">
        <f>'80Nm 33mm 2.28m-min'!H197</f>
        <v>J200</v>
      </c>
      <c r="I197" s="35">
        <f>'80Nm 33mm 2.28m-min'!I197</f>
        <v>32</v>
      </c>
      <c r="J197" s="35">
        <f>'80Nm 33mm 2.28m-min'!J197</f>
        <v>44</v>
      </c>
      <c r="K197" s="25">
        <f>'80Nm 33mm 2.28m-min'!K197</f>
        <v>37.82</v>
      </c>
      <c r="L197" s="24" t="str">
        <f>'80Nm 33mm 2.28m-min'!L197</f>
        <v>Acciaio inox</v>
      </c>
      <c r="M197" s="25">
        <f>'80Nm 33mm 2.28m-min'!M197</f>
        <v>124.89</v>
      </c>
      <c r="N197" s="37">
        <f>'80Nm 33mm 2.28m-min'!N197</f>
        <v>80</v>
      </c>
      <c r="O197" s="41">
        <f>'80Nm 33mm 2.28m-min'!O197</f>
        <v>33</v>
      </c>
      <c r="P197" s="46">
        <f>'80Nm 33mm 2.28m-min'!P197</f>
        <v>2.2810000000000001</v>
      </c>
      <c r="Q197" s="14">
        <f>'80Nm 33mm 2.28m-min'!Q197</f>
        <v>577.5</v>
      </c>
      <c r="R197" s="26">
        <f>'80Nm 33mm 2.28m-min'!R197</f>
        <v>1</v>
      </c>
    </row>
    <row r="198" spans="1:18" x14ac:dyDescent="0.25">
      <c r="A198" s="24" t="e">
        <f>'80Nm 33mm 2.28m-min'!A198</f>
        <v>#N/A</v>
      </c>
      <c r="B198" s="24">
        <f>'80Nm 33mm 2.28m-min'!B198</f>
        <v>0.44600000000000001</v>
      </c>
      <c r="C198" s="24" t="str">
        <f>'80Nm 33mm 2.28m-min'!C198</f>
        <v>Tr20x8P4</v>
      </c>
      <c r="D198" s="24" t="str">
        <f>'80Nm 33mm 2.28m-min'!D198</f>
        <v>Tr</v>
      </c>
      <c r="E198" s="35">
        <f>'80Nm 33mm 2.28m-min'!E198</f>
        <v>20</v>
      </c>
      <c r="F198" s="14">
        <f>'80Nm 33mm 2.28m-min'!F198</f>
        <v>8</v>
      </c>
      <c r="G198" s="41">
        <f>'80Nm 33mm 2.28m-min'!G198</f>
        <v>4</v>
      </c>
      <c r="H198" s="24" t="str">
        <f>'80Nm 33mm 2.28m-min'!H198</f>
        <v>J200</v>
      </c>
      <c r="I198" s="35">
        <f>'80Nm 33mm 2.28m-min'!I198</f>
        <v>32</v>
      </c>
      <c r="J198" s="35">
        <f>'80Nm 33mm 2.28m-min'!J198</f>
        <v>44</v>
      </c>
      <c r="K198" s="25">
        <f>'80Nm 33mm 2.28m-min'!K198</f>
        <v>38.57</v>
      </c>
      <c r="L198" s="24" t="str">
        <f>'80Nm 33mm 2.28m-min'!L198</f>
        <v>Acciaio C15</v>
      </c>
      <c r="M198" s="25">
        <f>'80Nm 33mm 2.28m-min'!M198</f>
        <v>28.29</v>
      </c>
      <c r="N198" s="37">
        <f>'80Nm 33mm 2.28m-min'!N198</f>
        <v>80</v>
      </c>
      <c r="O198" s="41">
        <f>'80Nm 33mm 2.28m-min'!O198</f>
        <v>33</v>
      </c>
      <c r="P198" s="46">
        <f>'80Nm 33mm 2.28m-min'!P198</f>
        <v>2.2810000000000001</v>
      </c>
      <c r="Q198" s="14">
        <f>'80Nm 33mm 2.28m-min'!Q198</f>
        <v>577.5</v>
      </c>
      <c r="R198" s="26">
        <f>'80Nm 33mm 2.28m-min'!R198</f>
        <v>1</v>
      </c>
    </row>
    <row r="199" spans="1:18" x14ac:dyDescent="0.25">
      <c r="A199" s="24" t="e">
        <f>'80Nm 33mm 2.28m-min'!A199</f>
        <v>#N/A</v>
      </c>
      <c r="B199" s="24">
        <f>'80Nm 33mm 2.28m-min'!B199</f>
        <v>0.44600000000000001</v>
      </c>
      <c r="C199" s="24" t="str">
        <f>'80Nm 33mm 2.28m-min'!C199</f>
        <v>Tr20x8P4</v>
      </c>
      <c r="D199" s="24" t="str">
        <f>'80Nm 33mm 2.28m-min'!D199</f>
        <v>Tr</v>
      </c>
      <c r="E199" s="35">
        <f>'80Nm 33mm 2.28m-min'!E199</f>
        <v>20</v>
      </c>
      <c r="F199" s="14">
        <f>'80Nm 33mm 2.28m-min'!F199</f>
        <v>8</v>
      </c>
      <c r="G199" s="41">
        <f>'80Nm 33mm 2.28m-min'!G199</f>
        <v>4</v>
      </c>
      <c r="H199" s="24" t="str">
        <f>'80Nm 33mm 2.28m-min'!H199</f>
        <v>J200</v>
      </c>
      <c r="I199" s="35">
        <f>'80Nm 33mm 2.28m-min'!I199</f>
        <v>32</v>
      </c>
      <c r="J199" s="35">
        <f>'80Nm 33mm 2.28m-min'!J199</f>
        <v>44</v>
      </c>
      <c r="K199" s="25">
        <f>'80Nm 33mm 2.28m-min'!K199</f>
        <v>38.57</v>
      </c>
      <c r="L199" s="24" t="str">
        <f>'80Nm 33mm 2.28m-min'!L199</f>
        <v>Acciaio inox</v>
      </c>
      <c r="M199" s="25">
        <f>'80Nm 33mm 2.28m-min'!M199</f>
        <v>147.88999999999999</v>
      </c>
      <c r="N199" s="37">
        <f>'80Nm 33mm 2.28m-min'!N199</f>
        <v>80</v>
      </c>
      <c r="O199" s="41">
        <f>'80Nm 33mm 2.28m-min'!O199</f>
        <v>33</v>
      </c>
      <c r="P199" s="46">
        <f>'80Nm 33mm 2.28m-min'!P199</f>
        <v>2.2810000000000001</v>
      </c>
      <c r="Q199" s="14">
        <f>'80Nm 33mm 2.28m-min'!Q199</f>
        <v>577.5</v>
      </c>
      <c r="R199" s="26">
        <f>'80Nm 33mm 2.28m-min'!R199</f>
        <v>1</v>
      </c>
    </row>
    <row r="200" spans="1:18" x14ac:dyDescent="0.25">
      <c r="A200" s="24" t="e">
        <f>'80Nm 33mm 2.28m-min'!A200</f>
        <v>#N/A</v>
      </c>
      <c r="B200" s="24">
        <f>'80Nm 33mm 2.28m-min'!B200</f>
        <v>0.439</v>
      </c>
      <c r="C200" s="24" t="str">
        <f>'80Nm 33mm 2.28m-min'!C200</f>
        <v>Tr24x5</v>
      </c>
      <c r="D200" s="24" t="str">
        <f>'80Nm 33mm 2.28m-min'!D200</f>
        <v>Tr</v>
      </c>
      <c r="E200" s="35">
        <f>'80Nm 33mm 2.28m-min'!E200</f>
        <v>24</v>
      </c>
      <c r="F200" s="14" t="e">
        <f>'80Nm 33mm 2.28m-min'!F200</f>
        <v>#N/A</v>
      </c>
      <c r="G200" s="41">
        <f>'80Nm 33mm 2.28m-min'!G200</f>
        <v>5</v>
      </c>
      <c r="H200" s="24" t="str">
        <f>'80Nm 33mm 2.28m-min'!H200</f>
        <v>J200</v>
      </c>
      <c r="I200" s="35">
        <f>'80Nm 33mm 2.28m-min'!I200</f>
        <v>32</v>
      </c>
      <c r="J200" s="35">
        <f>'80Nm 33mm 2.28m-min'!J200</f>
        <v>44</v>
      </c>
      <c r="K200" s="25">
        <f>'80Nm 33mm 2.28m-min'!K200</f>
        <v>40.5</v>
      </c>
      <c r="L200" s="24" t="str">
        <f>'80Nm 33mm 2.28m-min'!L200</f>
        <v>Acciaio C15</v>
      </c>
      <c r="M200" s="25">
        <f>'80Nm 33mm 2.28m-min'!M200</f>
        <v>34.82</v>
      </c>
      <c r="N200" s="37">
        <f>'80Nm 33mm 2.28m-min'!N200</f>
        <v>80</v>
      </c>
      <c r="O200" s="41">
        <f>'80Nm 33mm 2.28m-min'!O200</f>
        <v>33</v>
      </c>
      <c r="P200" s="46">
        <f>'80Nm 33mm 2.28m-min'!P200</f>
        <v>2.2810000000000001</v>
      </c>
      <c r="Q200" s="14">
        <f>'80Nm 33mm 2.28m-min'!Q200</f>
        <v>462</v>
      </c>
      <c r="R200" s="26">
        <f>'80Nm 33mm 2.28m-min'!R200</f>
        <v>1</v>
      </c>
    </row>
    <row r="201" spans="1:18" x14ac:dyDescent="0.25">
      <c r="A201" s="24" t="e">
        <f>'80Nm 33mm 2.28m-min'!A201</f>
        <v>#N/A</v>
      </c>
      <c r="B201" s="24">
        <f>'80Nm 33mm 2.28m-min'!B201</f>
        <v>0.439</v>
      </c>
      <c r="C201" s="24" t="str">
        <f>'80Nm 33mm 2.28m-min'!C201</f>
        <v>Tr24x5</v>
      </c>
      <c r="D201" s="24" t="str">
        <f>'80Nm 33mm 2.28m-min'!D201</f>
        <v>Tr</v>
      </c>
      <c r="E201" s="35">
        <f>'80Nm 33mm 2.28m-min'!E201</f>
        <v>24</v>
      </c>
      <c r="F201" s="14" t="e">
        <f>'80Nm 33mm 2.28m-min'!F201</f>
        <v>#N/A</v>
      </c>
      <c r="G201" s="41">
        <f>'80Nm 33mm 2.28m-min'!G201</f>
        <v>5</v>
      </c>
      <c r="H201" s="24" t="str">
        <f>'80Nm 33mm 2.28m-min'!H201</f>
        <v>J200</v>
      </c>
      <c r="I201" s="35">
        <f>'80Nm 33mm 2.28m-min'!I201</f>
        <v>32</v>
      </c>
      <c r="J201" s="35">
        <f>'80Nm 33mm 2.28m-min'!J201</f>
        <v>44</v>
      </c>
      <c r="K201" s="25">
        <f>'80Nm 33mm 2.28m-min'!K201</f>
        <v>40.5</v>
      </c>
      <c r="L201" s="24" t="str">
        <f>'80Nm 33mm 2.28m-min'!L201</f>
        <v>Acciaio inox</v>
      </c>
      <c r="M201" s="25">
        <f>'80Nm 33mm 2.28m-min'!M201</f>
        <v>147.52000000000001</v>
      </c>
      <c r="N201" s="37">
        <f>'80Nm 33mm 2.28m-min'!N201</f>
        <v>80</v>
      </c>
      <c r="O201" s="41">
        <f>'80Nm 33mm 2.28m-min'!O201</f>
        <v>33</v>
      </c>
      <c r="P201" s="46">
        <f>'80Nm 33mm 2.28m-min'!P201</f>
        <v>2.2810000000000001</v>
      </c>
      <c r="Q201" s="14">
        <f>'80Nm 33mm 2.28m-min'!Q201</f>
        <v>462</v>
      </c>
      <c r="R201" s="26">
        <f>'80Nm 33mm 2.28m-min'!R201</f>
        <v>1</v>
      </c>
    </row>
    <row r="202" spans="1:18" x14ac:dyDescent="0.25">
      <c r="A202" s="24">
        <f>'120Nm 22mm 1.52m-min'!A2</f>
        <v>41031294</v>
      </c>
      <c r="B202" s="24">
        <f>'120Nm 22mm 1.52m-min'!B2</f>
        <v>0.94399999999999995</v>
      </c>
      <c r="C202" s="24" t="str">
        <f>'120Nm 22mm 1.52m-min'!C2</f>
        <v>Ds20x20</v>
      </c>
      <c r="D202" s="24" t="str">
        <f>'120Nm 22mm 1.52m-min'!D2</f>
        <v>Ds</v>
      </c>
      <c r="E202" s="35">
        <f>'120Nm 22mm 1.52m-min'!E2</f>
        <v>20</v>
      </c>
      <c r="F202" s="14" t="e">
        <f>'120Nm 22mm 1.52m-min'!F2</f>
        <v>#N/A</v>
      </c>
      <c r="G202" s="41">
        <f>'120Nm 22mm 1.52m-min'!G2</f>
        <v>20</v>
      </c>
      <c r="H202" s="24" t="str">
        <f>'120Nm 22mm 1.52m-min'!H2</f>
        <v>J200</v>
      </c>
      <c r="I202" s="35">
        <f>'120Nm 22mm 1.52m-min'!I2</f>
        <v>32</v>
      </c>
      <c r="J202" s="35">
        <f>'120Nm 22mm 1.52m-min'!J2</f>
        <v>44</v>
      </c>
      <c r="K202" s="25">
        <f>'120Nm 22mm 1.52m-min'!K2</f>
        <v>43.75</v>
      </c>
      <c r="L202" s="24" t="str">
        <f>'120Nm 22mm 1.52m-min'!L2</f>
        <v>Alluminio</v>
      </c>
      <c r="M202" s="25">
        <f>'120Nm 22mm 1.52m-min'!M2</f>
        <v>270</v>
      </c>
      <c r="N202" s="37">
        <f>'120Nm 22mm 1.52m-min'!N2</f>
        <v>120</v>
      </c>
      <c r="O202" s="41">
        <f>'120Nm 22mm 1.52m-min'!O2</f>
        <v>22</v>
      </c>
      <c r="P202" s="46">
        <f>'120Nm 22mm 1.52m-min'!P2</f>
        <v>1.5209999999999999</v>
      </c>
      <c r="Q202" s="14">
        <f>'120Nm 22mm 1.52m-min'!Q2</f>
        <v>77</v>
      </c>
      <c r="R202" s="26">
        <f>'120Nm 22mm 1.52m-min'!R2</f>
        <v>1</v>
      </c>
    </row>
    <row r="203" spans="1:18" x14ac:dyDescent="0.25">
      <c r="A203" s="24">
        <f>'120Nm 22mm 1.52m-min'!A3</f>
        <v>31680329</v>
      </c>
      <c r="B203" s="24">
        <f>'120Nm 22mm 1.52m-min'!B3</f>
        <v>0.98799999999999999</v>
      </c>
      <c r="C203" s="24" t="str">
        <f>'120Nm 22mm 1.52m-min'!C3</f>
        <v>Tr40x7</v>
      </c>
      <c r="D203" s="24" t="str">
        <f>'120Nm 22mm 1.52m-min'!D3</f>
        <v>Tr</v>
      </c>
      <c r="E203" s="35">
        <f>'120Nm 22mm 1.52m-min'!E3</f>
        <v>40</v>
      </c>
      <c r="F203" s="14" t="e">
        <f>'120Nm 22mm 1.52m-min'!F3</f>
        <v>#N/A</v>
      </c>
      <c r="G203" s="41">
        <f>'120Nm 22mm 1.52m-min'!G3</f>
        <v>7</v>
      </c>
      <c r="H203" s="24" t="str">
        <f>'120Nm 22mm 1.52m-min'!H3</f>
        <v>J</v>
      </c>
      <c r="I203" s="35">
        <f>'120Nm 22mm 1.52m-min'!I3</f>
        <v>67</v>
      </c>
      <c r="J203" s="35">
        <f>'120Nm 22mm 1.52m-min'!J3</f>
        <v>70</v>
      </c>
      <c r="K203" s="25">
        <f>'120Nm 22mm 1.52m-min'!K3</f>
        <v>64.52</v>
      </c>
      <c r="L203" s="24" t="str">
        <f>'120Nm 22mm 1.52m-min'!L3</f>
        <v>Acciaio inox</v>
      </c>
      <c r="M203" s="25">
        <f>'120Nm 22mm 1.52m-min'!M3</f>
        <v>424.9</v>
      </c>
      <c r="N203" s="37">
        <f>'120Nm 22mm 1.52m-min'!N3</f>
        <v>120</v>
      </c>
      <c r="O203" s="41">
        <f>'120Nm 22mm 1.52m-min'!O3</f>
        <v>22</v>
      </c>
      <c r="P203" s="46">
        <f>'120Nm 22mm 1.52m-min'!P3</f>
        <v>1.5209999999999999</v>
      </c>
      <c r="Q203" s="14">
        <f>'120Nm 22mm 1.52m-min'!Q3</f>
        <v>220</v>
      </c>
      <c r="R203" s="26">
        <f>'120Nm 22mm 1.52m-min'!R3</f>
        <v>1</v>
      </c>
    </row>
    <row r="204" spans="1:18" x14ac:dyDescent="0.25">
      <c r="A204" s="24">
        <f>'120Nm 22mm 1.52m-min'!A4</f>
        <v>28983521</v>
      </c>
      <c r="B204" s="24">
        <f>'120Nm 22mm 1.52m-min'!B4</f>
        <v>1.0309999999999999</v>
      </c>
      <c r="C204" s="24" t="str">
        <f>'120Nm 22mm 1.52m-min'!C4</f>
        <v>Ds18x24</v>
      </c>
      <c r="D204" s="24" t="str">
        <f>'120Nm 22mm 1.52m-min'!D4</f>
        <v>Ds</v>
      </c>
      <c r="E204" s="35">
        <f>'120Nm 22mm 1.52m-min'!E4</f>
        <v>18</v>
      </c>
      <c r="F204" s="14" t="e">
        <f>'120Nm 22mm 1.52m-min'!F4</f>
        <v>#N/A</v>
      </c>
      <c r="G204" s="41">
        <f>'120Nm 22mm 1.52m-min'!G4</f>
        <v>24</v>
      </c>
      <c r="H204" s="24" t="str">
        <f>'120Nm 22mm 1.52m-min'!H4</f>
        <v>J200</v>
      </c>
      <c r="I204" s="35">
        <f>'120Nm 22mm 1.52m-min'!I4</f>
        <v>28</v>
      </c>
      <c r="J204" s="35">
        <f>'120Nm 22mm 1.52m-min'!J4</f>
        <v>35</v>
      </c>
      <c r="K204" s="25">
        <f>'120Nm 22mm 1.52m-min'!K4</f>
        <v>37.479999999999997</v>
      </c>
      <c r="L204" s="24" t="str">
        <f>'120Nm 22mm 1.52m-min'!L4</f>
        <v>Alluminio</v>
      </c>
      <c r="M204" s="25">
        <f>'120Nm 22mm 1.52m-min'!M4</f>
        <v>243</v>
      </c>
      <c r="N204" s="37">
        <f>'120Nm 22mm 1.52m-min'!N4</f>
        <v>120</v>
      </c>
      <c r="O204" s="41">
        <f>'120Nm 22mm 1.52m-min'!O4</f>
        <v>22</v>
      </c>
      <c r="P204" s="46">
        <f>'120Nm 22mm 1.52m-min'!P4</f>
        <v>1.5209999999999999</v>
      </c>
      <c r="Q204" s="14">
        <f>'120Nm 22mm 1.52m-min'!Q4</f>
        <v>64.166666666666671</v>
      </c>
      <c r="R204" s="26">
        <f>'120Nm 22mm 1.52m-min'!R4</f>
        <v>1</v>
      </c>
    </row>
    <row r="205" spans="1:18" x14ac:dyDescent="0.25">
      <c r="A205" s="24">
        <f>'120Nm 22mm 1.52m-min'!A5</f>
        <v>27975883</v>
      </c>
      <c r="B205" s="24">
        <f>'120Nm 22mm 1.52m-min'!B5</f>
        <v>3.2429999999999999</v>
      </c>
      <c r="C205" s="24" t="str">
        <f>'120Nm 22mm 1.52m-min'!C5</f>
        <v>Ds20x80</v>
      </c>
      <c r="D205" s="24" t="str">
        <f>'120Nm 22mm 1.52m-min'!D5</f>
        <v>Ds</v>
      </c>
      <c r="E205" s="35">
        <f>'120Nm 22mm 1.52m-min'!E5</f>
        <v>20</v>
      </c>
      <c r="F205" s="14" t="e">
        <f>'120Nm 22mm 1.52m-min'!F5</f>
        <v>#N/A</v>
      </c>
      <c r="G205" s="41">
        <f>'120Nm 22mm 1.52m-min'!G5</f>
        <v>80</v>
      </c>
      <c r="H205" s="24" t="str">
        <f>'120Nm 22mm 1.52m-min'!H5</f>
        <v>J200</v>
      </c>
      <c r="I205" s="35">
        <f>'120Nm 22mm 1.52m-min'!I5</f>
        <v>32</v>
      </c>
      <c r="J205" s="35">
        <f>'120Nm 22mm 1.52m-min'!J5</f>
        <v>44</v>
      </c>
      <c r="K205" s="25">
        <f>'120Nm 22mm 1.52m-min'!K5</f>
        <v>45.08</v>
      </c>
      <c r="L205" s="24" t="str">
        <f>'120Nm 22mm 1.52m-min'!L5</f>
        <v>Alluminio</v>
      </c>
      <c r="M205" s="25">
        <f>'120Nm 22mm 1.52m-min'!M5</f>
        <v>270</v>
      </c>
      <c r="N205" s="37">
        <f>'120Nm 22mm 1.52m-min'!N5</f>
        <v>120</v>
      </c>
      <c r="O205" s="41">
        <f>'120Nm 22mm 1.52m-min'!O5</f>
        <v>22</v>
      </c>
      <c r="P205" s="46">
        <f>'120Nm 22mm 1.52m-min'!P5</f>
        <v>1.5209999999999999</v>
      </c>
      <c r="Q205" s="14">
        <f>'120Nm 22mm 1.52m-min'!Q5</f>
        <v>19.25</v>
      </c>
      <c r="R205" s="26">
        <f>'120Nm 22mm 1.52m-min'!R5</f>
        <v>1</v>
      </c>
    </row>
    <row r="206" spans="1:18" x14ac:dyDescent="0.25">
      <c r="A206" s="24">
        <f>'120Nm 22mm 1.52m-min'!A6</f>
        <v>27881635</v>
      </c>
      <c r="B206" s="24">
        <f>'120Nm 22mm 1.52m-min'!B6</f>
        <v>2.4470000000000001</v>
      </c>
      <c r="C206" s="24" t="str">
        <f>'120Nm 22mm 1.52m-min'!C6</f>
        <v>Ds20x60</v>
      </c>
      <c r="D206" s="24" t="str">
        <f>'120Nm 22mm 1.52m-min'!D6</f>
        <v>Ds</v>
      </c>
      <c r="E206" s="35">
        <f>'120Nm 22mm 1.52m-min'!E6</f>
        <v>20</v>
      </c>
      <c r="F206" s="14" t="e">
        <f>'120Nm 22mm 1.52m-min'!F6</f>
        <v>#N/A</v>
      </c>
      <c r="G206" s="41">
        <f>'120Nm 22mm 1.52m-min'!G6</f>
        <v>60</v>
      </c>
      <c r="H206" s="24" t="str">
        <f>'120Nm 22mm 1.52m-min'!H6</f>
        <v>J200</v>
      </c>
      <c r="I206" s="35">
        <f>'120Nm 22mm 1.52m-min'!I6</f>
        <v>32</v>
      </c>
      <c r="J206" s="35">
        <f>'120Nm 22mm 1.52m-min'!J6</f>
        <v>44</v>
      </c>
      <c r="K206" s="25">
        <f>'120Nm 22mm 1.52m-min'!K6</f>
        <v>44.63</v>
      </c>
      <c r="L206" s="24" t="str">
        <f>'120Nm 22mm 1.52m-min'!L6</f>
        <v>Alluminio</v>
      </c>
      <c r="M206" s="25">
        <f>'120Nm 22mm 1.52m-min'!M6</f>
        <v>270</v>
      </c>
      <c r="N206" s="37">
        <f>'120Nm 22mm 1.52m-min'!N6</f>
        <v>120</v>
      </c>
      <c r="O206" s="41">
        <f>'120Nm 22mm 1.52m-min'!O6</f>
        <v>22</v>
      </c>
      <c r="P206" s="46">
        <f>'120Nm 22mm 1.52m-min'!P6</f>
        <v>1.5209999999999999</v>
      </c>
      <c r="Q206" s="14">
        <f>'120Nm 22mm 1.52m-min'!Q6</f>
        <v>25.666666666666668</v>
      </c>
      <c r="R206" s="26">
        <f>'120Nm 22mm 1.52m-min'!R6</f>
        <v>1</v>
      </c>
    </row>
    <row r="207" spans="1:18" x14ac:dyDescent="0.25">
      <c r="A207" s="24">
        <f>'120Nm 22mm 1.52m-min'!A7</f>
        <v>27881635</v>
      </c>
      <c r="B207" s="24">
        <f>'120Nm 22mm 1.52m-min'!B7</f>
        <v>3.9670000000000001</v>
      </c>
      <c r="C207" s="24" t="str">
        <f>'120Nm 22mm 1.52m-min'!C7</f>
        <v>Ds20x90</v>
      </c>
      <c r="D207" s="24" t="str">
        <f>'120Nm 22mm 1.52m-min'!D7</f>
        <v>Ds</v>
      </c>
      <c r="E207" s="35">
        <f>'120Nm 22mm 1.52m-min'!E7</f>
        <v>20</v>
      </c>
      <c r="F207" s="14" t="e">
        <f>'120Nm 22mm 1.52m-min'!F7</f>
        <v>#N/A</v>
      </c>
      <c r="G207" s="41">
        <f>'120Nm 22mm 1.52m-min'!G7</f>
        <v>90</v>
      </c>
      <c r="H207" s="24" t="str">
        <f>'120Nm 22mm 1.52m-min'!H7</f>
        <v>J200</v>
      </c>
      <c r="I207" s="35">
        <f>'120Nm 22mm 1.52m-min'!I7</f>
        <v>32</v>
      </c>
      <c r="J207" s="35">
        <f>'120Nm 22mm 1.52m-min'!J7</f>
        <v>44</v>
      </c>
      <c r="K207" s="25">
        <f>'120Nm 22mm 1.52m-min'!K7</f>
        <v>45.53</v>
      </c>
      <c r="L207" s="24" t="str">
        <f>'120Nm 22mm 1.52m-min'!L7</f>
        <v>Alluminio</v>
      </c>
      <c r="M207" s="25">
        <f>'120Nm 22mm 1.52m-min'!M7</f>
        <v>270</v>
      </c>
      <c r="N207" s="37">
        <f>'120Nm 22mm 1.52m-min'!N7</f>
        <v>120</v>
      </c>
      <c r="O207" s="41">
        <f>'120Nm 22mm 1.52m-min'!O7</f>
        <v>22</v>
      </c>
      <c r="P207" s="46">
        <f>'120Nm 22mm 1.52m-min'!P7</f>
        <v>1.5209999999999999</v>
      </c>
      <c r="Q207" s="14">
        <f>'120Nm 22mm 1.52m-min'!Q7</f>
        <v>17.111111111111111</v>
      </c>
      <c r="R207" s="26">
        <f>'120Nm 22mm 1.52m-min'!R7</f>
        <v>1</v>
      </c>
    </row>
    <row r="208" spans="1:18" x14ac:dyDescent="0.25">
      <c r="A208" s="24">
        <f>'120Nm 22mm 1.52m-min'!A8</f>
        <v>27517923</v>
      </c>
      <c r="B208" s="24">
        <f>'120Nm 22mm 1.52m-min'!B8</f>
        <v>1.5760000000000001</v>
      </c>
      <c r="C208" s="24" t="str">
        <f>'120Nm 22mm 1.52m-min'!C8</f>
        <v>Ds18x40</v>
      </c>
      <c r="D208" s="24" t="str">
        <f>'120Nm 22mm 1.52m-min'!D8</f>
        <v>Ds</v>
      </c>
      <c r="E208" s="35">
        <f>'120Nm 22mm 1.52m-min'!E8</f>
        <v>18</v>
      </c>
      <c r="F208" s="14" t="e">
        <f>'120Nm 22mm 1.52m-min'!F8</f>
        <v>#N/A</v>
      </c>
      <c r="G208" s="41">
        <f>'120Nm 22mm 1.52m-min'!G8</f>
        <v>40</v>
      </c>
      <c r="H208" s="24" t="str">
        <f>'120Nm 22mm 1.52m-min'!H8</f>
        <v>J200</v>
      </c>
      <c r="I208" s="35">
        <f>'120Nm 22mm 1.52m-min'!I8</f>
        <v>28</v>
      </c>
      <c r="J208" s="35">
        <f>'120Nm 22mm 1.52m-min'!J8</f>
        <v>35</v>
      </c>
      <c r="K208" s="25">
        <f>'120Nm 22mm 1.52m-min'!K8</f>
        <v>37.86</v>
      </c>
      <c r="L208" s="24" t="str">
        <f>'120Nm 22mm 1.52m-min'!L8</f>
        <v>Alluminio</v>
      </c>
      <c r="M208" s="25">
        <f>'120Nm 22mm 1.52m-min'!M8</f>
        <v>243</v>
      </c>
      <c r="N208" s="37">
        <f>'120Nm 22mm 1.52m-min'!N8</f>
        <v>120</v>
      </c>
      <c r="O208" s="41">
        <f>'120Nm 22mm 1.52m-min'!O8</f>
        <v>22</v>
      </c>
      <c r="P208" s="46">
        <f>'120Nm 22mm 1.52m-min'!P8</f>
        <v>1.5209999999999999</v>
      </c>
      <c r="Q208" s="14">
        <f>'120Nm 22mm 1.52m-min'!Q8</f>
        <v>38.5</v>
      </c>
      <c r="R208" s="26">
        <f>'120Nm 22mm 1.52m-min'!R8</f>
        <v>1</v>
      </c>
    </row>
    <row r="209" spans="1:18" x14ac:dyDescent="0.25">
      <c r="A209" s="24">
        <f>'120Nm 22mm 1.52m-min'!A9</f>
        <v>24543693</v>
      </c>
      <c r="B209" s="24">
        <f>'120Nm 22mm 1.52m-min'!B9</f>
        <v>0.90300000000000002</v>
      </c>
      <c r="C209" s="24" t="str">
        <f>'120Nm 22mm 1.52m-min'!C9</f>
        <v>Tr36x6</v>
      </c>
      <c r="D209" s="24" t="str">
        <f>'120Nm 22mm 1.52m-min'!D9</f>
        <v>Tr</v>
      </c>
      <c r="E209" s="35">
        <f>'120Nm 22mm 1.52m-min'!E9</f>
        <v>36</v>
      </c>
      <c r="F209" s="14" t="e">
        <f>'120Nm 22mm 1.52m-min'!F9</f>
        <v>#N/A</v>
      </c>
      <c r="G209" s="41">
        <f>'120Nm 22mm 1.52m-min'!G9</f>
        <v>6</v>
      </c>
      <c r="H209" s="24" t="str">
        <f>'120Nm 22mm 1.52m-min'!H9</f>
        <v>J</v>
      </c>
      <c r="I209" s="35">
        <f>'120Nm 22mm 1.52m-min'!I9</f>
        <v>67</v>
      </c>
      <c r="J209" s="35">
        <f>'120Nm 22mm 1.52m-min'!J9</f>
        <v>70</v>
      </c>
      <c r="K209" s="25">
        <f>'120Nm 22mm 1.52m-min'!K9</f>
        <v>55.76</v>
      </c>
      <c r="L209" s="24" t="str">
        <f>'120Nm 22mm 1.52m-min'!L9</f>
        <v>Acciaio inox</v>
      </c>
      <c r="M209" s="25">
        <f>'120Nm 22mm 1.52m-min'!M9</f>
        <v>332.9</v>
      </c>
      <c r="N209" s="37">
        <f>'120Nm 22mm 1.52m-min'!N9</f>
        <v>120</v>
      </c>
      <c r="O209" s="41">
        <f>'120Nm 22mm 1.52m-min'!O9</f>
        <v>22</v>
      </c>
      <c r="P209" s="46">
        <f>'120Nm 22mm 1.52m-min'!P9</f>
        <v>1.5209999999999999</v>
      </c>
      <c r="Q209" s="14">
        <f>'120Nm 22mm 1.52m-min'!Q9</f>
        <v>256.66666666666669</v>
      </c>
      <c r="R209" s="26">
        <f>'120Nm 22mm 1.52m-min'!R9</f>
        <v>1</v>
      </c>
    </row>
    <row r="210" spans="1:18" x14ac:dyDescent="0.25">
      <c r="A210" s="24">
        <f>'120Nm 22mm 1.52m-min'!A10</f>
        <v>24120954</v>
      </c>
      <c r="B210" s="24">
        <f>'120Nm 22mm 1.52m-min'!B10</f>
        <v>1.3859999999999999</v>
      </c>
      <c r="C210" s="24" t="str">
        <f>'120Nm 22mm 1.52m-min'!C10</f>
        <v>Ds16x35</v>
      </c>
      <c r="D210" s="24" t="str">
        <f>'120Nm 22mm 1.52m-min'!D10</f>
        <v>Ds</v>
      </c>
      <c r="E210" s="35">
        <f>'120Nm 22mm 1.52m-min'!E10</f>
        <v>16</v>
      </c>
      <c r="F210" s="14" t="e">
        <f>'120Nm 22mm 1.52m-min'!F10</f>
        <v>#N/A</v>
      </c>
      <c r="G210" s="41">
        <f>'120Nm 22mm 1.52m-min'!G10</f>
        <v>35</v>
      </c>
      <c r="H210" s="24" t="str">
        <f>'120Nm 22mm 1.52m-min'!H10</f>
        <v>J200</v>
      </c>
      <c r="I210" s="35">
        <f>'120Nm 22mm 1.52m-min'!I10</f>
        <v>28</v>
      </c>
      <c r="J210" s="35">
        <f>'120Nm 22mm 1.52m-min'!J10</f>
        <v>35</v>
      </c>
      <c r="K210" s="25">
        <f>'120Nm 22mm 1.52m-min'!K10</f>
        <v>37.11</v>
      </c>
      <c r="L210" s="24" t="str">
        <f>'120Nm 22mm 1.52m-min'!L10</f>
        <v>Alluminio</v>
      </c>
      <c r="M210" s="25">
        <f>'120Nm 22mm 1.52m-min'!M10</f>
        <v>243</v>
      </c>
      <c r="N210" s="37">
        <f>'120Nm 22mm 1.52m-min'!N10</f>
        <v>120</v>
      </c>
      <c r="O210" s="41">
        <f>'120Nm 22mm 1.52m-min'!O10</f>
        <v>22</v>
      </c>
      <c r="P210" s="46">
        <f>'120Nm 22mm 1.52m-min'!P10</f>
        <v>1.5209999999999999</v>
      </c>
      <c r="Q210" s="14">
        <f>'120Nm 22mm 1.52m-min'!Q10</f>
        <v>44</v>
      </c>
      <c r="R210" s="26">
        <f>'120Nm 22mm 1.52m-min'!R10</f>
        <v>1</v>
      </c>
    </row>
    <row r="211" spans="1:18" x14ac:dyDescent="0.25">
      <c r="A211" s="24">
        <f>'120Nm 22mm 1.52m-min'!A11</f>
        <v>22176230</v>
      </c>
      <c r="B211" s="24">
        <f>'120Nm 22mm 1.52m-min'!B11</f>
        <v>0.98799999999999999</v>
      </c>
      <c r="C211" s="24" t="str">
        <f>'120Nm 22mm 1.52m-min'!C11</f>
        <v>Tr40x7</v>
      </c>
      <c r="D211" s="24" t="str">
        <f>'120Nm 22mm 1.52m-min'!D11</f>
        <v>Tr</v>
      </c>
      <c r="E211" s="35">
        <f>'120Nm 22mm 1.52m-min'!E11</f>
        <v>40</v>
      </c>
      <c r="F211" s="14" t="e">
        <f>'120Nm 22mm 1.52m-min'!F11</f>
        <v>#N/A</v>
      </c>
      <c r="G211" s="41">
        <f>'120Nm 22mm 1.52m-min'!G11</f>
        <v>7</v>
      </c>
      <c r="H211" s="24" t="str">
        <f>'120Nm 22mm 1.52m-min'!H11</f>
        <v>J</v>
      </c>
      <c r="I211" s="35">
        <f>'120Nm 22mm 1.52m-min'!I11</f>
        <v>67</v>
      </c>
      <c r="J211" s="35">
        <f>'120Nm 22mm 1.52m-min'!J11</f>
        <v>70</v>
      </c>
      <c r="K211" s="25">
        <f>'120Nm 22mm 1.52m-min'!K11</f>
        <v>64.52</v>
      </c>
      <c r="L211" s="24" t="str">
        <f>'120Nm 22mm 1.52m-min'!L11</f>
        <v>Acciaio C15</v>
      </c>
      <c r="M211" s="25">
        <f>'120Nm 22mm 1.52m-min'!M11</f>
        <v>93.7</v>
      </c>
      <c r="N211" s="37">
        <f>'120Nm 22mm 1.52m-min'!N11</f>
        <v>120</v>
      </c>
      <c r="O211" s="41">
        <f>'120Nm 22mm 1.52m-min'!O11</f>
        <v>22</v>
      </c>
      <c r="P211" s="46">
        <f>'120Nm 22mm 1.52m-min'!P11</f>
        <v>1.5209999999999999</v>
      </c>
      <c r="Q211" s="14">
        <f>'120Nm 22mm 1.52m-min'!Q11</f>
        <v>220</v>
      </c>
      <c r="R211" s="26">
        <f>'120Nm 22mm 1.52m-min'!R11</f>
        <v>1</v>
      </c>
    </row>
    <row r="212" spans="1:18" x14ac:dyDescent="0.25">
      <c r="A212" s="24">
        <f>'120Nm 22mm 1.52m-min'!A12</f>
        <v>20877573</v>
      </c>
      <c r="B212" s="24">
        <f>'120Nm 22mm 1.52m-min'!B12</f>
        <v>3.532</v>
      </c>
      <c r="C212" s="24" t="str">
        <f>'120Nm 22mm 1.52m-min'!C12</f>
        <v>Ds18x80</v>
      </c>
      <c r="D212" s="24" t="str">
        <f>'120Nm 22mm 1.52m-min'!D12</f>
        <v>Ds</v>
      </c>
      <c r="E212" s="35">
        <f>'120Nm 22mm 1.52m-min'!E12</f>
        <v>18</v>
      </c>
      <c r="F212" s="14" t="e">
        <f>'120Nm 22mm 1.52m-min'!F12</f>
        <v>#N/A</v>
      </c>
      <c r="G212" s="41">
        <f>'120Nm 22mm 1.52m-min'!G12</f>
        <v>80</v>
      </c>
      <c r="H212" s="24" t="str">
        <f>'120Nm 22mm 1.52m-min'!H12</f>
        <v>J200</v>
      </c>
      <c r="I212" s="35">
        <f>'120Nm 22mm 1.52m-min'!I12</f>
        <v>28</v>
      </c>
      <c r="J212" s="35">
        <f>'120Nm 22mm 1.52m-min'!J12</f>
        <v>35</v>
      </c>
      <c r="K212" s="25">
        <f>'120Nm 22mm 1.52m-min'!K12</f>
        <v>38.04</v>
      </c>
      <c r="L212" s="24" t="str">
        <f>'120Nm 22mm 1.52m-min'!L12</f>
        <v>Alluminio</v>
      </c>
      <c r="M212" s="25">
        <f>'120Nm 22mm 1.52m-min'!M12</f>
        <v>310.5</v>
      </c>
      <c r="N212" s="37">
        <f>'120Nm 22mm 1.52m-min'!N12</f>
        <v>120</v>
      </c>
      <c r="O212" s="41">
        <f>'120Nm 22mm 1.52m-min'!O12</f>
        <v>22</v>
      </c>
      <c r="P212" s="46">
        <f>'120Nm 22mm 1.52m-min'!P12</f>
        <v>1.5209999999999999</v>
      </c>
      <c r="Q212" s="14">
        <f>'120Nm 22mm 1.52m-min'!Q12</f>
        <v>19.25</v>
      </c>
      <c r="R212" s="26">
        <f>'120Nm 22mm 1.52m-min'!R12</f>
        <v>1</v>
      </c>
    </row>
    <row r="213" spans="1:18" x14ac:dyDescent="0.25">
      <c r="A213" s="24">
        <f>'120Nm 22mm 1.52m-min'!A13</f>
        <v>17180585</v>
      </c>
      <c r="B213" s="24">
        <f>'120Nm 22mm 1.52m-min'!B13</f>
        <v>0.90300000000000002</v>
      </c>
      <c r="C213" s="24" t="str">
        <f>'120Nm 22mm 1.52m-min'!C13</f>
        <v>Tr36x6</v>
      </c>
      <c r="D213" s="24" t="str">
        <f>'120Nm 22mm 1.52m-min'!D13</f>
        <v>Tr</v>
      </c>
      <c r="E213" s="35">
        <f>'120Nm 22mm 1.52m-min'!E13</f>
        <v>36</v>
      </c>
      <c r="F213" s="14" t="e">
        <f>'120Nm 22mm 1.52m-min'!F13</f>
        <v>#N/A</v>
      </c>
      <c r="G213" s="41">
        <f>'120Nm 22mm 1.52m-min'!G13</f>
        <v>6</v>
      </c>
      <c r="H213" s="24" t="str">
        <f>'120Nm 22mm 1.52m-min'!H13</f>
        <v>J</v>
      </c>
      <c r="I213" s="35">
        <f>'120Nm 22mm 1.52m-min'!I13</f>
        <v>67</v>
      </c>
      <c r="J213" s="35">
        <f>'120Nm 22mm 1.52m-min'!J13</f>
        <v>70</v>
      </c>
      <c r="K213" s="25">
        <f>'120Nm 22mm 1.52m-min'!K13</f>
        <v>55.76</v>
      </c>
      <c r="L213" s="24" t="str">
        <f>'120Nm 22mm 1.52m-min'!L13</f>
        <v>Acciaio C15</v>
      </c>
      <c r="M213" s="25">
        <f>'120Nm 22mm 1.52m-min'!M13</f>
        <v>75.3</v>
      </c>
      <c r="N213" s="37">
        <f>'120Nm 22mm 1.52m-min'!N13</f>
        <v>120</v>
      </c>
      <c r="O213" s="41">
        <f>'120Nm 22mm 1.52m-min'!O13</f>
        <v>22</v>
      </c>
      <c r="P213" s="46">
        <f>'120Nm 22mm 1.52m-min'!P13</f>
        <v>1.5209999999999999</v>
      </c>
      <c r="Q213" s="14">
        <f>'120Nm 22mm 1.52m-min'!Q13</f>
        <v>256.66666666666669</v>
      </c>
      <c r="R213" s="26">
        <f>'120Nm 22mm 1.52m-min'!R13</f>
        <v>1</v>
      </c>
    </row>
    <row r="214" spans="1:18" x14ac:dyDescent="0.25">
      <c r="A214" s="24">
        <f>'120Nm 22mm 1.52m-min'!A14</f>
        <v>16627827</v>
      </c>
      <c r="B214" s="24">
        <f>'120Nm 22mm 1.52m-min'!B14</f>
        <v>4.4809999999999999</v>
      </c>
      <c r="C214" s="24" t="str">
        <f>'120Nm 22mm 1.52m-min'!C14</f>
        <v>Ds18x100</v>
      </c>
      <c r="D214" s="24" t="str">
        <f>'120Nm 22mm 1.52m-min'!D14</f>
        <v>Ds</v>
      </c>
      <c r="E214" s="35">
        <f>'120Nm 22mm 1.52m-min'!E14</f>
        <v>18</v>
      </c>
      <c r="F214" s="14" t="e">
        <f>'120Nm 22mm 1.52m-min'!F14</f>
        <v>#N/A</v>
      </c>
      <c r="G214" s="41">
        <f>'120Nm 22mm 1.52m-min'!G14</f>
        <v>100</v>
      </c>
      <c r="H214" s="24" t="str">
        <f>'120Nm 22mm 1.52m-min'!H14</f>
        <v>J200</v>
      </c>
      <c r="I214" s="35">
        <f>'120Nm 22mm 1.52m-min'!I14</f>
        <v>28</v>
      </c>
      <c r="J214" s="35">
        <f>'120Nm 22mm 1.52m-min'!J14</f>
        <v>35</v>
      </c>
      <c r="K214" s="25">
        <f>'120Nm 22mm 1.52m-min'!K14</f>
        <v>38.22</v>
      </c>
      <c r="L214" s="24" t="str">
        <f>'120Nm 22mm 1.52m-min'!L14</f>
        <v>Alluminio</v>
      </c>
      <c r="M214" s="25">
        <f>'120Nm 22mm 1.52m-min'!M14</f>
        <v>243</v>
      </c>
      <c r="N214" s="37">
        <f>'120Nm 22mm 1.52m-min'!N14</f>
        <v>120</v>
      </c>
      <c r="O214" s="41">
        <f>'120Nm 22mm 1.52m-min'!O14</f>
        <v>22</v>
      </c>
      <c r="P214" s="46">
        <f>'120Nm 22mm 1.52m-min'!P14</f>
        <v>1.5209999999999999</v>
      </c>
      <c r="Q214" s="14">
        <f>'120Nm 22mm 1.52m-min'!Q14</f>
        <v>15.4</v>
      </c>
      <c r="R214" s="26">
        <f>'120Nm 22mm 1.52m-min'!R14</f>
        <v>1</v>
      </c>
    </row>
    <row r="215" spans="1:18" x14ac:dyDescent="0.25">
      <c r="A215" s="24">
        <f>'120Nm 22mm 1.52m-min'!A15</f>
        <v>14173717</v>
      </c>
      <c r="B215" s="24">
        <f>'120Nm 22mm 1.52m-min'!B15</f>
        <v>0.77600000000000002</v>
      </c>
      <c r="C215" s="24" t="str">
        <f>'120Nm 22mm 1.52m-min'!C15</f>
        <v>Tr32x6</v>
      </c>
      <c r="D215" s="24" t="str">
        <f>'120Nm 22mm 1.52m-min'!D15</f>
        <v>Tr</v>
      </c>
      <c r="E215" s="35">
        <f>'120Nm 22mm 1.52m-min'!E15</f>
        <v>32</v>
      </c>
      <c r="F215" s="14" t="e">
        <f>'120Nm 22mm 1.52m-min'!F15</f>
        <v>#N/A</v>
      </c>
      <c r="G215" s="41">
        <f>'120Nm 22mm 1.52m-min'!G15</f>
        <v>6</v>
      </c>
      <c r="H215" s="24" t="str">
        <f>'120Nm 22mm 1.52m-min'!H15</f>
        <v>J</v>
      </c>
      <c r="I215" s="35">
        <f>'120Nm 22mm 1.52m-min'!I15</f>
        <v>45</v>
      </c>
      <c r="J215" s="35">
        <f>'120Nm 22mm 1.52m-min'!J15</f>
        <v>46</v>
      </c>
      <c r="K215" s="25">
        <f>'120Nm 22mm 1.52m-min'!K15</f>
        <v>33.869999999999997</v>
      </c>
      <c r="L215" s="24" t="str">
        <f>'120Nm 22mm 1.52m-min'!L15</f>
        <v>Acciaio inox</v>
      </c>
      <c r="M215" s="25">
        <f>'120Nm 22mm 1.52m-min'!M15</f>
        <v>346.7</v>
      </c>
      <c r="N215" s="37">
        <f>'120Nm 22mm 1.52m-min'!N15</f>
        <v>120</v>
      </c>
      <c r="O215" s="41">
        <f>'120Nm 22mm 1.52m-min'!O15</f>
        <v>22</v>
      </c>
      <c r="P215" s="46">
        <f>'120Nm 22mm 1.52m-min'!P15</f>
        <v>1.5209999999999999</v>
      </c>
      <c r="Q215" s="14">
        <f>'120Nm 22mm 1.52m-min'!Q15</f>
        <v>256.66666666666669</v>
      </c>
      <c r="R215" s="26">
        <f>'120Nm 22mm 1.52m-min'!R15</f>
        <v>1</v>
      </c>
    </row>
    <row r="216" spans="1:18" x14ac:dyDescent="0.25">
      <c r="A216" s="24">
        <f>'120Nm 22mm 1.52m-min'!A16</f>
        <v>13196219</v>
      </c>
      <c r="B216" s="24">
        <f>'120Nm 22mm 1.52m-min'!B16</f>
        <v>0.77600000000000002</v>
      </c>
      <c r="C216" s="24" t="str">
        <f>'120Nm 22mm 1.52m-min'!C16</f>
        <v>Tr30x6</v>
      </c>
      <c r="D216" s="24" t="str">
        <f>'120Nm 22mm 1.52m-min'!D16</f>
        <v>Tr</v>
      </c>
      <c r="E216" s="35">
        <f>'120Nm 22mm 1.52m-min'!E16</f>
        <v>30</v>
      </c>
      <c r="F216" s="14" t="e">
        <f>'120Nm 22mm 1.52m-min'!F16</f>
        <v>#N/A</v>
      </c>
      <c r="G216" s="41">
        <f>'120Nm 22mm 1.52m-min'!G16</f>
        <v>6</v>
      </c>
      <c r="H216" s="24" t="str">
        <f>'120Nm 22mm 1.52m-min'!H16</f>
        <v>J</v>
      </c>
      <c r="I216" s="35">
        <f>'120Nm 22mm 1.52m-min'!I16</f>
        <v>38</v>
      </c>
      <c r="J216" s="35">
        <f>'120Nm 22mm 1.52m-min'!J16</f>
        <v>46</v>
      </c>
      <c r="K216" s="25">
        <f>'120Nm 22mm 1.52m-min'!K16</f>
        <v>29.79</v>
      </c>
      <c r="L216" s="24" t="str">
        <f>'120Nm 22mm 1.52m-min'!L16</f>
        <v>Acciaio inox</v>
      </c>
      <c r="M216" s="25">
        <f>'120Nm 22mm 1.52m-min'!M16</f>
        <v>240.9</v>
      </c>
      <c r="N216" s="37">
        <f>'120Nm 22mm 1.52m-min'!N16</f>
        <v>120</v>
      </c>
      <c r="O216" s="41">
        <f>'120Nm 22mm 1.52m-min'!O16</f>
        <v>22</v>
      </c>
      <c r="P216" s="46">
        <f>'120Nm 22mm 1.52m-min'!P16</f>
        <v>1.5209999999999999</v>
      </c>
      <c r="Q216" s="14">
        <f>'120Nm 22mm 1.52m-min'!Q16</f>
        <v>256.66666666666669</v>
      </c>
      <c r="R216" s="26">
        <f>'120Nm 22mm 1.52m-min'!R16</f>
        <v>1</v>
      </c>
    </row>
    <row r="217" spans="1:18" x14ac:dyDescent="0.25">
      <c r="A217" s="24">
        <f>'120Nm 22mm 1.52m-min'!A17</f>
        <v>13196219</v>
      </c>
      <c r="B217" s="24">
        <f>'120Nm 22mm 1.52m-min'!B17</f>
        <v>0.77600000000000002</v>
      </c>
      <c r="C217" s="24" t="str">
        <f>'120Nm 22mm 1.52m-min'!C17</f>
        <v>Tr30x6</v>
      </c>
      <c r="D217" s="24" t="str">
        <f>'120Nm 22mm 1.52m-min'!D17</f>
        <v>Tr</v>
      </c>
      <c r="E217" s="35">
        <f>'120Nm 22mm 1.52m-min'!E17</f>
        <v>30</v>
      </c>
      <c r="F217" s="14" t="e">
        <f>'120Nm 22mm 1.52m-min'!F17</f>
        <v>#N/A</v>
      </c>
      <c r="G217" s="41">
        <f>'120Nm 22mm 1.52m-min'!G17</f>
        <v>6</v>
      </c>
      <c r="H217" s="24" t="str">
        <f>'120Nm 22mm 1.52m-min'!H17</f>
        <v>J</v>
      </c>
      <c r="I217" s="35">
        <f>'120Nm 22mm 1.52m-min'!I17</f>
        <v>45</v>
      </c>
      <c r="J217" s="35">
        <f>'120Nm 22mm 1.52m-min'!J17</f>
        <v>46</v>
      </c>
      <c r="K217" s="25">
        <f>'120Nm 22mm 1.52m-min'!K17</f>
        <v>33.869999999999997</v>
      </c>
      <c r="L217" s="24" t="str">
        <f>'120Nm 22mm 1.52m-min'!L17</f>
        <v>Acciaio inox</v>
      </c>
      <c r="M217" s="25">
        <f>'120Nm 22mm 1.52m-min'!M17</f>
        <v>240.9</v>
      </c>
      <c r="N217" s="37">
        <f>'120Nm 22mm 1.52m-min'!N17</f>
        <v>120</v>
      </c>
      <c r="O217" s="41">
        <f>'120Nm 22mm 1.52m-min'!O17</f>
        <v>22</v>
      </c>
      <c r="P217" s="46">
        <f>'120Nm 22mm 1.52m-min'!P17</f>
        <v>1.5209999999999999</v>
      </c>
      <c r="Q217" s="14">
        <f>'120Nm 22mm 1.52m-min'!Q17</f>
        <v>256.66666666666669</v>
      </c>
      <c r="R217" s="26">
        <f>'120Nm 22mm 1.52m-min'!R17</f>
        <v>1</v>
      </c>
    </row>
    <row r="218" spans="1:18" x14ac:dyDescent="0.25">
      <c r="A218" s="24">
        <f>'120Nm 22mm 1.52m-min'!A18</f>
        <v>12567828</v>
      </c>
      <c r="B218" s="24">
        <f>'120Nm 22mm 1.52m-min'!B18</f>
        <v>0.77600000000000002</v>
      </c>
      <c r="C218" s="24" t="str">
        <f>'120Nm 22mm 1.52m-min'!C18</f>
        <v>Tr30x6</v>
      </c>
      <c r="D218" s="24" t="str">
        <f>'120Nm 22mm 1.52m-min'!D18</f>
        <v>Tr</v>
      </c>
      <c r="E218" s="35">
        <f>'120Nm 22mm 1.52m-min'!E18</f>
        <v>30</v>
      </c>
      <c r="F218" s="14" t="e">
        <f>'120Nm 22mm 1.52m-min'!F18</f>
        <v>#N/A</v>
      </c>
      <c r="G218" s="41">
        <f>'120Nm 22mm 1.52m-min'!G18</f>
        <v>6</v>
      </c>
      <c r="H218" s="24" t="str">
        <f>'120Nm 22mm 1.52m-min'!H18</f>
        <v>W300</v>
      </c>
      <c r="I218" s="35">
        <f>'120Nm 22mm 1.52m-min'!I18</f>
        <v>38</v>
      </c>
      <c r="J218" s="35">
        <f>'120Nm 22mm 1.52m-min'!J18</f>
        <v>46</v>
      </c>
      <c r="K218" s="25">
        <f>'120Nm 22mm 1.52m-min'!K18</f>
        <v>37.39</v>
      </c>
      <c r="L218" s="24" t="str">
        <f>'120Nm 22mm 1.52m-min'!L18</f>
        <v>Acciaio inox</v>
      </c>
      <c r="M218" s="25">
        <f>'120Nm 22mm 1.52m-min'!M18</f>
        <v>240.9</v>
      </c>
      <c r="N218" s="37">
        <f>'120Nm 22mm 1.52m-min'!N18</f>
        <v>120</v>
      </c>
      <c r="O218" s="41">
        <f>'120Nm 22mm 1.52m-min'!O18</f>
        <v>22</v>
      </c>
      <c r="P218" s="46">
        <f>'120Nm 22mm 1.52m-min'!P18</f>
        <v>1.5209999999999999</v>
      </c>
      <c r="Q218" s="14">
        <f>'120Nm 22mm 1.52m-min'!Q18</f>
        <v>256.66666666666669</v>
      </c>
      <c r="R218" s="26">
        <f>'120Nm 22mm 1.52m-min'!R18</f>
        <v>1</v>
      </c>
    </row>
    <row r="219" spans="1:18" x14ac:dyDescent="0.25">
      <c r="A219" s="24">
        <f>'120Nm 22mm 1.52m-min'!A19</f>
        <v>12567828</v>
      </c>
      <c r="B219" s="24">
        <f>'120Nm 22mm 1.52m-min'!B19</f>
        <v>0.77600000000000002</v>
      </c>
      <c r="C219" s="24" t="str">
        <f>'120Nm 22mm 1.52m-min'!C19</f>
        <v>Tr30x6</v>
      </c>
      <c r="D219" s="24" t="str">
        <f>'120Nm 22mm 1.52m-min'!D19</f>
        <v>Tr</v>
      </c>
      <c r="E219" s="35">
        <f>'120Nm 22mm 1.52m-min'!E19</f>
        <v>30</v>
      </c>
      <c r="F219" s="14" t="e">
        <f>'120Nm 22mm 1.52m-min'!F19</f>
        <v>#N/A</v>
      </c>
      <c r="G219" s="41">
        <f>'120Nm 22mm 1.52m-min'!G19</f>
        <v>6</v>
      </c>
      <c r="H219" s="24" t="str">
        <f>'120Nm 22mm 1.52m-min'!H19</f>
        <v>W300</v>
      </c>
      <c r="I219" s="35">
        <f>'120Nm 22mm 1.52m-min'!I19</f>
        <v>45</v>
      </c>
      <c r="J219" s="35">
        <f>'120Nm 22mm 1.52m-min'!J19</f>
        <v>46</v>
      </c>
      <c r="K219" s="25">
        <f>'120Nm 22mm 1.52m-min'!K19</f>
        <v>43.4</v>
      </c>
      <c r="L219" s="24" t="str">
        <f>'120Nm 22mm 1.52m-min'!L19</f>
        <v>Acciaio inox</v>
      </c>
      <c r="M219" s="25">
        <f>'120Nm 22mm 1.52m-min'!M19</f>
        <v>240.9</v>
      </c>
      <c r="N219" s="37">
        <f>'120Nm 22mm 1.52m-min'!N19</f>
        <v>120</v>
      </c>
      <c r="O219" s="41">
        <f>'120Nm 22mm 1.52m-min'!O19</f>
        <v>22</v>
      </c>
      <c r="P219" s="46">
        <f>'120Nm 22mm 1.52m-min'!P19</f>
        <v>1.5209999999999999</v>
      </c>
      <c r="Q219" s="14">
        <f>'120Nm 22mm 1.52m-min'!Q19</f>
        <v>256.66666666666669</v>
      </c>
      <c r="R219" s="26">
        <f>'120Nm 22mm 1.52m-min'!R19</f>
        <v>1</v>
      </c>
    </row>
    <row r="220" spans="1:18" x14ac:dyDescent="0.25">
      <c r="A220" s="24">
        <f>'120Nm 22mm 1.52m-min'!A20</f>
        <v>11225584</v>
      </c>
      <c r="B220" s="24">
        <f>'120Nm 22mm 1.52m-min'!B20</f>
        <v>0.53700000000000003</v>
      </c>
      <c r="C220" s="24" t="str">
        <f>'120Nm 22mm 1.52m-min'!C20</f>
        <v>Tr20x4</v>
      </c>
      <c r="D220" s="24" t="str">
        <f>'120Nm 22mm 1.52m-min'!D20</f>
        <v>Tr</v>
      </c>
      <c r="E220" s="35">
        <f>'120Nm 22mm 1.52m-min'!E20</f>
        <v>20</v>
      </c>
      <c r="F220" s="14" t="e">
        <f>'120Nm 22mm 1.52m-min'!F20</f>
        <v>#N/A</v>
      </c>
      <c r="G220" s="41">
        <f>'120Nm 22mm 1.52m-min'!G20</f>
        <v>4</v>
      </c>
      <c r="H220" s="24" t="str">
        <f>'120Nm 22mm 1.52m-min'!H20</f>
        <v>J200</v>
      </c>
      <c r="I220" s="35">
        <f>'120Nm 22mm 1.52m-min'!I20</f>
        <v>32</v>
      </c>
      <c r="J220" s="35">
        <f>'120Nm 22mm 1.52m-min'!J20</f>
        <v>44</v>
      </c>
      <c r="K220" s="25">
        <f>'120Nm 22mm 1.52m-min'!K20</f>
        <v>37.82</v>
      </c>
      <c r="L220" s="24" t="str">
        <f>'120Nm 22mm 1.52m-min'!L20</f>
        <v>Alluminio</v>
      </c>
      <c r="M220" s="25">
        <f>'120Nm 22mm 1.52m-min'!M20</f>
        <v>255</v>
      </c>
      <c r="N220" s="37">
        <f>'120Nm 22mm 1.52m-min'!N20</f>
        <v>120</v>
      </c>
      <c r="O220" s="41">
        <f>'120Nm 22mm 1.52m-min'!O20</f>
        <v>22</v>
      </c>
      <c r="P220" s="46">
        <f>'120Nm 22mm 1.52m-min'!P20</f>
        <v>1.5209999999999999</v>
      </c>
      <c r="Q220" s="14">
        <f>'120Nm 22mm 1.52m-min'!Q20</f>
        <v>385</v>
      </c>
      <c r="R220" s="26">
        <f>'120Nm 22mm 1.52m-min'!R20</f>
        <v>1</v>
      </c>
    </row>
    <row r="221" spans="1:18" x14ac:dyDescent="0.25">
      <c r="A221" s="24">
        <f>'120Nm 22mm 1.52m-min'!A21</f>
        <v>10381759</v>
      </c>
      <c r="B221" s="24">
        <f>'120Nm 22mm 1.52m-min'!B21</f>
        <v>0.65700000000000003</v>
      </c>
      <c r="C221" s="24" t="str">
        <f>'120Nm 22mm 1.52m-min'!C21</f>
        <v>Tr28x5</v>
      </c>
      <c r="D221" s="24" t="str">
        <f>'120Nm 22mm 1.52m-min'!D21</f>
        <v>Tr</v>
      </c>
      <c r="E221" s="35">
        <f>'120Nm 22mm 1.52m-min'!E21</f>
        <v>28</v>
      </c>
      <c r="F221" s="14" t="e">
        <f>'120Nm 22mm 1.52m-min'!F21</f>
        <v>#N/A</v>
      </c>
      <c r="G221" s="41">
        <f>'120Nm 22mm 1.52m-min'!G21</f>
        <v>5</v>
      </c>
      <c r="H221" s="24" t="str">
        <f>'120Nm 22mm 1.52m-min'!H21</f>
        <v>J</v>
      </c>
      <c r="I221" s="35">
        <f>'120Nm 22mm 1.52m-min'!I21</f>
        <v>38</v>
      </c>
      <c r="J221" s="35">
        <f>'120Nm 22mm 1.52m-min'!J21</f>
        <v>46</v>
      </c>
      <c r="K221" s="25">
        <f>'120Nm 22mm 1.52m-min'!K21</f>
        <v>25.1</v>
      </c>
      <c r="L221" s="24" t="str">
        <f>'120Nm 22mm 1.52m-min'!L21</f>
        <v>Acciaio inox</v>
      </c>
      <c r="M221" s="25">
        <f>'120Nm 22mm 1.52m-min'!M21</f>
        <v>194.9</v>
      </c>
      <c r="N221" s="37">
        <f>'120Nm 22mm 1.52m-min'!N21</f>
        <v>120</v>
      </c>
      <c r="O221" s="41">
        <f>'120Nm 22mm 1.52m-min'!O21</f>
        <v>22</v>
      </c>
      <c r="P221" s="46">
        <f>'120Nm 22mm 1.52m-min'!P21</f>
        <v>1.5209999999999999</v>
      </c>
      <c r="Q221" s="14">
        <f>'120Nm 22mm 1.52m-min'!Q21</f>
        <v>308</v>
      </c>
      <c r="R221" s="26">
        <f>'120Nm 22mm 1.52m-min'!R21</f>
        <v>1</v>
      </c>
    </row>
    <row r="222" spans="1:18" x14ac:dyDescent="0.25">
      <c r="A222" s="24">
        <f>'120Nm 22mm 1.52m-min'!A22</f>
        <v>10257824</v>
      </c>
      <c r="B222" s="24">
        <f>'120Nm 22mm 1.52m-min'!B22</f>
        <v>0.94399999999999995</v>
      </c>
      <c r="C222" s="24" t="str">
        <f>'120Nm 22mm 1.52m-min'!C22</f>
        <v>Ds20x20</v>
      </c>
      <c r="D222" s="24" t="str">
        <f>'120Nm 22mm 1.52m-min'!D22</f>
        <v>Ds</v>
      </c>
      <c r="E222" s="35">
        <f>'120Nm 22mm 1.52m-min'!E22</f>
        <v>20</v>
      </c>
      <c r="F222" s="14" t="e">
        <f>'120Nm 22mm 1.52m-min'!F22</f>
        <v>#N/A</v>
      </c>
      <c r="G222" s="41">
        <f>'120Nm 22mm 1.52m-min'!G22</f>
        <v>20</v>
      </c>
      <c r="H222" s="24" t="str">
        <f>'120Nm 22mm 1.52m-min'!H22</f>
        <v>J</v>
      </c>
      <c r="I222" s="35">
        <f>'120Nm 22mm 1.52m-min'!I22</f>
        <v>32</v>
      </c>
      <c r="J222" s="35">
        <f>'120Nm 22mm 1.52m-min'!J22</f>
        <v>44</v>
      </c>
      <c r="K222" s="25">
        <f>'120Nm 22mm 1.52m-min'!K22</f>
        <v>33.28</v>
      </c>
      <c r="L222" s="24" t="str">
        <f>'120Nm 22mm 1.52m-min'!L22</f>
        <v>Alluminio</v>
      </c>
      <c r="M222" s="25">
        <f>'120Nm 22mm 1.52m-min'!M22</f>
        <v>270</v>
      </c>
      <c r="N222" s="37">
        <f>'120Nm 22mm 1.52m-min'!N22</f>
        <v>120</v>
      </c>
      <c r="O222" s="41">
        <f>'120Nm 22mm 1.52m-min'!O22</f>
        <v>22</v>
      </c>
      <c r="P222" s="46">
        <f>'120Nm 22mm 1.52m-min'!P22</f>
        <v>1.5209999999999999</v>
      </c>
      <c r="Q222" s="14">
        <f>'120Nm 22mm 1.52m-min'!Q22</f>
        <v>77</v>
      </c>
      <c r="R222" s="26">
        <f>'120Nm 22mm 1.52m-min'!R22</f>
        <v>1</v>
      </c>
    </row>
    <row r="223" spans="1:18" x14ac:dyDescent="0.25">
      <c r="A223" s="24">
        <f>'120Nm 22mm 1.52m-min'!A23</f>
        <v>10257824</v>
      </c>
      <c r="B223" s="24">
        <f>'120Nm 22mm 1.52m-min'!B23</f>
        <v>0.94399999999999995</v>
      </c>
      <c r="C223" s="24" t="str">
        <f>'120Nm 22mm 1.52m-min'!C23</f>
        <v>Ds20x20</v>
      </c>
      <c r="D223" s="24" t="str">
        <f>'120Nm 22mm 1.52m-min'!D23</f>
        <v>Ds</v>
      </c>
      <c r="E223" s="35">
        <f>'120Nm 22mm 1.52m-min'!E23</f>
        <v>20</v>
      </c>
      <c r="F223" s="14" t="e">
        <f>'120Nm 22mm 1.52m-min'!F23</f>
        <v>#N/A</v>
      </c>
      <c r="G223" s="41">
        <f>'120Nm 22mm 1.52m-min'!G23</f>
        <v>20</v>
      </c>
      <c r="H223" s="24" t="str">
        <f>'120Nm 22mm 1.52m-min'!H23</f>
        <v>J</v>
      </c>
      <c r="I223" s="35">
        <f>'120Nm 22mm 1.52m-min'!I23</f>
        <v>32</v>
      </c>
      <c r="J223" s="35">
        <f>'120Nm 22mm 1.52m-min'!J23</f>
        <v>44</v>
      </c>
      <c r="K223" s="25">
        <f>'120Nm 22mm 1.52m-min'!K23</f>
        <v>33.28</v>
      </c>
      <c r="L223" s="24" t="str">
        <f>'120Nm 22mm 1.52m-min'!L23</f>
        <v>Acciaio inox</v>
      </c>
      <c r="M223" s="25">
        <f>'120Nm 22mm 1.52m-min'!M23</f>
        <v>154.97999999999999</v>
      </c>
      <c r="N223" s="37">
        <f>'120Nm 22mm 1.52m-min'!N23</f>
        <v>120</v>
      </c>
      <c r="O223" s="41">
        <f>'120Nm 22mm 1.52m-min'!O23</f>
        <v>22</v>
      </c>
      <c r="P223" s="46">
        <f>'120Nm 22mm 1.52m-min'!P23</f>
        <v>1.5209999999999999</v>
      </c>
      <c r="Q223" s="14">
        <f>'120Nm 22mm 1.52m-min'!Q23</f>
        <v>77</v>
      </c>
      <c r="R223" s="26">
        <f>'120Nm 22mm 1.52m-min'!R23</f>
        <v>1</v>
      </c>
    </row>
    <row r="224" spans="1:18" x14ac:dyDescent="0.25">
      <c r="A224" s="24">
        <f>'120Nm 22mm 1.52m-min'!A24</f>
        <v>9921602</v>
      </c>
      <c r="B224" s="24">
        <f>'120Nm 22mm 1.52m-min'!B24</f>
        <v>0.77600000000000002</v>
      </c>
      <c r="C224" s="24" t="str">
        <f>'120Nm 22mm 1.52m-min'!C24</f>
        <v>Tr32x6</v>
      </c>
      <c r="D224" s="24" t="str">
        <f>'120Nm 22mm 1.52m-min'!D24</f>
        <v>Tr</v>
      </c>
      <c r="E224" s="35">
        <f>'120Nm 22mm 1.52m-min'!E24</f>
        <v>32</v>
      </c>
      <c r="F224" s="14" t="e">
        <f>'120Nm 22mm 1.52m-min'!F24</f>
        <v>#N/A</v>
      </c>
      <c r="G224" s="41">
        <f>'120Nm 22mm 1.52m-min'!G24</f>
        <v>6</v>
      </c>
      <c r="H224" s="24" t="str">
        <f>'120Nm 22mm 1.52m-min'!H24</f>
        <v>J</v>
      </c>
      <c r="I224" s="35">
        <f>'120Nm 22mm 1.52m-min'!I24</f>
        <v>45</v>
      </c>
      <c r="J224" s="35">
        <f>'120Nm 22mm 1.52m-min'!J24</f>
        <v>46</v>
      </c>
      <c r="K224" s="25">
        <f>'120Nm 22mm 1.52m-min'!K24</f>
        <v>33.869999999999997</v>
      </c>
      <c r="L224" s="24" t="str">
        <f>'120Nm 22mm 1.52m-min'!L24</f>
        <v>Acciaio C15</v>
      </c>
      <c r="M224" s="25">
        <f>'120Nm 22mm 1.52m-min'!M24</f>
        <v>67.48</v>
      </c>
      <c r="N224" s="37">
        <f>'120Nm 22mm 1.52m-min'!N24</f>
        <v>120</v>
      </c>
      <c r="O224" s="41">
        <f>'120Nm 22mm 1.52m-min'!O24</f>
        <v>22</v>
      </c>
      <c r="P224" s="46">
        <f>'120Nm 22mm 1.52m-min'!P24</f>
        <v>1.5209999999999999</v>
      </c>
      <c r="Q224" s="14">
        <f>'120Nm 22mm 1.52m-min'!Q24</f>
        <v>256.66666666666669</v>
      </c>
      <c r="R224" s="26">
        <f>'120Nm 22mm 1.52m-min'!R24</f>
        <v>1</v>
      </c>
    </row>
    <row r="225" spans="1:18" x14ac:dyDescent="0.25">
      <c r="A225" s="24">
        <f>'120Nm 22mm 1.52m-min'!A25</f>
        <v>9887389</v>
      </c>
      <c r="B225" s="24">
        <f>'120Nm 22mm 1.52m-min'!B25</f>
        <v>0.65700000000000003</v>
      </c>
      <c r="C225" s="24" t="str">
        <f>'120Nm 22mm 1.52m-min'!C25</f>
        <v>Tr28x5</v>
      </c>
      <c r="D225" s="24" t="str">
        <f>'120Nm 22mm 1.52m-min'!D25</f>
        <v>Tr</v>
      </c>
      <c r="E225" s="35">
        <f>'120Nm 22mm 1.52m-min'!E25</f>
        <v>28</v>
      </c>
      <c r="F225" s="14" t="e">
        <f>'120Nm 22mm 1.52m-min'!F25</f>
        <v>#N/A</v>
      </c>
      <c r="G225" s="41">
        <f>'120Nm 22mm 1.52m-min'!G25</f>
        <v>5</v>
      </c>
      <c r="H225" s="24" t="str">
        <f>'120Nm 22mm 1.52m-min'!H25</f>
        <v>W300</v>
      </c>
      <c r="I225" s="35">
        <f>'120Nm 22mm 1.52m-min'!I25</f>
        <v>38</v>
      </c>
      <c r="J225" s="35">
        <f>'120Nm 22mm 1.52m-min'!J25</f>
        <v>46</v>
      </c>
      <c r="K225" s="25">
        <f>'120Nm 22mm 1.52m-min'!K25</f>
        <v>32.18</v>
      </c>
      <c r="L225" s="24" t="str">
        <f>'120Nm 22mm 1.52m-min'!L25</f>
        <v>Acciaio inox</v>
      </c>
      <c r="M225" s="25">
        <f>'120Nm 22mm 1.52m-min'!M25</f>
        <v>194.9</v>
      </c>
      <c r="N225" s="37">
        <f>'120Nm 22mm 1.52m-min'!N25</f>
        <v>120</v>
      </c>
      <c r="O225" s="41">
        <f>'120Nm 22mm 1.52m-min'!O25</f>
        <v>22</v>
      </c>
      <c r="P225" s="46">
        <f>'120Nm 22mm 1.52m-min'!P25</f>
        <v>1.5209999999999999</v>
      </c>
      <c r="Q225" s="14">
        <f>'120Nm 22mm 1.52m-min'!Q25</f>
        <v>308</v>
      </c>
      <c r="R225" s="26">
        <f>'120Nm 22mm 1.52m-min'!R25</f>
        <v>1</v>
      </c>
    </row>
    <row r="226" spans="1:18" x14ac:dyDescent="0.25">
      <c r="A226" s="24">
        <f>'120Nm 22mm 1.52m-min'!A26</f>
        <v>9567503</v>
      </c>
      <c r="B226" s="24">
        <f>'120Nm 22mm 1.52m-min'!B26</f>
        <v>0.65700000000000003</v>
      </c>
      <c r="C226" s="24" t="str">
        <f>'120Nm 22mm 1.52m-min'!C26</f>
        <v>Tr26x5</v>
      </c>
      <c r="D226" s="24" t="str">
        <f>'120Nm 22mm 1.52m-min'!D26</f>
        <v>Tr</v>
      </c>
      <c r="E226" s="35">
        <f>'120Nm 22mm 1.52m-min'!E26</f>
        <v>26</v>
      </c>
      <c r="F226" s="14" t="e">
        <f>'120Nm 22mm 1.52m-min'!F26</f>
        <v>#N/A</v>
      </c>
      <c r="G226" s="41">
        <f>'120Nm 22mm 1.52m-min'!G26</f>
        <v>5</v>
      </c>
      <c r="H226" s="24" t="str">
        <f>'120Nm 22mm 1.52m-min'!H26</f>
        <v>J</v>
      </c>
      <c r="I226" s="35">
        <f>'120Nm 22mm 1.52m-min'!I26</f>
        <v>38</v>
      </c>
      <c r="J226" s="35">
        <f>'120Nm 22mm 1.52m-min'!J26</f>
        <v>46</v>
      </c>
      <c r="K226" s="25">
        <f>'120Nm 22mm 1.52m-min'!K26</f>
        <v>24.06</v>
      </c>
      <c r="L226" s="24" t="str">
        <f>'120Nm 22mm 1.52m-min'!L26</f>
        <v>Acciaio inox</v>
      </c>
      <c r="M226" s="25">
        <f>'120Nm 22mm 1.52m-min'!M26</f>
        <v>171.9</v>
      </c>
      <c r="N226" s="37">
        <f>'120Nm 22mm 1.52m-min'!N26</f>
        <v>120</v>
      </c>
      <c r="O226" s="41">
        <f>'120Nm 22mm 1.52m-min'!O26</f>
        <v>22</v>
      </c>
      <c r="P226" s="46">
        <f>'120Nm 22mm 1.52m-min'!P26</f>
        <v>1.5209999999999999</v>
      </c>
      <c r="Q226" s="14">
        <f>'120Nm 22mm 1.52m-min'!Q26</f>
        <v>308</v>
      </c>
      <c r="R226" s="26">
        <f>'120Nm 22mm 1.52m-min'!R26</f>
        <v>1</v>
      </c>
    </row>
    <row r="227" spans="1:18" x14ac:dyDescent="0.25">
      <c r="A227" s="24">
        <f>'120Nm 22mm 1.52m-min'!A27</f>
        <v>9237353</v>
      </c>
      <c r="B227" s="24">
        <f>'120Nm 22mm 1.52m-min'!B27</f>
        <v>0.77600000000000002</v>
      </c>
      <c r="C227" s="24" t="str">
        <f>'120Nm 22mm 1.52m-min'!C27</f>
        <v>Tr30x6</v>
      </c>
      <c r="D227" s="24" t="str">
        <f>'120Nm 22mm 1.52m-min'!D27</f>
        <v>Tr</v>
      </c>
      <c r="E227" s="35">
        <f>'120Nm 22mm 1.52m-min'!E27</f>
        <v>30</v>
      </c>
      <c r="F227" s="14" t="e">
        <f>'120Nm 22mm 1.52m-min'!F27</f>
        <v>#N/A</v>
      </c>
      <c r="G227" s="41">
        <f>'120Nm 22mm 1.52m-min'!G27</f>
        <v>6</v>
      </c>
      <c r="H227" s="24" t="str">
        <f>'120Nm 22mm 1.52m-min'!H27</f>
        <v>J</v>
      </c>
      <c r="I227" s="35">
        <f>'120Nm 22mm 1.52m-min'!I27</f>
        <v>38</v>
      </c>
      <c r="J227" s="35">
        <f>'120Nm 22mm 1.52m-min'!J27</f>
        <v>46</v>
      </c>
      <c r="K227" s="25">
        <f>'120Nm 22mm 1.52m-min'!K27</f>
        <v>29.79</v>
      </c>
      <c r="L227" s="24" t="str">
        <f>'120Nm 22mm 1.52m-min'!L27</f>
        <v>Acciaio C15</v>
      </c>
      <c r="M227" s="25">
        <f>'120Nm 22mm 1.52m-min'!M27</f>
        <v>54.6</v>
      </c>
      <c r="N227" s="37">
        <f>'120Nm 22mm 1.52m-min'!N27</f>
        <v>120</v>
      </c>
      <c r="O227" s="41">
        <f>'120Nm 22mm 1.52m-min'!O27</f>
        <v>22</v>
      </c>
      <c r="P227" s="46">
        <f>'120Nm 22mm 1.52m-min'!P27</f>
        <v>1.5209999999999999</v>
      </c>
      <c r="Q227" s="14">
        <f>'120Nm 22mm 1.52m-min'!Q27</f>
        <v>256.66666666666669</v>
      </c>
      <c r="R227" s="26">
        <f>'120Nm 22mm 1.52m-min'!R27</f>
        <v>1</v>
      </c>
    </row>
    <row r="228" spans="1:18" x14ac:dyDescent="0.25">
      <c r="A228" s="24">
        <f>'120Nm 22mm 1.52m-min'!A28</f>
        <v>9237353</v>
      </c>
      <c r="B228" s="24">
        <f>'120Nm 22mm 1.52m-min'!B28</f>
        <v>0.77600000000000002</v>
      </c>
      <c r="C228" s="24" t="str">
        <f>'120Nm 22mm 1.52m-min'!C28</f>
        <v>Tr30x6</v>
      </c>
      <c r="D228" s="24" t="str">
        <f>'120Nm 22mm 1.52m-min'!D28</f>
        <v>Tr</v>
      </c>
      <c r="E228" s="35">
        <f>'120Nm 22mm 1.52m-min'!E28</f>
        <v>30</v>
      </c>
      <c r="F228" s="14" t="e">
        <f>'120Nm 22mm 1.52m-min'!F28</f>
        <v>#N/A</v>
      </c>
      <c r="G228" s="41">
        <f>'120Nm 22mm 1.52m-min'!G28</f>
        <v>6</v>
      </c>
      <c r="H228" s="24" t="str">
        <f>'120Nm 22mm 1.52m-min'!H28</f>
        <v>J</v>
      </c>
      <c r="I228" s="35">
        <f>'120Nm 22mm 1.52m-min'!I28</f>
        <v>45</v>
      </c>
      <c r="J228" s="35">
        <f>'120Nm 22mm 1.52m-min'!J28</f>
        <v>46</v>
      </c>
      <c r="K228" s="25">
        <f>'120Nm 22mm 1.52m-min'!K28</f>
        <v>33.869999999999997</v>
      </c>
      <c r="L228" s="24" t="str">
        <f>'120Nm 22mm 1.52m-min'!L28</f>
        <v>Acciaio C15</v>
      </c>
      <c r="M228" s="25">
        <f>'120Nm 22mm 1.52m-min'!M28</f>
        <v>54.6</v>
      </c>
      <c r="N228" s="37">
        <f>'120Nm 22mm 1.52m-min'!N28</f>
        <v>120</v>
      </c>
      <c r="O228" s="41">
        <f>'120Nm 22mm 1.52m-min'!O28</f>
        <v>22</v>
      </c>
      <c r="P228" s="46">
        <f>'120Nm 22mm 1.52m-min'!P28</f>
        <v>1.5209999999999999</v>
      </c>
      <c r="Q228" s="14">
        <f>'120Nm 22mm 1.52m-min'!Q28</f>
        <v>256.66666666666669</v>
      </c>
      <c r="R228" s="26">
        <f>'120Nm 22mm 1.52m-min'!R28</f>
        <v>1</v>
      </c>
    </row>
    <row r="229" spans="1:18" x14ac:dyDescent="0.25">
      <c r="A229" s="24">
        <f>'120Nm 22mm 1.52m-min'!A29</f>
        <v>9111908</v>
      </c>
      <c r="B229" s="24">
        <f>'120Nm 22mm 1.52m-min'!B29</f>
        <v>0.65700000000000003</v>
      </c>
      <c r="C229" s="24" t="str">
        <f>'120Nm 22mm 1.52m-min'!C29</f>
        <v>Tr26x5</v>
      </c>
      <c r="D229" s="24" t="str">
        <f>'120Nm 22mm 1.52m-min'!D29</f>
        <v>Tr</v>
      </c>
      <c r="E229" s="35">
        <f>'120Nm 22mm 1.52m-min'!E29</f>
        <v>26</v>
      </c>
      <c r="F229" s="14" t="e">
        <f>'120Nm 22mm 1.52m-min'!F29</f>
        <v>#N/A</v>
      </c>
      <c r="G229" s="41">
        <f>'120Nm 22mm 1.52m-min'!G29</f>
        <v>5</v>
      </c>
      <c r="H229" s="24" t="str">
        <f>'120Nm 22mm 1.52m-min'!H29</f>
        <v>W300</v>
      </c>
      <c r="I229" s="35">
        <f>'120Nm 22mm 1.52m-min'!I29</f>
        <v>38</v>
      </c>
      <c r="J229" s="35">
        <f>'120Nm 22mm 1.52m-min'!J29</f>
        <v>46</v>
      </c>
      <c r="K229" s="25">
        <f>'120Nm 22mm 1.52m-min'!K29</f>
        <v>31.02</v>
      </c>
      <c r="L229" s="24" t="str">
        <f>'120Nm 22mm 1.52m-min'!L29</f>
        <v>Acciaio inox</v>
      </c>
      <c r="M229" s="25">
        <f>'120Nm 22mm 1.52m-min'!M29</f>
        <v>171.9</v>
      </c>
      <c r="N229" s="37">
        <f>'120Nm 22mm 1.52m-min'!N29</f>
        <v>120</v>
      </c>
      <c r="O229" s="41">
        <f>'120Nm 22mm 1.52m-min'!O29</f>
        <v>22</v>
      </c>
      <c r="P229" s="46">
        <f>'120Nm 22mm 1.52m-min'!P29</f>
        <v>1.5209999999999999</v>
      </c>
      <c r="Q229" s="14">
        <f>'120Nm 22mm 1.52m-min'!Q29</f>
        <v>308</v>
      </c>
      <c r="R229" s="26">
        <f>'120Nm 22mm 1.52m-min'!R29</f>
        <v>1</v>
      </c>
    </row>
    <row r="230" spans="1:18" x14ac:dyDescent="0.25">
      <c r="A230" s="24">
        <f>'120Nm 22mm 1.52m-min'!A30</f>
        <v>8797479</v>
      </c>
      <c r="B230" s="24">
        <f>'120Nm 22mm 1.52m-min'!B30</f>
        <v>0.77600000000000002</v>
      </c>
      <c r="C230" s="24" t="str">
        <f>'120Nm 22mm 1.52m-min'!C30</f>
        <v>Tr30x6</v>
      </c>
      <c r="D230" s="24" t="str">
        <f>'120Nm 22mm 1.52m-min'!D30</f>
        <v>Tr</v>
      </c>
      <c r="E230" s="35">
        <f>'120Nm 22mm 1.52m-min'!E30</f>
        <v>30</v>
      </c>
      <c r="F230" s="14" t="e">
        <f>'120Nm 22mm 1.52m-min'!F30</f>
        <v>#N/A</v>
      </c>
      <c r="G230" s="41">
        <f>'120Nm 22mm 1.52m-min'!G30</f>
        <v>6</v>
      </c>
      <c r="H230" s="24" t="str">
        <f>'120Nm 22mm 1.52m-min'!H30</f>
        <v>W300</v>
      </c>
      <c r="I230" s="35">
        <f>'120Nm 22mm 1.52m-min'!I30</f>
        <v>38</v>
      </c>
      <c r="J230" s="35">
        <f>'120Nm 22mm 1.52m-min'!J30</f>
        <v>46</v>
      </c>
      <c r="K230" s="25">
        <f>'120Nm 22mm 1.52m-min'!K30</f>
        <v>37.39</v>
      </c>
      <c r="L230" s="24" t="str">
        <f>'120Nm 22mm 1.52m-min'!L30</f>
        <v>Acciaio C15</v>
      </c>
      <c r="M230" s="25">
        <f>'120Nm 22mm 1.52m-min'!M30</f>
        <v>54.6</v>
      </c>
      <c r="N230" s="37">
        <f>'120Nm 22mm 1.52m-min'!N30</f>
        <v>120</v>
      </c>
      <c r="O230" s="41">
        <f>'120Nm 22mm 1.52m-min'!O30</f>
        <v>22</v>
      </c>
      <c r="P230" s="46">
        <f>'120Nm 22mm 1.52m-min'!P30</f>
        <v>1.5209999999999999</v>
      </c>
      <c r="Q230" s="14">
        <f>'120Nm 22mm 1.52m-min'!Q30</f>
        <v>256.66666666666669</v>
      </c>
      <c r="R230" s="26">
        <f>'120Nm 22mm 1.52m-min'!R30</f>
        <v>1</v>
      </c>
    </row>
    <row r="231" spans="1:18" x14ac:dyDescent="0.25">
      <c r="A231" s="24">
        <f>'120Nm 22mm 1.52m-min'!A31</f>
        <v>8797479</v>
      </c>
      <c r="B231" s="24">
        <f>'120Nm 22mm 1.52m-min'!B31</f>
        <v>0.77600000000000002</v>
      </c>
      <c r="C231" s="24" t="str">
        <f>'120Nm 22mm 1.52m-min'!C31</f>
        <v>Tr30x6</v>
      </c>
      <c r="D231" s="24" t="str">
        <f>'120Nm 22mm 1.52m-min'!D31</f>
        <v>Tr</v>
      </c>
      <c r="E231" s="35">
        <f>'120Nm 22mm 1.52m-min'!E31</f>
        <v>30</v>
      </c>
      <c r="F231" s="14" t="e">
        <f>'120Nm 22mm 1.52m-min'!F31</f>
        <v>#N/A</v>
      </c>
      <c r="G231" s="41">
        <f>'120Nm 22mm 1.52m-min'!G31</f>
        <v>6</v>
      </c>
      <c r="H231" s="24" t="str">
        <f>'120Nm 22mm 1.52m-min'!H31</f>
        <v>W300</v>
      </c>
      <c r="I231" s="35">
        <f>'120Nm 22mm 1.52m-min'!I31</f>
        <v>45</v>
      </c>
      <c r="J231" s="35">
        <f>'120Nm 22mm 1.52m-min'!J31</f>
        <v>46</v>
      </c>
      <c r="K231" s="25">
        <f>'120Nm 22mm 1.52m-min'!K31</f>
        <v>43.4</v>
      </c>
      <c r="L231" s="24" t="str">
        <f>'120Nm 22mm 1.52m-min'!L31</f>
        <v>Acciaio C15</v>
      </c>
      <c r="M231" s="25">
        <f>'120Nm 22mm 1.52m-min'!M31</f>
        <v>54.6</v>
      </c>
      <c r="N231" s="37">
        <f>'120Nm 22mm 1.52m-min'!N31</f>
        <v>120</v>
      </c>
      <c r="O231" s="41">
        <f>'120Nm 22mm 1.52m-min'!O31</f>
        <v>22</v>
      </c>
      <c r="P231" s="46">
        <f>'120Nm 22mm 1.52m-min'!P31</f>
        <v>1.5209999999999999</v>
      </c>
      <c r="Q231" s="14">
        <f>'120Nm 22mm 1.52m-min'!Q31</f>
        <v>256.66666666666669</v>
      </c>
      <c r="R231" s="26">
        <f>'120Nm 22mm 1.52m-min'!R31</f>
        <v>1</v>
      </c>
    </row>
    <row r="232" spans="1:18" x14ac:dyDescent="0.25">
      <c r="A232" s="24">
        <f>'120Nm 22mm 1.52m-min'!A32</f>
        <v>8372672</v>
      </c>
      <c r="B232" s="24">
        <f>'120Nm 22mm 1.52m-min'!B32</f>
        <v>0.628</v>
      </c>
      <c r="C232" s="24" t="str">
        <f>'120Nm 22mm 1.52m-min'!C32</f>
        <v>Tr24x5</v>
      </c>
      <c r="D232" s="24" t="str">
        <f>'120Nm 22mm 1.52m-min'!D32</f>
        <v>Tr</v>
      </c>
      <c r="E232" s="35">
        <f>'120Nm 22mm 1.52m-min'!E32</f>
        <v>24</v>
      </c>
      <c r="F232" s="14" t="e">
        <f>'120Nm 22mm 1.52m-min'!F32</f>
        <v>#N/A</v>
      </c>
      <c r="G232" s="41">
        <f>'120Nm 22mm 1.52m-min'!G32</f>
        <v>5</v>
      </c>
      <c r="H232" s="24" t="str">
        <f>'120Nm 22mm 1.52m-min'!H32</f>
        <v>J</v>
      </c>
      <c r="I232" s="35">
        <f>'120Nm 22mm 1.52m-min'!I32</f>
        <v>32</v>
      </c>
      <c r="J232" s="35">
        <f>'120Nm 22mm 1.52m-min'!J32</f>
        <v>44</v>
      </c>
      <c r="K232" s="25">
        <f>'120Nm 22mm 1.52m-min'!K32</f>
        <v>17.690000000000001</v>
      </c>
      <c r="L232" s="24" t="str">
        <f>'120Nm 22mm 1.52m-min'!L32</f>
        <v>Acciaio inox</v>
      </c>
      <c r="M232" s="25">
        <f>'120Nm 22mm 1.52m-min'!M32</f>
        <v>147.52000000000001</v>
      </c>
      <c r="N232" s="37">
        <f>'120Nm 22mm 1.52m-min'!N32</f>
        <v>120</v>
      </c>
      <c r="O232" s="41">
        <f>'120Nm 22mm 1.52m-min'!O32</f>
        <v>22</v>
      </c>
      <c r="P232" s="46">
        <f>'120Nm 22mm 1.52m-min'!P32</f>
        <v>1.5209999999999999</v>
      </c>
      <c r="Q232" s="14">
        <f>'120Nm 22mm 1.52m-min'!Q32</f>
        <v>308</v>
      </c>
      <c r="R232" s="26">
        <f>'120Nm 22mm 1.52m-min'!R32</f>
        <v>1</v>
      </c>
    </row>
    <row r="233" spans="1:18" x14ac:dyDescent="0.25">
      <c r="A233" s="24">
        <f>'120Nm 22mm 1.52m-min'!A33</f>
        <v>7973973</v>
      </c>
      <c r="B233" s="24">
        <f>'120Nm 22mm 1.52m-min'!B33</f>
        <v>0.628</v>
      </c>
      <c r="C233" s="24" t="str">
        <f>'120Nm 22mm 1.52m-min'!C33</f>
        <v>Tr24x5</v>
      </c>
      <c r="D233" s="24" t="str">
        <f>'120Nm 22mm 1.52m-min'!D33</f>
        <v>Tr</v>
      </c>
      <c r="E233" s="35">
        <f>'120Nm 22mm 1.52m-min'!E33</f>
        <v>24</v>
      </c>
      <c r="F233" s="14" t="e">
        <f>'120Nm 22mm 1.52m-min'!F33</f>
        <v>#N/A</v>
      </c>
      <c r="G233" s="41">
        <f>'120Nm 22mm 1.52m-min'!G33</f>
        <v>5</v>
      </c>
      <c r="H233" s="24" t="str">
        <f>'120Nm 22mm 1.52m-min'!H33</f>
        <v>W300</v>
      </c>
      <c r="I233" s="35">
        <f>'120Nm 22mm 1.52m-min'!I33</f>
        <v>32</v>
      </c>
      <c r="J233" s="35">
        <f>'120Nm 22mm 1.52m-min'!J33</f>
        <v>44</v>
      </c>
      <c r="K233" s="25">
        <f>'120Nm 22mm 1.52m-min'!K33</f>
        <v>24.23</v>
      </c>
      <c r="L233" s="24" t="str">
        <f>'120Nm 22mm 1.52m-min'!L33</f>
        <v>Acciaio inox</v>
      </c>
      <c r="M233" s="25">
        <f>'120Nm 22mm 1.52m-min'!M33</f>
        <v>147.52000000000001</v>
      </c>
      <c r="N233" s="37">
        <f>'120Nm 22mm 1.52m-min'!N33</f>
        <v>120</v>
      </c>
      <c r="O233" s="41">
        <f>'120Nm 22mm 1.52m-min'!O33</f>
        <v>22</v>
      </c>
      <c r="P233" s="46">
        <f>'120Nm 22mm 1.52m-min'!P33</f>
        <v>1.5209999999999999</v>
      </c>
      <c r="Q233" s="14">
        <f>'120Nm 22mm 1.52m-min'!Q33</f>
        <v>308</v>
      </c>
      <c r="R233" s="26">
        <f>'120Nm 22mm 1.52m-min'!R33</f>
        <v>1</v>
      </c>
    </row>
    <row r="234" spans="1:18" x14ac:dyDescent="0.25">
      <c r="A234" s="24">
        <f>'120Nm 22mm 1.52m-min'!A34</f>
        <v>7937281</v>
      </c>
      <c r="B234" s="24">
        <f>'120Nm 22mm 1.52m-min'!B34</f>
        <v>0.51500000000000001</v>
      </c>
      <c r="C234" s="24" t="str">
        <f>'120Nm 22mm 1.52m-min'!C34</f>
        <v>Tr18x4</v>
      </c>
      <c r="D234" s="24" t="str">
        <f>'120Nm 22mm 1.52m-min'!D34</f>
        <v>Tr</v>
      </c>
      <c r="E234" s="35">
        <f>'120Nm 22mm 1.52m-min'!E34</f>
        <v>18</v>
      </c>
      <c r="F234" s="14" t="e">
        <f>'120Nm 22mm 1.52m-min'!F34</f>
        <v>#N/A</v>
      </c>
      <c r="G234" s="41">
        <f>'120Nm 22mm 1.52m-min'!G34</f>
        <v>4</v>
      </c>
      <c r="H234" s="24" t="str">
        <f>'120Nm 22mm 1.52m-min'!H34</f>
        <v>J200</v>
      </c>
      <c r="I234" s="35">
        <f>'120Nm 22mm 1.52m-min'!I34</f>
        <v>28</v>
      </c>
      <c r="J234" s="35">
        <f>'120Nm 22mm 1.52m-min'!J34</f>
        <v>35</v>
      </c>
      <c r="K234" s="25">
        <f>'120Nm 22mm 1.52m-min'!K34</f>
        <v>36.35</v>
      </c>
      <c r="L234" s="24" t="str">
        <f>'120Nm 22mm 1.52m-min'!L34</f>
        <v>Alluminio</v>
      </c>
      <c r="M234" s="25">
        <f>'120Nm 22mm 1.52m-min'!M34</f>
        <v>177.48</v>
      </c>
      <c r="N234" s="37">
        <f>'120Nm 22mm 1.52m-min'!N34</f>
        <v>120</v>
      </c>
      <c r="O234" s="41">
        <f>'120Nm 22mm 1.52m-min'!O34</f>
        <v>22</v>
      </c>
      <c r="P234" s="46">
        <f>'120Nm 22mm 1.52m-min'!P34</f>
        <v>1.5209999999999999</v>
      </c>
      <c r="Q234" s="14">
        <f>'120Nm 22mm 1.52m-min'!Q34</f>
        <v>385</v>
      </c>
      <c r="R234" s="26">
        <f>'120Nm 22mm 1.52m-min'!R34</f>
        <v>1</v>
      </c>
    </row>
    <row r="235" spans="1:18" x14ac:dyDescent="0.25">
      <c r="A235" s="24">
        <f>'120Nm 22mm 1.52m-min'!A35</f>
        <v>7711671</v>
      </c>
      <c r="B235" s="24">
        <f>'120Nm 22mm 1.52m-min'!B35</f>
        <v>0.628</v>
      </c>
      <c r="C235" s="24" t="str">
        <f>'120Nm 22mm 1.52m-min'!C35</f>
        <v>Tr24x5</v>
      </c>
      <c r="D235" s="24" t="str">
        <f>'120Nm 22mm 1.52m-min'!D35</f>
        <v>Tr</v>
      </c>
      <c r="E235" s="35">
        <f>'120Nm 22mm 1.52m-min'!E35</f>
        <v>24</v>
      </c>
      <c r="F235" s="14" t="e">
        <f>'120Nm 22mm 1.52m-min'!F35</f>
        <v>#N/A</v>
      </c>
      <c r="G235" s="41">
        <f>'120Nm 22mm 1.52m-min'!G35</f>
        <v>5</v>
      </c>
      <c r="H235" s="24" t="str">
        <f>'120Nm 22mm 1.52m-min'!H35</f>
        <v>R</v>
      </c>
      <c r="I235" s="35">
        <f>'120Nm 22mm 1.52m-min'!I35</f>
        <v>32</v>
      </c>
      <c r="J235" s="35">
        <f>'120Nm 22mm 1.52m-min'!J35</f>
        <v>44</v>
      </c>
      <c r="K235" s="25">
        <f>'120Nm 22mm 1.52m-min'!K35</f>
        <v>15.06</v>
      </c>
      <c r="L235" s="24" t="str">
        <f>'120Nm 22mm 1.52m-min'!L35</f>
        <v>Acciaio inox</v>
      </c>
      <c r="M235" s="25">
        <f>'120Nm 22mm 1.52m-min'!M35</f>
        <v>147.52000000000001</v>
      </c>
      <c r="N235" s="37">
        <f>'120Nm 22mm 1.52m-min'!N35</f>
        <v>120</v>
      </c>
      <c r="O235" s="41">
        <f>'120Nm 22mm 1.52m-min'!O35</f>
        <v>22</v>
      </c>
      <c r="P235" s="46">
        <f>'120Nm 22mm 1.52m-min'!P35</f>
        <v>1.5209999999999999</v>
      </c>
      <c r="Q235" s="14">
        <f>'120Nm 22mm 1.52m-min'!Q35</f>
        <v>308</v>
      </c>
      <c r="R235" s="26">
        <f>'120Nm 22mm 1.52m-min'!R35</f>
        <v>1</v>
      </c>
    </row>
    <row r="236" spans="1:18" x14ac:dyDescent="0.25">
      <c r="A236" s="24">
        <f>'120Nm 22mm 1.52m-min'!A36</f>
        <v>7267231</v>
      </c>
      <c r="B236" s="24">
        <f>'120Nm 22mm 1.52m-min'!B36</f>
        <v>0.65700000000000003</v>
      </c>
      <c r="C236" s="24" t="str">
        <f>'120Nm 22mm 1.52m-min'!C36</f>
        <v>Tr28x5</v>
      </c>
      <c r="D236" s="24" t="str">
        <f>'120Nm 22mm 1.52m-min'!D36</f>
        <v>Tr</v>
      </c>
      <c r="E236" s="35">
        <f>'120Nm 22mm 1.52m-min'!E36</f>
        <v>28</v>
      </c>
      <c r="F236" s="14" t="e">
        <f>'120Nm 22mm 1.52m-min'!F36</f>
        <v>#N/A</v>
      </c>
      <c r="G236" s="41">
        <f>'120Nm 22mm 1.52m-min'!G36</f>
        <v>5</v>
      </c>
      <c r="H236" s="24" t="str">
        <f>'120Nm 22mm 1.52m-min'!H36</f>
        <v>J</v>
      </c>
      <c r="I236" s="35">
        <f>'120Nm 22mm 1.52m-min'!I36</f>
        <v>38</v>
      </c>
      <c r="J236" s="35">
        <f>'120Nm 22mm 1.52m-min'!J36</f>
        <v>46</v>
      </c>
      <c r="K236" s="25">
        <f>'120Nm 22mm 1.52m-min'!K36</f>
        <v>25.1</v>
      </c>
      <c r="L236" s="24" t="str">
        <f>'120Nm 22mm 1.52m-min'!L36</f>
        <v>Acciaio C15</v>
      </c>
      <c r="M236" s="25">
        <f>'120Nm 22mm 1.52m-min'!M36</f>
        <v>56.9</v>
      </c>
      <c r="N236" s="37">
        <f>'120Nm 22mm 1.52m-min'!N36</f>
        <v>120</v>
      </c>
      <c r="O236" s="41">
        <f>'120Nm 22mm 1.52m-min'!O36</f>
        <v>22</v>
      </c>
      <c r="P236" s="46">
        <f>'120Nm 22mm 1.52m-min'!P36</f>
        <v>1.5209999999999999</v>
      </c>
      <c r="Q236" s="14">
        <f>'120Nm 22mm 1.52m-min'!Q36</f>
        <v>308</v>
      </c>
      <c r="R236" s="26">
        <f>'120Nm 22mm 1.52m-min'!R36</f>
        <v>1</v>
      </c>
    </row>
    <row r="237" spans="1:18" x14ac:dyDescent="0.25">
      <c r="A237" s="24">
        <f>'120Nm 22mm 1.52m-min'!A37</f>
        <v>7245880</v>
      </c>
      <c r="B237" s="24">
        <f>'120Nm 22mm 1.52m-min'!B37</f>
        <v>1.0309999999999999</v>
      </c>
      <c r="C237" s="24" t="str">
        <f>'120Nm 22mm 1.52m-min'!C37</f>
        <v>Ds18x24</v>
      </c>
      <c r="D237" s="24" t="str">
        <f>'120Nm 22mm 1.52m-min'!D37</f>
        <v>Ds</v>
      </c>
      <c r="E237" s="35">
        <f>'120Nm 22mm 1.52m-min'!E37</f>
        <v>18</v>
      </c>
      <c r="F237" s="14" t="e">
        <f>'120Nm 22mm 1.52m-min'!F37</f>
        <v>#N/A</v>
      </c>
      <c r="G237" s="41">
        <f>'120Nm 22mm 1.52m-min'!G37</f>
        <v>24</v>
      </c>
      <c r="H237" s="24" t="str">
        <f>'120Nm 22mm 1.52m-min'!H37</f>
        <v>J</v>
      </c>
      <c r="I237" s="35">
        <f>'120Nm 22mm 1.52m-min'!I37</f>
        <v>28</v>
      </c>
      <c r="J237" s="35">
        <f>'120Nm 22mm 1.52m-min'!J37</f>
        <v>35</v>
      </c>
      <c r="K237" s="25">
        <f>'120Nm 22mm 1.52m-min'!K37</f>
        <v>26.91</v>
      </c>
      <c r="L237" s="24" t="str">
        <f>'120Nm 22mm 1.52m-min'!L37</f>
        <v>Alluminio</v>
      </c>
      <c r="M237" s="25">
        <f>'120Nm 22mm 1.52m-min'!M37</f>
        <v>243</v>
      </c>
      <c r="N237" s="37">
        <f>'120Nm 22mm 1.52m-min'!N37</f>
        <v>120</v>
      </c>
      <c r="O237" s="41">
        <f>'120Nm 22mm 1.52m-min'!O37</f>
        <v>22</v>
      </c>
      <c r="P237" s="46">
        <f>'120Nm 22mm 1.52m-min'!P37</f>
        <v>1.5209999999999999</v>
      </c>
      <c r="Q237" s="14">
        <f>'120Nm 22mm 1.52m-min'!Q37</f>
        <v>64.166666666666671</v>
      </c>
      <c r="R237" s="26">
        <f>'120Nm 22mm 1.52m-min'!R37</f>
        <v>1</v>
      </c>
    </row>
    <row r="238" spans="1:18" x14ac:dyDescent="0.25">
      <c r="A238" s="24">
        <f>'120Nm 22mm 1.52m-min'!A38</f>
        <v>7245880</v>
      </c>
      <c r="B238" s="24">
        <f>'120Nm 22mm 1.52m-min'!B38</f>
        <v>1.0309999999999999</v>
      </c>
      <c r="C238" s="24" t="str">
        <f>'120Nm 22mm 1.52m-min'!C38</f>
        <v>Ds18x24</v>
      </c>
      <c r="D238" s="24" t="str">
        <f>'120Nm 22mm 1.52m-min'!D38</f>
        <v>Ds</v>
      </c>
      <c r="E238" s="35">
        <f>'120Nm 22mm 1.52m-min'!E38</f>
        <v>18</v>
      </c>
      <c r="F238" s="14" t="e">
        <f>'120Nm 22mm 1.52m-min'!F38</f>
        <v>#N/A</v>
      </c>
      <c r="G238" s="41">
        <f>'120Nm 22mm 1.52m-min'!G38</f>
        <v>24</v>
      </c>
      <c r="H238" s="24" t="str">
        <f>'120Nm 22mm 1.52m-min'!H38</f>
        <v>J</v>
      </c>
      <c r="I238" s="35">
        <f>'120Nm 22mm 1.52m-min'!I38</f>
        <v>28</v>
      </c>
      <c r="J238" s="35">
        <f>'120Nm 22mm 1.52m-min'!J38</f>
        <v>35</v>
      </c>
      <c r="K238" s="25">
        <f>'120Nm 22mm 1.52m-min'!K38</f>
        <v>26.91</v>
      </c>
      <c r="L238" s="24" t="str">
        <f>'120Nm 22mm 1.52m-min'!L38</f>
        <v>Acciaio inox</v>
      </c>
      <c r="M238" s="25">
        <f>'120Nm 22mm 1.52m-min'!M38</f>
        <v>146.37</v>
      </c>
      <c r="N238" s="37">
        <f>'120Nm 22mm 1.52m-min'!N38</f>
        <v>120</v>
      </c>
      <c r="O238" s="41">
        <f>'120Nm 22mm 1.52m-min'!O38</f>
        <v>22</v>
      </c>
      <c r="P238" s="46">
        <f>'120Nm 22mm 1.52m-min'!P38</f>
        <v>1.5209999999999999</v>
      </c>
      <c r="Q238" s="14">
        <f>'120Nm 22mm 1.52m-min'!Q38</f>
        <v>64.166666666666671</v>
      </c>
      <c r="R238" s="26">
        <f>'120Nm 22mm 1.52m-min'!R38</f>
        <v>1</v>
      </c>
    </row>
    <row r="239" spans="1:18" x14ac:dyDescent="0.25">
      <c r="A239" s="24">
        <f>'120Nm 22mm 1.52m-min'!A39</f>
        <v>6993971</v>
      </c>
      <c r="B239" s="24">
        <f>'120Nm 22mm 1.52m-min'!B39</f>
        <v>3.2429999999999999</v>
      </c>
      <c r="C239" s="24" t="str">
        <f>'120Nm 22mm 1.52m-min'!C39</f>
        <v>Ds20x80</v>
      </c>
      <c r="D239" s="24" t="str">
        <f>'120Nm 22mm 1.52m-min'!D39</f>
        <v>Ds</v>
      </c>
      <c r="E239" s="35">
        <f>'120Nm 22mm 1.52m-min'!E39</f>
        <v>20</v>
      </c>
      <c r="F239" s="14" t="e">
        <f>'120Nm 22mm 1.52m-min'!F39</f>
        <v>#N/A</v>
      </c>
      <c r="G239" s="41">
        <f>'120Nm 22mm 1.52m-min'!G39</f>
        <v>80</v>
      </c>
      <c r="H239" s="24" t="str">
        <f>'120Nm 22mm 1.52m-min'!H39</f>
        <v>J</v>
      </c>
      <c r="I239" s="35">
        <f>'120Nm 22mm 1.52m-min'!I39</f>
        <v>32</v>
      </c>
      <c r="J239" s="35">
        <f>'120Nm 22mm 1.52m-min'!J39</f>
        <v>44</v>
      </c>
      <c r="K239" s="25">
        <f>'120Nm 22mm 1.52m-min'!K39</f>
        <v>33.28</v>
      </c>
      <c r="L239" s="24" t="str">
        <f>'120Nm 22mm 1.52m-min'!L39</f>
        <v>Alluminio</v>
      </c>
      <c r="M239" s="25">
        <f>'120Nm 22mm 1.52m-min'!M39</f>
        <v>270</v>
      </c>
      <c r="N239" s="37">
        <f>'120Nm 22mm 1.52m-min'!N39</f>
        <v>120</v>
      </c>
      <c r="O239" s="41">
        <f>'120Nm 22mm 1.52m-min'!O39</f>
        <v>22</v>
      </c>
      <c r="P239" s="46">
        <f>'120Nm 22mm 1.52m-min'!P39</f>
        <v>1.5209999999999999</v>
      </c>
      <c r="Q239" s="14">
        <f>'120Nm 22mm 1.52m-min'!Q39</f>
        <v>19.25</v>
      </c>
      <c r="R239" s="26">
        <f>'120Nm 22mm 1.52m-min'!R39</f>
        <v>1</v>
      </c>
    </row>
    <row r="240" spans="1:18" x14ac:dyDescent="0.25">
      <c r="A240" s="24">
        <f>'120Nm 22mm 1.52m-min'!A40</f>
        <v>6993971</v>
      </c>
      <c r="B240" s="24">
        <f>'120Nm 22mm 1.52m-min'!B40</f>
        <v>3.2429999999999999</v>
      </c>
      <c r="C240" s="24" t="str">
        <f>'120Nm 22mm 1.52m-min'!C40</f>
        <v>Ds20x80</v>
      </c>
      <c r="D240" s="24" t="str">
        <f>'120Nm 22mm 1.52m-min'!D40</f>
        <v>Ds</v>
      </c>
      <c r="E240" s="35">
        <f>'120Nm 22mm 1.52m-min'!E40</f>
        <v>20</v>
      </c>
      <c r="F240" s="14" t="e">
        <f>'120Nm 22mm 1.52m-min'!F40</f>
        <v>#N/A</v>
      </c>
      <c r="G240" s="41">
        <f>'120Nm 22mm 1.52m-min'!G40</f>
        <v>80</v>
      </c>
      <c r="H240" s="24" t="str">
        <f>'120Nm 22mm 1.52m-min'!H40</f>
        <v>J</v>
      </c>
      <c r="I240" s="35">
        <f>'120Nm 22mm 1.52m-min'!I40</f>
        <v>32</v>
      </c>
      <c r="J240" s="35">
        <f>'120Nm 22mm 1.52m-min'!J40</f>
        <v>44</v>
      </c>
      <c r="K240" s="25">
        <f>'120Nm 22mm 1.52m-min'!K40</f>
        <v>33.28</v>
      </c>
      <c r="L240" s="24" t="str">
        <f>'120Nm 22mm 1.52m-min'!L40</f>
        <v>Acciaio inox</v>
      </c>
      <c r="M240" s="25">
        <f>'120Nm 22mm 1.52m-min'!M40</f>
        <v>164.82</v>
      </c>
      <c r="N240" s="37">
        <f>'120Nm 22mm 1.52m-min'!N40</f>
        <v>120</v>
      </c>
      <c r="O240" s="41">
        <f>'120Nm 22mm 1.52m-min'!O40</f>
        <v>22</v>
      </c>
      <c r="P240" s="46">
        <f>'120Nm 22mm 1.52m-min'!P40</f>
        <v>1.5209999999999999</v>
      </c>
      <c r="Q240" s="14">
        <f>'120Nm 22mm 1.52m-min'!Q40</f>
        <v>19.25</v>
      </c>
      <c r="R240" s="26">
        <f>'120Nm 22mm 1.52m-min'!R40</f>
        <v>1</v>
      </c>
    </row>
    <row r="241" spans="1:18" x14ac:dyDescent="0.25">
      <c r="A241" s="24">
        <f>'120Nm 22mm 1.52m-min'!A41</f>
        <v>6970409</v>
      </c>
      <c r="B241" s="24">
        <f>'120Nm 22mm 1.52m-min'!B41</f>
        <v>2.4470000000000001</v>
      </c>
      <c r="C241" s="24" t="str">
        <f>'120Nm 22mm 1.52m-min'!C41</f>
        <v>Ds20x60</v>
      </c>
      <c r="D241" s="24" t="str">
        <f>'120Nm 22mm 1.52m-min'!D41</f>
        <v>Ds</v>
      </c>
      <c r="E241" s="35">
        <f>'120Nm 22mm 1.52m-min'!E41</f>
        <v>20</v>
      </c>
      <c r="F241" s="14" t="e">
        <f>'120Nm 22mm 1.52m-min'!F41</f>
        <v>#N/A</v>
      </c>
      <c r="G241" s="41">
        <f>'120Nm 22mm 1.52m-min'!G41</f>
        <v>60</v>
      </c>
      <c r="H241" s="24" t="str">
        <f>'120Nm 22mm 1.52m-min'!H41</f>
        <v>J</v>
      </c>
      <c r="I241" s="35">
        <f>'120Nm 22mm 1.52m-min'!I41</f>
        <v>32</v>
      </c>
      <c r="J241" s="35">
        <f>'120Nm 22mm 1.52m-min'!J41</f>
        <v>44</v>
      </c>
      <c r="K241" s="25">
        <f>'120Nm 22mm 1.52m-min'!K41</f>
        <v>33.28</v>
      </c>
      <c r="L241" s="24" t="str">
        <f>'120Nm 22mm 1.52m-min'!L41</f>
        <v>Alluminio</v>
      </c>
      <c r="M241" s="25">
        <f>'120Nm 22mm 1.52m-min'!M41</f>
        <v>270</v>
      </c>
      <c r="N241" s="37">
        <f>'120Nm 22mm 1.52m-min'!N41</f>
        <v>120</v>
      </c>
      <c r="O241" s="41">
        <f>'120Nm 22mm 1.52m-min'!O41</f>
        <v>22</v>
      </c>
      <c r="P241" s="46">
        <f>'120Nm 22mm 1.52m-min'!P41</f>
        <v>1.5209999999999999</v>
      </c>
      <c r="Q241" s="14">
        <f>'120Nm 22mm 1.52m-min'!Q41</f>
        <v>25.666666666666668</v>
      </c>
      <c r="R241" s="26">
        <f>'120Nm 22mm 1.52m-min'!R41</f>
        <v>1</v>
      </c>
    </row>
    <row r="242" spans="1:18" x14ac:dyDescent="0.25">
      <c r="A242" s="24">
        <f>'120Nm 22mm 1.52m-min'!A42</f>
        <v>6970409</v>
      </c>
      <c r="B242" s="24">
        <f>'120Nm 22mm 1.52m-min'!B42</f>
        <v>2.4470000000000001</v>
      </c>
      <c r="C242" s="24" t="str">
        <f>'120Nm 22mm 1.52m-min'!C42</f>
        <v>Ds20x60</v>
      </c>
      <c r="D242" s="24" t="str">
        <f>'120Nm 22mm 1.52m-min'!D42</f>
        <v>Ds</v>
      </c>
      <c r="E242" s="35">
        <f>'120Nm 22mm 1.52m-min'!E42</f>
        <v>20</v>
      </c>
      <c r="F242" s="14" t="e">
        <f>'120Nm 22mm 1.52m-min'!F42</f>
        <v>#N/A</v>
      </c>
      <c r="G242" s="41">
        <f>'120Nm 22mm 1.52m-min'!G42</f>
        <v>60</v>
      </c>
      <c r="H242" s="24" t="str">
        <f>'120Nm 22mm 1.52m-min'!H42</f>
        <v>J</v>
      </c>
      <c r="I242" s="35">
        <f>'120Nm 22mm 1.52m-min'!I42</f>
        <v>32</v>
      </c>
      <c r="J242" s="35">
        <f>'120Nm 22mm 1.52m-min'!J42</f>
        <v>44</v>
      </c>
      <c r="K242" s="25">
        <f>'120Nm 22mm 1.52m-min'!K42</f>
        <v>33.28</v>
      </c>
      <c r="L242" s="24" t="str">
        <f>'120Nm 22mm 1.52m-min'!L42</f>
        <v>Acciaio inox</v>
      </c>
      <c r="M242" s="25">
        <f>'120Nm 22mm 1.52m-min'!M42</f>
        <v>158.26</v>
      </c>
      <c r="N242" s="37">
        <f>'120Nm 22mm 1.52m-min'!N42</f>
        <v>120</v>
      </c>
      <c r="O242" s="41">
        <f>'120Nm 22mm 1.52m-min'!O42</f>
        <v>22</v>
      </c>
      <c r="P242" s="46">
        <f>'120Nm 22mm 1.52m-min'!P42</f>
        <v>1.5209999999999999</v>
      </c>
      <c r="Q242" s="14">
        <f>'120Nm 22mm 1.52m-min'!Q42</f>
        <v>25.666666666666668</v>
      </c>
      <c r="R242" s="26">
        <f>'120Nm 22mm 1.52m-min'!R42</f>
        <v>1</v>
      </c>
    </row>
    <row r="243" spans="1:18" x14ac:dyDescent="0.25">
      <c r="A243" s="24">
        <f>'120Nm 22mm 1.52m-min'!A43</f>
        <v>6970409</v>
      </c>
      <c r="B243" s="24">
        <f>'120Nm 22mm 1.52m-min'!B43</f>
        <v>3.9670000000000001</v>
      </c>
      <c r="C243" s="24" t="str">
        <f>'120Nm 22mm 1.52m-min'!C43</f>
        <v>Ds20x90</v>
      </c>
      <c r="D243" s="24" t="str">
        <f>'120Nm 22mm 1.52m-min'!D43</f>
        <v>Ds</v>
      </c>
      <c r="E243" s="35">
        <f>'120Nm 22mm 1.52m-min'!E43</f>
        <v>20</v>
      </c>
      <c r="F243" s="14" t="e">
        <f>'120Nm 22mm 1.52m-min'!F43</f>
        <v>#N/A</v>
      </c>
      <c r="G243" s="41">
        <f>'120Nm 22mm 1.52m-min'!G43</f>
        <v>90</v>
      </c>
      <c r="H243" s="24" t="str">
        <f>'120Nm 22mm 1.52m-min'!H43</f>
        <v>J</v>
      </c>
      <c r="I243" s="35">
        <f>'120Nm 22mm 1.52m-min'!I43</f>
        <v>32</v>
      </c>
      <c r="J243" s="35">
        <f>'120Nm 22mm 1.52m-min'!J43</f>
        <v>44</v>
      </c>
      <c r="K243" s="25">
        <f>'120Nm 22mm 1.52m-min'!K43</f>
        <v>33.28</v>
      </c>
      <c r="L243" s="24" t="str">
        <f>'120Nm 22mm 1.52m-min'!L43</f>
        <v>Alluminio</v>
      </c>
      <c r="M243" s="25">
        <f>'120Nm 22mm 1.52m-min'!M43</f>
        <v>270</v>
      </c>
      <c r="N243" s="37">
        <f>'120Nm 22mm 1.52m-min'!N43</f>
        <v>120</v>
      </c>
      <c r="O243" s="41">
        <f>'120Nm 22mm 1.52m-min'!O43</f>
        <v>22</v>
      </c>
      <c r="P243" s="46">
        <f>'120Nm 22mm 1.52m-min'!P43</f>
        <v>1.5209999999999999</v>
      </c>
      <c r="Q243" s="14">
        <f>'120Nm 22mm 1.52m-min'!Q43</f>
        <v>17.111111111111111</v>
      </c>
      <c r="R243" s="26">
        <f>'120Nm 22mm 1.52m-min'!R43</f>
        <v>1</v>
      </c>
    </row>
    <row r="244" spans="1:18" x14ac:dyDescent="0.25">
      <c r="A244" s="24">
        <f>'120Nm 22mm 1.52m-min'!A44</f>
        <v>6970409</v>
      </c>
      <c r="B244" s="24">
        <f>'120Nm 22mm 1.52m-min'!B44</f>
        <v>3.9670000000000001</v>
      </c>
      <c r="C244" s="24" t="str">
        <f>'120Nm 22mm 1.52m-min'!C44</f>
        <v>Ds20x90</v>
      </c>
      <c r="D244" s="24" t="str">
        <f>'120Nm 22mm 1.52m-min'!D44</f>
        <v>Ds</v>
      </c>
      <c r="E244" s="35">
        <f>'120Nm 22mm 1.52m-min'!E44</f>
        <v>20</v>
      </c>
      <c r="F244" s="14" t="e">
        <f>'120Nm 22mm 1.52m-min'!F44</f>
        <v>#N/A</v>
      </c>
      <c r="G244" s="41">
        <f>'120Nm 22mm 1.52m-min'!G44</f>
        <v>90</v>
      </c>
      <c r="H244" s="24" t="str">
        <f>'120Nm 22mm 1.52m-min'!H44</f>
        <v>J</v>
      </c>
      <c r="I244" s="35">
        <f>'120Nm 22mm 1.52m-min'!I44</f>
        <v>32</v>
      </c>
      <c r="J244" s="35">
        <f>'120Nm 22mm 1.52m-min'!J44</f>
        <v>44</v>
      </c>
      <c r="K244" s="25">
        <f>'120Nm 22mm 1.52m-min'!K44</f>
        <v>33.28</v>
      </c>
      <c r="L244" s="24" t="str">
        <f>'120Nm 22mm 1.52m-min'!L44</f>
        <v>Acciaio inox</v>
      </c>
      <c r="M244" s="25">
        <f>'120Nm 22mm 1.52m-min'!M44</f>
        <v>167.28</v>
      </c>
      <c r="N244" s="37">
        <f>'120Nm 22mm 1.52m-min'!N44</f>
        <v>120</v>
      </c>
      <c r="O244" s="41">
        <f>'120Nm 22mm 1.52m-min'!O44</f>
        <v>22</v>
      </c>
      <c r="P244" s="46">
        <f>'120Nm 22mm 1.52m-min'!P44</f>
        <v>1.5209999999999999</v>
      </c>
      <c r="Q244" s="14">
        <f>'120Nm 22mm 1.52m-min'!Q44</f>
        <v>17.111111111111111</v>
      </c>
      <c r="R244" s="26">
        <f>'120Nm 22mm 1.52m-min'!R44</f>
        <v>1</v>
      </c>
    </row>
    <row r="245" spans="1:18" x14ac:dyDescent="0.25">
      <c r="A245" s="24">
        <f>'120Nm 22mm 1.52m-min'!A45</f>
        <v>6945121</v>
      </c>
      <c r="B245" s="24">
        <f>'120Nm 22mm 1.52m-min'!B45</f>
        <v>0.45800000000000002</v>
      </c>
      <c r="C245" s="24" t="str">
        <f>'120Nm 22mm 1.52m-min'!C45</f>
        <v>Tr16x4</v>
      </c>
      <c r="D245" s="24" t="str">
        <f>'120Nm 22mm 1.52m-min'!D45</f>
        <v>Tr</v>
      </c>
      <c r="E245" s="35">
        <f>'120Nm 22mm 1.52m-min'!E45</f>
        <v>16</v>
      </c>
      <c r="F245" s="14" t="e">
        <f>'120Nm 22mm 1.52m-min'!F45</f>
        <v>#N/A</v>
      </c>
      <c r="G245" s="41">
        <f>'120Nm 22mm 1.52m-min'!G45</f>
        <v>4</v>
      </c>
      <c r="H245" s="24" t="str">
        <f>'120Nm 22mm 1.52m-min'!H45</f>
        <v>J200</v>
      </c>
      <c r="I245" s="35">
        <f>'120Nm 22mm 1.52m-min'!I45</f>
        <v>28</v>
      </c>
      <c r="J245" s="35">
        <f>'120Nm 22mm 1.52m-min'!J45</f>
        <v>35</v>
      </c>
      <c r="K245" s="25">
        <f>'120Nm 22mm 1.52m-min'!K45</f>
        <v>32.4</v>
      </c>
      <c r="L245" s="24" t="str">
        <f>'120Nm 22mm 1.52m-min'!L45</f>
        <v>Alluminio</v>
      </c>
      <c r="M245" s="25">
        <f>'120Nm 22mm 1.52m-min'!M45</f>
        <v>177.48</v>
      </c>
      <c r="N245" s="37">
        <f>'120Nm 22mm 1.52m-min'!N45</f>
        <v>120</v>
      </c>
      <c r="O245" s="41">
        <f>'120Nm 22mm 1.52m-min'!O45</f>
        <v>22</v>
      </c>
      <c r="P245" s="46">
        <f>'120Nm 22mm 1.52m-min'!P45</f>
        <v>1.5209999999999999</v>
      </c>
      <c r="Q245" s="14">
        <f>'120Nm 22mm 1.52m-min'!Q45</f>
        <v>385</v>
      </c>
      <c r="R245" s="26">
        <f>'120Nm 22mm 1.52m-min'!R45</f>
        <v>1</v>
      </c>
    </row>
    <row r="246" spans="1:18" x14ac:dyDescent="0.25">
      <c r="A246" s="24">
        <f>'120Nm 22mm 1.52m-min'!A46</f>
        <v>6921173</v>
      </c>
      <c r="B246" s="24">
        <f>'120Nm 22mm 1.52m-min'!B46</f>
        <v>0.65700000000000003</v>
      </c>
      <c r="C246" s="24" t="str">
        <f>'120Nm 22mm 1.52m-min'!C46</f>
        <v>Tr28x5</v>
      </c>
      <c r="D246" s="24" t="str">
        <f>'120Nm 22mm 1.52m-min'!D46</f>
        <v>Tr</v>
      </c>
      <c r="E246" s="35">
        <f>'120Nm 22mm 1.52m-min'!E46</f>
        <v>28</v>
      </c>
      <c r="F246" s="14" t="e">
        <f>'120Nm 22mm 1.52m-min'!F46</f>
        <v>#N/A</v>
      </c>
      <c r="G246" s="41">
        <f>'120Nm 22mm 1.52m-min'!G46</f>
        <v>5</v>
      </c>
      <c r="H246" s="24" t="str">
        <f>'120Nm 22mm 1.52m-min'!H46</f>
        <v>W300</v>
      </c>
      <c r="I246" s="35">
        <f>'120Nm 22mm 1.52m-min'!I46</f>
        <v>38</v>
      </c>
      <c r="J246" s="35">
        <f>'120Nm 22mm 1.52m-min'!J46</f>
        <v>46</v>
      </c>
      <c r="K246" s="25">
        <f>'120Nm 22mm 1.52m-min'!K46</f>
        <v>32.18</v>
      </c>
      <c r="L246" s="24" t="str">
        <f>'120Nm 22mm 1.52m-min'!L46</f>
        <v>Acciaio C15</v>
      </c>
      <c r="M246" s="25">
        <f>'120Nm 22mm 1.52m-min'!M46</f>
        <v>56.9</v>
      </c>
      <c r="N246" s="37">
        <f>'120Nm 22mm 1.52m-min'!N46</f>
        <v>120</v>
      </c>
      <c r="O246" s="41">
        <f>'120Nm 22mm 1.52m-min'!O46</f>
        <v>22</v>
      </c>
      <c r="P246" s="46">
        <f>'120Nm 22mm 1.52m-min'!P46</f>
        <v>1.5209999999999999</v>
      </c>
      <c r="Q246" s="14">
        <f>'120Nm 22mm 1.52m-min'!Q46</f>
        <v>308</v>
      </c>
      <c r="R246" s="26">
        <f>'120Nm 22mm 1.52m-min'!R46</f>
        <v>1</v>
      </c>
    </row>
    <row r="247" spans="1:18" x14ac:dyDescent="0.25">
      <c r="A247" s="24">
        <f>'120Nm 22mm 1.52m-min'!A47</f>
        <v>6879481</v>
      </c>
      <c r="B247" s="24">
        <f>'120Nm 22mm 1.52m-min'!B47</f>
        <v>1.5760000000000001</v>
      </c>
      <c r="C247" s="24" t="str">
        <f>'120Nm 22mm 1.52m-min'!C47</f>
        <v>Ds18x40</v>
      </c>
      <c r="D247" s="24" t="str">
        <f>'120Nm 22mm 1.52m-min'!D47</f>
        <v>Ds</v>
      </c>
      <c r="E247" s="35">
        <f>'120Nm 22mm 1.52m-min'!E47</f>
        <v>18</v>
      </c>
      <c r="F247" s="14" t="e">
        <f>'120Nm 22mm 1.52m-min'!F47</f>
        <v>#N/A</v>
      </c>
      <c r="G247" s="41">
        <f>'120Nm 22mm 1.52m-min'!G47</f>
        <v>40</v>
      </c>
      <c r="H247" s="24" t="str">
        <f>'120Nm 22mm 1.52m-min'!H47</f>
        <v>J</v>
      </c>
      <c r="I247" s="35">
        <f>'120Nm 22mm 1.52m-min'!I47</f>
        <v>28</v>
      </c>
      <c r="J247" s="35">
        <f>'120Nm 22mm 1.52m-min'!J47</f>
        <v>35</v>
      </c>
      <c r="K247" s="25">
        <f>'120Nm 22mm 1.52m-min'!K47</f>
        <v>26.91</v>
      </c>
      <c r="L247" s="24" t="str">
        <f>'120Nm 22mm 1.52m-min'!L47</f>
        <v>Alluminio</v>
      </c>
      <c r="M247" s="25">
        <f>'120Nm 22mm 1.52m-min'!M47</f>
        <v>243</v>
      </c>
      <c r="N247" s="37">
        <f>'120Nm 22mm 1.52m-min'!N47</f>
        <v>120</v>
      </c>
      <c r="O247" s="41">
        <f>'120Nm 22mm 1.52m-min'!O47</f>
        <v>22</v>
      </c>
      <c r="P247" s="46">
        <f>'120Nm 22mm 1.52m-min'!P47</f>
        <v>1.5209999999999999</v>
      </c>
      <c r="Q247" s="14">
        <f>'120Nm 22mm 1.52m-min'!Q47</f>
        <v>38.5</v>
      </c>
      <c r="R247" s="26">
        <f>'120Nm 22mm 1.52m-min'!R47</f>
        <v>1</v>
      </c>
    </row>
    <row r="248" spans="1:18" x14ac:dyDescent="0.25">
      <c r="A248" s="24">
        <f>'120Nm 22mm 1.52m-min'!A48</f>
        <v>6879481</v>
      </c>
      <c r="B248" s="24">
        <f>'120Nm 22mm 1.52m-min'!B48</f>
        <v>1.5760000000000001</v>
      </c>
      <c r="C248" s="24" t="str">
        <f>'120Nm 22mm 1.52m-min'!C48</f>
        <v>Ds18x40</v>
      </c>
      <c r="D248" s="24" t="str">
        <f>'120Nm 22mm 1.52m-min'!D48</f>
        <v>Ds</v>
      </c>
      <c r="E248" s="35">
        <f>'120Nm 22mm 1.52m-min'!E48</f>
        <v>18</v>
      </c>
      <c r="F248" s="14" t="e">
        <f>'120Nm 22mm 1.52m-min'!F48</f>
        <v>#N/A</v>
      </c>
      <c r="G248" s="41">
        <f>'120Nm 22mm 1.52m-min'!G48</f>
        <v>40</v>
      </c>
      <c r="H248" s="24" t="str">
        <f>'120Nm 22mm 1.52m-min'!H48</f>
        <v>J</v>
      </c>
      <c r="I248" s="35">
        <f>'120Nm 22mm 1.52m-min'!I48</f>
        <v>28</v>
      </c>
      <c r="J248" s="35">
        <f>'120Nm 22mm 1.52m-min'!J48</f>
        <v>35</v>
      </c>
      <c r="K248" s="25">
        <f>'120Nm 22mm 1.52m-min'!K48</f>
        <v>26.91</v>
      </c>
      <c r="L248" s="24" t="str">
        <f>'120Nm 22mm 1.52m-min'!L48</f>
        <v>Acciaio inox</v>
      </c>
      <c r="M248" s="25">
        <f>'120Nm 22mm 1.52m-min'!M48</f>
        <v>134.07</v>
      </c>
      <c r="N248" s="37">
        <f>'120Nm 22mm 1.52m-min'!N48</f>
        <v>120</v>
      </c>
      <c r="O248" s="41">
        <f>'120Nm 22mm 1.52m-min'!O48</f>
        <v>22</v>
      </c>
      <c r="P248" s="46">
        <f>'120Nm 22mm 1.52m-min'!P48</f>
        <v>1.5209999999999999</v>
      </c>
      <c r="Q248" s="14">
        <f>'120Nm 22mm 1.52m-min'!Q48</f>
        <v>38.5</v>
      </c>
      <c r="R248" s="26">
        <f>'120Nm 22mm 1.52m-min'!R48</f>
        <v>1</v>
      </c>
    </row>
    <row r="249" spans="1:18" x14ac:dyDescent="0.25">
      <c r="A249" s="24">
        <f>'120Nm 22mm 1.52m-min'!A49</f>
        <v>6697252</v>
      </c>
      <c r="B249" s="24">
        <f>'120Nm 22mm 1.52m-min'!B49</f>
        <v>0.65700000000000003</v>
      </c>
      <c r="C249" s="24" t="str">
        <f>'120Nm 22mm 1.52m-min'!C49</f>
        <v>Tr26x5</v>
      </c>
      <c r="D249" s="24" t="str">
        <f>'120Nm 22mm 1.52m-min'!D49</f>
        <v>Tr</v>
      </c>
      <c r="E249" s="35">
        <f>'120Nm 22mm 1.52m-min'!E49</f>
        <v>26</v>
      </c>
      <c r="F249" s="14" t="e">
        <f>'120Nm 22mm 1.52m-min'!F49</f>
        <v>#N/A</v>
      </c>
      <c r="G249" s="41">
        <f>'120Nm 22mm 1.52m-min'!G49</f>
        <v>5</v>
      </c>
      <c r="H249" s="24" t="str">
        <f>'120Nm 22mm 1.52m-min'!H49</f>
        <v>J</v>
      </c>
      <c r="I249" s="35">
        <f>'120Nm 22mm 1.52m-min'!I49</f>
        <v>38</v>
      </c>
      <c r="J249" s="35">
        <f>'120Nm 22mm 1.52m-min'!J49</f>
        <v>46</v>
      </c>
      <c r="K249" s="25">
        <f>'120Nm 22mm 1.52m-min'!K49</f>
        <v>24.06</v>
      </c>
      <c r="L249" s="24" t="str">
        <f>'120Nm 22mm 1.52m-min'!L49</f>
        <v>Acciaio C15</v>
      </c>
      <c r="M249" s="25">
        <f>'120Nm 22mm 1.52m-min'!M49</f>
        <v>43.1</v>
      </c>
      <c r="N249" s="37">
        <f>'120Nm 22mm 1.52m-min'!N49</f>
        <v>120</v>
      </c>
      <c r="O249" s="41">
        <f>'120Nm 22mm 1.52m-min'!O49</f>
        <v>22</v>
      </c>
      <c r="P249" s="46">
        <f>'120Nm 22mm 1.52m-min'!P49</f>
        <v>1.5209999999999999</v>
      </c>
      <c r="Q249" s="14">
        <f>'120Nm 22mm 1.52m-min'!Q49</f>
        <v>308</v>
      </c>
      <c r="R249" s="26">
        <f>'120Nm 22mm 1.52m-min'!R49</f>
        <v>1</v>
      </c>
    </row>
    <row r="250" spans="1:18" x14ac:dyDescent="0.25">
      <c r="A250" s="24">
        <f>'120Nm 22mm 1.52m-min'!A50</f>
        <v>6617951</v>
      </c>
      <c r="B250" s="24">
        <f>'120Nm 22mm 1.52m-min'!B50</f>
        <v>0.94399999999999995</v>
      </c>
      <c r="C250" s="24" t="str">
        <f>'120Nm 22mm 1.52m-min'!C50</f>
        <v>Ds20x20</v>
      </c>
      <c r="D250" s="24" t="str">
        <f>'120Nm 22mm 1.52m-min'!D50</f>
        <v>Ds</v>
      </c>
      <c r="E250" s="35">
        <f>'120Nm 22mm 1.52m-min'!E50</f>
        <v>20</v>
      </c>
      <c r="F250" s="14" t="e">
        <f>'120Nm 22mm 1.52m-min'!F50</f>
        <v>#N/A</v>
      </c>
      <c r="G250" s="41">
        <f>'120Nm 22mm 1.52m-min'!G50</f>
        <v>20</v>
      </c>
      <c r="H250" s="24" t="str">
        <f>'120Nm 22mm 1.52m-min'!H50</f>
        <v>R</v>
      </c>
      <c r="I250" s="35">
        <f>'120Nm 22mm 1.52m-min'!I50</f>
        <v>32</v>
      </c>
      <c r="J250" s="35">
        <f>'120Nm 22mm 1.52m-min'!J50</f>
        <v>44</v>
      </c>
      <c r="K250" s="25">
        <f>'120Nm 22mm 1.52m-min'!K50</f>
        <v>27.17</v>
      </c>
      <c r="L250" s="24" t="str">
        <f>'120Nm 22mm 1.52m-min'!L50</f>
        <v>Alluminio</v>
      </c>
      <c r="M250" s="25">
        <f>'120Nm 22mm 1.52m-min'!M50</f>
        <v>270</v>
      </c>
      <c r="N250" s="37">
        <f>'120Nm 22mm 1.52m-min'!N50</f>
        <v>120</v>
      </c>
      <c r="O250" s="41">
        <f>'120Nm 22mm 1.52m-min'!O50</f>
        <v>22</v>
      </c>
      <c r="P250" s="46">
        <f>'120Nm 22mm 1.52m-min'!P50</f>
        <v>1.5209999999999999</v>
      </c>
      <c r="Q250" s="14">
        <f>'120Nm 22mm 1.52m-min'!Q50</f>
        <v>77</v>
      </c>
      <c r="R250" s="26">
        <f>'120Nm 22mm 1.52m-min'!R50</f>
        <v>1</v>
      </c>
    </row>
    <row r="251" spans="1:18" x14ac:dyDescent="0.25">
      <c r="A251" s="24">
        <f>'120Nm 22mm 1.52m-min'!A51</f>
        <v>6617951</v>
      </c>
      <c r="B251" s="24">
        <f>'120Nm 22mm 1.52m-min'!B51</f>
        <v>0.94399999999999995</v>
      </c>
      <c r="C251" s="24" t="str">
        <f>'120Nm 22mm 1.52m-min'!C51</f>
        <v>Ds20x20</v>
      </c>
      <c r="D251" s="24" t="str">
        <f>'120Nm 22mm 1.52m-min'!D51</f>
        <v>Ds</v>
      </c>
      <c r="E251" s="35">
        <f>'120Nm 22mm 1.52m-min'!E51</f>
        <v>20</v>
      </c>
      <c r="F251" s="14" t="e">
        <f>'120Nm 22mm 1.52m-min'!F51</f>
        <v>#N/A</v>
      </c>
      <c r="G251" s="41">
        <f>'120Nm 22mm 1.52m-min'!G51</f>
        <v>20</v>
      </c>
      <c r="H251" s="24" t="str">
        <f>'120Nm 22mm 1.52m-min'!H51</f>
        <v>R</v>
      </c>
      <c r="I251" s="35">
        <f>'120Nm 22mm 1.52m-min'!I51</f>
        <v>32</v>
      </c>
      <c r="J251" s="35">
        <f>'120Nm 22mm 1.52m-min'!J51</f>
        <v>44</v>
      </c>
      <c r="K251" s="25">
        <f>'120Nm 22mm 1.52m-min'!K51</f>
        <v>27.17</v>
      </c>
      <c r="L251" s="24" t="str">
        <f>'120Nm 22mm 1.52m-min'!L51</f>
        <v>Acciaio inox</v>
      </c>
      <c r="M251" s="25">
        <f>'120Nm 22mm 1.52m-min'!M51</f>
        <v>154.97999999999999</v>
      </c>
      <c r="N251" s="37">
        <f>'120Nm 22mm 1.52m-min'!N51</f>
        <v>120</v>
      </c>
      <c r="O251" s="41">
        <f>'120Nm 22mm 1.52m-min'!O51</f>
        <v>22</v>
      </c>
      <c r="P251" s="46">
        <f>'120Nm 22mm 1.52m-min'!P51</f>
        <v>1.5209999999999999</v>
      </c>
      <c r="Q251" s="14">
        <f>'120Nm 22mm 1.52m-min'!Q51</f>
        <v>77</v>
      </c>
      <c r="R251" s="26">
        <f>'120Nm 22mm 1.52m-min'!R51</f>
        <v>1</v>
      </c>
    </row>
    <row r="252" spans="1:18" x14ac:dyDescent="0.25">
      <c r="A252" s="24">
        <f>'120Nm 22mm 1.52m-min'!A52</f>
        <v>6378336</v>
      </c>
      <c r="B252" s="24">
        <f>'120Nm 22mm 1.52m-min'!B52</f>
        <v>0.65700000000000003</v>
      </c>
      <c r="C252" s="24" t="str">
        <f>'120Nm 22mm 1.52m-min'!C52</f>
        <v>Tr26x5</v>
      </c>
      <c r="D252" s="24" t="str">
        <f>'120Nm 22mm 1.52m-min'!D52</f>
        <v>Tr</v>
      </c>
      <c r="E252" s="35">
        <f>'120Nm 22mm 1.52m-min'!E52</f>
        <v>26</v>
      </c>
      <c r="F252" s="14" t="e">
        <f>'120Nm 22mm 1.52m-min'!F52</f>
        <v>#N/A</v>
      </c>
      <c r="G252" s="41">
        <f>'120Nm 22mm 1.52m-min'!G52</f>
        <v>5</v>
      </c>
      <c r="H252" s="24" t="str">
        <f>'120Nm 22mm 1.52m-min'!H52</f>
        <v>W300</v>
      </c>
      <c r="I252" s="35">
        <f>'120Nm 22mm 1.52m-min'!I52</f>
        <v>38</v>
      </c>
      <c r="J252" s="35">
        <f>'120Nm 22mm 1.52m-min'!J52</f>
        <v>46</v>
      </c>
      <c r="K252" s="25">
        <f>'120Nm 22mm 1.52m-min'!K52</f>
        <v>31.02</v>
      </c>
      <c r="L252" s="24" t="str">
        <f>'120Nm 22mm 1.52m-min'!L52</f>
        <v>Acciaio C15</v>
      </c>
      <c r="M252" s="25">
        <f>'120Nm 22mm 1.52m-min'!M52</f>
        <v>43.1</v>
      </c>
      <c r="N252" s="37">
        <f>'120Nm 22mm 1.52m-min'!N52</f>
        <v>120</v>
      </c>
      <c r="O252" s="41">
        <f>'120Nm 22mm 1.52m-min'!O52</f>
        <v>22</v>
      </c>
      <c r="P252" s="46">
        <f>'120Nm 22mm 1.52m-min'!P52</f>
        <v>1.5209999999999999</v>
      </c>
      <c r="Q252" s="14">
        <f>'120Nm 22mm 1.52m-min'!Q52</f>
        <v>308</v>
      </c>
      <c r="R252" s="26">
        <f>'120Nm 22mm 1.52m-min'!R52</f>
        <v>1</v>
      </c>
    </row>
    <row r="253" spans="1:18" x14ac:dyDescent="0.25">
      <c r="A253" s="24">
        <f>'120Nm 22mm 1.52m-min'!A53</f>
        <v>6030239</v>
      </c>
      <c r="B253" s="24">
        <f>'120Nm 22mm 1.52m-min'!B53</f>
        <v>1.3859999999999999</v>
      </c>
      <c r="C253" s="24" t="str">
        <f>'120Nm 22mm 1.52m-min'!C53</f>
        <v>Ds16x35</v>
      </c>
      <c r="D253" s="24" t="str">
        <f>'120Nm 22mm 1.52m-min'!D53</f>
        <v>Ds</v>
      </c>
      <c r="E253" s="35">
        <f>'120Nm 22mm 1.52m-min'!E53</f>
        <v>16</v>
      </c>
      <c r="F253" s="14" t="e">
        <f>'120Nm 22mm 1.52m-min'!F53</f>
        <v>#N/A</v>
      </c>
      <c r="G253" s="41">
        <f>'120Nm 22mm 1.52m-min'!G53</f>
        <v>35</v>
      </c>
      <c r="H253" s="24" t="str">
        <f>'120Nm 22mm 1.52m-min'!H53</f>
        <v>J</v>
      </c>
      <c r="I253" s="35">
        <f>'120Nm 22mm 1.52m-min'!I53</f>
        <v>28</v>
      </c>
      <c r="J253" s="35">
        <f>'120Nm 22mm 1.52m-min'!J53</f>
        <v>35</v>
      </c>
      <c r="K253" s="25">
        <f>'120Nm 22mm 1.52m-min'!K53</f>
        <v>25.66</v>
      </c>
      <c r="L253" s="24" t="str">
        <f>'120Nm 22mm 1.52m-min'!L53</f>
        <v>Alluminio</v>
      </c>
      <c r="M253" s="25">
        <f>'120Nm 22mm 1.52m-min'!M53</f>
        <v>243</v>
      </c>
      <c r="N253" s="37">
        <f>'120Nm 22mm 1.52m-min'!N53</f>
        <v>120</v>
      </c>
      <c r="O253" s="41">
        <f>'120Nm 22mm 1.52m-min'!O53</f>
        <v>22</v>
      </c>
      <c r="P253" s="46">
        <f>'120Nm 22mm 1.52m-min'!P53</f>
        <v>1.5209999999999999</v>
      </c>
      <c r="Q253" s="14">
        <f>'120Nm 22mm 1.52m-min'!Q53</f>
        <v>44</v>
      </c>
      <c r="R253" s="26">
        <f>'120Nm 22mm 1.52m-min'!R53</f>
        <v>1</v>
      </c>
    </row>
    <row r="254" spans="1:18" x14ac:dyDescent="0.25">
      <c r="A254" s="24">
        <f>'120Nm 22mm 1.52m-min'!A54</f>
        <v>6030239</v>
      </c>
      <c r="B254" s="24">
        <f>'120Nm 22mm 1.52m-min'!B54</f>
        <v>1.3859999999999999</v>
      </c>
      <c r="C254" s="24" t="str">
        <f>'120Nm 22mm 1.52m-min'!C54</f>
        <v>Ds16x35</v>
      </c>
      <c r="D254" s="24" t="str">
        <f>'120Nm 22mm 1.52m-min'!D54</f>
        <v>Ds</v>
      </c>
      <c r="E254" s="35">
        <f>'120Nm 22mm 1.52m-min'!E54</f>
        <v>16</v>
      </c>
      <c r="F254" s="14" t="e">
        <f>'120Nm 22mm 1.52m-min'!F54</f>
        <v>#N/A</v>
      </c>
      <c r="G254" s="41">
        <f>'120Nm 22mm 1.52m-min'!G54</f>
        <v>35</v>
      </c>
      <c r="H254" s="24" t="str">
        <f>'120Nm 22mm 1.52m-min'!H54</f>
        <v>J</v>
      </c>
      <c r="I254" s="35">
        <f>'120Nm 22mm 1.52m-min'!I54</f>
        <v>28</v>
      </c>
      <c r="J254" s="35">
        <f>'120Nm 22mm 1.52m-min'!J54</f>
        <v>35</v>
      </c>
      <c r="K254" s="25">
        <f>'120Nm 22mm 1.52m-min'!K54</f>
        <v>25.66</v>
      </c>
      <c r="L254" s="24" t="str">
        <f>'120Nm 22mm 1.52m-min'!L54</f>
        <v>Acciaio inox</v>
      </c>
      <c r="M254" s="25">
        <f>'120Nm 22mm 1.52m-min'!M54</f>
        <v>120.54</v>
      </c>
      <c r="N254" s="37">
        <f>'120Nm 22mm 1.52m-min'!N54</f>
        <v>120</v>
      </c>
      <c r="O254" s="41">
        <f>'120Nm 22mm 1.52m-min'!O54</f>
        <v>22</v>
      </c>
      <c r="P254" s="46">
        <f>'120Nm 22mm 1.52m-min'!P54</f>
        <v>1.5209999999999999</v>
      </c>
      <c r="Q254" s="14">
        <f>'120Nm 22mm 1.52m-min'!Q54</f>
        <v>44</v>
      </c>
      <c r="R254" s="26">
        <f>'120Nm 22mm 1.52m-min'!R54</f>
        <v>1</v>
      </c>
    </row>
    <row r="255" spans="1:18" x14ac:dyDescent="0.25">
      <c r="A255" s="24">
        <f>'120Nm 22mm 1.52m-min'!A55</f>
        <v>5860870</v>
      </c>
      <c r="B255" s="24">
        <f>'120Nm 22mm 1.52m-min'!B55</f>
        <v>0.628</v>
      </c>
      <c r="C255" s="24" t="str">
        <f>'120Nm 22mm 1.52m-min'!C55</f>
        <v>Tr24x5</v>
      </c>
      <c r="D255" s="24" t="str">
        <f>'120Nm 22mm 1.52m-min'!D55</f>
        <v>Tr</v>
      </c>
      <c r="E255" s="35">
        <f>'120Nm 22mm 1.52m-min'!E55</f>
        <v>24</v>
      </c>
      <c r="F255" s="14" t="e">
        <f>'120Nm 22mm 1.52m-min'!F55</f>
        <v>#N/A</v>
      </c>
      <c r="G255" s="41">
        <f>'120Nm 22mm 1.52m-min'!G55</f>
        <v>5</v>
      </c>
      <c r="H255" s="24" t="str">
        <f>'120Nm 22mm 1.52m-min'!H55</f>
        <v>J</v>
      </c>
      <c r="I255" s="35">
        <f>'120Nm 22mm 1.52m-min'!I55</f>
        <v>32</v>
      </c>
      <c r="J255" s="35">
        <f>'120Nm 22mm 1.52m-min'!J55</f>
        <v>44</v>
      </c>
      <c r="K255" s="25">
        <f>'120Nm 22mm 1.52m-min'!K55</f>
        <v>17.690000000000001</v>
      </c>
      <c r="L255" s="24" t="str">
        <f>'120Nm 22mm 1.52m-min'!L55</f>
        <v>Acciaio C15</v>
      </c>
      <c r="M255" s="25">
        <f>'120Nm 22mm 1.52m-min'!M55</f>
        <v>34.82</v>
      </c>
      <c r="N255" s="37">
        <f>'120Nm 22mm 1.52m-min'!N55</f>
        <v>120</v>
      </c>
      <c r="O255" s="41">
        <f>'120Nm 22mm 1.52m-min'!O55</f>
        <v>22</v>
      </c>
      <c r="P255" s="46">
        <f>'120Nm 22mm 1.52m-min'!P55</f>
        <v>1.5209999999999999</v>
      </c>
      <c r="Q255" s="14">
        <f>'120Nm 22mm 1.52m-min'!Q55</f>
        <v>308</v>
      </c>
      <c r="R255" s="26">
        <f>'120Nm 22mm 1.52m-min'!R55</f>
        <v>1</v>
      </c>
    </row>
    <row r="256" spans="1:18" x14ac:dyDescent="0.25">
      <c r="A256" s="24">
        <f>'120Nm 22mm 1.52m-min'!A56</f>
        <v>5612792</v>
      </c>
      <c r="B256" s="24">
        <f>'120Nm 22mm 1.52m-min'!B56</f>
        <v>0.53700000000000003</v>
      </c>
      <c r="C256" s="24" t="str">
        <f>'120Nm 22mm 1.52m-min'!C56</f>
        <v>Tr20x4</v>
      </c>
      <c r="D256" s="24" t="str">
        <f>'120Nm 22mm 1.52m-min'!D56</f>
        <v>Tr</v>
      </c>
      <c r="E256" s="35">
        <f>'120Nm 22mm 1.52m-min'!E56</f>
        <v>20</v>
      </c>
      <c r="F256" s="14" t="e">
        <f>'120Nm 22mm 1.52m-min'!F56</f>
        <v>#N/A</v>
      </c>
      <c r="G256" s="41">
        <f>'120Nm 22mm 1.52m-min'!G56</f>
        <v>4</v>
      </c>
      <c r="H256" s="24" t="str">
        <f>'120Nm 22mm 1.52m-min'!H56</f>
        <v>J</v>
      </c>
      <c r="I256" s="35">
        <f>'120Nm 22mm 1.52m-min'!I56</f>
        <v>32</v>
      </c>
      <c r="J256" s="35">
        <f>'120Nm 22mm 1.52m-min'!J56</f>
        <v>44</v>
      </c>
      <c r="K256" s="25">
        <f>'120Nm 22mm 1.52m-min'!K56</f>
        <v>15.39</v>
      </c>
      <c r="L256" s="24" t="str">
        <f>'120Nm 22mm 1.52m-min'!L56</f>
        <v>Acciaio inox</v>
      </c>
      <c r="M256" s="25">
        <f>'120Nm 22mm 1.52m-min'!M56</f>
        <v>124.89</v>
      </c>
      <c r="N256" s="37">
        <f>'120Nm 22mm 1.52m-min'!N56</f>
        <v>120</v>
      </c>
      <c r="O256" s="41">
        <f>'120Nm 22mm 1.52m-min'!O56</f>
        <v>22</v>
      </c>
      <c r="P256" s="46">
        <f>'120Nm 22mm 1.52m-min'!P56</f>
        <v>1.5209999999999999</v>
      </c>
      <c r="Q256" s="14">
        <f>'120Nm 22mm 1.52m-min'!Q56</f>
        <v>385</v>
      </c>
      <c r="R256" s="26">
        <f>'120Nm 22mm 1.52m-min'!R56</f>
        <v>1</v>
      </c>
    </row>
    <row r="257" spans="1:18" x14ac:dyDescent="0.25">
      <c r="A257" s="24">
        <f>'120Nm 22mm 1.52m-min'!A57</f>
        <v>5581781</v>
      </c>
      <c r="B257" s="24">
        <f>'120Nm 22mm 1.52m-min'!B57</f>
        <v>0.628</v>
      </c>
      <c r="C257" s="24" t="str">
        <f>'120Nm 22mm 1.52m-min'!C57</f>
        <v>Tr24x5</v>
      </c>
      <c r="D257" s="24" t="str">
        <f>'120Nm 22mm 1.52m-min'!D57</f>
        <v>Tr</v>
      </c>
      <c r="E257" s="35">
        <f>'120Nm 22mm 1.52m-min'!E57</f>
        <v>24</v>
      </c>
      <c r="F257" s="14" t="e">
        <f>'120Nm 22mm 1.52m-min'!F57</f>
        <v>#N/A</v>
      </c>
      <c r="G257" s="41">
        <f>'120Nm 22mm 1.52m-min'!G57</f>
        <v>5</v>
      </c>
      <c r="H257" s="24" t="str">
        <f>'120Nm 22mm 1.52m-min'!H57</f>
        <v>W300</v>
      </c>
      <c r="I257" s="35">
        <f>'120Nm 22mm 1.52m-min'!I57</f>
        <v>32</v>
      </c>
      <c r="J257" s="35">
        <f>'120Nm 22mm 1.52m-min'!J57</f>
        <v>44</v>
      </c>
      <c r="K257" s="25">
        <f>'120Nm 22mm 1.52m-min'!K57</f>
        <v>24.23</v>
      </c>
      <c r="L257" s="24" t="str">
        <f>'120Nm 22mm 1.52m-min'!L57</f>
        <v>Acciaio C15</v>
      </c>
      <c r="M257" s="25">
        <f>'120Nm 22mm 1.52m-min'!M57</f>
        <v>34.82</v>
      </c>
      <c r="N257" s="37">
        <f>'120Nm 22mm 1.52m-min'!N57</f>
        <v>120</v>
      </c>
      <c r="O257" s="41">
        <f>'120Nm 22mm 1.52m-min'!O57</f>
        <v>22</v>
      </c>
      <c r="P257" s="46">
        <f>'120Nm 22mm 1.52m-min'!P57</f>
        <v>1.5209999999999999</v>
      </c>
      <c r="Q257" s="14">
        <f>'120Nm 22mm 1.52m-min'!Q57</f>
        <v>308</v>
      </c>
      <c r="R257" s="26">
        <f>'120Nm 22mm 1.52m-min'!R57</f>
        <v>1</v>
      </c>
    </row>
    <row r="258" spans="1:18" x14ac:dyDescent="0.25">
      <c r="A258" s="24">
        <f>'120Nm 22mm 1.52m-min'!A58</f>
        <v>5451972</v>
      </c>
      <c r="B258" s="24">
        <f>'120Nm 22mm 1.52m-min'!B58</f>
        <v>0.628</v>
      </c>
      <c r="C258" s="24" t="str">
        <f>'120Nm 22mm 1.52m-min'!C58</f>
        <v>Tr24x5</v>
      </c>
      <c r="D258" s="24" t="str">
        <f>'120Nm 22mm 1.52m-min'!D58</f>
        <v>Tr</v>
      </c>
      <c r="E258" s="35">
        <f>'120Nm 22mm 1.52m-min'!E58</f>
        <v>24</v>
      </c>
      <c r="F258" s="14" t="e">
        <f>'120Nm 22mm 1.52m-min'!F58</f>
        <v>#N/A</v>
      </c>
      <c r="G258" s="41">
        <f>'120Nm 22mm 1.52m-min'!G58</f>
        <v>5</v>
      </c>
      <c r="H258" s="24" t="str">
        <f>'120Nm 22mm 1.52m-min'!H58</f>
        <v>R</v>
      </c>
      <c r="I258" s="35">
        <f>'120Nm 22mm 1.52m-min'!I58</f>
        <v>32</v>
      </c>
      <c r="J258" s="35">
        <f>'120Nm 22mm 1.52m-min'!J58</f>
        <v>44</v>
      </c>
      <c r="K258" s="25">
        <f>'120Nm 22mm 1.52m-min'!K58</f>
        <v>15.06</v>
      </c>
      <c r="L258" s="24" t="str">
        <f>'120Nm 22mm 1.52m-min'!L58</f>
        <v>Acciaio C15</v>
      </c>
      <c r="M258" s="25">
        <f>'120Nm 22mm 1.52m-min'!M58</f>
        <v>34.82</v>
      </c>
      <c r="N258" s="37">
        <f>'120Nm 22mm 1.52m-min'!N58</f>
        <v>120</v>
      </c>
      <c r="O258" s="41">
        <f>'120Nm 22mm 1.52m-min'!O58</f>
        <v>22</v>
      </c>
      <c r="P258" s="46">
        <f>'120Nm 22mm 1.52m-min'!P58</f>
        <v>1.5209999999999999</v>
      </c>
      <c r="Q258" s="14">
        <f>'120Nm 22mm 1.52m-min'!Q58</f>
        <v>308</v>
      </c>
      <c r="R258" s="26">
        <f>'120Nm 22mm 1.52m-min'!R58</f>
        <v>1</v>
      </c>
    </row>
    <row r="259" spans="1:18" x14ac:dyDescent="0.25">
      <c r="A259" s="24">
        <f>'120Nm 22mm 1.52m-min'!A59</f>
        <v>5345516</v>
      </c>
      <c r="B259" s="24">
        <f>'120Nm 22mm 1.52m-min'!B59</f>
        <v>0.53700000000000003</v>
      </c>
      <c r="C259" s="24" t="str">
        <f>'120Nm 22mm 1.52m-min'!C59</f>
        <v>Tr20x4</v>
      </c>
      <c r="D259" s="24" t="str">
        <f>'120Nm 22mm 1.52m-min'!D59</f>
        <v>Tr</v>
      </c>
      <c r="E259" s="35">
        <f>'120Nm 22mm 1.52m-min'!E59</f>
        <v>20</v>
      </c>
      <c r="F259" s="14" t="e">
        <f>'120Nm 22mm 1.52m-min'!F59</f>
        <v>#N/A</v>
      </c>
      <c r="G259" s="41">
        <f>'120Nm 22mm 1.52m-min'!G59</f>
        <v>4</v>
      </c>
      <c r="H259" s="24" t="str">
        <f>'120Nm 22mm 1.52m-min'!H59</f>
        <v>W300</v>
      </c>
      <c r="I259" s="35">
        <f>'120Nm 22mm 1.52m-min'!I59</f>
        <v>32</v>
      </c>
      <c r="J259" s="35">
        <f>'120Nm 22mm 1.52m-min'!J59</f>
        <v>44</v>
      </c>
      <c r="K259" s="25">
        <f>'120Nm 22mm 1.52m-min'!K59</f>
        <v>21.67</v>
      </c>
      <c r="L259" s="24" t="str">
        <f>'120Nm 22mm 1.52m-min'!L59</f>
        <v>Acciaio inox</v>
      </c>
      <c r="M259" s="25">
        <f>'120Nm 22mm 1.52m-min'!M59</f>
        <v>124.89</v>
      </c>
      <c r="N259" s="37">
        <f>'120Nm 22mm 1.52m-min'!N59</f>
        <v>120</v>
      </c>
      <c r="O259" s="41">
        <f>'120Nm 22mm 1.52m-min'!O59</f>
        <v>22</v>
      </c>
      <c r="P259" s="46">
        <f>'120Nm 22mm 1.52m-min'!P59</f>
        <v>1.5209999999999999</v>
      </c>
      <c r="Q259" s="14">
        <f>'120Nm 22mm 1.52m-min'!Q59</f>
        <v>385</v>
      </c>
      <c r="R259" s="26">
        <f>'120Nm 22mm 1.52m-min'!R59</f>
        <v>1</v>
      </c>
    </row>
    <row r="260" spans="1:18" x14ac:dyDescent="0.25">
      <c r="A260" s="24">
        <f>'120Nm 22mm 1.52m-min'!A60</f>
        <v>5219393</v>
      </c>
      <c r="B260" s="24">
        <f>'120Nm 22mm 1.52m-min'!B60</f>
        <v>3.532</v>
      </c>
      <c r="C260" s="24" t="str">
        <f>'120Nm 22mm 1.52m-min'!C60</f>
        <v>Ds18x80</v>
      </c>
      <c r="D260" s="24" t="str">
        <f>'120Nm 22mm 1.52m-min'!D60</f>
        <v>Ds</v>
      </c>
      <c r="E260" s="35">
        <f>'120Nm 22mm 1.52m-min'!E60</f>
        <v>18</v>
      </c>
      <c r="F260" s="14" t="e">
        <f>'120Nm 22mm 1.52m-min'!F60</f>
        <v>#N/A</v>
      </c>
      <c r="G260" s="41">
        <f>'120Nm 22mm 1.52m-min'!G60</f>
        <v>80</v>
      </c>
      <c r="H260" s="24" t="str">
        <f>'120Nm 22mm 1.52m-min'!H60</f>
        <v>J</v>
      </c>
      <c r="I260" s="35">
        <f>'120Nm 22mm 1.52m-min'!I60</f>
        <v>28</v>
      </c>
      <c r="J260" s="35">
        <f>'120Nm 22mm 1.52m-min'!J60</f>
        <v>35</v>
      </c>
      <c r="K260" s="25">
        <f>'120Nm 22mm 1.52m-min'!K60</f>
        <v>27.91</v>
      </c>
      <c r="L260" s="24" t="str">
        <f>'120Nm 22mm 1.52m-min'!L60</f>
        <v>Alluminio</v>
      </c>
      <c r="M260" s="25">
        <f>'120Nm 22mm 1.52m-min'!M60</f>
        <v>310.5</v>
      </c>
      <c r="N260" s="37">
        <f>'120Nm 22mm 1.52m-min'!N60</f>
        <v>120</v>
      </c>
      <c r="O260" s="41">
        <f>'120Nm 22mm 1.52m-min'!O60</f>
        <v>22</v>
      </c>
      <c r="P260" s="46">
        <f>'120Nm 22mm 1.52m-min'!P60</f>
        <v>1.5209999999999999</v>
      </c>
      <c r="Q260" s="14">
        <f>'120Nm 22mm 1.52m-min'!Q60</f>
        <v>19.25</v>
      </c>
      <c r="R260" s="26">
        <f>'120Nm 22mm 1.52m-min'!R60</f>
        <v>1</v>
      </c>
    </row>
    <row r="261" spans="1:18" x14ac:dyDescent="0.25">
      <c r="A261" s="24">
        <f>'120Nm 22mm 1.52m-min'!A61</f>
        <v>5219393</v>
      </c>
      <c r="B261" s="24">
        <f>'120Nm 22mm 1.52m-min'!B61</f>
        <v>3.532</v>
      </c>
      <c r="C261" s="24" t="str">
        <f>'120Nm 22mm 1.52m-min'!C61</f>
        <v>Ds18x80</v>
      </c>
      <c r="D261" s="24" t="str">
        <f>'120Nm 22mm 1.52m-min'!D61</f>
        <v>Ds</v>
      </c>
      <c r="E261" s="35">
        <f>'120Nm 22mm 1.52m-min'!E61</f>
        <v>18</v>
      </c>
      <c r="F261" s="14" t="e">
        <f>'120Nm 22mm 1.52m-min'!F61</f>
        <v>#N/A</v>
      </c>
      <c r="G261" s="41">
        <f>'120Nm 22mm 1.52m-min'!G61</f>
        <v>80</v>
      </c>
      <c r="H261" s="24" t="str">
        <f>'120Nm 22mm 1.52m-min'!H61</f>
        <v>J</v>
      </c>
      <c r="I261" s="35">
        <f>'120Nm 22mm 1.52m-min'!I61</f>
        <v>28</v>
      </c>
      <c r="J261" s="35">
        <f>'120Nm 22mm 1.52m-min'!J61</f>
        <v>35</v>
      </c>
      <c r="K261" s="25">
        <f>'120Nm 22mm 1.52m-min'!K61</f>
        <v>27.91</v>
      </c>
      <c r="L261" s="24" t="str">
        <f>'120Nm 22mm 1.52m-min'!L61</f>
        <v>Acciaio inox</v>
      </c>
      <c r="M261" s="25">
        <f>'120Nm 22mm 1.52m-min'!M61</f>
        <v>139.4</v>
      </c>
      <c r="N261" s="37">
        <f>'120Nm 22mm 1.52m-min'!N61</f>
        <v>120</v>
      </c>
      <c r="O261" s="41">
        <f>'120Nm 22mm 1.52m-min'!O61</f>
        <v>22</v>
      </c>
      <c r="P261" s="46">
        <f>'120Nm 22mm 1.52m-min'!P61</f>
        <v>1.5209999999999999</v>
      </c>
      <c r="Q261" s="14">
        <f>'120Nm 22mm 1.52m-min'!Q61</f>
        <v>19.25</v>
      </c>
      <c r="R261" s="26">
        <f>'120Nm 22mm 1.52m-min'!R61</f>
        <v>1</v>
      </c>
    </row>
    <row r="262" spans="1:18" x14ac:dyDescent="0.25">
      <c r="A262" s="24">
        <f>'120Nm 22mm 1.52m-min'!A62</f>
        <v>5169677</v>
      </c>
      <c r="B262" s="24">
        <f>'120Nm 22mm 1.52m-min'!B62</f>
        <v>0.53700000000000003</v>
      </c>
      <c r="C262" s="24" t="str">
        <f>'120Nm 22mm 1.52m-min'!C62</f>
        <v>Tr20x4</v>
      </c>
      <c r="D262" s="24" t="str">
        <f>'120Nm 22mm 1.52m-min'!D62</f>
        <v>Tr</v>
      </c>
      <c r="E262" s="35">
        <f>'120Nm 22mm 1.52m-min'!E62</f>
        <v>20</v>
      </c>
      <c r="F262" s="14" t="e">
        <f>'120Nm 22mm 1.52m-min'!F62</f>
        <v>#N/A</v>
      </c>
      <c r="G262" s="41">
        <f>'120Nm 22mm 1.52m-min'!G62</f>
        <v>4</v>
      </c>
      <c r="H262" s="24" t="str">
        <f>'120Nm 22mm 1.52m-min'!H62</f>
        <v>R</v>
      </c>
      <c r="I262" s="35">
        <f>'120Nm 22mm 1.52m-min'!I62</f>
        <v>32</v>
      </c>
      <c r="J262" s="35">
        <f>'120Nm 22mm 1.52m-min'!J62</f>
        <v>44</v>
      </c>
      <c r="K262" s="25">
        <f>'120Nm 22mm 1.52m-min'!K62</f>
        <v>12.68</v>
      </c>
      <c r="L262" s="24" t="str">
        <f>'120Nm 22mm 1.52m-min'!L62</f>
        <v>Acciaio inox</v>
      </c>
      <c r="M262" s="25">
        <f>'120Nm 22mm 1.52m-min'!M62</f>
        <v>124.89</v>
      </c>
      <c r="N262" s="37">
        <f>'120Nm 22mm 1.52m-min'!N62</f>
        <v>120</v>
      </c>
      <c r="O262" s="41">
        <f>'120Nm 22mm 1.52m-min'!O62</f>
        <v>22</v>
      </c>
      <c r="P262" s="46">
        <f>'120Nm 22mm 1.52m-min'!P62</f>
        <v>1.5209999999999999</v>
      </c>
      <c r="Q262" s="14">
        <f>'120Nm 22mm 1.52m-min'!Q62</f>
        <v>385</v>
      </c>
      <c r="R262" s="26">
        <f>'120Nm 22mm 1.52m-min'!R62</f>
        <v>1</v>
      </c>
    </row>
    <row r="263" spans="1:18" x14ac:dyDescent="0.25">
      <c r="A263" s="24">
        <f>'120Nm 22mm 1.52m-min'!A63</f>
        <v>5098006</v>
      </c>
      <c r="B263" s="24">
        <f>'120Nm 22mm 1.52m-min'!B63</f>
        <v>1.0229999999999999</v>
      </c>
      <c r="C263" s="24" t="str">
        <f>'120Nm 22mm 1.52m-min'!C63</f>
        <v>Ds14x25</v>
      </c>
      <c r="D263" s="24" t="str">
        <f>'120Nm 22mm 1.52m-min'!D63</f>
        <v>Ds</v>
      </c>
      <c r="E263" s="35">
        <f>'120Nm 22mm 1.52m-min'!E63</f>
        <v>14</v>
      </c>
      <c r="F263" s="14" t="e">
        <f>'120Nm 22mm 1.52m-min'!F63</f>
        <v>#N/A</v>
      </c>
      <c r="G263" s="41">
        <f>'120Nm 22mm 1.52m-min'!G63</f>
        <v>25</v>
      </c>
      <c r="H263" s="24" t="str">
        <f>'120Nm 22mm 1.52m-min'!H63</f>
        <v>J</v>
      </c>
      <c r="I263" s="35">
        <f>'120Nm 22mm 1.52m-min'!I63</f>
        <v>28</v>
      </c>
      <c r="J263" s="35">
        <f>'120Nm 22mm 1.52m-min'!J63</f>
        <v>35</v>
      </c>
      <c r="K263" s="25">
        <f>'120Nm 22mm 1.52m-min'!K63</f>
        <v>24.16</v>
      </c>
      <c r="L263" s="24" t="str">
        <f>'120Nm 22mm 1.52m-min'!L63</f>
        <v>Acciaio inox</v>
      </c>
      <c r="M263" s="25">
        <f>'120Nm 22mm 1.52m-min'!M63</f>
        <v>90.2</v>
      </c>
      <c r="N263" s="37">
        <f>'120Nm 22mm 1.52m-min'!N63</f>
        <v>120</v>
      </c>
      <c r="O263" s="41">
        <f>'120Nm 22mm 1.52m-min'!O63</f>
        <v>22</v>
      </c>
      <c r="P263" s="46">
        <f>'120Nm 22mm 1.52m-min'!P63</f>
        <v>1.5209999999999999</v>
      </c>
      <c r="Q263" s="14">
        <f>'120Nm 22mm 1.52m-min'!Q63</f>
        <v>61.6</v>
      </c>
      <c r="R263" s="26">
        <f>'120Nm 22mm 1.52m-min'!R63</f>
        <v>1</v>
      </c>
    </row>
    <row r="264" spans="1:18" x14ac:dyDescent="0.25">
      <c r="A264" s="24">
        <f>'120Nm 22mm 1.52m-min'!A64</f>
        <v>5098006</v>
      </c>
      <c r="B264" s="24">
        <f>'120Nm 22mm 1.52m-min'!B64</f>
        <v>1.1970000000000001</v>
      </c>
      <c r="C264" s="24" t="str">
        <f>'120Nm 22mm 1.52m-min'!C64</f>
        <v>Ds14x30</v>
      </c>
      <c r="D264" s="24" t="str">
        <f>'120Nm 22mm 1.52m-min'!D64</f>
        <v>Ds</v>
      </c>
      <c r="E264" s="35">
        <f>'120Nm 22mm 1.52m-min'!E64</f>
        <v>14</v>
      </c>
      <c r="F264" s="14" t="e">
        <f>'120Nm 22mm 1.52m-min'!F64</f>
        <v>#N/A</v>
      </c>
      <c r="G264" s="41">
        <f>'120Nm 22mm 1.52m-min'!G64</f>
        <v>30</v>
      </c>
      <c r="H264" s="24" t="str">
        <f>'120Nm 22mm 1.52m-min'!H64</f>
        <v>J</v>
      </c>
      <c r="I264" s="35">
        <f>'120Nm 22mm 1.52m-min'!I64</f>
        <v>28</v>
      </c>
      <c r="J264" s="35">
        <f>'120Nm 22mm 1.52m-min'!J64</f>
        <v>35</v>
      </c>
      <c r="K264" s="25">
        <f>'120Nm 22mm 1.52m-min'!K64</f>
        <v>24.16</v>
      </c>
      <c r="L264" s="24" t="str">
        <f>'120Nm 22mm 1.52m-min'!L64</f>
        <v>Acciaio inox</v>
      </c>
      <c r="M264" s="25">
        <f>'120Nm 22mm 1.52m-min'!M64</f>
        <v>90.2</v>
      </c>
      <c r="N264" s="37">
        <f>'120Nm 22mm 1.52m-min'!N64</f>
        <v>120</v>
      </c>
      <c r="O264" s="41">
        <f>'120Nm 22mm 1.52m-min'!O64</f>
        <v>22</v>
      </c>
      <c r="P264" s="46">
        <f>'120Nm 22mm 1.52m-min'!P64</f>
        <v>1.5209999999999999</v>
      </c>
      <c r="Q264" s="14">
        <f>'120Nm 22mm 1.52m-min'!Q64</f>
        <v>51.333333333333336</v>
      </c>
      <c r="R264" s="26">
        <f>'120Nm 22mm 1.52m-min'!R64</f>
        <v>1</v>
      </c>
    </row>
    <row r="265" spans="1:18" x14ac:dyDescent="0.25">
      <c r="A265" s="24">
        <f>'120Nm 22mm 1.52m-min'!A65</f>
        <v>5069618</v>
      </c>
      <c r="B265" s="24">
        <f>'120Nm 22mm 1.52m-min'!B65</f>
        <v>0.53700000000000003</v>
      </c>
      <c r="C265" s="24" t="str">
        <f>'120Nm 22mm 1.52m-min'!C65</f>
        <v>Tr20x4</v>
      </c>
      <c r="D265" s="24" t="str">
        <f>'120Nm 22mm 1.52m-min'!D65</f>
        <v>Tr</v>
      </c>
      <c r="E265" s="35">
        <f>'120Nm 22mm 1.52m-min'!E65</f>
        <v>20</v>
      </c>
      <c r="F265" s="14" t="e">
        <f>'120Nm 22mm 1.52m-min'!F65</f>
        <v>#N/A</v>
      </c>
      <c r="G265" s="41">
        <f>'120Nm 22mm 1.52m-min'!G65</f>
        <v>4</v>
      </c>
      <c r="H265" s="24" t="str">
        <f>'120Nm 22mm 1.52m-min'!H65</f>
        <v>J</v>
      </c>
      <c r="I265" s="35">
        <f>'120Nm 22mm 1.52m-min'!I65</f>
        <v>32</v>
      </c>
      <c r="J265" s="35">
        <f>'120Nm 22mm 1.52m-min'!J65</f>
        <v>44</v>
      </c>
      <c r="K265" s="25">
        <f>'120Nm 22mm 1.52m-min'!K65</f>
        <v>15.39</v>
      </c>
      <c r="L265" s="24" t="str">
        <f>'120Nm 22mm 1.52m-min'!L65</f>
        <v>Alluminio</v>
      </c>
      <c r="M265" s="25">
        <f>'120Nm 22mm 1.52m-min'!M65</f>
        <v>255</v>
      </c>
      <c r="N265" s="37">
        <f>'120Nm 22mm 1.52m-min'!N65</f>
        <v>120</v>
      </c>
      <c r="O265" s="41">
        <f>'120Nm 22mm 1.52m-min'!O65</f>
        <v>22</v>
      </c>
      <c r="P265" s="46">
        <f>'120Nm 22mm 1.52m-min'!P65</f>
        <v>1.5209999999999999</v>
      </c>
      <c r="Q265" s="14">
        <f>'120Nm 22mm 1.52m-min'!Q65</f>
        <v>385</v>
      </c>
      <c r="R265" s="26">
        <f>'120Nm 22mm 1.52m-min'!R65</f>
        <v>1</v>
      </c>
    </row>
    <row r="266" spans="1:18" x14ac:dyDescent="0.25">
      <c r="A266" s="24">
        <f>'120Nm 22mm 1.52m-min'!A66</f>
        <v>4981668</v>
      </c>
      <c r="B266" s="24">
        <f>'120Nm 22mm 1.52m-min'!B66</f>
        <v>0.63900000000000001</v>
      </c>
      <c r="C266" s="24" t="str">
        <f>'120Nm 22mm 1.52m-min'!C66</f>
        <v>Tr20x8P4</v>
      </c>
      <c r="D266" s="24" t="str">
        <f>'120Nm 22mm 1.52m-min'!D66</f>
        <v>Tr</v>
      </c>
      <c r="E266" s="35">
        <f>'120Nm 22mm 1.52m-min'!E66</f>
        <v>20</v>
      </c>
      <c r="F266" s="14">
        <f>'120Nm 22mm 1.52m-min'!F66</f>
        <v>8</v>
      </c>
      <c r="G266" s="41">
        <f>'120Nm 22mm 1.52m-min'!G66</f>
        <v>4</v>
      </c>
      <c r="H266" s="24" t="str">
        <f>'120Nm 22mm 1.52m-min'!H66</f>
        <v>J</v>
      </c>
      <c r="I266" s="35">
        <f>'120Nm 22mm 1.52m-min'!I66</f>
        <v>32</v>
      </c>
      <c r="J266" s="35">
        <f>'120Nm 22mm 1.52m-min'!J66</f>
        <v>44</v>
      </c>
      <c r="K266" s="25">
        <f>'120Nm 22mm 1.52m-min'!K66</f>
        <v>20.45</v>
      </c>
      <c r="L266" s="24" t="str">
        <f>'120Nm 22mm 1.52m-min'!L66</f>
        <v>Acciaio inox</v>
      </c>
      <c r="M266" s="25">
        <f>'120Nm 22mm 1.52m-min'!M66</f>
        <v>147.88999999999999</v>
      </c>
      <c r="N266" s="37">
        <f>'120Nm 22mm 1.52m-min'!N66</f>
        <v>120</v>
      </c>
      <c r="O266" s="41">
        <f>'120Nm 22mm 1.52m-min'!O66</f>
        <v>22</v>
      </c>
      <c r="P266" s="46">
        <f>'120Nm 22mm 1.52m-min'!P66</f>
        <v>1.5209999999999999</v>
      </c>
      <c r="Q266" s="14">
        <f>'120Nm 22mm 1.52m-min'!Q66</f>
        <v>385</v>
      </c>
      <c r="R266" s="26">
        <f>'120Nm 22mm 1.52m-min'!R66</f>
        <v>1</v>
      </c>
    </row>
    <row r="267" spans="1:18" x14ac:dyDescent="0.25">
      <c r="A267" s="24">
        <f>'120Nm 22mm 1.52m-min'!A67</f>
        <v>4980101</v>
      </c>
      <c r="B267" s="24">
        <f>'120Nm 22mm 1.52m-min'!B67</f>
        <v>1.5980000000000001</v>
      </c>
      <c r="C267" s="24" t="str">
        <f>'120Nm 22mm 1.52m-min'!C67</f>
        <v>Ds14x406</v>
      </c>
      <c r="D267" s="24" t="str">
        <f>'120Nm 22mm 1.52m-min'!D67</f>
        <v>Ds</v>
      </c>
      <c r="E267" s="35">
        <f>'120Nm 22mm 1.52m-min'!E67</f>
        <v>14</v>
      </c>
      <c r="F267" s="14" t="e">
        <f>'120Nm 22mm 1.52m-min'!F67</f>
        <v>#N/A</v>
      </c>
      <c r="G267" s="41">
        <f>'120Nm 22mm 1.52m-min'!G67</f>
        <v>406</v>
      </c>
      <c r="H267" s="24" t="str">
        <f>'120Nm 22mm 1.52m-min'!H67</f>
        <v>J</v>
      </c>
      <c r="I267" s="35">
        <f>'120Nm 22mm 1.52m-min'!I67</f>
        <v>28</v>
      </c>
      <c r="J267" s="35">
        <f>'120Nm 22mm 1.52m-min'!J67</f>
        <v>35</v>
      </c>
      <c r="K267" s="25" t="str">
        <f>'120Nm 22mm 1.52m-min'!K67</f>
        <v>Su richiesta</v>
      </c>
      <c r="L267" s="24" t="str">
        <f>'120Nm 22mm 1.52m-min'!L67</f>
        <v>Acciaio inox</v>
      </c>
      <c r="M267" s="25">
        <f>'120Nm 22mm 1.52m-min'!M67</f>
        <v>95.12</v>
      </c>
      <c r="N267" s="37">
        <f>'120Nm 22mm 1.52m-min'!N67</f>
        <v>120</v>
      </c>
      <c r="O267" s="41">
        <f>'120Nm 22mm 1.52m-min'!O67</f>
        <v>22</v>
      </c>
      <c r="P267" s="46">
        <f>'120Nm 22mm 1.52m-min'!P67</f>
        <v>1.5209999999999999</v>
      </c>
      <c r="Q267" s="14">
        <f>'120Nm 22mm 1.52m-min'!Q67</f>
        <v>3.7931034482758621</v>
      </c>
      <c r="R267" s="26">
        <f>'120Nm 22mm 1.52m-min'!R67</f>
        <v>1</v>
      </c>
    </row>
    <row r="268" spans="1:18" x14ac:dyDescent="0.25">
      <c r="A268" s="24">
        <f>'120Nm 22mm 1.52m-min'!A68</f>
        <v>4835636</v>
      </c>
      <c r="B268" s="24">
        <f>'120Nm 22mm 1.52m-min'!B68</f>
        <v>0.53700000000000003</v>
      </c>
      <c r="C268" s="24" t="str">
        <f>'120Nm 22mm 1.52m-min'!C68</f>
        <v>Tr20x4</v>
      </c>
      <c r="D268" s="24" t="str">
        <f>'120Nm 22mm 1.52m-min'!D68</f>
        <v>Tr</v>
      </c>
      <c r="E268" s="35">
        <f>'120Nm 22mm 1.52m-min'!E68</f>
        <v>20</v>
      </c>
      <c r="F268" s="14" t="e">
        <f>'120Nm 22mm 1.52m-min'!F68</f>
        <v>#N/A</v>
      </c>
      <c r="G268" s="41">
        <f>'120Nm 22mm 1.52m-min'!G68</f>
        <v>4</v>
      </c>
      <c r="H268" s="24" t="str">
        <f>'120Nm 22mm 1.52m-min'!H68</f>
        <v>W300</v>
      </c>
      <c r="I268" s="35">
        <f>'120Nm 22mm 1.52m-min'!I68</f>
        <v>32</v>
      </c>
      <c r="J268" s="35">
        <f>'120Nm 22mm 1.52m-min'!J68</f>
        <v>44</v>
      </c>
      <c r="K268" s="25">
        <f>'120Nm 22mm 1.52m-min'!K68</f>
        <v>21.67</v>
      </c>
      <c r="L268" s="24" t="str">
        <f>'120Nm 22mm 1.52m-min'!L68</f>
        <v>Alluminio</v>
      </c>
      <c r="M268" s="25">
        <f>'120Nm 22mm 1.52m-min'!M68</f>
        <v>255</v>
      </c>
      <c r="N268" s="37">
        <f>'120Nm 22mm 1.52m-min'!N68</f>
        <v>120</v>
      </c>
      <c r="O268" s="41">
        <f>'120Nm 22mm 1.52m-min'!O68</f>
        <v>22</v>
      </c>
      <c r="P268" s="46">
        <f>'120Nm 22mm 1.52m-min'!P68</f>
        <v>1.5209999999999999</v>
      </c>
      <c r="Q268" s="14">
        <f>'120Nm 22mm 1.52m-min'!Q68</f>
        <v>385</v>
      </c>
      <c r="R268" s="26">
        <f>'120Nm 22mm 1.52m-min'!R68</f>
        <v>1</v>
      </c>
    </row>
    <row r="269" spans="1:18" x14ac:dyDescent="0.25">
      <c r="A269" s="24">
        <f>'120Nm 22mm 1.52m-min'!A69</f>
        <v>4744446</v>
      </c>
      <c r="B269" s="24">
        <f>'120Nm 22mm 1.52m-min'!B69</f>
        <v>0.63900000000000001</v>
      </c>
      <c r="C269" s="24" t="str">
        <f>'120Nm 22mm 1.52m-min'!C69</f>
        <v>Tr20x8P4</v>
      </c>
      <c r="D269" s="24" t="str">
        <f>'120Nm 22mm 1.52m-min'!D69</f>
        <v>Tr</v>
      </c>
      <c r="E269" s="35">
        <f>'120Nm 22mm 1.52m-min'!E69</f>
        <v>20</v>
      </c>
      <c r="F269" s="14">
        <f>'120Nm 22mm 1.52m-min'!F69</f>
        <v>8</v>
      </c>
      <c r="G269" s="41">
        <f>'120Nm 22mm 1.52m-min'!G69</f>
        <v>4</v>
      </c>
      <c r="H269" s="24" t="str">
        <f>'120Nm 22mm 1.52m-min'!H69</f>
        <v>W300</v>
      </c>
      <c r="I269" s="35">
        <f>'120Nm 22mm 1.52m-min'!I69</f>
        <v>32</v>
      </c>
      <c r="J269" s="35">
        <f>'120Nm 22mm 1.52m-min'!J69</f>
        <v>44</v>
      </c>
      <c r="K269" s="25">
        <f>'120Nm 22mm 1.52m-min'!K69</f>
        <v>27.29</v>
      </c>
      <c r="L269" s="24" t="str">
        <f>'120Nm 22mm 1.52m-min'!L69</f>
        <v>Acciaio inox</v>
      </c>
      <c r="M269" s="25">
        <f>'120Nm 22mm 1.52m-min'!M69</f>
        <v>147.88999999999999</v>
      </c>
      <c r="N269" s="37">
        <f>'120Nm 22mm 1.52m-min'!N69</f>
        <v>120</v>
      </c>
      <c r="O269" s="41">
        <f>'120Nm 22mm 1.52m-min'!O69</f>
        <v>22</v>
      </c>
      <c r="P269" s="46">
        <f>'120Nm 22mm 1.52m-min'!P69</f>
        <v>1.5209999999999999</v>
      </c>
      <c r="Q269" s="14">
        <f>'120Nm 22mm 1.52m-min'!Q69</f>
        <v>385</v>
      </c>
      <c r="R269" s="26">
        <f>'120Nm 22mm 1.52m-min'!R69</f>
        <v>1</v>
      </c>
    </row>
    <row r="270" spans="1:18" x14ac:dyDescent="0.25">
      <c r="A270" s="24">
        <f>'120Nm 22mm 1.52m-min'!A70</f>
        <v>4691289</v>
      </c>
      <c r="B270" s="24">
        <f>'120Nm 22mm 1.52m-min'!B70</f>
        <v>0.53700000000000003</v>
      </c>
      <c r="C270" s="24" t="str">
        <f>'120Nm 22mm 1.52m-min'!C70</f>
        <v>Tr20x4</v>
      </c>
      <c r="D270" s="24" t="str">
        <f>'120Nm 22mm 1.52m-min'!D70</f>
        <v>Tr</v>
      </c>
      <c r="E270" s="35">
        <f>'120Nm 22mm 1.52m-min'!E70</f>
        <v>20</v>
      </c>
      <c r="F270" s="14" t="e">
        <f>'120Nm 22mm 1.52m-min'!F70</f>
        <v>#N/A</v>
      </c>
      <c r="G270" s="41">
        <f>'120Nm 22mm 1.52m-min'!G70</f>
        <v>4</v>
      </c>
      <c r="H270" s="24" t="str">
        <f>'120Nm 22mm 1.52m-min'!H70</f>
        <v>R</v>
      </c>
      <c r="I270" s="35">
        <f>'120Nm 22mm 1.52m-min'!I70</f>
        <v>32</v>
      </c>
      <c r="J270" s="35">
        <f>'120Nm 22mm 1.52m-min'!J70</f>
        <v>44</v>
      </c>
      <c r="K270" s="25">
        <f>'120Nm 22mm 1.52m-min'!K70</f>
        <v>12.68</v>
      </c>
      <c r="L270" s="24" t="str">
        <f>'120Nm 22mm 1.52m-min'!L70</f>
        <v>Alluminio</v>
      </c>
      <c r="M270" s="25">
        <f>'120Nm 22mm 1.52m-min'!M70</f>
        <v>255</v>
      </c>
      <c r="N270" s="37">
        <f>'120Nm 22mm 1.52m-min'!N70</f>
        <v>120</v>
      </c>
      <c r="O270" s="41">
        <f>'120Nm 22mm 1.52m-min'!O70</f>
        <v>22</v>
      </c>
      <c r="P270" s="46">
        <f>'120Nm 22mm 1.52m-min'!P70</f>
        <v>1.5209999999999999</v>
      </c>
      <c r="Q270" s="14">
        <f>'120Nm 22mm 1.52m-min'!Q70</f>
        <v>385</v>
      </c>
      <c r="R270" s="26">
        <f>'120Nm 22mm 1.52m-min'!R70</f>
        <v>1</v>
      </c>
    </row>
    <row r="271" spans="1:18" x14ac:dyDescent="0.25">
      <c r="A271" s="24">
        <f>'120Nm 22mm 1.52m-min'!A71</f>
        <v>4674762</v>
      </c>
      <c r="B271" s="24">
        <f>'120Nm 22mm 1.52m-min'!B71</f>
        <v>1.0309999999999999</v>
      </c>
      <c r="C271" s="24" t="str">
        <f>'120Nm 22mm 1.52m-min'!C71</f>
        <v>Ds18x24</v>
      </c>
      <c r="D271" s="24" t="str">
        <f>'120Nm 22mm 1.52m-min'!D71</f>
        <v>Ds</v>
      </c>
      <c r="E271" s="35">
        <f>'120Nm 22mm 1.52m-min'!E71</f>
        <v>18</v>
      </c>
      <c r="F271" s="14" t="e">
        <f>'120Nm 22mm 1.52m-min'!F71</f>
        <v>#N/A</v>
      </c>
      <c r="G271" s="41">
        <f>'120Nm 22mm 1.52m-min'!G71</f>
        <v>24</v>
      </c>
      <c r="H271" s="24" t="str">
        <f>'120Nm 22mm 1.52m-min'!H71</f>
        <v>R</v>
      </c>
      <c r="I271" s="35">
        <f>'120Nm 22mm 1.52m-min'!I71</f>
        <v>28</v>
      </c>
      <c r="J271" s="35">
        <f>'120Nm 22mm 1.52m-min'!J71</f>
        <v>35</v>
      </c>
      <c r="K271" s="25" t="str">
        <f>'120Nm 22mm 1.52m-min'!K71</f>
        <v>Su richiesta</v>
      </c>
      <c r="L271" s="24" t="str">
        <f>'120Nm 22mm 1.52m-min'!L71</f>
        <v>Alluminio</v>
      </c>
      <c r="M271" s="25">
        <f>'120Nm 22mm 1.52m-min'!M71</f>
        <v>243</v>
      </c>
      <c r="N271" s="37">
        <f>'120Nm 22mm 1.52m-min'!N71</f>
        <v>120</v>
      </c>
      <c r="O271" s="41">
        <f>'120Nm 22mm 1.52m-min'!O71</f>
        <v>22</v>
      </c>
      <c r="P271" s="46">
        <f>'120Nm 22mm 1.52m-min'!P71</f>
        <v>1.5209999999999999</v>
      </c>
      <c r="Q271" s="14">
        <f>'120Nm 22mm 1.52m-min'!Q71</f>
        <v>64.166666666666671</v>
      </c>
      <c r="R271" s="26">
        <f>'120Nm 22mm 1.52m-min'!R71</f>
        <v>1</v>
      </c>
    </row>
    <row r="272" spans="1:18" x14ac:dyDescent="0.25">
      <c r="A272" s="24">
        <f>'120Nm 22mm 1.52m-min'!A72</f>
        <v>4674762</v>
      </c>
      <c r="B272" s="24">
        <f>'120Nm 22mm 1.52m-min'!B72</f>
        <v>1.0309999999999999</v>
      </c>
      <c r="C272" s="24" t="str">
        <f>'120Nm 22mm 1.52m-min'!C72</f>
        <v>Ds18x24</v>
      </c>
      <c r="D272" s="24" t="str">
        <f>'120Nm 22mm 1.52m-min'!D72</f>
        <v>Ds</v>
      </c>
      <c r="E272" s="35">
        <f>'120Nm 22mm 1.52m-min'!E72</f>
        <v>18</v>
      </c>
      <c r="F272" s="14" t="e">
        <f>'120Nm 22mm 1.52m-min'!F72</f>
        <v>#N/A</v>
      </c>
      <c r="G272" s="41">
        <f>'120Nm 22mm 1.52m-min'!G72</f>
        <v>24</v>
      </c>
      <c r="H272" s="24" t="str">
        <f>'120Nm 22mm 1.52m-min'!H72</f>
        <v>R</v>
      </c>
      <c r="I272" s="35">
        <f>'120Nm 22mm 1.52m-min'!I72</f>
        <v>28</v>
      </c>
      <c r="J272" s="35">
        <f>'120Nm 22mm 1.52m-min'!J72</f>
        <v>35</v>
      </c>
      <c r="K272" s="25" t="str">
        <f>'120Nm 22mm 1.52m-min'!K72</f>
        <v>Su richiesta</v>
      </c>
      <c r="L272" s="24" t="str">
        <f>'120Nm 22mm 1.52m-min'!L72</f>
        <v>Acciaio inox</v>
      </c>
      <c r="M272" s="25">
        <f>'120Nm 22mm 1.52m-min'!M72</f>
        <v>146.37</v>
      </c>
      <c r="N272" s="37">
        <f>'120Nm 22mm 1.52m-min'!N72</f>
        <v>120</v>
      </c>
      <c r="O272" s="41">
        <f>'120Nm 22mm 1.52m-min'!O72</f>
        <v>22</v>
      </c>
      <c r="P272" s="46">
        <f>'120Nm 22mm 1.52m-min'!P72</f>
        <v>1.5209999999999999</v>
      </c>
      <c r="Q272" s="14">
        <f>'120Nm 22mm 1.52m-min'!Q72</f>
        <v>64.166666666666671</v>
      </c>
      <c r="R272" s="26">
        <f>'120Nm 22mm 1.52m-min'!R72</f>
        <v>1</v>
      </c>
    </row>
    <row r="273" spans="1:18" x14ac:dyDescent="0.25">
      <c r="A273" s="24">
        <f>'120Nm 22mm 1.52m-min'!A73</f>
        <v>4588379</v>
      </c>
      <c r="B273" s="24">
        <f>'120Nm 22mm 1.52m-min'!B73</f>
        <v>0.63900000000000001</v>
      </c>
      <c r="C273" s="24" t="str">
        <f>'120Nm 22mm 1.52m-min'!C73</f>
        <v>Tr20x8P4</v>
      </c>
      <c r="D273" s="24" t="str">
        <f>'120Nm 22mm 1.52m-min'!D73</f>
        <v>Tr</v>
      </c>
      <c r="E273" s="35">
        <f>'120Nm 22mm 1.52m-min'!E73</f>
        <v>20</v>
      </c>
      <c r="F273" s="14">
        <f>'120Nm 22mm 1.52m-min'!F73</f>
        <v>8</v>
      </c>
      <c r="G273" s="41">
        <f>'120Nm 22mm 1.52m-min'!G73</f>
        <v>4</v>
      </c>
      <c r="H273" s="24" t="str">
        <f>'120Nm 22mm 1.52m-min'!H73</f>
        <v>R</v>
      </c>
      <c r="I273" s="35">
        <f>'120Nm 22mm 1.52m-min'!I73</f>
        <v>32</v>
      </c>
      <c r="J273" s="35">
        <f>'120Nm 22mm 1.52m-min'!J73</f>
        <v>44</v>
      </c>
      <c r="K273" s="25">
        <f>'120Nm 22mm 1.52m-min'!K73</f>
        <v>17.920000000000002</v>
      </c>
      <c r="L273" s="24" t="str">
        <f>'120Nm 22mm 1.52m-min'!L73</f>
        <v>Acciaio inox</v>
      </c>
      <c r="M273" s="25">
        <f>'120Nm 22mm 1.52m-min'!M73</f>
        <v>147.88999999999999</v>
      </c>
      <c r="N273" s="37">
        <f>'120Nm 22mm 1.52m-min'!N73</f>
        <v>120</v>
      </c>
      <c r="O273" s="41">
        <f>'120Nm 22mm 1.52m-min'!O73</f>
        <v>22</v>
      </c>
      <c r="P273" s="46">
        <f>'120Nm 22mm 1.52m-min'!P73</f>
        <v>1.5209999999999999</v>
      </c>
      <c r="Q273" s="14">
        <f>'120Nm 22mm 1.52m-min'!Q73</f>
        <v>385</v>
      </c>
      <c r="R273" s="26">
        <f>'120Nm 22mm 1.52m-min'!R73</f>
        <v>1</v>
      </c>
    </row>
    <row r="274" spans="1:18" x14ac:dyDescent="0.25">
      <c r="A274" s="24">
        <f>'120Nm 22mm 1.52m-min'!A74</f>
        <v>4512239</v>
      </c>
      <c r="B274" s="24">
        <f>'120Nm 22mm 1.52m-min'!B74</f>
        <v>3.2429999999999999</v>
      </c>
      <c r="C274" s="24" t="str">
        <f>'120Nm 22mm 1.52m-min'!C74</f>
        <v>Ds20x80</v>
      </c>
      <c r="D274" s="24" t="str">
        <f>'120Nm 22mm 1.52m-min'!D74</f>
        <v>Ds</v>
      </c>
      <c r="E274" s="35">
        <f>'120Nm 22mm 1.52m-min'!E74</f>
        <v>20</v>
      </c>
      <c r="F274" s="14" t="e">
        <f>'120Nm 22mm 1.52m-min'!F74</f>
        <v>#N/A</v>
      </c>
      <c r="G274" s="41">
        <f>'120Nm 22mm 1.52m-min'!G74</f>
        <v>80</v>
      </c>
      <c r="H274" s="24" t="str">
        <f>'120Nm 22mm 1.52m-min'!H74</f>
        <v>R</v>
      </c>
      <c r="I274" s="35">
        <f>'120Nm 22mm 1.52m-min'!I74</f>
        <v>32</v>
      </c>
      <c r="J274" s="35">
        <f>'120Nm 22mm 1.52m-min'!J74</f>
        <v>44</v>
      </c>
      <c r="K274" s="25">
        <f>'120Nm 22mm 1.52m-min'!K74</f>
        <v>27.17</v>
      </c>
      <c r="L274" s="24" t="str">
        <f>'120Nm 22mm 1.52m-min'!L74</f>
        <v>Alluminio</v>
      </c>
      <c r="M274" s="25">
        <f>'120Nm 22mm 1.52m-min'!M74</f>
        <v>270</v>
      </c>
      <c r="N274" s="37">
        <f>'120Nm 22mm 1.52m-min'!N74</f>
        <v>120</v>
      </c>
      <c r="O274" s="41">
        <f>'120Nm 22mm 1.52m-min'!O74</f>
        <v>22</v>
      </c>
      <c r="P274" s="46">
        <f>'120Nm 22mm 1.52m-min'!P74</f>
        <v>1.5209999999999999</v>
      </c>
      <c r="Q274" s="14">
        <f>'120Nm 22mm 1.52m-min'!Q74</f>
        <v>19.25</v>
      </c>
      <c r="R274" s="26">
        <f>'120Nm 22mm 1.52m-min'!R74</f>
        <v>1</v>
      </c>
    </row>
    <row r="275" spans="1:18" x14ac:dyDescent="0.25">
      <c r="A275" s="24">
        <f>'120Nm 22mm 1.52m-min'!A75</f>
        <v>4512239</v>
      </c>
      <c r="B275" s="24">
        <f>'120Nm 22mm 1.52m-min'!B75</f>
        <v>3.2429999999999999</v>
      </c>
      <c r="C275" s="24" t="str">
        <f>'120Nm 22mm 1.52m-min'!C75</f>
        <v>Ds20x80</v>
      </c>
      <c r="D275" s="24" t="str">
        <f>'120Nm 22mm 1.52m-min'!D75</f>
        <v>Ds</v>
      </c>
      <c r="E275" s="35">
        <f>'120Nm 22mm 1.52m-min'!E75</f>
        <v>20</v>
      </c>
      <c r="F275" s="14" t="e">
        <f>'120Nm 22mm 1.52m-min'!F75</f>
        <v>#N/A</v>
      </c>
      <c r="G275" s="41">
        <f>'120Nm 22mm 1.52m-min'!G75</f>
        <v>80</v>
      </c>
      <c r="H275" s="24" t="str">
        <f>'120Nm 22mm 1.52m-min'!H75</f>
        <v>R</v>
      </c>
      <c r="I275" s="35">
        <f>'120Nm 22mm 1.52m-min'!I75</f>
        <v>32</v>
      </c>
      <c r="J275" s="35">
        <f>'120Nm 22mm 1.52m-min'!J75</f>
        <v>44</v>
      </c>
      <c r="K275" s="25">
        <f>'120Nm 22mm 1.52m-min'!K75</f>
        <v>27.17</v>
      </c>
      <c r="L275" s="24" t="str">
        <f>'120Nm 22mm 1.52m-min'!L75</f>
        <v>Acciaio inox</v>
      </c>
      <c r="M275" s="25">
        <f>'120Nm 22mm 1.52m-min'!M75</f>
        <v>164.82</v>
      </c>
      <c r="N275" s="37">
        <f>'120Nm 22mm 1.52m-min'!N75</f>
        <v>120</v>
      </c>
      <c r="O275" s="41">
        <f>'120Nm 22mm 1.52m-min'!O75</f>
        <v>22</v>
      </c>
      <c r="P275" s="46">
        <f>'120Nm 22mm 1.52m-min'!P75</f>
        <v>1.5209999999999999</v>
      </c>
      <c r="Q275" s="14">
        <f>'120Nm 22mm 1.52m-min'!Q75</f>
        <v>19.25</v>
      </c>
      <c r="R275" s="26">
        <f>'120Nm 22mm 1.52m-min'!R75</f>
        <v>1</v>
      </c>
    </row>
    <row r="276" spans="1:18" x14ac:dyDescent="0.25">
      <c r="A276" s="24">
        <f>'120Nm 22mm 1.52m-min'!A76</f>
        <v>4497038</v>
      </c>
      <c r="B276" s="24">
        <f>'120Nm 22mm 1.52m-min'!B76</f>
        <v>2.4470000000000001</v>
      </c>
      <c r="C276" s="24" t="str">
        <f>'120Nm 22mm 1.52m-min'!C76</f>
        <v>Ds20x60</v>
      </c>
      <c r="D276" s="24" t="str">
        <f>'120Nm 22mm 1.52m-min'!D76</f>
        <v>Ds</v>
      </c>
      <c r="E276" s="35">
        <f>'120Nm 22mm 1.52m-min'!E76</f>
        <v>20</v>
      </c>
      <c r="F276" s="14" t="e">
        <f>'120Nm 22mm 1.52m-min'!F76</f>
        <v>#N/A</v>
      </c>
      <c r="G276" s="41">
        <f>'120Nm 22mm 1.52m-min'!G76</f>
        <v>60</v>
      </c>
      <c r="H276" s="24" t="str">
        <f>'120Nm 22mm 1.52m-min'!H76</f>
        <v>R</v>
      </c>
      <c r="I276" s="35">
        <f>'120Nm 22mm 1.52m-min'!I76</f>
        <v>32</v>
      </c>
      <c r="J276" s="35">
        <f>'120Nm 22mm 1.52m-min'!J76</f>
        <v>44</v>
      </c>
      <c r="K276" s="25">
        <f>'120Nm 22mm 1.52m-min'!K76</f>
        <v>27.17</v>
      </c>
      <c r="L276" s="24" t="str">
        <f>'120Nm 22mm 1.52m-min'!L76</f>
        <v>Alluminio</v>
      </c>
      <c r="M276" s="25">
        <f>'120Nm 22mm 1.52m-min'!M76</f>
        <v>270</v>
      </c>
      <c r="N276" s="37">
        <f>'120Nm 22mm 1.52m-min'!N76</f>
        <v>120</v>
      </c>
      <c r="O276" s="41">
        <f>'120Nm 22mm 1.52m-min'!O76</f>
        <v>22</v>
      </c>
      <c r="P276" s="46">
        <f>'120Nm 22mm 1.52m-min'!P76</f>
        <v>1.5209999999999999</v>
      </c>
      <c r="Q276" s="14">
        <f>'120Nm 22mm 1.52m-min'!Q76</f>
        <v>25.666666666666668</v>
      </c>
      <c r="R276" s="26">
        <f>'120Nm 22mm 1.52m-min'!R76</f>
        <v>1</v>
      </c>
    </row>
    <row r="277" spans="1:18" x14ac:dyDescent="0.25">
      <c r="A277" s="24">
        <f>'120Nm 22mm 1.52m-min'!A77</f>
        <v>4497038</v>
      </c>
      <c r="B277" s="24">
        <f>'120Nm 22mm 1.52m-min'!B77</f>
        <v>2.4470000000000001</v>
      </c>
      <c r="C277" s="24" t="str">
        <f>'120Nm 22mm 1.52m-min'!C77</f>
        <v>Ds20x60</v>
      </c>
      <c r="D277" s="24" t="str">
        <f>'120Nm 22mm 1.52m-min'!D77</f>
        <v>Ds</v>
      </c>
      <c r="E277" s="35">
        <f>'120Nm 22mm 1.52m-min'!E77</f>
        <v>20</v>
      </c>
      <c r="F277" s="14" t="e">
        <f>'120Nm 22mm 1.52m-min'!F77</f>
        <v>#N/A</v>
      </c>
      <c r="G277" s="41">
        <f>'120Nm 22mm 1.52m-min'!G77</f>
        <v>60</v>
      </c>
      <c r="H277" s="24" t="str">
        <f>'120Nm 22mm 1.52m-min'!H77</f>
        <v>R</v>
      </c>
      <c r="I277" s="35">
        <f>'120Nm 22mm 1.52m-min'!I77</f>
        <v>32</v>
      </c>
      <c r="J277" s="35">
        <f>'120Nm 22mm 1.52m-min'!J77</f>
        <v>44</v>
      </c>
      <c r="K277" s="25">
        <f>'120Nm 22mm 1.52m-min'!K77</f>
        <v>27.17</v>
      </c>
      <c r="L277" s="24" t="str">
        <f>'120Nm 22mm 1.52m-min'!L77</f>
        <v>Acciaio inox</v>
      </c>
      <c r="M277" s="25">
        <f>'120Nm 22mm 1.52m-min'!M77</f>
        <v>158.26</v>
      </c>
      <c r="N277" s="37">
        <f>'120Nm 22mm 1.52m-min'!N77</f>
        <v>120</v>
      </c>
      <c r="O277" s="41">
        <f>'120Nm 22mm 1.52m-min'!O77</f>
        <v>22</v>
      </c>
      <c r="P277" s="46">
        <f>'120Nm 22mm 1.52m-min'!P77</f>
        <v>1.5209999999999999</v>
      </c>
      <c r="Q277" s="14">
        <f>'120Nm 22mm 1.52m-min'!Q77</f>
        <v>25.666666666666668</v>
      </c>
      <c r="R277" s="26">
        <f>'120Nm 22mm 1.52m-min'!R77</f>
        <v>1</v>
      </c>
    </row>
    <row r="278" spans="1:18" x14ac:dyDescent="0.25">
      <c r="A278" s="24">
        <f>'120Nm 22mm 1.52m-min'!A78</f>
        <v>4497038</v>
      </c>
      <c r="B278" s="24">
        <f>'120Nm 22mm 1.52m-min'!B78</f>
        <v>3.9670000000000001</v>
      </c>
      <c r="C278" s="24" t="str">
        <f>'120Nm 22mm 1.52m-min'!C78</f>
        <v>Ds20x90</v>
      </c>
      <c r="D278" s="24" t="str">
        <f>'120Nm 22mm 1.52m-min'!D78</f>
        <v>Ds</v>
      </c>
      <c r="E278" s="35">
        <f>'120Nm 22mm 1.52m-min'!E78</f>
        <v>20</v>
      </c>
      <c r="F278" s="14" t="e">
        <f>'120Nm 22mm 1.52m-min'!F78</f>
        <v>#N/A</v>
      </c>
      <c r="G278" s="41">
        <f>'120Nm 22mm 1.52m-min'!G78</f>
        <v>90</v>
      </c>
      <c r="H278" s="24" t="str">
        <f>'120Nm 22mm 1.52m-min'!H78</f>
        <v>R</v>
      </c>
      <c r="I278" s="35">
        <f>'120Nm 22mm 1.52m-min'!I78</f>
        <v>32</v>
      </c>
      <c r="J278" s="35">
        <f>'120Nm 22mm 1.52m-min'!J78</f>
        <v>44</v>
      </c>
      <c r="K278" s="25">
        <f>'120Nm 22mm 1.52m-min'!K78</f>
        <v>27.17</v>
      </c>
      <c r="L278" s="24" t="str">
        <f>'120Nm 22mm 1.52m-min'!L78</f>
        <v>Alluminio</v>
      </c>
      <c r="M278" s="25">
        <f>'120Nm 22mm 1.52m-min'!M78</f>
        <v>270</v>
      </c>
      <c r="N278" s="37">
        <f>'120Nm 22mm 1.52m-min'!N78</f>
        <v>120</v>
      </c>
      <c r="O278" s="41">
        <f>'120Nm 22mm 1.52m-min'!O78</f>
        <v>22</v>
      </c>
      <c r="P278" s="46">
        <f>'120Nm 22mm 1.52m-min'!P78</f>
        <v>1.5209999999999999</v>
      </c>
      <c r="Q278" s="14">
        <f>'120Nm 22mm 1.52m-min'!Q78</f>
        <v>17.111111111111111</v>
      </c>
      <c r="R278" s="26">
        <f>'120Nm 22mm 1.52m-min'!R78</f>
        <v>1</v>
      </c>
    </row>
    <row r="279" spans="1:18" x14ac:dyDescent="0.25">
      <c r="A279" s="24">
        <f>'120Nm 22mm 1.52m-min'!A79</f>
        <v>4497038</v>
      </c>
      <c r="B279" s="24">
        <f>'120Nm 22mm 1.52m-min'!B79</f>
        <v>3.9670000000000001</v>
      </c>
      <c r="C279" s="24" t="str">
        <f>'120Nm 22mm 1.52m-min'!C79</f>
        <v>Ds20x90</v>
      </c>
      <c r="D279" s="24" t="str">
        <f>'120Nm 22mm 1.52m-min'!D79</f>
        <v>Ds</v>
      </c>
      <c r="E279" s="35">
        <f>'120Nm 22mm 1.52m-min'!E79</f>
        <v>20</v>
      </c>
      <c r="F279" s="14" t="e">
        <f>'120Nm 22mm 1.52m-min'!F79</f>
        <v>#N/A</v>
      </c>
      <c r="G279" s="41">
        <f>'120Nm 22mm 1.52m-min'!G79</f>
        <v>90</v>
      </c>
      <c r="H279" s="24" t="str">
        <f>'120Nm 22mm 1.52m-min'!H79</f>
        <v>R</v>
      </c>
      <c r="I279" s="35">
        <f>'120Nm 22mm 1.52m-min'!I79</f>
        <v>32</v>
      </c>
      <c r="J279" s="35">
        <f>'120Nm 22mm 1.52m-min'!J79</f>
        <v>44</v>
      </c>
      <c r="K279" s="25">
        <f>'120Nm 22mm 1.52m-min'!K79</f>
        <v>27.17</v>
      </c>
      <c r="L279" s="24" t="str">
        <f>'120Nm 22mm 1.52m-min'!L79</f>
        <v>Acciaio inox</v>
      </c>
      <c r="M279" s="25">
        <f>'120Nm 22mm 1.52m-min'!M79</f>
        <v>167.28</v>
      </c>
      <c r="N279" s="37">
        <f>'120Nm 22mm 1.52m-min'!N79</f>
        <v>120</v>
      </c>
      <c r="O279" s="41">
        <f>'120Nm 22mm 1.52m-min'!O79</f>
        <v>22</v>
      </c>
      <c r="P279" s="46">
        <f>'120Nm 22mm 1.52m-min'!P79</f>
        <v>1.5209999999999999</v>
      </c>
      <c r="Q279" s="14">
        <f>'120Nm 22mm 1.52m-min'!Q79</f>
        <v>17.111111111111111</v>
      </c>
      <c r="R279" s="26">
        <f>'120Nm 22mm 1.52m-min'!R79</f>
        <v>1</v>
      </c>
    </row>
    <row r="280" spans="1:18" x14ac:dyDescent="0.25">
      <c r="A280" s="24">
        <f>'120Nm 22mm 1.52m-min'!A80</f>
        <v>4438375</v>
      </c>
      <c r="B280" s="24">
        <f>'120Nm 22mm 1.52m-min'!B80</f>
        <v>1.5760000000000001</v>
      </c>
      <c r="C280" s="24" t="str">
        <f>'120Nm 22mm 1.52m-min'!C80</f>
        <v>Ds18x40</v>
      </c>
      <c r="D280" s="24" t="str">
        <f>'120Nm 22mm 1.52m-min'!D80</f>
        <v>Ds</v>
      </c>
      <c r="E280" s="35">
        <f>'120Nm 22mm 1.52m-min'!E80</f>
        <v>18</v>
      </c>
      <c r="F280" s="14" t="e">
        <f>'120Nm 22mm 1.52m-min'!F80</f>
        <v>#N/A</v>
      </c>
      <c r="G280" s="41">
        <f>'120Nm 22mm 1.52m-min'!G80</f>
        <v>40</v>
      </c>
      <c r="H280" s="24" t="str">
        <f>'120Nm 22mm 1.52m-min'!H80</f>
        <v>R</v>
      </c>
      <c r="I280" s="35">
        <f>'120Nm 22mm 1.52m-min'!I80</f>
        <v>28</v>
      </c>
      <c r="J280" s="35">
        <f>'120Nm 22mm 1.52m-min'!J80</f>
        <v>35</v>
      </c>
      <c r="K280" s="25">
        <f>'120Nm 22mm 1.52m-min'!K80</f>
        <v>21.92</v>
      </c>
      <c r="L280" s="24" t="str">
        <f>'120Nm 22mm 1.52m-min'!L80</f>
        <v>Alluminio</v>
      </c>
      <c r="M280" s="25">
        <f>'120Nm 22mm 1.52m-min'!M80</f>
        <v>243</v>
      </c>
      <c r="N280" s="37">
        <f>'120Nm 22mm 1.52m-min'!N80</f>
        <v>120</v>
      </c>
      <c r="O280" s="41">
        <f>'120Nm 22mm 1.52m-min'!O80</f>
        <v>22</v>
      </c>
      <c r="P280" s="46">
        <f>'120Nm 22mm 1.52m-min'!P80</f>
        <v>1.5209999999999999</v>
      </c>
      <c r="Q280" s="14">
        <f>'120Nm 22mm 1.52m-min'!Q80</f>
        <v>38.5</v>
      </c>
      <c r="R280" s="26">
        <f>'120Nm 22mm 1.52m-min'!R80</f>
        <v>1</v>
      </c>
    </row>
    <row r="281" spans="1:18" x14ac:dyDescent="0.25">
      <c r="A281" s="24">
        <f>'120Nm 22mm 1.52m-min'!A81</f>
        <v>4438375</v>
      </c>
      <c r="B281" s="24">
        <f>'120Nm 22mm 1.52m-min'!B81</f>
        <v>1.5760000000000001</v>
      </c>
      <c r="C281" s="24" t="str">
        <f>'120Nm 22mm 1.52m-min'!C81</f>
        <v>Ds18x40</v>
      </c>
      <c r="D281" s="24" t="str">
        <f>'120Nm 22mm 1.52m-min'!D81</f>
        <v>Ds</v>
      </c>
      <c r="E281" s="35">
        <f>'120Nm 22mm 1.52m-min'!E81</f>
        <v>18</v>
      </c>
      <c r="F281" s="14" t="e">
        <f>'120Nm 22mm 1.52m-min'!F81</f>
        <v>#N/A</v>
      </c>
      <c r="G281" s="41">
        <f>'120Nm 22mm 1.52m-min'!G81</f>
        <v>40</v>
      </c>
      <c r="H281" s="24" t="str">
        <f>'120Nm 22mm 1.52m-min'!H81</f>
        <v>R</v>
      </c>
      <c r="I281" s="35">
        <f>'120Nm 22mm 1.52m-min'!I81</f>
        <v>28</v>
      </c>
      <c r="J281" s="35">
        <f>'120Nm 22mm 1.52m-min'!J81</f>
        <v>35</v>
      </c>
      <c r="K281" s="25">
        <f>'120Nm 22mm 1.52m-min'!K81</f>
        <v>21.92</v>
      </c>
      <c r="L281" s="24" t="str">
        <f>'120Nm 22mm 1.52m-min'!L81</f>
        <v>Acciaio inox</v>
      </c>
      <c r="M281" s="25">
        <f>'120Nm 22mm 1.52m-min'!M81</f>
        <v>134.07</v>
      </c>
      <c r="N281" s="37">
        <f>'120Nm 22mm 1.52m-min'!N81</f>
        <v>120</v>
      </c>
      <c r="O281" s="41">
        <f>'120Nm 22mm 1.52m-min'!O81</f>
        <v>22</v>
      </c>
      <c r="P281" s="46">
        <f>'120Nm 22mm 1.52m-min'!P81</f>
        <v>1.5209999999999999</v>
      </c>
      <c r="Q281" s="14">
        <f>'120Nm 22mm 1.52m-min'!Q81</f>
        <v>38.5</v>
      </c>
      <c r="R281" s="26">
        <f>'120Nm 22mm 1.52m-min'!R81</f>
        <v>1</v>
      </c>
    </row>
    <row r="282" spans="1:18" x14ac:dyDescent="0.25">
      <c r="A282" s="24">
        <f>'120Nm 22mm 1.52m-min'!A82</f>
        <v>4156957</v>
      </c>
      <c r="B282" s="24">
        <f>'120Nm 22mm 1.52m-min'!B82</f>
        <v>4.4809999999999999</v>
      </c>
      <c r="C282" s="24" t="str">
        <f>'120Nm 22mm 1.52m-min'!C82</f>
        <v>Ds18x100</v>
      </c>
      <c r="D282" s="24" t="str">
        <f>'120Nm 22mm 1.52m-min'!D82</f>
        <v>Ds</v>
      </c>
      <c r="E282" s="35">
        <f>'120Nm 22mm 1.52m-min'!E82</f>
        <v>18</v>
      </c>
      <c r="F282" s="14" t="e">
        <f>'120Nm 22mm 1.52m-min'!F82</f>
        <v>#N/A</v>
      </c>
      <c r="G282" s="41">
        <f>'120Nm 22mm 1.52m-min'!G82</f>
        <v>100</v>
      </c>
      <c r="H282" s="24" t="str">
        <f>'120Nm 22mm 1.52m-min'!H82</f>
        <v>J</v>
      </c>
      <c r="I282" s="35">
        <f>'120Nm 22mm 1.52m-min'!I82</f>
        <v>28</v>
      </c>
      <c r="J282" s="35">
        <f>'120Nm 22mm 1.52m-min'!J82</f>
        <v>35</v>
      </c>
      <c r="K282" s="25">
        <f>'120Nm 22mm 1.52m-min'!K82</f>
        <v>27.91</v>
      </c>
      <c r="L282" s="24" t="str">
        <f>'120Nm 22mm 1.52m-min'!L82</f>
        <v>Alluminio</v>
      </c>
      <c r="M282" s="25">
        <f>'120Nm 22mm 1.52m-min'!M82</f>
        <v>243</v>
      </c>
      <c r="N282" s="37">
        <f>'120Nm 22mm 1.52m-min'!N82</f>
        <v>120</v>
      </c>
      <c r="O282" s="41">
        <f>'120Nm 22mm 1.52m-min'!O82</f>
        <v>22</v>
      </c>
      <c r="P282" s="46">
        <f>'120Nm 22mm 1.52m-min'!P82</f>
        <v>1.5209999999999999</v>
      </c>
      <c r="Q282" s="14">
        <f>'120Nm 22mm 1.52m-min'!Q82</f>
        <v>15.4</v>
      </c>
      <c r="R282" s="26">
        <f>'120Nm 22mm 1.52m-min'!R82</f>
        <v>1</v>
      </c>
    </row>
    <row r="283" spans="1:18" x14ac:dyDescent="0.25">
      <c r="A283" s="24">
        <f>'120Nm 22mm 1.52m-min'!A83</f>
        <v>4156957</v>
      </c>
      <c r="B283" s="24">
        <f>'120Nm 22mm 1.52m-min'!B83</f>
        <v>4.4809999999999999</v>
      </c>
      <c r="C283" s="24" t="str">
        <f>'120Nm 22mm 1.52m-min'!C83</f>
        <v>Ds18x100</v>
      </c>
      <c r="D283" s="24" t="str">
        <f>'120Nm 22mm 1.52m-min'!D83</f>
        <v>Ds</v>
      </c>
      <c r="E283" s="35">
        <f>'120Nm 22mm 1.52m-min'!E83</f>
        <v>18</v>
      </c>
      <c r="F283" s="14" t="e">
        <f>'120Nm 22mm 1.52m-min'!F83</f>
        <v>#N/A</v>
      </c>
      <c r="G283" s="41">
        <f>'120Nm 22mm 1.52m-min'!G83</f>
        <v>100</v>
      </c>
      <c r="H283" s="24" t="str">
        <f>'120Nm 22mm 1.52m-min'!H83</f>
        <v>J</v>
      </c>
      <c r="I283" s="35">
        <f>'120Nm 22mm 1.52m-min'!I83</f>
        <v>28</v>
      </c>
      <c r="J283" s="35">
        <f>'120Nm 22mm 1.52m-min'!J83</f>
        <v>35</v>
      </c>
      <c r="K283" s="25">
        <f>'120Nm 22mm 1.52m-min'!K83</f>
        <v>27.91</v>
      </c>
      <c r="L283" s="24" t="str">
        <f>'120Nm 22mm 1.52m-min'!L83</f>
        <v>Acciaio inox</v>
      </c>
      <c r="M283" s="25">
        <f>'120Nm 22mm 1.52m-min'!M83</f>
        <v>146.69999999999999</v>
      </c>
      <c r="N283" s="37">
        <f>'120Nm 22mm 1.52m-min'!N83</f>
        <v>120</v>
      </c>
      <c r="O283" s="41">
        <f>'120Nm 22mm 1.52m-min'!O83</f>
        <v>22</v>
      </c>
      <c r="P283" s="46">
        <f>'120Nm 22mm 1.52m-min'!P83</f>
        <v>1.5209999999999999</v>
      </c>
      <c r="Q283" s="14">
        <f>'120Nm 22mm 1.52m-min'!Q83</f>
        <v>15.4</v>
      </c>
      <c r="R283" s="26">
        <f>'120Nm 22mm 1.52m-min'!R83</f>
        <v>1</v>
      </c>
    </row>
    <row r="284" spans="1:18" x14ac:dyDescent="0.25">
      <c r="A284" s="24">
        <f>'120Nm 22mm 1.52m-min'!A84</f>
        <v>3968641</v>
      </c>
      <c r="B284" s="24">
        <f>'120Nm 22mm 1.52m-min'!B84</f>
        <v>0.51500000000000001</v>
      </c>
      <c r="C284" s="24" t="str">
        <f>'120Nm 22mm 1.52m-min'!C84</f>
        <v>Tr18x4</v>
      </c>
      <c r="D284" s="24" t="str">
        <f>'120Nm 22mm 1.52m-min'!D84</f>
        <v>Tr</v>
      </c>
      <c r="E284" s="35">
        <f>'120Nm 22mm 1.52m-min'!E84</f>
        <v>18</v>
      </c>
      <c r="F284" s="14" t="e">
        <f>'120Nm 22mm 1.52m-min'!F84</f>
        <v>#N/A</v>
      </c>
      <c r="G284" s="41">
        <f>'120Nm 22mm 1.52m-min'!G84</f>
        <v>4</v>
      </c>
      <c r="H284" s="24" t="str">
        <f>'120Nm 22mm 1.52m-min'!H84</f>
        <v>J</v>
      </c>
      <c r="I284" s="35">
        <f>'120Nm 22mm 1.52m-min'!I84</f>
        <v>28</v>
      </c>
      <c r="J284" s="35">
        <f>'120Nm 22mm 1.52m-min'!J84</f>
        <v>35</v>
      </c>
      <c r="K284" s="25">
        <f>'120Nm 22mm 1.52m-min'!K84</f>
        <v>13.36</v>
      </c>
      <c r="L284" s="24" t="str">
        <f>'120Nm 22mm 1.52m-min'!L84</f>
        <v>Acciaio inox</v>
      </c>
      <c r="M284" s="25">
        <f>'120Nm 22mm 1.52m-min'!M84</f>
        <v>92.69</v>
      </c>
      <c r="N284" s="37">
        <f>'120Nm 22mm 1.52m-min'!N84</f>
        <v>120</v>
      </c>
      <c r="O284" s="41">
        <f>'120Nm 22mm 1.52m-min'!O84</f>
        <v>22</v>
      </c>
      <c r="P284" s="46">
        <f>'120Nm 22mm 1.52m-min'!P84</f>
        <v>1.5209999999999999</v>
      </c>
      <c r="Q284" s="14">
        <f>'120Nm 22mm 1.52m-min'!Q84</f>
        <v>385</v>
      </c>
      <c r="R284" s="26">
        <f>'120Nm 22mm 1.52m-min'!R84</f>
        <v>1</v>
      </c>
    </row>
    <row r="285" spans="1:18" x14ac:dyDescent="0.25">
      <c r="A285" s="24">
        <f>'120Nm 22mm 1.52m-min'!A85</f>
        <v>3928954</v>
      </c>
      <c r="B285" s="24">
        <f>'120Nm 22mm 1.52m-min'!B85</f>
        <v>0.53700000000000003</v>
      </c>
      <c r="C285" s="24" t="str">
        <f>'120Nm 22mm 1.52m-min'!C85</f>
        <v>Tr20x4</v>
      </c>
      <c r="D285" s="24" t="str">
        <f>'120Nm 22mm 1.52m-min'!D85</f>
        <v>Tr</v>
      </c>
      <c r="E285" s="35">
        <f>'120Nm 22mm 1.52m-min'!E85</f>
        <v>20</v>
      </c>
      <c r="F285" s="14" t="e">
        <f>'120Nm 22mm 1.52m-min'!F85</f>
        <v>#N/A</v>
      </c>
      <c r="G285" s="41">
        <f>'120Nm 22mm 1.52m-min'!G85</f>
        <v>4</v>
      </c>
      <c r="H285" s="24" t="str">
        <f>'120Nm 22mm 1.52m-min'!H85</f>
        <v>J</v>
      </c>
      <c r="I285" s="35">
        <f>'120Nm 22mm 1.52m-min'!I85</f>
        <v>32</v>
      </c>
      <c r="J285" s="35">
        <f>'120Nm 22mm 1.52m-min'!J85</f>
        <v>44</v>
      </c>
      <c r="K285" s="25">
        <f>'120Nm 22mm 1.52m-min'!K85</f>
        <v>15.39</v>
      </c>
      <c r="L285" s="24" t="str">
        <f>'120Nm 22mm 1.52m-min'!L85</f>
        <v>Acciaio C15</v>
      </c>
      <c r="M285" s="25">
        <f>'120Nm 22mm 1.52m-min'!M85</f>
        <v>28.29</v>
      </c>
      <c r="N285" s="37">
        <f>'120Nm 22mm 1.52m-min'!N85</f>
        <v>120</v>
      </c>
      <c r="O285" s="41">
        <f>'120Nm 22mm 1.52m-min'!O85</f>
        <v>22</v>
      </c>
      <c r="P285" s="46">
        <f>'120Nm 22mm 1.52m-min'!P85</f>
        <v>1.5209999999999999</v>
      </c>
      <c r="Q285" s="14">
        <f>'120Nm 22mm 1.52m-min'!Q85</f>
        <v>385</v>
      </c>
      <c r="R285" s="26">
        <f>'120Nm 22mm 1.52m-min'!R85</f>
        <v>1</v>
      </c>
    </row>
    <row r="286" spans="1:18" x14ac:dyDescent="0.25">
      <c r="A286" s="24">
        <f>'120Nm 22mm 1.52m-min'!A86</f>
        <v>3890476</v>
      </c>
      <c r="B286" s="24">
        <f>'120Nm 22mm 1.52m-min'!B86</f>
        <v>1.3859999999999999</v>
      </c>
      <c r="C286" s="24" t="str">
        <f>'120Nm 22mm 1.52m-min'!C86</f>
        <v>Ds16x35</v>
      </c>
      <c r="D286" s="24" t="str">
        <f>'120Nm 22mm 1.52m-min'!D86</f>
        <v>Ds</v>
      </c>
      <c r="E286" s="35">
        <f>'120Nm 22mm 1.52m-min'!E86</f>
        <v>16</v>
      </c>
      <c r="F286" s="14" t="e">
        <f>'120Nm 22mm 1.52m-min'!F86</f>
        <v>#N/A</v>
      </c>
      <c r="G286" s="41">
        <f>'120Nm 22mm 1.52m-min'!G86</f>
        <v>35</v>
      </c>
      <c r="H286" s="24" t="str">
        <f>'120Nm 22mm 1.52m-min'!H86</f>
        <v>R</v>
      </c>
      <c r="I286" s="35">
        <f>'120Nm 22mm 1.52m-min'!I86</f>
        <v>28</v>
      </c>
      <c r="J286" s="35">
        <f>'120Nm 22mm 1.52m-min'!J86</f>
        <v>35</v>
      </c>
      <c r="K286" s="25">
        <f>'120Nm 22mm 1.52m-min'!K86</f>
        <v>20.84</v>
      </c>
      <c r="L286" s="24" t="str">
        <f>'120Nm 22mm 1.52m-min'!L86</f>
        <v>Alluminio</v>
      </c>
      <c r="M286" s="25">
        <f>'120Nm 22mm 1.52m-min'!M86</f>
        <v>243</v>
      </c>
      <c r="N286" s="37">
        <f>'120Nm 22mm 1.52m-min'!N86</f>
        <v>120</v>
      </c>
      <c r="O286" s="41">
        <f>'120Nm 22mm 1.52m-min'!O86</f>
        <v>22</v>
      </c>
      <c r="P286" s="46">
        <f>'120Nm 22mm 1.52m-min'!P86</f>
        <v>1.5209999999999999</v>
      </c>
      <c r="Q286" s="14">
        <f>'120Nm 22mm 1.52m-min'!Q86</f>
        <v>44</v>
      </c>
      <c r="R286" s="26">
        <f>'120Nm 22mm 1.52m-min'!R86</f>
        <v>1</v>
      </c>
    </row>
    <row r="287" spans="1:18" x14ac:dyDescent="0.25">
      <c r="A287" s="24">
        <f>'120Nm 22mm 1.52m-min'!A87</f>
        <v>3890476</v>
      </c>
      <c r="B287" s="24">
        <f>'120Nm 22mm 1.52m-min'!B87</f>
        <v>1.3859999999999999</v>
      </c>
      <c r="C287" s="24" t="str">
        <f>'120Nm 22mm 1.52m-min'!C87</f>
        <v>Ds16x35</v>
      </c>
      <c r="D287" s="24" t="str">
        <f>'120Nm 22mm 1.52m-min'!D87</f>
        <v>Ds</v>
      </c>
      <c r="E287" s="35">
        <f>'120Nm 22mm 1.52m-min'!E87</f>
        <v>16</v>
      </c>
      <c r="F287" s="14" t="e">
        <f>'120Nm 22mm 1.52m-min'!F87</f>
        <v>#N/A</v>
      </c>
      <c r="G287" s="41">
        <f>'120Nm 22mm 1.52m-min'!G87</f>
        <v>35</v>
      </c>
      <c r="H287" s="24" t="str">
        <f>'120Nm 22mm 1.52m-min'!H87</f>
        <v>R</v>
      </c>
      <c r="I287" s="35">
        <f>'120Nm 22mm 1.52m-min'!I87</f>
        <v>28</v>
      </c>
      <c r="J287" s="35">
        <f>'120Nm 22mm 1.52m-min'!J87</f>
        <v>35</v>
      </c>
      <c r="K287" s="25">
        <f>'120Nm 22mm 1.52m-min'!K87</f>
        <v>20.84</v>
      </c>
      <c r="L287" s="24" t="str">
        <f>'120Nm 22mm 1.52m-min'!L87</f>
        <v>Acciaio inox</v>
      </c>
      <c r="M287" s="25">
        <f>'120Nm 22mm 1.52m-min'!M87</f>
        <v>120.54</v>
      </c>
      <c r="N287" s="37">
        <f>'120Nm 22mm 1.52m-min'!N87</f>
        <v>120</v>
      </c>
      <c r="O287" s="41">
        <f>'120Nm 22mm 1.52m-min'!O87</f>
        <v>22</v>
      </c>
      <c r="P287" s="46">
        <f>'120Nm 22mm 1.52m-min'!P87</f>
        <v>1.5209999999999999</v>
      </c>
      <c r="Q287" s="14">
        <f>'120Nm 22mm 1.52m-min'!Q87</f>
        <v>44</v>
      </c>
      <c r="R287" s="26">
        <f>'120Nm 22mm 1.52m-min'!R87</f>
        <v>1</v>
      </c>
    </row>
    <row r="288" spans="1:18" x14ac:dyDescent="0.25">
      <c r="A288" s="24">
        <f>'120Nm 22mm 1.52m-min'!A88</f>
        <v>3779658</v>
      </c>
      <c r="B288" s="24">
        <f>'120Nm 22mm 1.52m-min'!B88</f>
        <v>0.51500000000000001</v>
      </c>
      <c r="C288" s="24" t="str">
        <f>'120Nm 22mm 1.52m-min'!C88</f>
        <v>Tr18x4</v>
      </c>
      <c r="D288" s="24" t="str">
        <f>'120Nm 22mm 1.52m-min'!D88</f>
        <v>Tr</v>
      </c>
      <c r="E288" s="35">
        <f>'120Nm 22mm 1.52m-min'!E88</f>
        <v>18</v>
      </c>
      <c r="F288" s="14" t="e">
        <f>'120Nm 22mm 1.52m-min'!F88</f>
        <v>#N/A</v>
      </c>
      <c r="G288" s="41">
        <f>'120Nm 22mm 1.52m-min'!G88</f>
        <v>4</v>
      </c>
      <c r="H288" s="24" t="str">
        <f>'120Nm 22mm 1.52m-min'!H88</f>
        <v>W300</v>
      </c>
      <c r="I288" s="35">
        <f>'120Nm 22mm 1.52m-min'!I88</f>
        <v>28</v>
      </c>
      <c r="J288" s="35">
        <f>'120Nm 22mm 1.52m-min'!J88</f>
        <v>35</v>
      </c>
      <c r="K288" s="25">
        <f>'120Nm 22mm 1.52m-min'!K88</f>
        <v>16.41</v>
      </c>
      <c r="L288" s="24" t="str">
        <f>'120Nm 22mm 1.52m-min'!L88</f>
        <v>Acciaio inox</v>
      </c>
      <c r="M288" s="25">
        <f>'120Nm 22mm 1.52m-min'!M88</f>
        <v>92.69</v>
      </c>
      <c r="N288" s="37">
        <f>'120Nm 22mm 1.52m-min'!N88</f>
        <v>120</v>
      </c>
      <c r="O288" s="41">
        <f>'120Nm 22mm 1.52m-min'!O88</f>
        <v>22</v>
      </c>
      <c r="P288" s="46">
        <f>'120Nm 22mm 1.52m-min'!P88</f>
        <v>1.5209999999999999</v>
      </c>
      <c r="Q288" s="14">
        <f>'120Nm 22mm 1.52m-min'!Q88</f>
        <v>385</v>
      </c>
      <c r="R288" s="26">
        <f>'120Nm 22mm 1.52m-min'!R88</f>
        <v>1</v>
      </c>
    </row>
    <row r="289" spans="1:18" x14ac:dyDescent="0.25">
      <c r="A289" s="24">
        <f>'120Nm 22mm 1.52m-min'!A89</f>
        <v>3741861</v>
      </c>
      <c r="B289" s="24">
        <f>'120Nm 22mm 1.52m-min'!B89</f>
        <v>0.53700000000000003</v>
      </c>
      <c r="C289" s="24" t="str">
        <f>'120Nm 22mm 1.52m-min'!C89</f>
        <v>Tr20x4</v>
      </c>
      <c r="D289" s="24" t="str">
        <f>'120Nm 22mm 1.52m-min'!D89</f>
        <v>Tr</v>
      </c>
      <c r="E289" s="35">
        <f>'120Nm 22mm 1.52m-min'!E89</f>
        <v>20</v>
      </c>
      <c r="F289" s="14" t="e">
        <f>'120Nm 22mm 1.52m-min'!F89</f>
        <v>#N/A</v>
      </c>
      <c r="G289" s="41">
        <f>'120Nm 22mm 1.52m-min'!G89</f>
        <v>4</v>
      </c>
      <c r="H289" s="24" t="str">
        <f>'120Nm 22mm 1.52m-min'!H89</f>
        <v>W300</v>
      </c>
      <c r="I289" s="35">
        <f>'120Nm 22mm 1.52m-min'!I89</f>
        <v>32</v>
      </c>
      <c r="J289" s="35">
        <f>'120Nm 22mm 1.52m-min'!J89</f>
        <v>44</v>
      </c>
      <c r="K289" s="25">
        <f>'120Nm 22mm 1.52m-min'!K89</f>
        <v>21.67</v>
      </c>
      <c r="L289" s="24" t="str">
        <f>'120Nm 22mm 1.52m-min'!L89</f>
        <v>Acciaio C15</v>
      </c>
      <c r="M289" s="25">
        <f>'120Nm 22mm 1.52m-min'!M89</f>
        <v>28.29</v>
      </c>
      <c r="N289" s="37">
        <f>'120Nm 22mm 1.52m-min'!N89</f>
        <v>120</v>
      </c>
      <c r="O289" s="41">
        <f>'120Nm 22mm 1.52m-min'!O89</f>
        <v>22</v>
      </c>
      <c r="P289" s="46">
        <f>'120Nm 22mm 1.52m-min'!P89</f>
        <v>1.5209999999999999</v>
      </c>
      <c r="Q289" s="14">
        <f>'120Nm 22mm 1.52m-min'!Q89</f>
        <v>385</v>
      </c>
      <c r="R289" s="26">
        <f>'120Nm 22mm 1.52m-min'!R89</f>
        <v>1</v>
      </c>
    </row>
    <row r="290" spans="1:18" x14ac:dyDescent="0.25">
      <c r="A290" s="24">
        <f>'120Nm 22mm 1.52m-min'!A90</f>
        <v>3655327</v>
      </c>
      <c r="B290" s="24">
        <f>'120Nm 22mm 1.52m-min'!B90</f>
        <v>0.51500000000000001</v>
      </c>
      <c r="C290" s="24" t="str">
        <f>'120Nm 22mm 1.52m-min'!C90</f>
        <v>Tr18x4</v>
      </c>
      <c r="D290" s="24" t="str">
        <f>'120Nm 22mm 1.52m-min'!D90</f>
        <v>Tr</v>
      </c>
      <c r="E290" s="35">
        <f>'120Nm 22mm 1.52m-min'!E90</f>
        <v>18</v>
      </c>
      <c r="F290" s="14" t="e">
        <f>'120Nm 22mm 1.52m-min'!F90</f>
        <v>#N/A</v>
      </c>
      <c r="G290" s="41">
        <f>'120Nm 22mm 1.52m-min'!G90</f>
        <v>4</v>
      </c>
      <c r="H290" s="24" t="str">
        <f>'120Nm 22mm 1.52m-min'!H90</f>
        <v>R</v>
      </c>
      <c r="I290" s="35">
        <f>'120Nm 22mm 1.52m-min'!I90</f>
        <v>28</v>
      </c>
      <c r="J290" s="35">
        <f>'120Nm 22mm 1.52m-min'!J90</f>
        <v>35</v>
      </c>
      <c r="K290" s="25">
        <f>'120Nm 22mm 1.52m-min'!K90</f>
        <v>11.28</v>
      </c>
      <c r="L290" s="24" t="str">
        <f>'120Nm 22mm 1.52m-min'!L90</f>
        <v>Acciaio inox</v>
      </c>
      <c r="M290" s="25">
        <f>'120Nm 22mm 1.52m-min'!M90</f>
        <v>92.69</v>
      </c>
      <c r="N290" s="37">
        <f>'120Nm 22mm 1.52m-min'!N90</f>
        <v>120</v>
      </c>
      <c r="O290" s="41">
        <f>'120Nm 22mm 1.52m-min'!O90</f>
        <v>22</v>
      </c>
      <c r="P290" s="46">
        <f>'120Nm 22mm 1.52m-min'!P90</f>
        <v>1.5209999999999999</v>
      </c>
      <c r="Q290" s="14">
        <f>'120Nm 22mm 1.52m-min'!Q90</f>
        <v>385</v>
      </c>
      <c r="R290" s="26">
        <f>'120Nm 22mm 1.52m-min'!R90</f>
        <v>1</v>
      </c>
    </row>
    <row r="291" spans="1:18" x14ac:dyDescent="0.25">
      <c r="A291" s="24">
        <f>'120Nm 22mm 1.52m-min'!A91</f>
        <v>3654841</v>
      </c>
      <c r="B291" s="24">
        <f>'120Nm 22mm 1.52m-min'!B91</f>
        <v>0.53700000000000003</v>
      </c>
      <c r="C291" s="24" t="str">
        <f>'120Nm 22mm 1.52m-min'!C91</f>
        <v>Tr20x4</v>
      </c>
      <c r="D291" s="24" t="str">
        <f>'120Nm 22mm 1.52m-min'!D91</f>
        <v>Tr</v>
      </c>
      <c r="E291" s="35">
        <f>'120Nm 22mm 1.52m-min'!E91</f>
        <v>20</v>
      </c>
      <c r="F291" s="14" t="e">
        <f>'120Nm 22mm 1.52m-min'!F91</f>
        <v>#N/A</v>
      </c>
      <c r="G291" s="41">
        <f>'120Nm 22mm 1.52m-min'!G91</f>
        <v>4</v>
      </c>
      <c r="H291" s="24" t="str">
        <f>'120Nm 22mm 1.52m-min'!H91</f>
        <v>R</v>
      </c>
      <c r="I291" s="35">
        <f>'120Nm 22mm 1.52m-min'!I91</f>
        <v>32</v>
      </c>
      <c r="J291" s="35">
        <f>'120Nm 22mm 1.52m-min'!J91</f>
        <v>44</v>
      </c>
      <c r="K291" s="25">
        <f>'120Nm 22mm 1.52m-min'!K91</f>
        <v>12.68</v>
      </c>
      <c r="L291" s="24" t="str">
        <f>'120Nm 22mm 1.52m-min'!L91</f>
        <v>Acciaio C15</v>
      </c>
      <c r="M291" s="25">
        <f>'120Nm 22mm 1.52m-min'!M91</f>
        <v>28.29</v>
      </c>
      <c r="N291" s="37">
        <f>'120Nm 22mm 1.52m-min'!N91</f>
        <v>120</v>
      </c>
      <c r="O291" s="41">
        <f>'120Nm 22mm 1.52m-min'!O91</f>
        <v>22</v>
      </c>
      <c r="P291" s="46">
        <f>'120Nm 22mm 1.52m-min'!P91</f>
        <v>1.5209999999999999</v>
      </c>
      <c r="Q291" s="14">
        <f>'120Nm 22mm 1.52m-min'!Q91</f>
        <v>385</v>
      </c>
      <c r="R291" s="26">
        <f>'120Nm 22mm 1.52m-min'!R91</f>
        <v>1</v>
      </c>
    </row>
    <row r="292" spans="1:18" x14ac:dyDescent="0.25">
      <c r="A292" s="24">
        <f>'120Nm 22mm 1.52m-min'!A92</f>
        <v>3584579</v>
      </c>
      <c r="B292" s="24">
        <f>'120Nm 22mm 1.52m-min'!B92</f>
        <v>0.51500000000000001</v>
      </c>
      <c r="C292" s="24" t="str">
        <f>'120Nm 22mm 1.52m-min'!C92</f>
        <v>Tr18x4</v>
      </c>
      <c r="D292" s="24" t="str">
        <f>'120Nm 22mm 1.52m-min'!D92</f>
        <v>Tr</v>
      </c>
      <c r="E292" s="35">
        <f>'120Nm 22mm 1.52m-min'!E92</f>
        <v>18</v>
      </c>
      <c r="F292" s="14" t="e">
        <f>'120Nm 22mm 1.52m-min'!F92</f>
        <v>#N/A</v>
      </c>
      <c r="G292" s="41">
        <f>'120Nm 22mm 1.52m-min'!G92</f>
        <v>4</v>
      </c>
      <c r="H292" s="24" t="str">
        <f>'120Nm 22mm 1.52m-min'!H92</f>
        <v>J</v>
      </c>
      <c r="I292" s="35">
        <f>'120Nm 22mm 1.52m-min'!I92</f>
        <v>28</v>
      </c>
      <c r="J292" s="35">
        <f>'120Nm 22mm 1.52m-min'!J92</f>
        <v>35</v>
      </c>
      <c r="K292" s="25">
        <f>'120Nm 22mm 1.52m-min'!K92</f>
        <v>13.36</v>
      </c>
      <c r="L292" s="24" t="str">
        <f>'120Nm 22mm 1.52m-min'!L92</f>
        <v>Alluminio</v>
      </c>
      <c r="M292" s="25">
        <f>'120Nm 22mm 1.52m-min'!M92</f>
        <v>177.48</v>
      </c>
      <c r="N292" s="37">
        <f>'120Nm 22mm 1.52m-min'!N92</f>
        <v>120</v>
      </c>
      <c r="O292" s="41">
        <f>'120Nm 22mm 1.52m-min'!O92</f>
        <v>22</v>
      </c>
      <c r="P292" s="46">
        <f>'120Nm 22mm 1.52m-min'!P92</f>
        <v>1.5209999999999999</v>
      </c>
      <c r="Q292" s="14">
        <f>'120Nm 22mm 1.52m-min'!Q92</f>
        <v>385</v>
      </c>
      <c r="R292" s="26">
        <f>'120Nm 22mm 1.52m-min'!R92</f>
        <v>1</v>
      </c>
    </row>
    <row r="293" spans="1:18" x14ac:dyDescent="0.25">
      <c r="A293" s="24">
        <f>'120Nm 22mm 1.52m-min'!A93</f>
        <v>3540718</v>
      </c>
      <c r="B293" s="24">
        <f>'120Nm 22mm 1.52m-min'!B93</f>
        <v>1.0069999999999999</v>
      </c>
      <c r="C293" s="24" t="str">
        <f>'120Nm 22mm 1.52m-min'!C93</f>
        <v>Ds10x25</v>
      </c>
      <c r="D293" s="24" t="str">
        <f>'120Nm 22mm 1.52m-min'!D93</f>
        <v>Ds</v>
      </c>
      <c r="E293" s="35">
        <f>'120Nm 22mm 1.52m-min'!E93</f>
        <v>10</v>
      </c>
      <c r="F293" s="14" t="e">
        <f>'120Nm 22mm 1.52m-min'!F93</f>
        <v>#N/A</v>
      </c>
      <c r="G293" s="41">
        <f>'120Nm 22mm 1.52m-min'!G93</f>
        <v>25</v>
      </c>
      <c r="H293" s="24" t="str">
        <f>'120Nm 22mm 1.52m-min'!H93</f>
        <v>J</v>
      </c>
      <c r="I293" s="35">
        <f>'120Nm 22mm 1.52m-min'!I93</f>
        <v>25</v>
      </c>
      <c r="J293" s="35">
        <f>'120Nm 22mm 1.52m-min'!J93</f>
        <v>25</v>
      </c>
      <c r="K293" s="25">
        <f>'120Nm 22mm 1.52m-min'!K93</f>
        <v>20.85</v>
      </c>
      <c r="L293" s="24" t="str">
        <f>'120Nm 22mm 1.52m-min'!L93</f>
        <v>Acciaio inox</v>
      </c>
      <c r="M293" s="25">
        <f>'120Nm 22mm 1.52m-min'!M93</f>
        <v>64.349999999999994</v>
      </c>
      <c r="N293" s="37">
        <f>'120Nm 22mm 1.52m-min'!N93</f>
        <v>120</v>
      </c>
      <c r="O293" s="41">
        <f>'120Nm 22mm 1.52m-min'!O93</f>
        <v>22</v>
      </c>
      <c r="P293" s="46">
        <f>'120Nm 22mm 1.52m-min'!P93</f>
        <v>1.5209999999999999</v>
      </c>
      <c r="Q293" s="14">
        <f>'120Nm 22mm 1.52m-min'!Q93</f>
        <v>61.6</v>
      </c>
      <c r="R293" s="26">
        <f>'120Nm 22mm 1.52m-min'!R93</f>
        <v>1</v>
      </c>
    </row>
    <row r="294" spans="1:18" x14ac:dyDescent="0.25">
      <c r="A294" s="24">
        <f>'120Nm 22mm 1.52m-min'!A94</f>
        <v>3487168</v>
      </c>
      <c r="B294" s="24">
        <f>'120Nm 22mm 1.52m-min'!B94</f>
        <v>0.63900000000000001</v>
      </c>
      <c r="C294" s="24" t="str">
        <f>'120Nm 22mm 1.52m-min'!C94</f>
        <v>Tr20x8P4</v>
      </c>
      <c r="D294" s="24" t="str">
        <f>'120Nm 22mm 1.52m-min'!D94</f>
        <v>Tr</v>
      </c>
      <c r="E294" s="35">
        <f>'120Nm 22mm 1.52m-min'!E94</f>
        <v>20</v>
      </c>
      <c r="F294" s="14">
        <f>'120Nm 22mm 1.52m-min'!F94</f>
        <v>8</v>
      </c>
      <c r="G294" s="41">
        <f>'120Nm 22mm 1.52m-min'!G94</f>
        <v>4</v>
      </c>
      <c r="H294" s="24" t="str">
        <f>'120Nm 22mm 1.52m-min'!H94</f>
        <v>J</v>
      </c>
      <c r="I294" s="35">
        <f>'120Nm 22mm 1.52m-min'!I94</f>
        <v>32</v>
      </c>
      <c r="J294" s="35">
        <f>'120Nm 22mm 1.52m-min'!J94</f>
        <v>44</v>
      </c>
      <c r="K294" s="25">
        <f>'120Nm 22mm 1.52m-min'!K94</f>
        <v>20.45</v>
      </c>
      <c r="L294" s="24" t="str">
        <f>'120Nm 22mm 1.52m-min'!L94</f>
        <v>Acciaio C15</v>
      </c>
      <c r="M294" s="25">
        <f>'120Nm 22mm 1.52m-min'!M94</f>
        <v>28.29</v>
      </c>
      <c r="N294" s="37">
        <f>'120Nm 22mm 1.52m-min'!N94</f>
        <v>120</v>
      </c>
      <c r="O294" s="41">
        <f>'120Nm 22mm 1.52m-min'!O94</f>
        <v>22</v>
      </c>
      <c r="P294" s="46">
        <f>'120Nm 22mm 1.52m-min'!P94</f>
        <v>1.5209999999999999</v>
      </c>
      <c r="Q294" s="14">
        <f>'120Nm 22mm 1.52m-min'!Q94</f>
        <v>385</v>
      </c>
      <c r="R294" s="26">
        <f>'120Nm 22mm 1.52m-min'!R94</f>
        <v>1</v>
      </c>
    </row>
    <row r="295" spans="1:18" x14ac:dyDescent="0.25">
      <c r="A295" s="24">
        <f>'120Nm 22mm 1.52m-min'!A95</f>
        <v>3472561</v>
      </c>
      <c r="B295" s="24">
        <f>'120Nm 22mm 1.52m-min'!B95</f>
        <v>0.45800000000000002</v>
      </c>
      <c r="C295" s="24" t="str">
        <f>'120Nm 22mm 1.52m-min'!C95</f>
        <v>Tr16x4</v>
      </c>
      <c r="D295" s="24" t="str">
        <f>'120Nm 22mm 1.52m-min'!D95</f>
        <v>Tr</v>
      </c>
      <c r="E295" s="35">
        <f>'120Nm 22mm 1.52m-min'!E95</f>
        <v>16</v>
      </c>
      <c r="F295" s="14" t="e">
        <f>'120Nm 22mm 1.52m-min'!F95</f>
        <v>#N/A</v>
      </c>
      <c r="G295" s="41">
        <f>'120Nm 22mm 1.52m-min'!G95</f>
        <v>4</v>
      </c>
      <c r="H295" s="24" t="str">
        <f>'120Nm 22mm 1.52m-min'!H95</f>
        <v>J</v>
      </c>
      <c r="I295" s="35">
        <f>'120Nm 22mm 1.52m-min'!I95</f>
        <v>28</v>
      </c>
      <c r="J295" s="35">
        <f>'120Nm 22mm 1.52m-min'!J95</f>
        <v>35</v>
      </c>
      <c r="K295" s="25">
        <f>'120Nm 22mm 1.52m-min'!K95</f>
        <v>14.51</v>
      </c>
      <c r="L295" s="24" t="str">
        <f>'120Nm 22mm 1.52m-min'!L95</f>
        <v>Acciaio inox</v>
      </c>
      <c r="M295" s="25">
        <f>'120Nm 22mm 1.52m-min'!M95</f>
        <v>74.98</v>
      </c>
      <c r="N295" s="37">
        <f>'120Nm 22mm 1.52m-min'!N95</f>
        <v>120</v>
      </c>
      <c r="O295" s="41">
        <f>'120Nm 22mm 1.52m-min'!O95</f>
        <v>22</v>
      </c>
      <c r="P295" s="46">
        <f>'120Nm 22mm 1.52m-min'!P95</f>
        <v>1.5209999999999999</v>
      </c>
      <c r="Q295" s="14">
        <f>'120Nm 22mm 1.52m-min'!Q95</f>
        <v>385</v>
      </c>
      <c r="R295" s="26">
        <f>'120Nm 22mm 1.52m-min'!R95</f>
        <v>1</v>
      </c>
    </row>
    <row r="296" spans="1:18" x14ac:dyDescent="0.25">
      <c r="A296" s="24">
        <f>'120Nm 22mm 1.52m-min'!A96</f>
        <v>3467354</v>
      </c>
      <c r="B296" s="24">
        <f>'120Nm 22mm 1.52m-min'!B96</f>
        <v>0.60599999999999998</v>
      </c>
      <c r="C296" s="24" t="str">
        <f>'120Nm 22mm 1.52m-min'!C96</f>
        <v>Tr18x8P4</v>
      </c>
      <c r="D296" s="24" t="str">
        <f>'120Nm 22mm 1.52m-min'!D96</f>
        <v>Tr</v>
      </c>
      <c r="E296" s="35">
        <f>'120Nm 22mm 1.52m-min'!E96</f>
        <v>18</v>
      </c>
      <c r="F296" s="14">
        <f>'120Nm 22mm 1.52m-min'!F96</f>
        <v>8</v>
      </c>
      <c r="G296" s="41">
        <f>'120Nm 22mm 1.52m-min'!G96</f>
        <v>4</v>
      </c>
      <c r="H296" s="24" t="str">
        <f>'120Nm 22mm 1.52m-min'!H96</f>
        <v>J</v>
      </c>
      <c r="I296" s="35">
        <f>'120Nm 22mm 1.52m-min'!I96</f>
        <v>28</v>
      </c>
      <c r="J296" s="35">
        <f>'120Nm 22mm 1.52m-min'!J96</f>
        <v>35</v>
      </c>
      <c r="K296" s="25">
        <f>'120Nm 22mm 1.52m-min'!K96</f>
        <v>18.100000000000001</v>
      </c>
      <c r="L296" s="24" t="str">
        <f>'120Nm 22mm 1.52m-min'!L96</f>
        <v>Acciaio inox</v>
      </c>
      <c r="M296" s="25">
        <f>'120Nm 22mm 1.52m-min'!M96</f>
        <v>143.29</v>
      </c>
      <c r="N296" s="37">
        <f>'120Nm 22mm 1.52m-min'!N96</f>
        <v>120</v>
      </c>
      <c r="O296" s="41">
        <f>'120Nm 22mm 1.52m-min'!O96</f>
        <v>22</v>
      </c>
      <c r="P296" s="46">
        <f>'120Nm 22mm 1.52m-min'!P96</f>
        <v>1.5209999999999999</v>
      </c>
      <c r="Q296" s="14">
        <f>'120Nm 22mm 1.52m-min'!Q96</f>
        <v>385</v>
      </c>
      <c r="R296" s="26">
        <f>'120Nm 22mm 1.52m-min'!R96</f>
        <v>1</v>
      </c>
    </row>
    <row r="297" spans="1:18" x14ac:dyDescent="0.25">
      <c r="A297" s="24">
        <f>'120Nm 22mm 1.52m-min'!A97</f>
        <v>3419137</v>
      </c>
      <c r="B297" s="24">
        <f>'120Nm 22mm 1.52m-min'!B97</f>
        <v>0.51500000000000001</v>
      </c>
      <c r="C297" s="24" t="str">
        <f>'120Nm 22mm 1.52m-min'!C97</f>
        <v>Tr18x4</v>
      </c>
      <c r="D297" s="24" t="str">
        <f>'120Nm 22mm 1.52m-min'!D97</f>
        <v>Tr</v>
      </c>
      <c r="E297" s="35">
        <f>'120Nm 22mm 1.52m-min'!E97</f>
        <v>18</v>
      </c>
      <c r="F297" s="14" t="e">
        <f>'120Nm 22mm 1.52m-min'!F97</f>
        <v>#N/A</v>
      </c>
      <c r="G297" s="41">
        <f>'120Nm 22mm 1.52m-min'!G97</f>
        <v>4</v>
      </c>
      <c r="H297" s="24" t="str">
        <f>'120Nm 22mm 1.52m-min'!H97</f>
        <v>W300</v>
      </c>
      <c r="I297" s="35">
        <f>'120Nm 22mm 1.52m-min'!I97</f>
        <v>28</v>
      </c>
      <c r="J297" s="35">
        <f>'120Nm 22mm 1.52m-min'!J97</f>
        <v>35</v>
      </c>
      <c r="K297" s="25">
        <f>'120Nm 22mm 1.52m-min'!K97</f>
        <v>16.41</v>
      </c>
      <c r="L297" s="24" t="str">
        <f>'120Nm 22mm 1.52m-min'!L97</f>
        <v>Alluminio</v>
      </c>
      <c r="M297" s="25">
        <f>'120Nm 22mm 1.52m-min'!M97</f>
        <v>177.48</v>
      </c>
      <c r="N297" s="37">
        <f>'120Nm 22mm 1.52m-min'!N97</f>
        <v>120</v>
      </c>
      <c r="O297" s="41">
        <f>'120Nm 22mm 1.52m-min'!O97</f>
        <v>22</v>
      </c>
      <c r="P297" s="46">
        <f>'120Nm 22mm 1.52m-min'!P97</f>
        <v>1.5209999999999999</v>
      </c>
      <c r="Q297" s="14">
        <f>'120Nm 22mm 1.52m-min'!Q97</f>
        <v>385</v>
      </c>
      <c r="R297" s="26">
        <f>'120Nm 22mm 1.52m-min'!R97</f>
        <v>1</v>
      </c>
    </row>
    <row r="298" spans="1:18" x14ac:dyDescent="0.25">
      <c r="A298" s="24">
        <f>'120Nm 22mm 1.52m-min'!A98</f>
        <v>3400698</v>
      </c>
      <c r="B298" s="24">
        <f>'120Nm 22mm 1.52m-min'!B98</f>
        <v>0.58299999999999996</v>
      </c>
      <c r="C298" s="24" t="str">
        <f>'120Nm 22mm 1.52m-min'!C98</f>
        <v>Ds127x127</v>
      </c>
      <c r="D298" s="24" t="str">
        <f>'120Nm 22mm 1.52m-min'!D98</f>
        <v>Ds</v>
      </c>
      <c r="E298" s="35">
        <f>'120Nm 22mm 1.52m-min'!E98</f>
        <v>127</v>
      </c>
      <c r="F298" s="14" t="e">
        <f>'120Nm 22mm 1.52m-min'!F98</f>
        <v>#N/A</v>
      </c>
      <c r="G298" s="41">
        <f>'120Nm 22mm 1.52m-min'!G98</f>
        <v>127</v>
      </c>
      <c r="H298" s="24" t="str">
        <f>'120Nm 22mm 1.52m-min'!H98</f>
        <v>J</v>
      </c>
      <c r="I298" s="35">
        <f>'120Nm 22mm 1.52m-min'!I98</f>
        <v>28</v>
      </c>
      <c r="J298" s="35">
        <f>'120Nm 22mm 1.52m-min'!J98</f>
        <v>35</v>
      </c>
      <c r="K298" s="25" t="str">
        <f>'120Nm 22mm 1.52m-min'!K98</f>
        <v>Su richiesta</v>
      </c>
      <c r="L298" s="24" t="str">
        <f>'120Nm 22mm 1.52m-min'!L98</f>
        <v>Acciaio inox</v>
      </c>
      <c r="M298" s="25" t="str">
        <f>'120Nm 22mm 1.52m-min'!M98</f>
        <v>Su richiesta</v>
      </c>
      <c r="N298" s="37">
        <f>'120Nm 22mm 1.52m-min'!N98</f>
        <v>120</v>
      </c>
      <c r="O298" s="41">
        <f>'120Nm 22mm 1.52m-min'!O98</f>
        <v>22</v>
      </c>
      <c r="P298" s="46">
        <f>'120Nm 22mm 1.52m-min'!P98</f>
        <v>1.5209999999999999</v>
      </c>
      <c r="Q298" s="14">
        <f>'120Nm 22mm 1.52m-min'!Q98</f>
        <v>12.125984251968504</v>
      </c>
      <c r="R298" s="26">
        <f>'120Nm 22mm 1.52m-min'!R98</f>
        <v>1</v>
      </c>
    </row>
    <row r="299" spans="1:18" x14ac:dyDescent="0.25">
      <c r="A299" s="24">
        <f>'120Nm 22mm 1.52m-min'!A99</f>
        <v>3367351</v>
      </c>
      <c r="B299" s="24">
        <f>'120Nm 22mm 1.52m-min'!B99</f>
        <v>3.532</v>
      </c>
      <c r="C299" s="24" t="str">
        <f>'120Nm 22mm 1.52m-min'!C99</f>
        <v>Ds18x80</v>
      </c>
      <c r="D299" s="24" t="str">
        <f>'120Nm 22mm 1.52m-min'!D99</f>
        <v>Ds</v>
      </c>
      <c r="E299" s="35">
        <f>'120Nm 22mm 1.52m-min'!E99</f>
        <v>18</v>
      </c>
      <c r="F299" s="14" t="e">
        <f>'120Nm 22mm 1.52m-min'!F99</f>
        <v>#N/A</v>
      </c>
      <c r="G299" s="41">
        <f>'120Nm 22mm 1.52m-min'!G99</f>
        <v>80</v>
      </c>
      <c r="H299" s="24" t="str">
        <f>'120Nm 22mm 1.52m-min'!H99</f>
        <v>R</v>
      </c>
      <c r="I299" s="35">
        <f>'120Nm 22mm 1.52m-min'!I99</f>
        <v>28</v>
      </c>
      <c r="J299" s="35">
        <f>'120Nm 22mm 1.52m-min'!J99</f>
        <v>35</v>
      </c>
      <c r="K299" s="25">
        <f>'120Nm 22mm 1.52m-min'!K99</f>
        <v>22.78</v>
      </c>
      <c r="L299" s="24" t="str">
        <f>'120Nm 22mm 1.52m-min'!L99</f>
        <v>Alluminio</v>
      </c>
      <c r="M299" s="25">
        <f>'120Nm 22mm 1.52m-min'!M99</f>
        <v>310.5</v>
      </c>
      <c r="N299" s="37">
        <f>'120Nm 22mm 1.52m-min'!N99</f>
        <v>120</v>
      </c>
      <c r="O299" s="41">
        <f>'120Nm 22mm 1.52m-min'!O99</f>
        <v>22</v>
      </c>
      <c r="P299" s="46">
        <f>'120Nm 22mm 1.52m-min'!P99</f>
        <v>1.5209999999999999</v>
      </c>
      <c r="Q299" s="14">
        <f>'120Nm 22mm 1.52m-min'!Q99</f>
        <v>19.25</v>
      </c>
      <c r="R299" s="26">
        <f>'120Nm 22mm 1.52m-min'!R99</f>
        <v>1</v>
      </c>
    </row>
    <row r="300" spans="1:18" x14ac:dyDescent="0.25">
      <c r="A300" s="24">
        <f>'120Nm 22mm 1.52m-min'!A100</f>
        <v>3367351</v>
      </c>
      <c r="B300" s="24">
        <f>'120Nm 22mm 1.52m-min'!B100</f>
        <v>3.532</v>
      </c>
      <c r="C300" s="24" t="str">
        <f>'120Nm 22mm 1.52m-min'!C100</f>
        <v>Ds18x80</v>
      </c>
      <c r="D300" s="24" t="str">
        <f>'120Nm 22mm 1.52m-min'!D100</f>
        <v>Ds</v>
      </c>
      <c r="E300" s="35">
        <f>'120Nm 22mm 1.52m-min'!E100</f>
        <v>18</v>
      </c>
      <c r="F300" s="14" t="e">
        <f>'120Nm 22mm 1.52m-min'!F100</f>
        <v>#N/A</v>
      </c>
      <c r="G300" s="41">
        <f>'120Nm 22mm 1.52m-min'!G100</f>
        <v>80</v>
      </c>
      <c r="H300" s="24" t="str">
        <f>'120Nm 22mm 1.52m-min'!H100</f>
        <v>R</v>
      </c>
      <c r="I300" s="35">
        <f>'120Nm 22mm 1.52m-min'!I100</f>
        <v>28</v>
      </c>
      <c r="J300" s="35">
        <f>'120Nm 22mm 1.52m-min'!J100</f>
        <v>35</v>
      </c>
      <c r="K300" s="25">
        <f>'120Nm 22mm 1.52m-min'!K100</f>
        <v>22.78</v>
      </c>
      <c r="L300" s="24" t="str">
        <f>'120Nm 22mm 1.52m-min'!L100</f>
        <v>Acciaio inox</v>
      </c>
      <c r="M300" s="25">
        <f>'120Nm 22mm 1.52m-min'!M100</f>
        <v>139.4</v>
      </c>
      <c r="N300" s="37">
        <f>'120Nm 22mm 1.52m-min'!N100</f>
        <v>120</v>
      </c>
      <c r="O300" s="41">
        <f>'120Nm 22mm 1.52m-min'!O100</f>
        <v>22</v>
      </c>
      <c r="P300" s="46">
        <f>'120Nm 22mm 1.52m-min'!P100</f>
        <v>1.5209999999999999</v>
      </c>
      <c r="Q300" s="14">
        <f>'120Nm 22mm 1.52m-min'!Q100</f>
        <v>19.25</v>
      </c>
      <c r="R300" s="26">
        <f>'120Nm 22mm 1.52m-min'!R100</f>
        <v>1</v>
      </c>
    </row>
    <row r="301" spans="1:18" x14ac:dyDescent="0.25">
      <c r="A301" s="24">
        <f>'120Nm 22mm 1.52m-min'!A101</f>
        <v>3321112</v>
      </c>
      <c r="B301" s="24">
        <f>'120Nm 22mm 1.52m-min'!B101</f>
        <v>0.63900000000000001</v>
      </c>
      <c r="C301" s="24" t="str">
        <f>'120Nm 22mm 1.52m-min'!C101</f>
        <v>Tr20x8P4</v>
      </c>
      <c r="D301" s="24" t="str">
        <f>'120Nm 22mm 1.52m-min'!D101</f>
        <v>Tr</v>
      </c>
      <c r="E301" s="35">
        <f>'120Nm 22mm 1.52m-min'!E101</f>
        <v>20</v>
      </c>
      <c r="F301" s="14">
        <f>'120Nm 22mm 1.52m-min'!F101</f>
        <v>8</v>
      </c>
      <c r="G301" s="41">
        <f>'120Nm 22mm 1.52m-min'!G101</f>
        <v>4</v>
      </c>
      <c r="H301" s="24" t="str">
        <f>'120Nm 22mm 1.52m-min'!H101</f>
        <v>W300</v>
      </c>
      <c r="I301" s="35">
        <f>'120Nm 22mm 1.52m-min'!I101</f>
        <v>32</v>
      </c>
      <c r="J301" s="35">
        <f>'120Nm 22mm 1.52m-min'!J101</f>
        <v>44</v>
      </c>
      <c r="K301" s="25">
        <f>'120Nm 22mm 1.52m-min'!K101</f>
        <v>27.29</v>
      </c>
      <c r="L301" s="24" t="str">
        <f>'120Nm 22mm 1.52m-min'!L101</f>
        <v>Acciaio C15</v>
      </c>
      <c r="M301" s="25">
        <f>'120Nm 22mm 1.52m-min'!M101</f>
        <v>28.29</v>
      </c>
      <c r="N301" s="37">
        <f>'120Nm 22mm 1.52m-min'!N101</f>
        <v>120</v>
      </c>
      <c r="O301" s="41">
        <f>'120Nm 22mm 1.52m-min'!O101</f>
        <v>22</v>
      </c>
      <c r="P301" s="46">
        <f>'120Nm 22mm 1.52m-min'!P101</f>
        <v>1.5209999999999999</v>
      </c>
      <c r="Q301" s="14">
        <f>'120Nm 22mm 1.52m-min'!Q101</f>
        <v>385</v>
      </c>
      <c r="R301" s="26">
        <f>'120Nm 22mm 1.52m-min'!R101</f>
        <v>1</v>
      </c>
    </row>
    <row r="302" spans="1:18" x14ac:dyDescent="0.25">
      <c r="A302" s="24">
        <f>'120Nm 22mm 1.52m-min'!A102</f>
        <v>3317073</v>
      </c>
      <c r="B302" s="24">
        <f>'120Nm 22mm 1.52m-min'!B102</f>
        <v>0.51500000000000001</v>
      </c>
      <c r="C302" s="24" t="str">
        <f>'120Nm 22mm 1.52m-min'!C102</f>
        <v>Tr18x4</v>
      </c>
      <c r="D302" s="24" t="str">
        <f>'120Nm 22mm 1.52m-min'!D102</f>
        <v>Tr</v>
      </c>
      <c r="E302" s="35">
        <f>'120Nm 22mm 1.52m-min'!E102</f>
        <v>18</v>
      </c>
      <c r="F302" s="14" t="e">
        <f>'120Nm 22mm 1.52m-min'!F102</f>
        <v>#N/A</v>
      </c>
      <c r="G302" s="41">
        <f>'120Nm 22mm 1.52m-min'!G102</f>
        <v>4</v>
      </c>
      <c r="H302" s="24" t="str">
        <f>'120Nm 22mm 1.52m-min'!H102</f>
        <v>R</v>
      </c>
      <c r="I302" s="35">
        <f>'120Nm 22mm 1.52m-min'!I102</f>
        <v>28</v>
      </c>
      <c r="J302" s="35">
        <f>'120Nm 22mm 1.52m-min'!J102</f>
        <v>35</v>
      </c>
      <c r="K302" s="25">
        <f>'120Nm 22mm 1.52m-min'!K102</f>
        <v>11.28</v>
      </c>
      <c r="L302" s="24" t="str">
        <f>'120Nm 22mm 1.52m-min'!L102</f>
        <v>Alluminio</v>
      </c>
      <c r="M302" s="25">
        <f>'120Nm 22mm 1.52m-min'!M102</f>
        <v>177.48</v>
      </c>
      <c r="N302" s="37">
        <f>'120Nm 22mm 1.52m-min'!N102</f>
        <v>120</v>
      </c>
      <c r="O302" s="41">
        <f>'120Nm 22mm 1.52m-min'!O102</f>
        <v>22</v>
      </c>
      <c r="P302" s="46">
        <f>'120Nm 22mm 1.52m-min'!P102</f>
        <v>1.5209999999999999</v>
      </c>
      <c r="Q302" s="14">
        <f>'120Nm 22mm 1.52m-min'!Q102</f>
        <v>385</v>
      </c>
      <c r="R302" s="26">
        <f>'120Nm 22mm 1.52m-min'!R102</f>
        <v>1</v>
      </c>
    </row>
    <row r="303" spans="1:18" x14ac:dyDescent="0.25">
      <c r="A303" s="24">
        <f>'120Nm 22mm 1.52m-min'!A103</f>
        <v>3307201</v>
      </c>
      <c r="B303" s="24">
        <f>'120Nm 22mm 1.52m-min'!B103</f>
        <v>0.45800000000000002</v>
      </c>
      <c r="C303" s="24" t="str">
        <f>'120Nm 22mm 1.52m-min'!C103</f>
        <v>Tr16x4</v>
      </c>
      <c r="D303" s="24" t="str">
        <f>'120Nm 22mm 1.52m-min'!D103</f>
        <v>Tr</v>
      </c>
      <c r="E303" s="35">
        <f>'120Nm 22mm 1.52m-min'!E103</f>
        <v>16</v>
      </c>
      <c r="F303" s="14" t="e">
        <f>'120Nm 22mm 1.52m-min'!F103</f>
        <v>#N/A</v>
      </c>
      <c r="G303" s="41">
        <f>'120Nm 22mm 1.52m-min'!G103</f>
        <v>4</v>
      </c>
      <c r="H303" s="24" t="str">
        <f>'120Nm 22mm 1.52m-min'!H103</f>
        <v>W300</v>
      </c>
      <c r="I303" s="35">
        <f>'120Nm 22mm 1.52m-min'!I103</f>
        <v>28</v>
      </c>
      <c r="J303" s="35">
        <f>'120Nm 22mm 1.52m-min'!J103</f>
        <v>35</v>
      </c>
      <c r="K303" s="25">
        <f>'120Nm 22mm 1.52m-min'!K103</f>
        <v>17.68</v>
      </c>
      <c r="L303" s="24" t="str">
        <f>'120Nm 22mm 1.52m-min'!L103</f>
        <v>Acciaio inox</v>
      </c>
      <c r="M303" s="25">
        <f>'120Nm 22mm 1.52m-min'!M103</f>
        <v>74.98</v>
      </c>
      <c r="N303" s="37">
        <f>'120Nm 22mm 1.52m-min'!N103</f>
        <v>120</v>
      </c>
      <c r="O303" s="41">
        <f>'120Nm 22mm 1.52m-min'!O103</f>
        <v>22</v>
      </c>
      <c r="P303" s="46">
        <f>'120Nm 22mm 1.52m-min'!P103</f>
        <v>1.5209999999999999</v>
      </c>
      <c r="Q303" s="14">
        <f>'120Nm 22mm 1.52m-min'!Q103</f>
        <v>385</v>
      </c>
      <c r="R303" s="26">
        <f>'120Nm 22mm 1.52m-min'!R103</f>
        <v>1</v>
      </c>
    </row>
    <row r="304" spans="1:18" x14ac:dyDescent="0.25">
      <c r="A304" s="24">
        <f>'120Nm 22mm 1.52m-min'!A104</f>
        <v>3302242</v>
      </c>
      <c r="B304" s="24">
        <f>'120Nm 22mm 1.52m-min'!B104</f>
        <v>0.60599999999999998</v>
      </c>
      <c r="C304" s="24" t="str">
        <f>'120Nm 22mm 1.52m-min'!C104</f>
        <v>Tr18x8P4</v>
      </c>
      <c r="D304" s="24" t="str">
        <f>'120Nm 22mm 1.52m-min'!D104</f>
        <v>Tr</v>
      </c>
      <c r="E304" s="35">
        <f>'120Nm 22mm 1.52m-min'!E104</f>
        <v>18</v>
      </c>
      <c r="F304" s="14">
        <f>'120Nm 22mm 1.52m-min'!F104</f>
        <v>8</v>
      </c>
      <c r="G304" s="41">
        <f>'120Nm 22mm 1.52m-min'!G104</f>
        <v>4</v>
      </c>
      <c r="H304" s="24" t="str">
        <f>'120Nm 22mm 1.52m-min'!H104</f>
        <v>W300</v>
      </c>
      <c r="I304" s="35">
        <f>'120Nm 22mm 1.52m-min'!I104</f>
        <v>28</v>
      </c>
      <c r="J304" s="35">
        <f>'120Nm 22mm 1.52m-min'!J104</f>
        <v>35</v>
      </c>
      <c r="K304" s="25">
        <f>'120Nm 22mm 1.52m-min'!K104</f>
        <v>21.66</v>
      </c>
      <c r="L304" s="24" t="str">
        <f>'120Nm 22mm 1.52m-min'!L104</f>
        <v>Acciaio inox</v>
      </c>
      <c r="M304" s="25">
        <f>'120Nm 22mm 1.52m-min'!M104</f>
        <v>143.29</v>
      </c>
      <c r="N304" s="37">
        <f>'120Nm 22mm 1.52m-min'!N104</f>
        <v>120</v>
      </c>
      <c r="O304" s="41">
        <f>'120Nm 22mm 1.52m-min'!O104</f>
        <v>22</v>
      </c>
      <c r="P304" s="46">
        <f>'120Nm 22mm 1.52m-min'!P104</f>
        <v>1.5209999999999999</v>
      </c>
      <c r="Q304" s="14">
        <f>'120Nm 22mm 1.52m-min'!Q104</f>
        <v>385</v>
      </c>
      <c r="R304" s="26">
        <f>'120Nm 22mm 1.52m-min'!R104</f>
        <v>1</v>
      </c>
    </row>
    <row r="305" spans="1:18" x14ac:dyDescent="0.25">
      <c r="A305" s="24">
        <f>'120Nm 22mm 1.52m-min'!A105</f>
        <v>3289036</v>
      </c>
      <c r="B305" s="24">
        <f>'120Nm 22mm 1.52m-min'!B105</f>
        <v>1.0229999999999999</v>
      </c>
      <c r="C305" s="24" t="str">
        <f>'120Nm 22mm 1.52m-min'!C105</f>
        <v>Ds14x25</v>
      </c>
      <c r="D305" s="24" t="str">
        <f>'120Nm 22mm 1.52m-min'!D105</f>
        <v>Ds</v>
      </c>
      <c r="E305" s="35">
        <f>'120Nm 22mm 1.52m-min'!E105</f>
        <v>14</v>
      </c>
      <c r="F305" s="14" t="e">
        <f>'120Nm 22mm 1.52m-min'!F105</f>
        <v>#N/A</v>
      </c>
      <c r="G305" s="41">
        <f>'120Nm 22mm 1.52m-min'!G105</f>
        <v>25</v>
      </c>
      <c r="H305" s="24" t="str">
        <f>'120Nm 22mm 1.52m-min'!H105</f>
        <v>R</v>
      </c>
      <c r="I305" s="35">
        <f>'120Nm 22mm 1.52m-min'!I105</f>
        <v>28</v>
      </c>
      <c r="J305" s="35">
        <f>'120Nm 22mm 1.52m-min'!J105</f>
        <v>35</v>
      </c>
      <c r="K305" s="25">
        <f>'120Nm 22mm 1.52m-min'!K105</f>
        <v>19.55</v>
      </c>
      <c r="L305" s="24" t="str">
        <f>'120Nm 22mm 1.52m-min'!L105</f>
        <v>Acciaio inox</v>
      </c>
      <c r="M305" s="25">
        <f>'120Nm 22mm 1.52m-min'!M105</f>
        <v>90.2</v>
      </c>
      <c r="N305" s="37">
        <f>'120Nm 22mm 1.52m-min'!N105</f>
        <v>120</v>
      </c>
      <c r="O305" s="41">
        <f>'120Nm 22mm 1.52m-min'!O105</f>
        <v>22</v>
      </c>
      <c r="P305" s="46">
        <f>'120Nm 22mm 1.52m-min'!P105</f>
        <v>1.5209999999999999</v>
      </c>
      <c r="Q305" s="14">
        <f>'120Nm 22mm 1.52m-min'!Q105</f>
        <v>61.6</v>
      </c>
      <c r="R305" s="26">
        <f>'120Nm 22mm 1.52m-min'!R105</f>
        <v>1</v>
      </c>
    </row>
    <row r="306" spans="1:18" x14ac:dyDescent="0.25">
      <c r="A306" s="24">
        <f>'120Nm 22mm 1.52m-min'!A106</f>
        <v>3289036</v>
      </c>
      <c r="B306" s="24">
        <f>'120Nm 22mm 1.52m-min'!B106</f>
        <v>1.1970000000000001</v>
      </c>
      <c r="C306" s="24" t="str">
        <f>'120Nm 22mm 1.52m-min'!C106</f>
        <v>Ds14x30</v>
      </c>
      <c r="D306" s="24" t="str">
        <f>'120Nm 22mm 1.52m-min'!D106</f>
        <v>Ds</v>
      </c>
      <c r="E306" s="35">
        <f>'120Nm 22mm 1.52m-min'!E106</f>
        <v>14</v>
      </c>
      <c r="F306" s="14" t="e">
        <f>'120Nm 22mm 1.52m-min'!F106</f>
        <v>#N/A</v>
      </c>
      <c r="G306" s="41">
        <f>'120Nm 22mm 1.52m-min'!G106</f>
        <v>30</v>
      </c>
      <c r="H306" s="24" t="str">
        <f>'120Nm 22mm 1.52m-min'!H106</f>
        <v>R</v>
      </c>
      <c r="I306" s="35">
        <f>'120Nm 22mm 1.52m-min'!I106</f>
        <v>28</v>
      </c>
      <c r="J306" s="35">
        <f>'120Nm 22mm 1.52m-min'!J106</f>
        <v>35</v>
      </c>
      <c r="K306" s="25">
        <f>'120Nm 22mm 1.52m-min'!K106</f>
        <v>19.55</v>
      </c>
      <c r="L306" s="24" t="str">
        <f>'120Nm 22mm 1.52m-min'!L106</f>
        <v>Acciaio inox</v>
      </c>
      <c r="M306" s="25">
        <f>'120Nm 22mm 1.52m-min'!M106</f>
        <v>90.2</v>
      </c>
      <c r="N306" s="37">
        <f>'120Nm 22mm 1.52m-min'!N106</f>
        <v>120</v>
      </c>
      <c r="O306" s="41">
        <f>'120Nm 22mm 1.52m-min'!O106</f>
        <v>22</v>
      </c>
      <c r="P306" s="46">
        <f>'120Nm 22mm 1.52m-min'!P106</f>
        <v>1.5209999999999999</v>
      </c>
      <c r="Q306" s="14">
        <f>'120Nm 22mm 1.52m-min'!Q106</f>
        <v>51.333333333333336</v>
      </c>
      <c r="R306" s="26">
        <f>'120Nm 22mm 1.52m-min'!R106</f>
        <v>1</v>
      </c>
    </row>
    <row r="307" spans="1:18" x14ac:dyDescent="0.25">
      <c r="A307" s="24">
        <f>'120Nm 22mm 1.52m-min'!A107</f>
        <v>3243877</v>
      </c>
      <c r="B307" s="24">
        <f>'120Nm 22mm 1.52m-min'!B107</f>
        <v>0.63900000000000001</v>
      </c>
      <c r="C307" s="24" t="str">
        <f>'120Nm 22mm 1.52m-min'!C107</f>
        <v>Tr20x8P4</v>
      </c>
      <c r="D307" s="24" t="str">
        <f>'120Nm 22mm 1.52m-min'!D107</f>
        <v>Tr</v>
      </c>
      <c r="E307" s="35">
        <f>'120Nm 22mm 1.52m-min'!E107</f>
        <v>20</v>
      </c>
      <c r="F307" s="14">
        <f>'120Nm 22mm 1.52m-min'!F107</f>
        <v>8</v>
      </c>
      <c r="G307" s="41">
        <f>'120Nm 22mm 1.52m-min'!G107</f>
        <v>4</v>
      </c>
      <c r="H307" s="24" t="str">
        <f>'120Nm 22mm 1.52m-min'!H107</f>
        <v>R</v>
      </c>
      <c r="I307" s="35">
        <f>'120Nm 22mm 1.52m-min'!I107</f>
        <v>32</v>
      </c>
      <c r="J307" s="35">
        <f>'120Nm 22mm 1.52m-min'!J107</f>
        <v>44</v>
      </c>
      <c r="K307" s="25">
        <f>'120Nm 22mm 1.52m-min'!K107</f>
        <v>17.920000000000002</v>
      </c>
      <c r="L307" s="24" t="str">
        <f>'120Nm 22mm 1.52m-min'!L107</f>
        <v>Acciaio C15</v>
      </c>
      <c r="M307" s="25">
        <f>'120Nm 22mm 1.52m-min'!M107</f>
        <v>28.29</v>
      </c>
      <c r="N307" s="37">
        <f>'120Nm 22mm 1.52m-min'!N107</f>
        <v>120</v>
      </c>
      <c r="O307" s="41">
        <f>'120Nm 22mm 1.52m-min'!O107</f>
        <v>22</v>
      </c>
      <c r="P307" s="46">
        <f>'120Nm 22mm 1.52m-min'!P107</f>
        <v>1.5209999999999999</v>
      </c>
      <c r="Q307" s="14">
        <f>'120Nm 22mm 1.52m-min'!Q107</f>
        <v>385</v>
      </c>
      <c r="R307" s="26">
        <f>'120Nm 22mm 1.52m-min'!R107</f>
        <v>1</v>
      </c>
    </row>
    <row r="308" spans="1:18" x14ac:dyDescent="0.25">
      <c r="A308" s="24">
        <f>'120Nm 22mm 1.52m-min'!A108</f>
        <v>3223702</v>
      </c>
      <c r="B308" s="24">
        <f>'120Nm 22mm 1.52m-min'!B108</f>
        <v>0.40100000000000002</v>
      </c>
      <c r="C308" s="24" t="str">
        <f>'120Nm 22mm 1.52m-min'!C108</f>
        <v>Ds12x5</v>
      </c>
      <c r="D308" s="24" t="str">
        <f>'120Nm 22mm 1.52m-min'!D108</f>
        <v>Ds</v>
      </c>
      <c r="E308" s="35">
        <f>'120Nm 22mm 1.52m-min'!E108</f>
        <v>12</v>
      </c>
      <c r="F308" s="14" t="e">
        <f>'120Nm 22mm 1.52m-min'!F108</f>
        <v>#N/A</v>
      </c>
      <c r="G308" s="41">
        <f>'120Nm 22mm 1.52m-min'!G108</f>
        <v>5</v>
      </c>
      <c r="H308" s="24" t="str">
        <f>'120Nm 22mm 1.52m-min'!H108</f>
        <v>J</v>
      </c>
      <c r="I308" s="35">
        <f>'120Nm 22mm 1.52m-min'!I108</f>
        <v>28</v>
      </c>
      <c r="J308" s="35">
        <f>'120Nm 22mm 1.52m-min'!J108</f>
        <v>35</v>
      </c>
      <c r="K308" s="25">
        <f>'120Nm 22mm 1.52m-min'!K108</f>
        <v>24.16</v>
      </c>
      <c r="L308" s="24" t="str">
        <f>'120Nm 22mm 1.52m-min'!L108</f>
        <v>Acciaio inox</v>
      </c>
      <c r="M308" s="25">
        <f>'120Nm 22mm 1.52m-min'!M108</f>
        <v>74.849999999999994</v>
      </c>
      <c r="N308" s="37">
        <f>'120Nm 22mm 1.52m-min'!N108</f>
        <v>120</v>
      </c>
      <c r="O308" s="41">
        <f>'120Nm 22mm 1.52m-min'!O108</f>
        <v>22</v>
      </c>
      <c r="P308" s="46">
        <f>'120Nm 22mm 1.52m-min'!P108</f>
        <v>1.5209999999999999</v>
      </c>
      <c r="Q308" s="14">
        <f>'120Nm 22mm 1.52m-min'!Q108</f>
        <v>308</v>
      </c>
      <c r="R308" s="26">
        <f>'120Nm 22mm 1.52m-min'!R108</f>
        <v>1</v>
      </c>
    </row>
    <row r="309" spans="1:18" x14ac:dyDescent="0.25">
      <c r="A309" s="24">
        <f>'120Nm 22mm 1.52m-min'!A109</f>
        <v>3212969</v>
      </c>
      <c r="B309" s="24">
        <f>'120Nm 22mm 1.52m-min'!B109</f>
        <v>1.5980000000000001</v>
      </c>
      <c r="C309" s="24" t="str">
        <f>'120Nm 22mm 1.52m-min'!C109</f>
        <v>Ds14x406</v>
      </c>
      <c r="D309" s="24" t="str">
        <f>'120Nm 22mm 1.52m-min'!D109</f>
        <v>Ds</v>
      </c>
      <c r="E309" s="35">
        <f>'120Nm 22mm 1.52m-min'!E109</f>
        <v>14</v>
      </c>
      <c r="F309" s="14" t="e">
        <f>'120Nm 22mm 1.52m-min'!F109</f>
        <v>#N/A</v>
      </c>
      <c r="G309" s="41">
        <f>'120Nm 22mm 1.52m-min'!G109</f>
        <v>406</v>
      </c>
      <c r="H309" s="24" t="str">
        <f>'120Nm 22mm 1.52m-min'!H109</f>
        <v>R</v>
      </c>
      <c r="I309" s="35">
        <f>'120Nm 22mm 1.52m-min'!I109</f>
        <v>28</v>
      </c>
      <c r="J309" s="35">
        <f>'120Nm 22mm 1.52m-min'!J109</f>
        <v>35</v>
      </c>
      <c r="K309" s="25" t="str">
        <f>'120Nm 22mm 1.52m-min'!K109</f>
        <v>Su richiesta</v>
      </c>
      <c r="L309" s="24" t="str">
        <f>'120Nm 22mm 1.52m-min'!L109</f>
        <v>Acciaio inox</v>
      </c>
      <c r="M309" s="25">
        <f>'120Nm 22mm 1.52m-min'!M109</f>
        <v>95.12</v>
      </c>
      <c r="N309" s="37">
        <f>'120Nm 22mm 1.52m-min'!N109</f>
        <v>120</v>
      </c>
      <c r="O309" s="41">
        <f>'120Nm 22mm 1.52m-min'!O109</f>
        <v>22</v>
      </c>
      <c r="P309" s="46">
        <f>'120Nm 22mm 1.52m-min'!P109</f>
        <v>1.5209999999999999</v>
      </c>
      <c r="Q309" s="14">
        <f>'120Nm 22mm 1.52m-min'!Q109</f>
        <v>3.7931034482758621</v>
      </c>
      <c r="R309" s="26">
        <f>'120Nm 22mm 1.52m-min'!R109</f>
        <v>1</v>
      </c>
    </row>
    <row r="310" spans="1:18" x14ac:dyDescent="0.25">
      <c r="A310" s="24">
        <f>'120Nm 22mm 1.52m-min'!A110</f>
        <v>3198411</v>
      </c>
      <c r="B310" s="24">
        <f>'120Nm 22mm 1.52m-min'!B110</f>
        <v>0.45800000000000002</v>
      </c>
      <c r="C310" s="24" t="str">
        <f>'120Nm 22mm 1.52m-min'!C110</f>
        <v>Tr16x4</v>
      </c>
      <c r="D310" s="24" t="str">
        <f>'120Nm 22mm 1.52m-min'!D110</f>
        <v>Tr</v>
      </c>
      <c r="E310" s="35">
        <f>'120Nm 22mm 1.52m-min'!E110</f>
        <v>16</v>
      </c>
      <c r="F310" s="14" t="e">
        <f>'120Nm 22mm 1.52m-min'!F110</f>
        <v>#N/A</v>
      </c>
      <c r="G310" s="41">
        <f>'120Nm 22mm 1.52m-min'!G110</f>
        <v>4</v>
      </c>
      <c r="H310" s="24" t="str">
        <f>'120Nm 22mm 1.52m-min'!H110</f>
        <v>R</v>
      </c>
      <c r="I310" s="35">
        <f>'120Nm 22mm 1.52m-min'!I110</f>
        <v>28</v>
      </c>
      <c r="J310" s="35">
        <f>'120Nm 22mm 1.52m-min'!J110</f>
        <v>35</v>
      </c>
      <c r="K310" s="25">
        <f>'120Nm 22mm 1.52m-min'!K110</f>
        <v>12.47</v>
      </c>
      <c r="L310" s="24" t="str">
        <f>'120Nm 22mm 1.52m-min'!L110</f>
        <v>Acciaio inox</v>
      </c>
      <c r="M310" s="25">
        <f>'120Nm 22mm 1.52m-min'!M110</f>
        <v>74.98</v>
      </c>
      <c r="N310" s="37">
        <f>'120Nm 22mm 1.52m-min'!N110</f>
        <v>120</v>
      </c>
      <c r="O310" s="41">
        <f>'120Nm 22mm 1.52m-min'!O110</f>
        <v>22</v>
      </c>
      <c r="P310" s="46">
        <f>'120Nm 22mm 1.52m-min'!P110</f>
        <v>1.5209999999999999</v>
      </c>
      <c r="Q310" s="14">
        <f>'120Nm 22mm 1.52m-min'!Q110</f>
        <v>385</v>
      </c>
      <c r="R310" s="26">
        <f>'120Nm 22mm 1.52m-min'!R110</f>
        <v>1</v>
      </c>
    </row>
    <row r="311" spans="1:18" x14ac:dyDescent="0.25">
      <c r="A311" s="24">
        <f>'120Nm 22mm 1.52m-min'!A111</f>
        <v>3193616</v>
      </c>
      <c r="B311" s="24">
        <f>'120Nm 22mm 1.52m-min'!B111</f>
        <v>0.60599999999999998</v>
      </c>
      <c r="C311" s="24" t="str">
        <f>'120Nm 22mm 1.52m-min'!C111</f>
        <v>Tr18x8P4</v>
      </c>
      <c r="D311" s="24" t="str">
        <f>'120Nm 22mm 1.52m-min'!D111</f>
        <v>Tr</v>
      </c>
      <c r="E311" s="35">
        <f>'120Nm 22mm 1.52m-min'!E111</f>
        <v>18</v>
      </c>
      <c r="F311" s="14">
        <f>'120Nm 22mm 1.52m-min'!F111</f>
        <v>8</v>
      </c>
      <c r="G311" s="41">
        <f>'120Nm 22mm 1.52m-min'!G111</f>
        <v>4</v>
      </c>
      <c r="H311" s="24" t="str">
        <f>'120Nm 22mm 1.52m-min'!H111</f>
        <v>R</v>
      </c>
      <c r="I311" s="35">
        <f>'120Nm 22mm 1.52m-min'!I111</f>
        <v>28</v>
      </c>
      <c r="J311" s="35">
        <f>'120Nm 22mm 1.52m-min'!J111</f>
        <v>35</v>
      </c>
      <c r="K311" s="25">
        <f>'120Nm 22mm 1.52m-min'!K111</f>
        <v>16.190000000000001</v>
      </c>
      <c r="L311" s="24" t="str">
        <f>'120Nm 22mm 1.52m-min'!L111</f>
        <v>Acciaio inox</v>
      </c>
      <c r="M311" s="25">
        <f>'120Nm 22mm 1.52m-min'!M111</f>
        <v>143.29</v>
      </c>
      <c r="N311" s="37">
        <f>'120Nm 22mm 1.52m-min'!N111</f>
        <v>120</v>
      </c>
      <c r="O311" s="41">
        <f>'120Nm 22mm 1.52m-min'!O111</f>
        <v>22</v>
      </c>
      <c r="P311" s="46">
        <f>'120Nm 22mm 1.52m-min'!P111</f>
        <v>1.5209999999999999</v>
      </c>
      <c r="Q311" s="14">
        <f>'120Nm 22mm 1.52m-min'!Q111</f>
        <v>385</v>
      </c>
      <c r="R311" s="26">
        <f>'120Nm 22mm 1.52m-min'!R111</f>
        <v>1</v>
      </c>
    </row>
    <row r="312" spans="1:18" x14ac:dyDescent="0.25">
      <c r="A312" s="24">
        <f>'120Nm 22mm 1.52m-min'!A112</f>
        <v>3136506</v>
      </c>
      <c r="B312" s="24">
        <f>'120Nm 22mm 1.52m-min'!B112</f>
        <v>0.45800000000000002</v>
      </c>
      <c r="C312" s="24" t="str">
        <f>'120Nm 22mm 1.52m-min'!C112</f>
        <v>Tr16x4</v>
      </c>
      <c r="D312" s="24" t="str">
        <f>'120Nm 22mm 1.52m-min'!D112</f>
        <v>Tr</v>
      </c>
      <c r="E312" s="35">
        <f>'120Nm 22mm 1.52m-min'!E112</f>
        <v>16</v>
      </c>
      <c r="F312" s="14" t="e">
        <f>'120Nm 22mm 1.52m-min'!F112</f>
        <v>#N/A</v>
      </c>
      <c r="G312" s="41">
        <f>'120Nm 22mm 1.52m-min'!G112</f>
        <v>4</v>
      </c>
      <c r="H312" s="24" t="str">
        <f>'120Nm 22mm 1.52m-min'!H112</f>
        <v>J</v>
      </c>
      <c r="I312" s="35">
        <f>'120Nm 22mm 1.52m-min'!I112</f>
        <v>28</v>
      </c>
      <c r="J312" s="35">
        <f>'120Nm 22mm 1.52m-min'!J112</f>
        <v>35</v>
      </c>
      <c r="K312" s="25">
        <f>'120Nm 22mm 1.52m-min'!K112</f>
        <v>14.51</v>
      </c>
      <c r="L312" s="24" t="str">
        <f>'120Nm 22mm 1.52m-min'!L112</f>
        <v>Alluminio</v>
      </c>
      <c r="M312" s="25">
        <f>'120Nm 22mm 1.52m-min'!M112</f>
        <v>177.48</v>
      </c>
      <c r="N312" s="37">
        <f>'120Nm 22mm 1.52m-min'!N112</f>
        <v>120</v>
      </c>
      <c r="O312" s="41">
        <f>'120Nm 22mm 1.52m-min'!O112</f>
        <v>22</v>
      </c>
      <c r="P312" s="46">
        <f>'120Nm 22mm 1.52m-min'!P112</f>
        <v>1.5209999999999999</v>
      </c>
      <c r="Q312" s="14">
        <f>'120Nm 22mm 1.52m-min'!Q112</f>
        <v>385</v>
      </c>
      <c r="R312" s="26">
        <f>'120Nm 22mm 1.52m-min'!R112</f>
        <v>1</v>
      </c>
    </row>
    <row r="313" spans="1:18" x14ac:dyDescent="0.25">
      <c r="A313" s="24">
        <f>'120Nm 22mm 1.52m-min'!A113</f>
        <v>3006332</v>
      </c>
      <c r="B313" s="24">
        <f>'120Nm 22mm 1.52m-min'!B113</f>
        <v>0.67700000000000005</v>
      </c>
      <c r="C313" s="24" t="str">
        <f>'120Nm 22mm 1.52m-min'!C113</f>
        <v>Ds12x15</v>
      </c>
      <c r="D313" s="24" t="str">
        <f>'120Nm 22mm 1.52m-min'!D113</f>
        <v>Ds</v>
      </c>
      <c r="E313" s="35">
        <f>'120Nm 22mm 1.52m-min'!E113</f>
        <v>12</v>
      </c>
      <c r="F313" s="14" t="e">
        <f>'120Nm 22mm 1.52m-min'!F113</f>
        <v>#N/A</v>
      </c>
      <c r="G313" s="41">
        <f>'120Nm 22mm 1.52m-min'!G113</f>
        <v>15</v>
      </c>
      <c r="H313" s="24" t="str">
        <f>'120Nm 22mm 1.52m-min'!H113</f>
        <v>J</v>
      </c>
      <c r="I313" s="35">
        <f>'120Nm 22mm 1.52m-min'!I113</f>
        <v>28</v>
      </c>
      <c r="J313" s="35">
        <f>'120Nm 22mm 1.52m-min'!J113</f>
        <v>35</v>
      </c>
      <c r="K313" s="25" t="str">
        <f>'120Nm 22mm 1.52m-min'!K113</f>
        <v>Su richiesta</v>
      </c>
      <c r="L313" s="24" t="str">
        <f>'120Nm 22mm 1.52m-min'!L113</f>
        <v>Acciaio inox</v>
      </c>
      <c r="M313" s="25" t="str">
        <f>'120Nm 22mm 1.52m-min'!M113</f>
        <v>Su richiesta</v>
      </c>
      <c r="N313" s="37">
        <f>'120Nm 22mm 1.52m-min'!N113</f>
        <v>120</v>
      </c>
      <c r="O313" s="41">
        <f>'120Nm 22mm 1.52m-min'!O113</f>
        <v>22</v>
      </c>
      <c r="P313" s="46">
        <f>'120Nm 22mm 1.52m-min'!P113</f>
        <v>1.5209999999999999</v>
      </c>
      <c r="Q313" s="14">
        <f>'120Nm 22mm 1.52m-min'!Q113</f>
        <v>102.66666666666667</v>
      </c>
      <c r="R313" s="26">
        <f>'120Nm 22mm 1.52m-min'!R113</f>
        <v>1</v>
      </c>
    </row>
    <row r="314" spans="1:18" x14ac:dyDescent="0.25">
      <c r="A314" s="24">
        <f>'120Nm 22mm 1.52m-min'!A114</f>
        <v>2991745</v>
      </c>
      <c r="B314" s="24">
        <f>'120Nm 22mm 1.52m-min'!B114</f>
        <v>0.45800000000000002</v>
      </c>
      <c r="C314" s="24" t="str">
        <f>'120Nm 22mm 1.52m-min'!C114</f>
        <v>Tr16x4</v>
      </c>
      <c r="D314" s="24" t="str">
        <f>'120Nm 22mm 1.52m-min'!D114</f>
        <v>Tr</v>
      </c>
      <c r="E314" s="35">
        <f>'120Nm 22mm 1.52m-min'!E114</f>
        <v>16</v>
      </c>
      <c r="F314" s="14" t="e">
        <f>'120Nm 22mm 1.52m-min'!F114</f>
        <v>#N/A</v>
      </c>
      <c r="G314" s="41">
        <f>'120Nm 22mm 1.52m-min'!G114</f>
        <v>4</v>
      </c>
      <c r="H314" s="24" t="str">
        <f>'120Nm 22mm 1.52m-min'!H114</f>
        <v>W300</v>
      </c>
      <c r="I314" s="35">
        <f>'120Nm 22mm 1.52m-min'!I114</f>
        <v>28</v>
      </c>
      <c r="J314" s="35">
        <f>'120Nm 22mm 1.52m-min'!J114</f>
        <v>35</v>
      </c>
      <c r="K314" s="25">
        <f>'120Nm 22mm 1.52m-min'!K114</f>
        <v>17.68</v>
      </c>
      <c r="L314" s="24" t="str">
        <f>'120Nm 22mm 1.52m-min'!L114</f>
        <v>Alluminio</v>
      </c>
      <c r="M314" s="25">
        <f>'120Nm 22mm 1.52m-min'!M114</f>
        <v>177.48</v>
      </c>
      <c r="N314" s="37">
        <f>'120Nm 22mm 1.52m-min'!N114</f>
        <v>120</v>
      </c>
      <c r="O314" s="41">
        <f>'120Nm 22mm 1.52m-min'!O114</f>
        <v>22</v>
      </c>
      <c r="P314" s="46">
        <f>'120Nm 22mm 1.52m-min'!P114</f>
        <v>1.5209999999999999</v>
      </c>
      <c r="Q314" s="14">
        <f>'120Nm 22mm 1.52m-min'!Q114</f>
        <v>385</v>
      </c>
      <c r="R314" s="26">
        <f>'120Nm 22mm 1.52m-min'!R114</f>
        <v>1</v>
      </c>
    </row>
    <row r="315" spans="1:18" x14ac:dyDescent="0.25">
      <c r="A315" s="24">
        <f>'120Nm 22mm 1.52m-min'!A115</f>
        <v>2976481</v>
      </c>
      <c r="B315" s="24">
        <f>'120Nm 22mm 1.52m-min'!B115</f>
        <v>0.40100000000000002</v>
      </c>
      <c r="C315" s="24" t="str">
        <f>'120Nm 22mm 1.52m-min'!C115</f>
        <v>Tr14x4</v>
      </c>
      <c r="D315" s="24" t="str">
        <f>'120Nm 22mm 1.52m-min'!D115</f>
        <v>Tr</v>
      </c>
      <c r="E315" s="35">
        <f>'120Nm 22mm 1.52m-min'!E115</f>
        <v>14</v>
      </c>
      <c r="F315" s="14" t="e">
        <f>'120Nm 22mm 1.52m-min'!F115</f>
        <v>#N/A</v>
      </c>
      <c r="G315" s="41">
        <f>'120Nm 22mm 1.52m-min'!G115</f>
        <v>4</v>
      </c>
      <c r="H315" s="24" t="str">
        <f>'120Nm 22mm 1.52m-min'!H115</f>
        <v>J</v>
      </c>
      <c r="I315" s="35">
        <f>'120Nm 22mm 1.52m-min'!I115</f>
        <v>28</v>
      </c>
      <c r="J315" s="35">
        <f>'120Nm 22mm 1.52m-min'!J115</f>
        <v>35</v>
      </c>
      <c r="K315" s="25">
        <f>'120Nm 22mm 1.52m-min'!K115</f>
        <v>14.51</v>
      </c>
      <c r="L315" s="24" t="str">
        <f>'120Nm 22mm 1.52m-min'!L115</f>
        <v>Acciaio inox</v>
      </c>
      <c r="M315" s="25">
        <f>'120Nm 22mm 1.52m-min'!M115</f>
        <v>76.59</v>
      </c>
      <c r="N315" s="37">
        <f>'120Nm 22mm 1.52m-min'!N115</f>
        <v>120</v>
      </c>
      <c r="O315" s="41">
        <f>'120Nm 22mm 1.52m-min'!O115</f>
        <v>22</v>
      </c>
      <c r="P315" s="46">
        <f>'120Nm 22mm 1.52m-min'!P115</f>
        <v>1.5209999999999999</v>
      </c>
      <c r="Q315" s="14">
        <f>'120Nm 22mm 1.52m-min'!Q115</f>
        <v>385</v>
      </c>
      <c r="R315" s="26">
        <f>'120Nm 22mm 1.52m-min'!R115</f>
        <v>1</v>
      </c>
    </row>
    <row r="316" spans="1:18" x14ac:dyDescent="0.25">
      <c r="A316" s="24">
        <f>'120Nm 22mm 1.52m-min'!A116</f>
        <v>2972018</v>
      </c>
      <c r="B316" s="24">
        <f>'120Nm 22mm 1.52m-min'!B116</f>
        <v>0.57599999999999996</v>
      </c>
      <c r="C316" s="24" t="str">
        <f>'120Nm 22mm 1.52m-min'!C116</f>
        <v>Tr16x8P4</v>
      </c>
      <c r="D316" s="24" t="str">
        <f>'120Nm 22mm 1.52m-min'!D116</f>
        <v>Tr</v>
      </c>
      <c r="E316" s="35">
        <f>'120Nm 22mm 1.52m-min'!E116</f>
        <v>16</v>
      </c>
      <c r="F316" s="14">
        <f>'120Nm 22mm 1.52m-min'!F116</f>
        <v>8</v>
      </c>
      <c r="G316" s="41">
        <f>'120Nm 22mm 1.52m-min'!G116</f>
        <v>4</v>
      </c>
      <c r="H316" s="24" t="str">
        <f>'120Nm 22mm 1.52m-min'!H116</f>
        <v>J</v>
      </c>
      <c r="I316" s="35">
        <f>'120Nm 22mm 1.52m-min'!I116</f>
        <v>28</v>
      </c>
      <c r="J316" s="35">
        <f>'120Nm 22mm 1.52m-min'!J116</f>
        <v>35</v>
      </c>
      <c r="K316" s="25">
        <f>'120Nm 22mm 1.52m-min'!K116</f>
        <v>15.66</v>
      </c>
      <c r="L316" s="24" t="str">
        <f>'120Nm 22mm 1.52m-min'!L116</f>
        <v>Acciaio inox</v>
      </c>
      <c r="M316" s="25">
        <f>'120Nm 22mm 1.52m-min'!M116</f>
        <v>99.59</v>
      </c>
      <c r="N316" s="37">
        <f>'120Nm 22mm 1.52m-min'!N116</f>
        <v>120</v>
      </c>
      <c r="O316" s="41">
        <f>'120Nm 22mm 1.52m-min'!O116</f>
        <v>22</v>
      </c>
      <c r="P316" s="46">
        <f>'120Nm 22mm 1.52m-min'!P116</f>
        <v>1.5209999999999999</v>
      </c>
      <c r="Q316" s="14">
        <f>'120Nm 22mm 1.52m-min'!Q116</f>
        <v>385</v>
      </c>
      <c r="R316" s="26">
        <f>'120Nm 22mm 1.52m-min'!R116</f>
        <v>1</v>
      </c>
    </row>
    <row r="317" spans="1:18" x14ac:dyDescent="0.25">
      <c r="A317" s="24">
        <f>'120Nm 22mm 1.52m-min'!A117</f>
        <v>2902439</v>
      </c>
      <c r="B317" s="24">
        <f>'120Nm 22mm 1.52m-min'!B117</f>
        <v>0.45800000000000002</v>
      </c>
      <c r="C317" s="24" t="str">
        <f>'120Nm 22mm 1.52m-min'!C117</f>
        <v>Tr16x4</v>
      </c>
      <c r="D317" s="24" t="str">
        <f>'120Nm 22mm 1.52m-min'!D117</f>
        <v>Tr</v>
      </c>
      <c r="E317" s="35">
        <f>'120Nm 22mm 1.52m-min'!E117</f>
        <v>16</v>
      </c>
      <c r="F317" s="14" t="e">
        <f>'120Nm 22mm 1.52m-min'!F117</f>
        <v>#N/A</v>
      </c>
      <c r="G317" s="41">
        <f>'120Nm 22mm 1.52m-min'!G117</f>
        <v>4</v>
      </c>
      <c r="H317" s="24" t="str">
        <f>'120Nm 22mm 1.52m-min'!H117</f>
        <v>R</v>
      </c>
      <c r="I317" s="35">
        <f>'120Nm 22mm 1.52m-min'!I117</f>
        <v>28</v>
      </c>
      <c r="J317" s="35">
        <f>'120Nm 22mm 1.52m-min'!J117</f>
        <v>35</v>
      </c>
      <c r="K317" s="25">
        <f>'120Nm 22mm 1.52m-min'!K117</f>
        <v>12.47</v>
      </c>
      <c r="L317" s="24" t="str">
        <f>'120Nm 22mm 1.52m-min'!L117</f>
        <v>Alluminio</v>
      </c>
      <c r="M317" s="25">
        <f>'120Nm 22mm 1.52m-min'!M117</f>
        <v>177.48</v>
      </c>
      <c r="N317" s="37">
        <f>'120Nm 22mm 1.52m-min'!N117</f>
        <v>120</v>
      </c>
      <c r="O317" s="41">
        <f>'120Nm 22mm 1.52m-min'!O117</f>
        <v>22</v>
      </c>
      <c r="P317" s="46">
        <f>'120Nm 22mm 1.52m-min'!P117</f>
        <v>1.5209999999999999</v>
      </c>
      <c r="Q317" s="14">
        <f>'120Nm 22mm 1.52m-min'!Q117</f>
        <v>385</v>
      </c>
      <c r="R317" s="26">
        <f>'120Nm 22mm 1.52m-min'!R117</f>
        <v>1</v>
      </c>
    </row>
    <row r="318" spans="1:18" x14ac:dyDescent="0.25">
      <c r="A318" s="24">
        <f>'120Nm 22mm 1.52m-min'!A118</f>
        <v>2834743</v>
      </c>
      <c r="B318" s="24">
        <f>'120Nm 22mm 1.52m-min'!B118</f>
        <v>0.40100000000000002</v>
      </c>
      <c r="C318" s="24" t="str">
        <f>'120Nm 22mm 1.52m-min'!C118</f>
        <v>Tr14x4</v>
      </c>
      <c r="D318" s="24" t="str">
        <f>'120Nm 22mm 1.52m-min'!D118</f>
        <v>Tr</v>
      </c>
      <c r="E318" s="35">
        <f>'120Nm 22mm 1.52m-min'!E118</f>
        <v>14</v>
      </c>
      <c r="F318" s="14" t="e">
        <f>'120Nm 22mm 1.52m-min'!F118</f>
        <v>#N/A</v>
      </c>
      <c r="G318" s="41">
        <f>'120Nm 22mm 1.52m-min'!G118</f>
        <v>4</v>
      </c>
      <c r="H318" s="24" t="str">
        <f>'120Nm 22mm 1.52m-min'!H118</f>
        <v>W300</v>
      </c>
      <c r="I318" s="35">
        <f>'120Nm 22mm 1.52m-min'!I118</f>
        <v>28</v>
      </c>
      <c r="J318" s="35">
        <f>'120Nm 22mm 1.52m-min'!J118</f>
        <v>35</v>
      </c>
      <c r="K318" s="25">
        <f>'120Nm 22mm 1.52m-min'!K118</f>
        <v>17.68</v>
      </c>
      <c r="L318" s="24" t="str">
        <f>'120Nm 22mm 1.52m-min'!L118</f>
        <v>Acciaio inox</v>
      </c>
      <c r="M318" s="25">
        <f>'120Nm 22mm 1.52m-min'!M118</f>
        <v>76.59</v>
      </c>
      <c r="N318" s="37">
        <f>'120Nm 22mm 1.52m-min'!N118</f>
        <v>120</v>
      </c>
      <c r="O318" s="41">
        <f>'120Nm 22mm 1.52m-min'!O118</f>
        <v>22</v>
      </c>
      <c r="P318" s="46">
        <f>'120Nm 22mm 1.52m-min'!P118</f>
        <v>1.5209999999999999</v>
      </c>
      <c r="Q318" s="14">
        <f>'120Nm 22mm 1.52m-min'!Q118</f>
        <v>385</v>
      </c>
      <c r="R318" s="26">
        <f>'120Nm 22mm 1.52m-min'!R118</f>
        <v>1</v>
      </c>
    </row>
    <row r="319" spans="1:18" x14ac:dyDescent="0.25">
      <c r="A319" s="24">
        <f>'120Nm 22mm 1.52m-min'!A119</f>
        <v>2830493</v>
      </c>
      <c r="B319" s="24">
        <f>'120Nm 22mm 1.52m-min'!B119</f>
        <v>0.57599999999999996</v>
      </c>
      <c r="C319" s="24" t="str">
        <f>'120Nm 22mm 1.52m-min'!C119</f>
        <v>Tr16x8P4</v>
      </c>
      <c r="D319" s="24" t="str">
        <f>'120Nm 22mm 1.52m-min'!D119</f>
        <v>Tr</v>
      </c>
      <c r="E319" s="35">
        <f>'120Nm 22mm 1.52m-min'!E119</f>
        <v>16</v>
      </c>
      <c r="F319" s="14">
        <f>'120Nm 22mm 1.52m-min'!F119</f>
        <v>8</v>
      </c>
      <c r="G319" s="41">
        <f>'120Nm 22mm 1.52m-min'!G119</f>
        <v>4</v>
      </c>
      <c r="H319" s="24" t="str">
        <f>'120Nm 22mm 1.52m-min'!H119</f>
        <v>W300</v>
      </c>
      <c r="I319" s="35">
        <f>'120Nm 22mm 1.52m-min'!I119</f>
        <v>28</v>
      </c>
      <c r="J319" s="35">
        <f>'120Nm 22mm 1.52m-min'!J119</f>
        <v>35</v>
      </c>
      <c r="K319" s="25">
        <f>'120Nm 22mm 1.52m-min'!K119</f>
        <v>18.96</v>
      </c>
      <c r="L319" s="24" t="str">
        <f>'120Nm 22mm 1.52m-min'!L119</f>
        <v>Acciaio inox</v>
      </c>
      <c r="M319" s="25">
        <f>'120Nm 22mm 1.52m-min'!M119</f>
        <v>99.59</v>
      </c>
      <c r="N319" s="37">
        <f>'120Nm 22mm 1.52m-min'!N119</f>
        <v>120</v>
      </c>
      <c r="O319" s="41">
        <f>'120Nm 22mm 1.52m-min'!O119</f>
        <v>22</v>
      </c>
      <c r="P319" s="46">
        <f>'120Nm 22mm 1.52m-min'!P119</f>
        <v>1.5209999999999999</v>
      </c>
      <c r="Q319" s="14">
        <f>'120Nm 22mm 1.52m-min'!Q119</f>
        <v>385</v>
      </c>
      <c r="R319" s="26">
        <f>'120Nm 22mm 1.52m-min'!R119</f>
        <v>1</v>
      </c>
    </row>
    <row r="320" spans="1:18" x14ac:dyDescent="0.25">
      <c r="A320" s="24">
        <f>'120Nm 22mm 1.52m-min'!A120</f>
        <v>2778049</v>
      </c>
      <c r="B320" s="24">
        <f>'120Nm 22mm 1.52m-min'!B120</f>
        <v>0.51500000000000001</v>
      </c>
      <c r="C320" s="24" t="str">
        <f>'120Nm 22mm 1.52m-min'!C120</f>
        <v>Tr18x4</v>
      </c>
      <c r="D320" s="24" t="str">
        <f>'120Nm 22mm 1.52m-min'!D120</f>
        <v>Tr</v>
      </c>
      <c r="E320" s="35">
        <f>'120Nm 22mm 1.52m-min'!E120</f>
        <v>18</v>
      </c>
      <c r="F320" s="14" t="e">
        <f>'120Nm 22mm 1.52m-min'!F120</f>
        <v>#N/A</v>
      </c>
      <c r="G320" s="41">
        <f>'120Nm 22mm 1.52m-min'!G120</f>
        <v>4</v>
      </c>
      <c r="H320" s="24" t="str">
        <f>'120Nm 22mm 1.52m-min'!H120</f>
        <v>J</v>
      </c>
      <c r="I320" s="35">
        <f>'120Nm 22mm 1.52m-min'!I120</f>
        <v>28</v>
      </c>
      <c r="J320" s="35">
        <f>'120Nm 22mm 1.52m-min'!J120</f>
        <v>35</v>
      </c>
      <c r="K320" s="25">
        <f>'120Nm 22mm 1.52m-min'!K120</f>
        <v>13.36</v>
      </c>
      <c r="L320" s="24" t="str">
        <f>'120Nm 22mm 1.52m-min'!L120</f>
        <v>Acciaio C15</v>
      </c>
      <c r="M320" s="25">
        <f>'120Nm 22mm 1.52m-min'!M120</f>
        <v>25.99</v>
      </c>
      <c r="N320" s="37">
        <f>'120Nm 22mm 1.52m-min'!N120</f>
        <v>120</v>
      </c>
      <c r="O320" s="41">
        <f>'120Nm 22mm 1.52m-min'!O120</f>
        <v>22</v>
      </c>
      <c r="P320" s="46">
        <f>'120Nm 22mm 1.52m-min'!P120</f>
        <v>1.5209999999999999</v>
      </c>
      <c r="Q320" s="14">
        <f>'120Nm 22mm 1.52m-min'!Q120</f>
        <v>385</v>
      </c>
      <c r="R320" s="26">
        <f>'120Nm 22mm 1.52m-min'!R120</f>
        <v>1</v>
      </c>
    </row>
    <row r="321" spans="1:18" x14ac:dyDescent="0.25">
      <c r="A321" s="24">
        <f>'120Nm 22mm 1.52m-min'!A121</f>
        <v>2741495</v>
      </c>
      <c r="B321" s="24">
        <f>'120Nm 22mm 1.52m-min'!B121</f>
        <v>0.40100000000000002</v>
      </c>
      <c r="C321" s="24" t="str">
        <f>'120Nm 22mm 1.52m-min'!C121</f>
        <v>Tr14x4</v>
      </c>
      <c r="D321" s="24" t="str">
        <f>'120Nm 22mm 1.52m-min'!D121</f>
        <v>Tr</v>
      </c>
      <c r="E321" s="35">
        <f>'120Nm 22mm 1.52m-min'!E121</f>
        <v>14</v>
      </c>
      <c r="F321" s="14" t="e">
        <f>'120Nm 22mm 1.52m-min'!F121</f>
        <v>#N/A</v>
      </c>
      <c r="G321" s="41">
        <f>'120Nm 22mm 1.52m-min'!G121</f>
        <v>4</v>
      </c>
      <c r="H321" s="24" t="str">
        <f>'120Nm 22mm 1.52m-min'!H121</f>
        <v>R</v>
      </c>
      <c r="I321" s="35">
        <f>'120Nm 22mm 1.52m-min'!I121</f>
        <v>28</v>
      </c>
      <c r="J321" s="35">
        <f>'120Nm 22mm 1.52m-min'!J121</f>
        <v>35</v>
      </c>
      <c r="K321" s="25">
        <f>'120Nm 22mm 1.52m-min'!K121</f>
        <v>12.47</v>
      </c>
      <c r="L321" s="24" t="str">
        <f>'120Nm 22mm 1.52m-min'!L121</f>
        <v>Acciaio inox</v>
      </c>
      <c r="M321" s="25">
        <f>'120Nm 22mm 1.52m-min'!M121</f>
        <v>76.59</v>
      </c>
      <c r="N321" s="37">
        <f>'120Nm 22mm 1.52m-min'!N121</f>
        <v>120</v>
      </c>
      <c r="O321" s="41">
        <f>'120Nm 22mm 1.52m-min'!O121</f>
        <v>22</v>
      </c>
      <c r="P321" s="46">
        <f>'120Nm 22mm 1.52m-min'!P121</f>
        <v>1.5209999999999999</v>
      </c>
      <c r="Q321" s="14">
        <f>'120Nm 22mm 1.52m-min'!Q121</f>
        <v>385</v>
      </c>
      <c r="R321" s="26">
        <f>'120Nm 22mm 1.52m-min'!R121</f>
        <v>1</v>
      </c>
    </row>
    <row r="322" spans="1:18" x14ac:dyDescent="0.25">
      <c r="A322" s="24">
        <f>'120Nm 22mm 1.52m-min'!A122</f>
        <v>2737385</v>
      </c>
      <c r="B322" s="24">
        <f>'120Nm 22mm 1.52m-min'!B122</f>
        <v>0.57599999999999996</v>
      </c>
      <c r="C322" s="24" t="str">
        <f>'120Nm 22mm 1.52m-min'!C122</f>
        <v>Tr16x8P4</v>
      </c>
      <c r="D322" s="24" t="str">
        <f>'120Nm 22mm 1.52m-min'!D122</f>
        <v>Tr</v>
      </c>
      <c r="E322" s="35">
        <f>'120Nm 22mm 1.52m-min'!E122</f>
        <v>16</v>
      </c>
      <c r="F322" s="14">
        <f>'120Nm 22mm 1.52m-min'!F122</f>
        <v>8</v>
      </c>
      <c r="G322" s="41">
        <f>'120Nm 22mm 1.52m-min'!G122</f>
        <v>4</v>
      </c>
      <c r="H322" s="24" t="str">
        <f>'120Nm 22mm 1.52m-min'!H122</f>
        <v>R</v>
      </c>
      <c r="I322" s="35">
        <f>'120Nm 22mm 1.52m-min'!I122</f>
        <v>28</v>
      </c>
      <c r="J322" s="35">
        <f>'120Nm 22mm 1.52m-min'!J122</f>
        <v>35</v>
      </c>
      <c r="K322" s="25">
        <f>'120Nm 22mm 1.52m-min'!K122</f>
        <v>13.66</v>
      </c>
      <c r="L322" s="24" t="str">
        <f>'120Nm 22mm 1.52m-min'!L122</f>
        <v>Acciaio inox</v>
      </c>
      <c r="M322" s="25">
        <f>'120Nm 22mm 1.52m-min'!M122</f>
        <v>99.59</v>
      </c>
      <c r="N322" s="37">
        <f>'120Nm 22mm 1.52m-min'!N122</f>
        <v>120</v>
      </c>
      <c r="O322" s="41">
        <f>'120Nm 22mm 1.52m-min'!O122</f>
        <v>22</v>
      </c>
      <c r="P322" s="46">
        <f>'120Nm 22mm 1.52m-min'!P122</f>
        <v>1.5209999999999999</v>
      </c>
      <c r="Q322" s="14">
        <f>'120Nm 22mm 1.52m-min'!Q122</f>
        <v>385</v>
      </c>
      <c r="R322" s="26">
        <f>'120Nm 22mm 1.52m-min'!R122</f>
        <v>1</v>
      </c>
    </row>
    <row r="323" spans="1:18" x14ac:dyDescent="0.25">
      <c r="A323" s="24">
        <f>'120Nm 22mm 1.52m-min'!A123</f>
        <v>2681908</v>
      </c>
      <c r="B323" s="24">
        <f>'120Nm 22mm 1.52m-min'!B123</f>
        <v>4.4809999999999999</v>
      </c>
      <c r="C323" s="24" t="str">
        <f>'120Nm 22mm 1.52m-min'!C123</f>
        <v>Ds18x100</v>
      </c>
      <c r="D323" s="24" t="str">
        <f>'120Nm 22mm 1.52m-min'!D123</f>
        <v>Ds</v>
      </c>
      <c r="E323" s="35">
        <f>'120Nm 22mm 1.52m-min'!E123</f>
        <v>18</v>
      </c>
      <c r="F323" s="14" t="e">
        <f>'120Nm 22mm 1.52m-min'!F123</f>
        <v>#N/A</v>
      </c>
      <c r="G323" s="41">
        <f>'120Nm 22mm 1.52m-min'!G123</f>
        <v>100</v>
      </c>
      <c r="H323" s="24" t="str">
        <f>'120Nm 22mm 1.52m-min'!H123</f>
        <v>R</v>
      </c>
      <c r="I323" s="35">
        <f>'120Nm 22mm 1.52m-min'!I123</f>
        <v>28</v>
      </c>
      <c r="J323" s="35">
        <f>'120Nm 22mm 1.52m-min'!J123</f>
        <v>35</v>
      </c>
      <c r="K323" s="25">
        <f>'120Nm 22mm 1.52m-min'!K123</f>
        <v>22.78</v>
      </c>
      <c r="L323" s="24" t="str">
        <f>'120Nm 22mm 1.52m-min'!L123</f>
        <v>Alluminio</v>
      </c>
      <c r="M323" s="25">
        <f>'120Nm 22mm 1.52m-min'!M123</f>
        <v>243</v>
      </c>
      <c r="N323" s="37">
        <f>'120Nm 22mm 1.52m-min'!N123</f>
        <v>120</v>
      </c>
      <c r="O323" s="41">
        <f>'120Nm 22mm 1.52m-min'!O123</f>
        <v>22</v>
      </c>
      <c r="P323" s="46">
        <f>'120Nm 22mm 1.52m-min'!P123</f>
        <v>1.5209999999999999</v>
      </c>
      <c r="Q323" s="14">
        <f>'120Nm 22mm 1.52m-min'!Q123</f>
        <v>15.4</v>
      </c>
      <c r="R323" s="26">
        <f>'120Nm 22mm 1.52m-min'!R123</f>
        <v>1</v>
      </c>
    </row>
    <row r="324" spans="1:18" x14ac:dyDescent="0.25">
      <c r="A324" s="24">
        <f>'120Nm 22mm 1.52m-min'!A124</f>
        <v>2681908</v>
      </c>
      <c r="B324" s="24">
        <f>'120Nm 22mm 1.52m-min'!B124</f>
        <v>4.4809999999999999</v>
      </c>
      <c r="C324" s="24" t="str">
        <f>'120Nm 22mm 1.52m-min'!C124</f>
        <v>Ds18x100</v>
      </c>
      <c r="D324" s="24" t="str">
        <f>'120Nm 22mm 1.52m-min'!D124</f>
        <v>Ds</v>
      </c>
      <c r="E324" s="35">
        <f>'120Nm 22mm 1.52m-min'!E124</f>
        <v>18</v>
      </c>
      <c r="F324" s="14" t="e">
        <f>'120Nm 22mm 1.52m-min'!F124</f>
        <v>#N/A</v>
      </c>
      <c r="G324" s="41">
        <f>'120Nm 22mm 1.52m-min'!G124</f>
        <v>100</v>
      </c>
      <c r="H324" s="24" t="str">
        <f>'120Nm 22mm 1.52m-min'!H124</f>
        <v>R</v>
      </c>
      <c r="I324" s="35">
        <f>'120Nm 22mm 1.52m-min'!I124</f>
        <v>28</v>
      </c>
      <c r="J324" s="35">
        <f>'120Nm 22mm 1.52m-min'!J124</f>
        <v>35</v>
      </c>
      <c r="K324" s="25">
        <f>'120Nm 22mm 1.52m-min'!K124</f>
        <v>22.78</v>
      </c>
      <c r="L324" s="24" t="str">
        <f>'120Nm 22mm 1.52m-min'!L124</f>
        <v>Acciaio inox</v>
      </c>
      <c r="M324" s="25">
        <f>'120Nm 22mm 1.52m-min'!M124</f>
        <v>146.69999999999999</v>
      </c>
      <c r="N324" s="37">
        <f>'120Nm 22mm 1.52m-min'!N124</f>
        <v>120</v>
      </c>
      <c r="O324" s="41">
        <f>'120Nm 22mm 1.52m-min'!O124</f>
        <v>22</v>
      </c>
      <c r="P324" s="46">
        <f>'120Nm 22mm 1.52m-min'!P124</f>
        <v>1.5209999999999999</v>
      </c>
      <c r="Q324" s="14">
        <f>'120Nm 22mm 1.52m-min'!Q124</f>
        <v>15.4</v>
      </c>
      <c r="R324" s="26">
        <f>'120Nm 22mm 1.52m-min'!R124</f>
        <v>1</v>
      </c>
    </row>
    <row r="325" spans="1:18" x14ac:dyDescent="0.25">
      <c r="A325" s="24">
        <f>'120Nm 22mm 1.52m-min'!A125</f>
        <v>2645760</v>
      </c>
      <c r="B325" s="24">
        <f>'120Nm 22mm 1.52m-min'!B125</f>
        <v>0.51500000000000001</v>
      </c>
      <c r="C325" s="24" t="str">
        <f>'120Nm 22mm 1.52m-min'!C125</f>
        <v>Tr18x4</v>
      </c>
      <c r="D325" s="24" t="str">
        <f>'120Nm 22mm 1.52m-min'!D125</f>
        <v>Tr</v>
      </c>
      <c r="E325" s="35">
        <f>'120Nm 22mm 1.52m-min'!E125</f>
        <v>18</v>
      </c>
      <c r="F325" s="14" t="e">
        <f>'120Nm 22mm 1.52m-min'!F125</f>
        <v>#N/A</v>
      </c>
      <c r="G325" s="41">
        <f>'120Nm 22mm 1.52m-min'!G125</f>
        <v>4</v>
      </c>
      <c r="H325" s="24" t="str">
        <f>'120Nm 22mm 1.52m-min'!H125</f>
        <v>W300</v>
      </c>
      <c r="I325" s="35">
        <f>'120Nm 22mm 1.52m-min'!I125</f>
        <v>28</v>
      </c>
      <c r="J325" s="35">
        <f>'120Nm 22mm 1.52m-min'!J125</f>
        <v>35</v>
      </c>
      <c r="K325" s="25">
        <f>'120Nm 22mm 1.52m-min'!K125</f>
        <v>16.41</v>
      </c>
      <c r="L325" s="24" t="str">
        <f>'120Nm 22mm 1.52m-min'!L125</f>
        <v>Acciaio C15</v>
      </c>
      <c r="M325" s="25">
        <f>'120Nm 22mm 1.52m-min'!M125</f>
        <v>25.99</v>
      </c>
      <c r="N325" s="37">
        <f>'120Nm 22mm 1.52m-min'!N125</f>
        <v>120</v>
      </c>
      <c r="O325" s="41">
        <f>'120Nm 22mm 1.52m-min'!O125</f>
        <v>22</v>
      </c>
      <c r="P325" s="46">
        <f>'120Nm 22mm 1.52m-min'!P125</f>
        <v>1.5209999999999999</v>
      </c>
      <c r="Q325" s="14">
        <f>'120Nm 22mm 1.52m-min'!Q125</f>
        <v>385</v>
      </c>
      <c r="R325" s="26">
        <f>'120Nm 22mm 1.52m-min'!R125</f>
        <v>1</v>
      </c>
    </row>
    <row r="326" spans="1:18" x14ac:dyDescent="0.25">
      <c r="A326" s="24">
        <f>'120Nm 22mm 1.52m-min'!A126</f>
        <v>2611449</v>
      </c>
      <c r="B326" s="24">
        <f>'120Nm 22mm 1.52m-min'!B126</f>
        <v>1.0069999999999999</v>
      </c>
      <c r="C326" s="24" t="str">
        <f>'120Nm 22mm 1.52m-min'!C126</f>
        <v>Ds12x25</v>
      </c>
      <c r="D326" s="24" t="str">
        <f>'120Nm 22mm 1.52m-min'!D126</f>
        <v>Ds</v>
      </c>
      <c r="E326" s="35">
        <f>'120Nm 22mm 1.52m-min'!E126</f>
        <v>12</v>
      </c>
      <c r="F326" s="14" t="e">
        <f>'120Nm 22mm 1.52m-min'!F126</f>
        <v>#N/A</v>
      </c>
      <c r="G326" s="41">
        <f>'120Nm 22mm 1.52m-min'!G126</f>
        <v>25</v>
      </c>
      <c r="H326" s="24" t="str">
        <f>'120Nm 22mm 1.52m-min'!H126</f>
        <v>J</v>
      </c>
      <c r="I326" s="35">
        <f>'120Nm 22mm 1.52m-min'!I126</f>
        <v>28</v>
      </c>
      <c r="J326" s="35">
        <f>'120Nm 22mm 1.52m-min'!J126</f>
        <v>35</v>
      </c>
      <c r="K326" s="25">
        <f>'120Nm 22mm 1.52m-min'!K126</f>
        <v>24.16</v>
      </c>
      <c r="L326" s="24" t="str">
        <f>'120Nm 22mm 1.52m-min'!L126</f>
        <v>Acciaio inox</v>
      </c>
      <c r="M326" s="25">
        <f>'120Nm 22mm 1.52m-min'!M126</f>
        <v>78.599999999999994</v>
      </c>
      <c r="N326" s="37">
        <f>'120Nm 22mm 1.52m-min'!N126</f>
        <v>120</v>
      </c>
      <c r="O326" s="41">
        <f>'120Nm 22mm 1.52m-min'!O126</f>
        <v>22</v>
      </c>
      <c r="P326" s="46">
        <f>'120Nm 22mm 1.52m-min'!P126</f>
        <v>1.5209999999999999</v>
      </c>
      <c r="Q326" s="14">
        <f>'120Nm 22mm 1.52m-min'!Q126</f>
        <v>61.6</v>
      </c>
      <c r="R326" s="26">
        <f>'120Nm 22mm 1.52m-min'!R126</f>
        <v>1</v>
      </c>
    </row>
    <row r="327" spans="1:18" x14ac:dyDescent="0.25">
      <c r="A327" s="24">
        <f>'120Nm 22mm 1.52m-min'!A127</f>
        <v>2584231</v>
      </c>
      <c r="B327" s="24">
        <f>'120Nm 22mm 1.52m-min'!B127</f>
        <v>0.51500000000000001</v>
      </c>
      <c r="C327" s="24" t="str">
        <f>'120Nm 22mm 1.52m-min'!C127</f>
        <v>Tr18x4</v>
      </c>
      <c r="D327" s="24" t="str">
        <f>'120Nm 22mm 1.52m-min'!D127</f>
        <v>Tr</v>
      </c>
      <c r="E327" s="35">
        <f>'120Nm 22mm 1.52m-min'!E127</f>
        <v>18</v>
      </c>
      <c r="F327" s="14" t="e">
        <f>'120Nm 22mm 1.52m-min'!F127</f>
        <v>#N/A</v>
      </c>
      <c r="G327" s="41">
        <f>'120Nm 22mm 1.52m-min'!G127</f>
        <v>4</v>
      </c>
      <c r="H327" s="24" t="str">
        <f>'120Nm 22mm 1.52m-min'!H127</f>
        <v>R</v>
      </c>
      <c r="I327" s="35">
        <f>'120Nm 22mm 1.52m-min'!I127</f>
        <v>28</v>
      </c>
      <c r="J327" s="35">
        <f>'120Nm 22mm 1.52m-min'!J127</f>
        <v>35</v>
      </c>
      <c r="K327" s="25">
        <f>'120Nm 22mm 1.52m-min'!K127</f>
        <v>11.28</v>
      </c>
      <c r="L327" s="24" t="str">
        <f>'120Nm 22mm 1.52m-min'!L127</f>
        <v>Acciaio C15</v>
      </c>
      <c r="M327" s="25">
        <f>'120Nm 22mm 1.52m-min'!M127</f>
        <v>25.99</v>
      </c>
      <c r="N327" s="37">
        <f>'120Nm 22mm 1.52m-min'!N127</f>
        <v>120</v>
      </c>
      <c r="O327" s="41">
        <f>'120Nm 22mm 1.52m-min'!O127</f>
        <v>22</v>
      </c>
      <c r="P327" s="46">
        <f>'120Nm 22mm 1.52m-min'!P127</f>
        <v>1.5209999999999999</v>
      </c>
      <c r="Q327" s="14">
        <f>'120Nm 22mm 1.52m-min'!Q127</f>
        <v>385</v>
      </c>
      <c r="R327" s="26">
        <f>'120Nm 22mm 1.52m-min'!R127</f>
        <v>1</v>
      </c>
    </row>
    <row r="328" spans="1:18" x14ac:dyDescent="0.25">
      <c r="A328" s="24">
        <f>'120Nm 22mm 1.52m-min'!A128</f>
        <v>2430792</v>
      </c>
      <c r="B328" s="24">
        <f>'120Nm 22mm 1.52m-min'!B128</f>
        <v>0.45800000000000002</v>
      </c>
      <c r="C328" s="24" t="str">
        <f>'120Nm 22mm 1.52m-min'!C128</f>
        <v>Tr16x4</v>
      </c>
      <c r="D328" s="24" t="str">
        <f>'120Nm 22mm 1.52m-min'!D128</f>
        <v>Tr</v>
      </c>
      <c r="E328" s="35">
        <f>'120Nm 22mm 1.52m-min'!E128</f>
        <v>16</v>
      </c>
      <c r="F328" s="14" t="e">
        <f>'120Nm 22mm 1.52m-min'!F128</f>
        <v>#N/A</v>
      </c>
      <c r="G328" s="41">
        <f>'120Nm 22mm 1.52m-min'!G128</f>
        <v>4</v>
      </c>
      <c r="H328" s="24" t="str">
        <f>'120Nm 22mm 1.52m-min'!H128</f>
        <v>J</v>
      </c>
      <c r="I328" s="35">
        <f>'120Nm 22mm 1.52m-min'!I128</f>
        <v>28</v>
      </c>
      <c r="J328" s="35">
        <f>'120Nm 22mm 1.52m-min'!J128</f>
        <v>35</v>
      </c>
      <c r="K328" s="25">
        <f>'120Nm 22mm 1.52m-min'!K128</f>
        <v>14.51</v>
      </c>
      <c r="L328" s="24" t="str">
        <f>'120Nm 22mm 1.52m-min'!L128</f>
        <v>Acciaio C15</v>
      </c>
      <c r="M328" s="25">
        <f>'120Nm 22mm 1.52m-min'!M128</f>
        <v>19.09</v>
      </c>
      <c r="N328" s="37">
        <f>'120Nm 22mm 1.52m-min'!N128</f>
        <v>120</v>
      </c>
      <c r="O328" s="41">
        <f>'120Nm 22mm 1.52m-min'!O128</f>
        <v>22</v>
      </c>
      <c r="P328" s="46">
        <f>'120Nm 22mm 1.52m-min'!P128</f>
        <v>1.5209999999999999</v>
      </c>
      <c r="Q328" s="14">
        <f>'120Nm 22mm 1.52m-min'!Q128</f>
        <v>385</v>
      </c>
      <c r="R328" s="26">
        <f>'120Nm 22mm 1.52m-min'!R128</f>
        <v>1</v>
      </c>
    </row>
    <row r="329" spans="1:18" x14ac:dyDescent="0.25">
      <c r="A329" s="24">
        <f>'120Nm 22mm 1.52m-min'!A129</f>
        <v>2427148</v>
      </c>
      <c r="B329" s="24">
        <f>'120Nm 22mm 1.52m-min'!B129</f>
        <v>0.60599999999999998</v>
      </c>
      <c r="C329" s="24" t="str">
        <f>'120Nm 22mm 1.52m-min'!C129</f>
        <v>Tr18x8P4</v>
      </c>
      <c r="D329" s="24" t="str">
        <f>'120Nm 22mm 1.52m-min'!D129</f>
        <v>Tr</v>
      </c>
      <c r="E329" s="35">
        <f>'120Nm 22mm 1.52m-min'!E129</f>
        <v>18</v>
      </c>
      <c r="F329" s="14">
        <f>'120Nm 22mm 1.52m-min'!F129</f>
        <v>8</v>
      </c>
      <c r="G329" s="41">
        <f>'120Nm 22mm 1.52m-min'!G129</f>
        <v>4</v>
      </c>
      <c r="H329" s="24" t="str">
        <f>'120Nm 22mm 1.52m-min'!H129</f>
        <v>J</v>
      </c>
      <c r="I329" s="35">
        <f>'120Nm 22mm 1.52m-min'!I129</f>
        <v>28</v>
      </c>
      <c r="J329" s="35">
        <f>'120Nm 22mm 1.52m-min'!J129</f>
        <v>35</v>
      </c>
      <c r="K329" s="25">
        <f>'120Nm 22mm 1.52m-min'!K129</f>
        <v>18.100000000000001</v>
      </c>
      <c r="L329" s="24" t="str">
        <f>'120Nm 22mm 1.52m-min'!L129</f>
        <v>Acciaio C15</v>
      </c>
      <c r="M329" s="25">
        <f>'120Nm 22mm 1.52m-min'!M129</f>
        <v>27.37</v>
      </c>
      <c r="N329" s="37">
        <f>'120Nm 22mm 1.52m-min'!N129</f>
        <v>120</v>
      </c>
      <c r="O329" s="41">
        <f>'120Nm 22mm 1.52m-min'!O129</f>
        <v>22</v>
      </c>
      <c r="P329" s="46">
        <f>'120Nm 22mm 1.52m-min'!P129</f>
        <v>1.5209999999999999</v>
      </c>
      <c r="Q329" s="14">
        <f>'120Nm 22mm 1.52m-min'!Q129</f>
        <v>385</v>
      </c>
      <c r="R329" s="26">
        <f>'120Nm 22mm 1.52m-min'!R129</f>
        <v>1</v>
      </c>
    </row>
    <row r="330" spans="1:18" x14ac:dyDescent="0.25">
      <c r="A330" s="24">
        <f>'120Nm 22mm 1.52m-min'!A130</f>
        <v>2324213</v>
      </c>
      <c r="B330" s="24">
        <f>'120Nm 22mm 1.52m-min'!B130</f>
        <v>0.40100000000000002</v>
      </c>
      <c r="C330" s="24" t="str">
        <f>'120Nm 22mm 1.52m-min'!C130</f>
        <v>Tr14x3</v>
      </c>
      <c r="D330" s="24" t="str">
        <f>'120Nm 22mm 1.52m-min'!D130</f>
        <v>Tr</v>
      </c>
      <c r="E330" s="35">
        <f>'120Nm 22mm 1.52m-min'!E130</f>
        <v>14</v>
      </c>
      <c r="F330" s="14" t="e">
        <f>'120Nm 22mm 1.52m-min'!F130</f>
        <v>#N/A</v>
      </c>
      <c r="G330" s="41">
        <f>'120Nm 22mm 1.52m-min'!G130</f>
        <v>3</v>
      </c>
      <c r="H330" s="24" t="str">
        <f>'120Nm 22mm 1.52m-min'!H130</f>
        <v>J</v>
      </c>
      <c r="I330" s="35">
        <f>'120Nm 22mm 1.52m-min'!I130</f>
        <v>28</v>
      </c>
      <c r="J330" s="35">
        <f>'120Nm 22mm 1.52m-min'!J130</f>
        <v>35</v>
      </c>
      <c r="K330" s="25">
        <f>'120Nm 22mm 1.52m-min'!K130</f>
        <v>14.51</v>
      </c>
      <c r="L330" s="24" t="str">
        <f>'120Nm 22mm 1.52m-min'!L130</f>
        <v>Acciaio inox</v>
      </c>
      <c r="M330" s="25">
        <f>'120Nm 22mm 1.52m-min'!M130</f>
        <v>76.59</v>
      </c>
      <c r="N330" s="37">
        <f>'120Nm 22mm 1.52m-min'!N130</f>
        <v>120</v>
      </c>
      <c r="O330" s="41">
        <f>'120Nm 22mm 1.52m-min'!O130</f>
        <v>22</v>
      </c>
      <c r="P330" s="46">
        <f>'120Nm 22mm 1.52m-min'!P130</f>
        <v>1.5209999999999999</v>
      </c>
      <c r="Q330" s="14">
        <f>'120Nm 22mm 1.52m-min'!Q130</f>
        <v>513.33333333333337</v>
      </c>
      <c r="R330" s="26">
        <f>'120Nm 22mm 1.52m-min'!R130</f>
        <v>1</v>
      </c>
    </row>
    <row r="331" spans="1:18" x14ac:dyDescent="0.25">
      <c r="A331" s="24">
        <f>'120Nm 22mm 1.52m-min'!A131</f>
        <v>315040</v>
      </c>
      <c r="B331" s="24">
        <f>'120Nm 22mm 1.52m-min'!B131</f>
        <v>0.45800000000000002</v>
      </c>
      <c r="C331" s="24" t="str">
        <f>'120Nm 22mm 1.52m-min'!C131</f>
        <v>Tr16x4</v>
      </c>
      <c r="D331" s="24" t="str">
        <f>'120Nm 22mm 1.52m-min'!D131</f>
        <v>Tr</v>
      </c>
      <c r="E331" s="35">
        <f>'120Nm 22mm 1.52m-min'!E131</f>
        <v>16</v>
      </c>
      <c r="F331" s="14" t="e">
        <f>'120Nm 22mm 1.52m-min'!F131</f>
        <v>#N/A</v>
      </c>
      <c r="G331" s="41">
        <f>'120Nm 22mm 1.52m-min'!G131</f>
        <v>4</v>
      </c>
      <c r="H331" s="24" t="str">
        <f>'120Nm 22mm 1.52m-min'!H131</f>
        <v>W300</v>
      </c>
      <c r="I331" s="35">
        <f>'120Nm 22mm 1.52m-min'!I131</f>
        <v>28</v>
      </c>
      <c r="J331" s="35">
        <f>'120Nm 22mm 1.52m-min'!J131</f>
        <v>35</v>
      </c>
      <c r="K331" s="25">
        <f>'120Nm 22mm 1.52m-min'!K131</f>
        <v>17.68</v>
      </c>
      <c r="L331" s="24" t="str">
        <f>'120Nm 22mm 1.52m-min'!L131</f>
        <v>Acciaio C15</v>
      </c>
      <c r="M331" s="25">
        <f>'120Nm 22mm 1.52m-min'!M131</f>
        <v>19.09</v>
      </c>
      <c r="N331" s="37">
        <f>'120Nm 22mm 1.52m-min'!N131</f>
        <v>120</v>
      </c>
      <c r="O331" s="41">
        <f>'120Nm 22mm 1.52m-min'!O131</f>
        <v>22</v>
      </c>
      <c r="P331" s="46">
        <f>'120Nm 22mm 1.52m-min'!P131</f>
        <v>1.5209999999999999</v>
      </c>
      <c r="Q331" s="14">
        <f>'120Nm 22mm 1.52m-min'!Q131</f>
        <v>385</v>
      </c>
      <c r="R331" s="26">
        <f>'120Nm 22mm 1.52m-min'!R131</f>
        <v>1</v>
      </c>
    </row>
    <row r="332" spans="1:18" x14ac:dyDescent="0.25">
      <c r="A332" s="24">
        <f>'120Nm 22mm 1.52m-min'!A132</f>
        <v>2311570</v>
      </c>
      <c r="B332" s="24">
        <f>'120Nm 22mm 1.52m-min'!B132</f>
        <v>0.60599999999999998</v>
      </c>
      <c r="C332" s="24" t="str">
        <f>'120Nm 22mm 1.52m-min'!C132</f>
        <v>Tr18x8P4</v>
      </c>
      <c r="D332" s="24" t="str">
        <f>'120Nm 22mm 1.52m-min'!D132</f>
        <v>Tr</v>
      </c>
      <c r="E332" s="35">
        <f>'120Nm 22mm 1.52m-min'!E132</f>
        <v>18</v>
      </c>
      <c r="F332" s="14">
        <f>'120Nm 22mm 1.52m-min'!F132</f>
        <v>8</v>
      </c>
      <c r="G332" s="41">
        <f>'120Nm 22mm 1.52m-min'!G132</f>
        <v>4</v>
      </c>
      <c r="H332" s="24" t="str">
        <f>'120Nm 22mm 1.52m-min'!H132</f>
        <v>W300</v>
      </c>
      <c r="I332" s="35">
        <f>'120Nm 22mm 1.52m-min'!I132</f>
        <v>28</v>
      </c>
      <c r="J332" s="35">
        <f>'120Nm 22mm 1.52m-min'!J132</f>
        <v>35</v>
      </c>
      <c r="K332" s="25">
        <f>'120Nm 22mm 1.52m-min'!K132</f>
        <v>21.66</v>
      </c>
      <c r="L332" s="24" t="str">
        <f>'120Nm 22mm 1.52m-min'!L132</f>
        <v>Acciaio C15</v>
      </c>
      <c r="M332" s="25">
        <f>'120Nm 22mm 1.52m-min'!M132</f>
        <v>27.37</v>
      </c>
      <c r="N332" s="37">
        <f>'120Nm 22mm 1.52m-min'!N132</f>
        <v>120</v>
      </c>
      <c r="O332" s="41">
        <f>'120Nm 22mm 1.52m-min'!O132</f>
        <v>22</v>
      </c>
      <c r="P332" s="46">
        <f>'120Nm 22mm 1.52m-min'!P132</f>
        <v>1.5209999999999999</v>
      </c>
      <c r="Q332" s="14">
        <f>'120Nm 22mm 1.52m-min'!Q132</f>
        <v>385</v>
      </c>
      <c r="R332" s="26">
        <f>'120Nm 22mm 1.52m-min'!R132</f>
        <v>1</v>
      </c>
    </row>
    <row r="333" spans="1:18" x14ac:dyDescent="0.25">
      <c r="A333" s="24">
        <f>'120Nm 22mm 1.52m-min'!A133</f>
        <v>2261202</v>
      </c>
      <c r="B333" s="24">
        <f>'120Nm 22mm 1.52m-min'!B133</f>
        <v>0.45800000000000002</v>
      </c>
      <c r="C333" s="24" t="str">
        <f>'120Nm 22mm 1.52m-min'!C133</f>
        <v>Tr16x4</v>
      </c>
      <c r="D333" s="24" t="str">
        <f>'120Nm 22mm 1.52m-min'!D133</f>
        <v>Tr</v>
      </c>
      <c r="E333" s="35">
        <f>'120Nm 22mm 1.52m-min'!E133</f>
        <v>16</v>
      </c>
      <c r="F333" s="14" t="e">
        <f>'120Nm 22mm 1.52m-min'!F133</f>
        <v>#N/A</v>
      </c>
      <c r="G333" s="41">
        <f>'120Nm 22mm 1.52m-min'!G133</f>
        <v>4</v>
      </c>
      <c r="H333" s="24" t="str">
        <f>'120Nm 22mm 1.52m-min'!H133</f>
        <v>R</v>
      </c>
      <c r="I333" s="35">
        <f>'120Nm 22mm 1.52m-min'!I133</f>
        <v>28</v>
      </c>
      <c r="J333" s="35">
        <f>'120Nm 22mm 1.52m-min'!J133</f>
        <v>35</v>
      </c>
      <c r="K333" s="25">
        <f>'120Nm 22mm 1.52m-min'!K133</f>
        <v>12.47</v>
      </c>
      <c r="L333" s="24" t="str">
        <f>'120Nm 22mm 1.52m-min'!L133</f>
        <v>Acciaio C15</v>
      </c>
      <c r="M333" s="25">
        <f>'120Nm 22mm 1.52m-min'!M133</f>
        <v>19.09</v>
      </c>
      <c r="N333" s="37">
        <f>'120Nm 22mm 1.52m-min'!N133</f>
        <v>120</v>
      </c>
      <c r="O333" s="41">
        <f>'120Nm 22mm 1.52m-min'!O133</f>
        <v>22</v>
      </c>
      <c r="P333" s="46">
        <f>'120Nm 22mm 1.52m-min'!P133</f>
        <v>1.5209999999999999</v>
      </c>
      <c r="Q333" s="14">
        <f>'120Nm 22mm 1.52m-min'!Q133</f>
        <v>385</v>
      </c>
      <c r="R333" s="26">
        <f>'120Nm 22mm 1.52m-min'!R133</f>
        <v>1</v>
      </c>
    </row>
    <row r="334" spans="1:18" x14ac:dyDescent="0.25">
      <c r="A334" s="24">
        <f>'120Nm 22mm 1.52m-min'!A134</f>
        <v>2257812</v>
      </c>
      <c r="B334" s="24">
        <f>'120Nm 22mm 1.52m-min'!B134</f>
        <v>0.60599999999999998</v>
      </c>
      <c r="C334" s="24" t="str">
        <f>'120Nm 22mm 1.52m-min'!C134</f>
        <v>Tr18x8P4</v>
      </c>
      <c r="D334" s="24" t="str">
        <f>'120Nm 22mm 1.52m-min'!D134</f>
        <v>Tr</v>
      </c>
      <c r="E334" s="35">
        <f>'120Nm 22mm 1.52m-min'!E134</f>
        <v>18</v>
      </c>
      <c r="F334" s="14">
        <f>'120Nm 22mm 1.52m-min'!F134</f>
        <v>8</v>
      </c>
      <c r="G334" s="41">
        <f>'120Nm 22mm 1.52m-min'!G134</f>
        <v>4</v>
      </c>
      <c r="H334" s="24" t="str">
        <f>'120Nm 22mm 1.52m-min'!H134</f>
        <v>R</v>
      </c>
      <c r="I334" s="35">
        <f>'120Nm 22mm 1.52m-min'!I134</f>
        <v>28</v>
      </c>
      <c r="J334" s="35">
        <f>'120Nm 22mm 1.52m-min'!J134</f>
        <v>35</v>
      </c>
      <c r="K334" s="25">
        <f>'120Nm 22mm 1.52m-min'!K134</f>
        <v>16.190000000000001</v>
      </c>
      <c r="L334" s="24" t="str">
        <f>'120Nm 22mm 1.52m-min'!L134</f>
        <v>Acciaio C15</v>
      </c>
      <c r="M334" s="25">
        <f>'120Nm 22mm 1.52m-min'!M134</f>
        <v>27.37</v>
      </c>
      <c r="N334" s="37">
        <f>'120Nm 22mm 1.52m-min'!N134</f>
        <v>120</v>
      </c>
      <c r="O334" s="41">
        <f>'120Nm 22mm 1.52m-min'!O134</f>
        <v>22</v>
      </c>
      <c r="P334" s="46">
        <f>'120Nm 22mm 1.52m-min'!P134</f>
        <v>1.5209999999999999</v>
      </c>
      <c r="Q334" s="14">
        <f>'120Nm 22mm 1.52m-min'!Q134</f>
        <v>385</v>
      </c>
      <c r="R334" s="26">
        <f>'120Nm 22mm 1.52m-min'!R134</f>
        <v>1</v>
      </c>
    </row>
    <row r="335" spans="1:18" x14ac:dyDescent="0.25">
      <c r="A335" s="24">
        <f>'120Nm 22mm 1.52m-min'!A135</f>
        <v>2213536</v>
      </c>
      <c r="B335" s="24">
        <f>'120Nm 22mm 1.52m-min'!B135</f>
        <v>0.40100000000000002</v>
      </c>
      <c r="C335" s="24" t="str">
        <f>'120Nm 22mm 1.52m-min'!C135</f>
        <v>Tr14x3</v>
      </c>
      <c r="D335" s="24" t="str">
        <f>'120Nm 22mm 1.52m-min'!D135</f>
        <v>Tr</v>
      </c>
      <c r="E335" s="35">
        <f>'120Nm 22mm 1.52m-min'!E135</f>
        <v>14</v>
      </c>
      <c r="F335" s="14" t="e">
        <f>'120Nm 22mm 1.52m-min'!F135</f>
        <v>#N/A</v>
      </c>
      <c r="G335" s="41">
        <f>'120Nm 22mm 1.52m-min'!G135</f>
        <v>3</v>
      </c>
      <c r="H335" s="24" t="str">
        <f>'120Nm 22mm 1.52m-min'!H135</f>
        <v>W300</v>
      </c>
      <c r="I335" s="35">
        <f>'120Nm 22mm 1.52m-min'!I135</f>
        <v>28</v>
      </c>
      <c r="J335" s="35">
        <f>'120Nm 22mm 1.52m-min'!J135</f>
        <v>35</v>
      </c>
      <c r="K335" s="25">
        <f>'120Nm 22mm 1.52m-min'!K135</f>
        <v>17.68</v>
      </c>
      <c r="L335" s="24" t="str">
        <f>'120Nm 22mm 1.52m-min'!L135</f>
        <v>Acciaio inox</v>
      </c>
      <c r="M335" s="25">
        <f>'120Nm 22mm 1.52m-min'!M135</f>
        <v>76.59</v>
      </c>
      <c r="N335" s="37">
        <f>'120Nm 22mm 1.52m-min'!N135</f>
        <v>120</v>
      </c>
      <c r="O335" s="41">
        <f>'120Nm 22mm 1.52m-min'!O135</f>
        <v>22</v>
      </c>
      <c r="P335" s="46">
        <f>'120Nm 22mm 1.52m-min'!P135</f>
        <v>1.5209999999999999</v>
      </c>
      <c r="Q335" s="14">
        <f>'120Nm 22mm 1.52m-min'!Q135</f>
        <v>513.33333333333337</v>
      </c>
      <c r="R335" s="26">
        <f>'120Nm 22mm 1.52m-min'!R135</f>
        <v>1</v>
      </c>
    </row>
    <row r="336" spans="1:18" x14ac:dyDescent="0.25">
      <c r="A336" s="24">
        <f>'120Nm 22mm 1.52m-min'!A136</f>
        <v>2147573</v>
      </c>
      <c r="B336" s="24">
        <f>'120Nm 22mm 1.52m-min'!B136</f>
        <v>0.56299999999999994</v>
      </c>
      <c r="C336" s="24" t="str">
        <f>'120Nm 22mm 1.52m-min'!C136</f>
        <v>Ds10x12</v>
      </c>
      <c r="D336" s="24" t="str">
        <f>'120Nm 22mm 1.52m-min'!D136</f>
        <v>Ds</v>
      </c>
      <c r="E336" s="35">
        <f>'120Nm 22mm 1.52m-min'!E136</f>
        <v>10</v>
      </c>
      <c r="F336" s="14" t="e">
        <f>'120Nm 22mm 1.52m-min'!F136</f>
        <v>#N/A</v>
      </c>
      <c r="G336" s="41">
        <f>'120Nm 22mm 1.52m-min'!G136</f>
        <v>12</v>
      </c>
      <c r="H336" s="24" t="str">
        <f>'120Nm 22mm 1.52m-min'!H136</f>
        <v>J</v>
      </c>
      <c r="I336" s="35">
        <f>'120Nm 22mm 1.52m-min'!I136</f>
        <v>25</v>
      </c>
      <c r="J336" s="35">
        <f>'120Nm 22mm 1.52m-min'!J136</f>
        <v>25</v>
      </c>
      <c r="K336" s="25">
        <f>'120Nm 22mm 1.52m-min'!K136</f>
        <v>20.85</v>
      </c>
      <c r="L336" s="24" t="str">
        <f>'120Nm 22mm 1.52m-min'!L136</f>
        <v>Acciaio inox</v>
      </c>
      <c r="M336" s="25">
        <f>'120Nm 22mm 1.52m-min'!M136</f>
        <v>63.23</v>
      </c>
      <c r="N336" s="37">
        <f>'120Nm 22mm 1.52m-min'!N136</f>
        <v>120</v>
      </c>
      <c r="O336" s="41">
        <f>'120Nm 22mm 1.52m-min'!O136</f>
        <v>22</v>
      </c>
      <c r="P336" s="46">
        <f>'120Nm 22mm 1.52m-min'!P136</f>
        <v>1.5209999999999999</v>
      </c>
      <c r="Q336" s="14">
        <f>'120Nm 22mm 1.52m-min'!Q136</f>
        <v>128.33333333333334</v>
      </c>
      <c r="R336" s="26">
        <f>'120Nm 22mm 1.52m-min'!R136</f>
        <v>1</v>
      </c>
    </row>
    <row r="337" spans="1:18" x14ac:dyDescent="0.25">
      <c r="A337" s="24">
        <f>'120Nm 22mm 1.52m-min'!A137</f>
        <v>2140723</v>
      </c>
      <c r="B337" s="24">
        <f>'120Nm 22mm 1.52m-min'!B137</f>
        <v>0.40100000000000002</v>
      </c>
      <c r="C337" s="24" t="str">
        <f>'120Nm 22mm 1.52m-min'!C137</f>
        <v>Tr14x3</v>
      </c>
      <c r="D337" s="24" t="str">
        <f>'120Nm 22mm 1.52m-min'!D137</f>
        <v>Tr</v>
      </c>
      <c r="E337" s="35">
        <f>'120Nm 22mm 1.52m-min'!E137</f>
        <v>14</v>
      </c>
      <c r="F337" s="14" t="e">
        <f>'120Nm 22mm 1.52m-min'!F137</f>
        <v>#N/A</v>
      </c>
      <c r="G337" s="41">
        <f>'120Nm 22mm 1.52m-min'!G137</f>
        <v>3</v>
      </c>
      <c r="H337" s="24" t="str">
        <f>'120Nm 22mm 1.52m-min'!H137</f>
        <v>R</v>
      </c>
      <c r="I337" s="35">
        <f>'120Nm 22mm 1.52m-min'!I137</f>
        <v>28</v>
      </c>
      <c r="J337" s="35">
        <f>'120Nm 22mm 1.52m-min'!J137</f>
        <v>35</v>
      </c>
      <c r="K337" s="25">
        <f>'120Nm 22mm 1.52m-min'!K137</f>
        <v>12.47</v>
      </c>
      <c r="L337" s="24" t="str">
        <f>'120Nm 22mm 1.52m-min'!L137</f>
        <v>Acciaio inox</v>
      </c>
      <c r="M337" s="25">
        <f>'120Nm 22mm 1.52m-min'!M137</f>
        <v>76.59</v>
      </c>
      <c r="N337" s="37">
        <f>'120Nm 22mm 1.52m-min'!N137</f>
        <v>120</v>
      </c>
      <c r="O337" s="41">
        <f>'120Nm 22mm 1.52m-min'!O137</f>
        <v>22</v>
      </c>
      <c r="P337" s="46">
        <f>'120Nm 22mm 1.52m-min'!P137</f>
        <v>1.5209999999999999</v>
      </c>
      <c r="Q337" s="14">
        <f>'120Nm 22mm 1.52m-min'!Q137</f>
        <v>513.33333333333337</v>
      </c>
      <c r="R337" s="26">
        <f>'120Nm 22mm 1.52m-min'!R137</f>
        <v>1</v>
      </c>
    </row>
    <row r="338" spans="1:18" x14ac:dyDescent="0.25">
      <c r="A338" s="24">
        <f>'120Nm 22mm 1.52m-min'!A138</f>
        <v>2084429</v>
      </c>
      <c r="B338" s="24">
        <f>'120Nm 22mm 1.52m-min'!B138</f>
        <v>2.23</v>
      </c>
      <c r="C338" s="24" t="str">
        <f>'120Nm 22mm 1.52m-min'!C138</f>
        <v>Ds10x50</v>
      </c>
      <c r="D338" s="24" t="str">
        <f>'120Nm 22mm 1.52m-min'!D138</f>
        <v>Ds</v>
      </c>
      <c r="E338" s="35">
        <f>'120Nm 22mm 1.52m-min'!E138</f>
        <v>10</v>
      </c>
      <c r="F338" s="14" t="e">
        <f>'120Nm 22mm 1.52m-min'!F138</f>
        <v>#N/A</v>
      </c>
      <c r="G338" s="41">
        <f>'120Nm 22mm 1.52m-min'!G138</f>
        <v>50</v>
      </c>
      <c r="H338" s="24" t="str">
        <f>'120Nm 22mm 1.52m-min'!H138</f>
        <v>J</v>
      </c>
      <c r="I338" s="35">
        <f>'120Nm 22mm 1.52m-min'!I138</f>
        <v>25</v>
      </c>
      <c r="J338" s="35">
        <f>'120Nm 22mm 1.52m-min'!J138</f>
        <v>25</v>
      </c>
      <c r="K338" s="25">
        <f>'120Nm 22mm 1.52m-min'!K138</f>
        <v>20.85</v>
      </c>
      <c r="L338" s="24" t="str">
        <f>'120Nm 22mm 1.52m-min'!L138</f>
        <v>Acciaio inox</v>
      </c>
      <c r="M338" s="25">
        <f>'120Nm 22mm 1.52m-min'!M138</f>
        <v>77.849999999999994</v>
      </c>
      <c r="N338" s="37">
        <f>'120Nm 22mm 1.52m-min'!N138</f>
        <v>120</v>
      </c>
      <c r="O338" s="41">
        <f>'120Nm 22mm 1.52m-min'!O138</f>
        <v>22</v>
      </c>
      <c r="P338" s="46">
        <f>'120Nm 22mm 1.52m-min'!P138</f>
        <v>1.5209999999999999</v>
      </c>
      <c r="Q338" s="14">
        <f>'120Nm 22mm 1.52m-min'!Q138</f>
        <v>30.8</v>
      </c>
      <c r="R338" s="26">
        <f>'120Nm 22mm 1.52m-min'!R138</f>
        <v>1</v>
      </c>
    </row>
    <row r="339" spans="1:18" x14ac:dyDescent="0.25">
      <c r="A339" s="24">
        <f>'120Nm 22mm 1.52m-min'!A139</f>
        <v>2083536</v>
      </c>
      <c r="B339" s="24">
        <f>'120Nm 22mm 1.52m-min'!B139</f>
        <v>0.40100000000000002</v>
      </c>
      <c r="C339" s="24" t="str">
        <f>'120Nm 22mm 1.52m-min'!C139</f>
        <v>Tr14x4</v>
      </c>
      <c r="D339" s="24" t="str">
        <f>'120Nm 22mm 1.52m-min'!D139</f>
        <v>Tr</v>
      </c>
      <c r="E339" s="35">
        <f>'120Nm 22mm 1.52m-min'!E139</f>
        <v>14</v>
      </c>
      <c r="F339" s="14" t="e">
        <f>'120Nm 22mm 1.52m-min'!F139</f>
        <v>#N/A</v>
      </c>
      <c r="G339" s="41">
        <f>'120Nm 22mm 1.52m-min'!G139</f>
        <v>4</v>
      </c>
      <c r="H339" s="24" t="str">
        <f>'120Nm 22mm 1.52m-min'!H139</f>
        <v>J</v>
      </c>
      <c r="I339" s="35">
        <f>'120Nm 22mm 1.52m-min'!I139</f>
        <v>28</v>
      </c>
      <c r="J339" s="35">
        <f>'120Nm 22mm 1.52m-min'!J139</f>
        <v>35</v>
      </c>
      <c r="K339" s="25">
        <f>'120Nm 22mm 1.52m-min'!K139</f>
        <v>14.51</v>
      </c>
      <c r="L339" s="24" t="str">
        <f>'120Nm 22mm 1.52m-min'!L139</f>
        <v>Acciaio C15</v>
      </c>
      <c r="M339" s="25">
        <f>'120Nm 22mm 1.52m-min'!M139</f>
        <v>16.79</v>
      </c>
      <c r="N339" s="37">
        <f>'120Nm 22mm 1.52m-min'!N139</f>
        <v>120</v>
      </c>
      <c r="O339" s="41">
        <f>'120Nm 22mm 1.52m-min'!O139</f>
        <v>22</v>
      </c>
      <c r="P339" s="46">
        <f>'120Nm 22mm 1.52m-min'!P139</f>
        <v>1.5209999999999999</v>
      </c>
      <c r="Q339" s="14">
        <f>'120Nm 22mm 1.52m-min'!Q139</f>
        <v>385</v>
      </c>
      <c r="R339" s="26">
        <f>'120Nm 22mm 1.52m-min'!R139</f>
        <v>1</v>
      </c>
    </row>
    <row r="340" spans="1:18" x14ac:dyDescent="0.25">
      <c r="A340" s="24">
        <f>'120Nm 22mm 1.52m-min'!A140</f>
        <v>2080413</v>
      </c>
      <c r="B340" s="24">
        <f>'120Nm 22mm 1.52m-min'!B140</f>
        <v>0.57599999999999996</v>
      </c>
      <c r="C340" s="24" t="str">
        <f>'120Nm 22mm 1.52m-min'!C140</f>
        <v>Tr16x8P4</v>
      </c>
      <c r="D340" s="24" t="str">
        <f>'120Nm 22mm 1.52m-min'!D140</f>
        <v>Tr</v>
      </c>
      <c r="E340" s="35">
        <f>'120Nm 22mm 1.52m-min'!E140</f>
        <v>16</v>
      </c>
      <c r="F340" s="14">
        <f>'120Nm 22mm 1.52m-min'!F140</f>
        <v>8</v>
      </c>
      <c r="G340" s="41">
        <f>'120Nm 22mm 1.52m-min'!G140</f>
        <v>4</v>
      </c>
      <c r="H340" s="24" t="str">
        <f>'120Nm 22mm 1.52m-min'!H140</f>
        <v>J</v>
      </c>
      <c r="I340" s="35">
        <f>'120Nm 22mm 1.52m-min'!I140</f>
        <v>28</v>
      </c>
      <c r="J340" s="35">
        <f>'120Nm 22mm 1.52m-min'!J140</f>
        <v>35</v>
      </c>
      <c r="K340" s="25">
        <f>'120Nm 22mm 1.52m-min'!K140</f>
        <v>15.66</v>
      </c>
      <c r="L340" s="24" t="str">
        <f>'120Nm 22mm 1.52m-min'!L140</f>
        <v>Acciaio C15</v>
      </c>
      <c r="M340" s="25">
        <f>'120Nm 22mm 1.52m-min'!M140</f>
        <v>19.09</v>
      </c>
      <c r="N340" s="37">
        <f>'120Nm 22mm 1.52m-min'!N140</f>
        <v>120</v>
      </c>
      <c r="O340" s="41">
        <f>'120Nm 22mm 1.52m-min'!O140</f>
        <v>22</v>
      </c>
      <c r="P340" s="46">
        <f>'120Nm 22mm 1.52m-min'!P140</f>
        <v>1.5209999999999999</v>
      </c>
      <c r="Q340" s="14">
        <f>'120Nm 22mm 1.52m-min'!Q140</f>
        <v>385</v>
      </c>
      <c r="R340" s="26">
        <f>'120Nm 22mm 1.52m-min'!R140</f>
        <v>1</v>
      </c>
    </row>
    <row r="341" spans="1:18" x14ac:dyDescent="0.25">
      <c r="A341" s="24">
        <f>'120Nm 22mm 1.52m-min'!A141</f>
        <v>2079808</v>
      </c>
      <c r="B341" s="24">
        <f>'120Nm 22mm 1.52m-min'!B141</f>
        <v>0.40100000000000002</v>
      </c>
      <c r="C341" s="24" t="str">
        <f>'120Nm 22mm 1.52m-min'!C141</f>
        <v>Ds12x5</v>
      </c>
      <c r="D341" s="24" t="str">
        <f>'120Nm 22mm 1.52m-min'!D141</f>
        <v>Ds</v>
      </c>
      <c r="E341" s="35">
        <f>'120Nm 22mm 1.52m-min'!E141</f>
        <v>12</v>
      </c>
      <c r="F341" s="14" t="e">
        <f>'120Nm 22mm 1.52m-min'!F141</f>
        <v>#N/A</v>
      </c>
      <c r="G341" s="41">
        <f>'120Nm 22mm 1.52m-min'!G141</f>
        <v>5</v>
      </c>
      <c r="H341" s="24" t="str">
        <f>'120Nm 22mm 1.52m-min'!H141</f>
        <v>R</v>
      </c>
      <c r="I341" s="35">
        <f>'120Nm 22mm 1.52m-min'!I141</f>
        <v>28</v>
      </c>
      <c r="J341" s="35">
        <f>'120Nm 22mm 1.52m-min'!J141</f>
        <v>35</v>
      </c>
      <c r="K341" s="25">
        <f>'120Nm 22mm 1.52m-min'!K141</f>
        <v>19.55</v>
      </c>
      <c r="L341" s="24" t="str">
        <f>'120Nm 22mm 1.52m-min'!L141</f>
        <v>Acciaio inox</v>
      </c>
      <c r="M341" s="25">
        <f>'120Nm 22mm 1.52m-min'!M141</f>
        <v>74.849999999999994</v>
      </c>
      <c r="N341" s="37">
        <f>'120Nm 22mm 1.52m-min'!N141</f>
        <v>120</v>
      </c>
      <c r="O341" s="41">
        <f>'120Nm 22mm 1.52m-min'!O141</f>
        <v>22</v>
      </c>
      <c r="P341" s="46">
        <f>'120Nm 22mm 1.52m-min'!P141</f>
        <v>1.5209999999999999</v>
      </c>
      <c r="Q341" s="14">
        <f>'120Nm 22mm 1.52m-min'!Q141</f>
        <v>308</v>
      </c>
      <c r="R341" s="26">
        <f>'120Nm 22mm 1.52m-min'!R141</f>
        <v>1</v>
      </c>
    </row>
    <row r="342" spans="1:18" x14ac:dyDescent="0.25">
      <c r="A342" s="24">
        <f>'120Nm 22mm 1.52m-min'!A142</f>
        <v>1984320</v>
      </c>
      <c r="B342" s="24">
        <f>'120Nm 22mm 1.52m-min'!B142</f>
        <v>0.40100000000000002</v>
      </c>
      <c r="C342" s="24" t="str">
        <f>'120Nm 22mm 1.52m-min'!C142</f>
        <v>Tr14x4</v>
      </c>
      <c r="D342" s="24" t="str">
        <f>'120Nm 22mm 1.52m-min'!D142</f>
        <v>Tr</v>
      </c>
      <c r="E342" s="35">
        <f>'120Nm 22mm 1.52m-min'!E142</f>
        <v>14</v>
      </c>
      <c r="F342" s="14" t="e">
        <f>'120Nm 22mm 1.52m-min'!F142</f>
        <v>#N/A</v>
      </c>
      <c r="G342" s="41">
        <f>'120Nm 22mm 1.52m-min'!G142</f>
        <v>4</v>
      </c>
      <c r="H342" s="24" t="str">
        <f>'120Nm 22mm 1.52m-min'!H142</f>
        <v>W300</v>
      </c>
      <c r="I342" s="35">
        <f>'120Nm 22mm 1.52m-min'!I142</f>
        <v>28</v>
      </c>
      <c r="J342" s="35">
        <f>'120Nm 22mm 1.52m-min'!J142</f>
        <v>35</v>
      </c>
      <c r="K342" s="25">
        <f>'120Nm 22mm 1.52m-min'!K142</f>
        <v>17.68</v>
      </c>
      <c r="L342" s="24" t="str">
        <f>'120Nm 22mm 1.52m-min'!L142</f>
        <v>Acciaio C15</v>
      </c>
      <c r="M342" s="25">
        <f>'120Nm 22mm 1.52m-min'!M142</f>
        <v>16.79</v>
      </c>
      <c r="N342" s="37">
        <f>'120Nm 22mm 1.52m-min'!N142</f>
        <v>120</v>
      </c>
      <c r="O342" s="41">
        <f>'120Nm 22mm 1.52m-min'!O142</f>
        <v>22</v>
      </c>
      <c r="P342" s="46">
        <f>'120Nm 22mm 1.52m-min'!P142</f>
        <v>1.5209999999999999</v>
      </c>
      <c r="Q342" s="14">
        <f>'120Nm 22mm 1.52m-min'!Q142</f>
        <v>385</v>
      </c>
      <c r="R342" s="26">
        <f>'120Nm 22mm 1.52m-min'!R142</f>
        <v>1</v>
      </c>
    </row>
    <row r="343" spans="1:18" x14ac:dyDescent="0.25">
      <c r="A343" s="24">
        <f>'120Nm 22mm 1.52m-min'!A143</f>
        <v>1981345</v>
      </c>
      <c r="B343" s="24">
        <f>'120Nm 22mm 1.52m-min'!B143</f>
        <v>0.57599999999999996</v>
      </c>
      <c r="C343" s="24" t="str">
        <f>'120Nm 22mm 1.52m-min'!C143</f>
        <v>Tr16x8P4</v>
      </c>
      <c r="D343" s="24" t="str">
        <f>'120Nm 22mm 1.52m-min'!D143</f>
        <v>Tr</v>
      </c>
      <c r="E343" s="35">
        <f>'120Nm 22mm 1.52m-min'!E143</f>
        <v>16</v>
      </c>
      <c r="F343" s="14">
        <f>'120Nm 22mm 1.52m-min'!F143</f>
        <v>8</v>
      </c>
      <c r="G343" s="41">
        <f>'120Nm 22mm 1.52m-min'!G143</f>
        <v>4</v>
      </c>
      <c r="H343" s="24" t="str">
        <f>'120Nm 22mm 1.52m-min'!H143</f>
        <v>W300</v>
      </c>
      <c r="I343" s="35">
        <f>'120Nm 22mm 1.52m-min'!I143</f>
        <v>28</v>
      </c>
      <c r="J343" s="35">
        <f>'120Nm 22mm 1.52m-min'!J143</f>
        <v>35</v>
      </c>
      <c r="K343" s="25">
        <f>'120Nm 22mm 1.52m-min'!K143</f>
        <v>18.96</v>
      </c>
      <c r="L343" s="24" t="str">
        <f>'120Nm 22mm 1.52m-min'!L143</f>
        <v>Acciaio C15</v>
      </c>
      <c r="M343" s="25">
        <f>'120Nm 22mm 1.52m-min'!M143</f>
        <v>19.09</v>
      </c>
      <c r="N343" s="37">
        <f>'120Nm 22mm 1.52m-min'!N143</f>
        <v>120</v>
      </c>
      <c r="O343" s="41">
        <f>'120Nm 22mm 1.52m-min'!O143</f>
        <v>22</v>
      </c>
      <c r="P343" s="46">
        <f>'120Nm 22mm 1.52m-min'!P143</f>
        <v>1.5209999999999999</v>
      </c>
      <c r="Q343" s="14">
        <f>'120Nm 22mm 1.52m-min'!Q143</f>
        <v>385</v>
      </c>
      <c r="R343" s="26">
        <f>'120Nm 22mm 1.52m-min'!R143</f>
        <v>1</v>
      </c>
    </row>
    <row r="344" spans="1:18" x14ac:dyDescent="0.25">
      <c r="A344" s="24">
        <f>'120Nm 22mm 1.52m-min'!A144</f>
        <v>1939569</v>
      </c>
      <c r="B344" s="24">
        <f>'120Nm 22mm 1.52m-min'!B144</f>
        <v>0.67700000000000005</v>
      </c>
      <c r="C344" s="24" t="str">
        <f>'120Nm 22mm 1.52m-min'!C144</f>
        <v>Ds12x15</v>
      </c>
      <c r="D344" s="24" t="str">
        <f>'120Nm 22mm 1.52m-min'!D144</f>
        <v>Ds</v>
      </c>
      <c r="E344" s="35">
        <f>'120Nm 22mm 1.52m-min'!E144</f>
        <v>12</v>
      </c>
      <c r="F344" s="14" t="e">
        <f>'120Nm 22mm 1.52m-min'!F144</f>
        <v>#N/A</v>
      </c>
      <c r="G344" s="41">
        <f>'120Nm 22mm 1.52m-min'!G144</f>
        <v>15</v>
      </c>
      <c r="H344" s="24" t="str">
        <f>'120Nm 22mm 1.52m-min'!H144</f>
        <v>R</v>
      </c>
      <c r="I344" s="35">
        <f>'120Nm 22mm 1.52m-min'!I144</f>
        <v>28</v>
      </c>
      <c r="J344" s="35">
        <f>'120Nm 22mm 1.52m-min'!J144</f>
        <v>35</v>
      </c>
      <c r="K344" s="25" t="str">
        <f>'120Nm 22mm 1.52m-min'!K144</f>
        <v>Su richiesta</v>
      </c>
      <c r="L344" s="24" t="str">
        <f>'120Nm 22mm 1.52m-min'!L144</f>
        <v>Acciaio inox</v>
      </c>
      <c r="M344" s="25" t="str">
        <f>'120Nm 22mm 1.52m-min'!M144</f>
        <v>Su richiesta</v>
      </c>
      <c r="N344" s="37">
        <f>'120Nm 22mm 1.52m-min'!N144</f>
        <v>120</v>
      </c>
      <c r="O344" s="41">
        <f>'120Nm 22mm 1.52m-min'!O144</f>
        <v>22</v>
      </c>
      <c r="P344" s="46">
        <f>'120Nm 22mm 1.52m-min'!P144</f>
        <v>1.5209999999999999</v>
      </c>
      <c r="Q344" s="14">
        <f>'120Nm 22mm 1.52m-min'!Q144</f>
        <v>102.66666666666667</v>
      </c>
      <c r="R344" s="26">
        <f>'120Nm 22mm 1.52m-min'!R144</f>
        <v>1</v>
      </c>
    </row>
    <row r="345" spans="1:18" x14ac:dyDescent="0.25">
      <c r="A345" s="24">
        <f>'120Nm 22mm 1.52m-min'!A145</f>
        <v>1938173</v>
      </c>
      <c r="B345" s="24">
        <f>'120Nm 22mm 1.52m-min'!B145</f>
        <v>0.40100000000000002</v>
      </c>
      <c r="C345" s="24" t="str">
        <f>'120Nm 22mm 1.52m-min'!C145</f>
        <v>Tr14x4</v>
      </c>
      <c r="D345" s="24" t="str">
        <f>'120Nm 22mm 1.52m-min'!D145</f>
        <v>Tr</v>
      </c>
      <c r="E345" s="35">
        <f>'120Nm 22mm 1.52m-min'!E145</f>
        <v>14</v>
      </c>
      <c r="F345" s="14" t="e">
        <f>'120Nm 22mm 1.52m-min'!F145</f>
        <v>#N/A</v>
      </c>
      <c r="G345" s="41">
        <f>'120Nm 22mm 1.52m-min'!G145</f>
        <v>4</v>
      </c>
      <c r="H345" s="24" t="str">
        <f>'120Nm 22mm 1.52m-min'!H145</f>
        <v>R</v>
      </c>
      <c r="I345" s="35">
        <f>'120Nm 22mm 1.52m-min'!I145</f>
        <v>28</v>
      </c>
      <c r="J345" s="35">
        <f>'120Nm 22mm 1.52m-min'!J145</f>
        <v>35</v>
      </c>
      <c r="K345" s="25">
        <f>'120Nm 22mm 1.52m-min'!K145</f>
        <v>12.47</v>
      </c>
      <c r="L345" s="24" t="str">
        <f>'120Nm 22mm 1.52m-min'!L145</f>
        <v>Acciaio C15</v>
      </c>
      <c r="M345" s="25">
        <f>'120Nm 22mm 1.52m-min'!M145</f>
        <v>16.79</v>
      </c>
      <c r="N345" s="37">
        <f>'120Nm 22mm 1.52m-min'!N145</f>
        <v>120</v>
      </c>
      <c r="O345" s="41">
        <f>'120Nm 22mm 1.52m-min'!O145</f>
        <v>22</v>
      </c>
      <c r="P345" s="46">
        <f>'120Nm 22mm 1.52m-min'!P145</f>
        <v>1.5209999999999999</v>
      </c>
      <c r="Q345" s="14">
        <f>'120Nm 22mm 1.52m-min'!Q145</f>
        <v>385</v>
      </c>
      <c r="R345" s="26">
        <f>'120Nm 22mm 1.52m-min'!R145</f>
        <v>1</v>
      </c>
    </row>
    <row r="346" spans="1:18" x14ac:dyDescent="0.25">
      <c r="A346" s="24">
        <f>'120Nm 22mm 1.52m-min'!A146</f>
        <v>1935268</v>
      </c>
      <c r="B346" s="24">
        <f>'120Nm 22mm 1.52m-min'!B146</f>
        <v>0.57599999999999996</v>
      </c>
      <c r="C346" s="24" t="str">
        <f>'120Nm 22mm 1.52m-min'!C146</f>
        <v>Tr16x8P4</v>
      </c>
      <c r="D346" s="24" t="str">
        <f>'120Nm 22mm 1.52m-min'!D146</f>
        <v>Tr</v>
      </c>
      <c r="E346" s="35">
        <f>'120Nm 22mm 1.52m-min'!E146</f>
        <v>16</v>
      </c>
      <c r="F346" s="14">
        <f>'120Nm 22mm 1.52m-min'!F146</f>
        <v>8</v>
      </c>
      <c r="G346" s="41">
        <f>'120Nm 22mm 1.52m-min'!G146</f>
        <v>4</v>
      </c>
      <c r="H346" s="24" t="str">
        <f>'120Nm 22mm 1.52m-min'!H146</f>
        <v>R</v>
      </c>
      <c r="I346" s="35">
        <f>'120Nm 22mm 1.52m-min'!I146</f>
        <v>28</v>
      </c>
      <c r="J346" s="35">
        <f>'120Nm 22mm 1.52m-min'!J146</f>
        <v>35</v>
      </c>
      <c r="K346" s="25">
        <f>'120Nm 22mm 1.52m-min'!K146</f>
        <v>13.66</v>
      </c>
      <c r="L346" s="24" t="str">
        <f>'120Nm 22mm 1.52m-min'!L146</f>
        <v>Acciaio C15</v>
      </c>
      <c r="M346" s="25">
        <f>'120Nm 22mm 1.52m-min'!M146</f>
        <v>19.09</v>
      </c>
      <c r="N346" s="37">
        <f>'120Nm 22mm 1.52m-min'!N146</f>
        <v>120</v>
      </c>
      <c r="O346" s="41">
        <f>'120Nm 22mm 1.52m-min'!O146</f>
        <v>22</v>
      </c>
      <c r="P346" s="46">
        <f>'120Nm 22mm 1.52m-min'!P146</f>
        <v>1.5209999999999999</v>
      </c>
      <c r="Q346" s="14">
        <f>'120Nm 22mm 1.52m-min'!Q146</f>
        <v>385</v>
      </c>
      <c r="R346" s="26">
        <f>'120Nm 22mm 1.52m-min'!R146</f>
        <v>1</v>
      </c>
    </row>
    <row r="347" spans="1:18" x14ac:dyDescent="0.25">
      <c r="A347" s="24">
        <f>'120Nm 22mm 1.52m-min'!A147</f>
        <v>1766402</v>
      </c>
      <c r="B347" s="24">
        <f>'120Nm 22mm 1.52m-min'!B147</f>
        <v>0.44700000000000001</v>
      </c>
      <c r="C347" s="24" t="str">
        <f>'120Nm 22mm 1.52m-min'!C147</f>
        <v>Tr12x6P3</v>
      </c>
      <c r="D347" s="24" t="str">
        <f>'120Nm 22mm 1.52m-min'!D147</f>
        <v>Tr</v>
      </c>
      <c r="E347" s="35">
        <f>'120Nm 22mm 1.52m-min'!E147</f>
        <v>12</v>
      </c>
      <c r="F347" s="14">
        <f>'120Nm 22mm 1.52m-min'!F147</f>
        <v>6</v>
      </c>
      <c r="G347" s="41">
        <f>'120Nm 22mm 1.52m-min'!G147</f>
        <v>3</v>
      </c>
      <c r="H347" s="24" t="str">
        <f>'120Nm 22mm 1.52m-min'!H147</f>
        <v>J</v>
      </c>
      <c r="I347" s="35">
        <f>'120Nm 22mm 1.52m-min'!I147</f>
        <v>28</v>
      </c>
      <c r="J347" s="35">
        <f>'120Nm 22mm 1.52m-min'!J147</f>
        <v>35</v>
      </c>
      <c r="K347" s="25">
        <f>'120Nm 22mm 1.52m-min'!K147</f>
        <v>13.82</v>
      </c>
      <c r="L347" s="24" t="str">
        <f>'120Nm 22mm 1.52m-min'!L147</f>
        <v>Acciaio inox</v>
      </c>
      <c r="M347" s="25">
        <f>'120Nm 22mm 1.52m-min'!M147</f>
        <v>86.62</v>
      </c>
      <c r="N347" s="37">
        <f>'120Nm 22mm 1.52m-min'!N147</f>
        <v>120</v>
      </c>
      <c r="O347" s="41">
        <f>'120Nm 22mm 1.52m-min'!O147</f>
        <v>22</v>
      </c>
      <c r="P347" s="46">
        <f>'120Nm 22mm 1.52m-min'!P147</f>
        <v>1.5209999999999999</v>
      </c>
      <c r="Q347" s="14">
        <f>'120Nm 22mm 1.52m-min'!Q147</f>
        <v>513.33333333333337</v>
      </c>
      <c r="R347" s="26">
        <f>'120Nm 22mm 1.52m-min'!R147</f>
        <v>1</v>
      </c>
    </row>
    <row r="348" spans="1:18" x14ac:dyDescent="0.25">
      <c r="A348" s="24">
        <f>'120Nm 22mm 1.52m-min'!A148</f>
        <v>1684806</v>
      </c>
      <c r="B348" s="24">
        <f>'120Nm 22mm 1.52m-min'!B148</f>
        <v>1.0069999999999999</v>
      </c>
      <c r="C348" s="24" t="str">
        <f>'120Nm 22mm 1.52m-min'!C148</f>
        <v>Ds12x25</v>
      </c>
      <c r="D348" s="24" t="str">
        <f>'120Nm 22mm 1.52m-min'!D148</f>
        <v>Ds</v>
      </c>
      <c r="E348" s="35">
        <f>'120Nm 22mm 1.52m-min'!E148</f>
        <v>12</v>
      </c>
      <c r="F348" s="14" t="e">
        <f>'120Nm 22mm 1.52m-min'!F148</f>
        <v>#N/A</v>
      </c>
      <c r="G348" s="41">
        <f>'120Nm 22mm 1.52m-min'!G148</f>
        <v>25</v>
      </c>
      <c r="H348" s="24" t="str">
        <f>'120Nm 22mm 1.52m-min'!H148</f>
        <v>R</v>
      </c>
      <c r="I348" s="35">
        <f>'120Nm 22mm 1.52m-min'!I148</f>
        <v>28</v>
      </c>
      <c r="J348" s="35">
        <f>'120Nm 22mm 1.52m-min'!J148</f>
        <v>35</v>
      </c>
      <c r="K348" s="25" t="str">
        <f>'120Nm 22mm 1.52m-min'!K148</f>
        <v>Su richiesta</v>
      </c>
      <c r="L348" s="24" t="str">
        <f>'120Nm 22mm 1.52m-min'!L148</f>
        <v>Acciaio inox</v>
      </c>
      <c r="M348" s="25">
        <f>'120Nm 22mm 1.52m-min'!M148</f>
        <v>78.599999999999994</v>
      </c>
      <c r="N348" s="37">
        <f>'120Nm 22mm 1.52m-min'!N148</f>
        <v>120</v>
      </c>
      <c r="O348" s="41">
        <f>'120Nm 22mm 1.52m-min'!O148</f>
        <v>22</v>
      </c>
      <c r="P348" s="46">
        <f>'120Nm 22mm 1.52m-min'!P148</f>
        <v>1.5209999999999999</v>
      </c>
      <c r="Q348" s="14">
        <f>'120Nm 22mm 1.52m-min'!Q148</f>
        <v>61.6</v>
      </c>
      <c r="R348" s="26">
        <f>'120Nm 22mm 1.52m-min'!R148</f>
        <v>1</v>
      </c>
    </row>
    <row r="349" spans="1:18" x14ac:dyDescent="0.25">
      <c r="A349" s="24">
        <f>'120Nm 22mm 1.52m-min'!A149</f>
        <v>1682288</v>
      </c>
      <c r="B349" s="24">
        <f>'120Nm 22mm 1.52m-min'!B149</f>
        <v>0.44700000000000001</v>
      </c>
      <c r="C349" s="24" t="str">
        <f>'120Nm 22mm 1.52m-min'!C149</f>
        <v>Tr12x6P3</v>
      </c>
      <c r="D349" s="24" t="str">
        <f>'120Nm 22mm 1.52m-min'!D149</f>
        <v>Tr</v>
      </c>
      <c r="E349" s="35">
        <f>'120Nm 22mm 1.52m-min'!E149</f>
        <v>12</v>
      </c>
      <c r="F349" s="14">
        <f>'120Nm 22mm 1.52m-min'!F149</f>
        <v>6</v>
      </c>
      <c r="G349" s="41">
        <f>'120Nm 22mm 1.52m-min'!G149</f>
        <v>3</v>
      </c>
      <c r="H349" s="24" t="str">
        <f>'120Nm 22mm 1.52m-min'!H149</f>
        <v>W300</v>
      </c>
      <c r="I349" s="35">
        <f>'120Nm 22mm 1.52m-min'!I149</f>
        <v>28</v>
      </c>
      <c r="J349" s="35">
        <f>'120Nm 22mm 1.52m-min'!J149</f>
        <v>35</v>
      </c>
      <c r="K349" s="25">
        <f>'120Nm 22mm 1.52m-min'!K149</f>
        <v>16.920000000000002</v>
      </c>
      <c r="L349" s="24" t="str">
        <f>'120Nm 22mm 1.52m-min'!L149</f>
        <v>Acciaio inox</v>
      </c>
      <c r="M349" s="25">
        <f>'120Nm 22mm 1.52m-min'!M149</f>
        <v>86.62</v>
      </c>
      <c r="N349" s="37">
        <f>'120Nm 22mm 1.52m-min'!N149</f>
        <v>120</v>
      </c>
      <c r="O349" s="41">
        <f>'120Nm 22mm 1.52m-min'!O149</f>
        <v>22</v>
      </c>
      <c r="P349" s="46">
        <f>'120Nm 22mm 1.52m-min'!P149</f>
        <v>1.5209999999999999</v>
      </c>
      <c r="Q349" s="14">
        <f>'120Nm 22mm 1.52m-min'!Q149</f>
        <v>513.33333333333337</v>
      </c>
      <c r="R349" s="26">
        <f>'120Nm 22mm 1.52m-min'!R149</f>
        <v>1</v>
      </c>
    </row>
    <row r="350" spans="1:18" x14ac:dyDescent="0.25">
      <c r="A350" s="24">
        <f>'120Nm 22mm 1.52m-min'!A150</f>
        <v>1626949</v>
      </c>
      <c r="B350" s="24">
        <f>'120Nm 22mm 1.52m-min'!B150</f>
        <v>0.40100000000000002</v>
      </c>
      <c r="C350" s="24" t="str">
        <f>'120Nm 22mm 1.52m-min'!C150</f>
        <v>Tr14x3</v>
      </c>
      <c r="D350" s="24" t="str">
        <f>'120Nm 22mm 1.52m-min'!D150</f>
        <v>Tr</v>
      </c>
      <c r="E350" s="35">
        <f>'120Nm 22mm 1.52m-min'!E150</f>
        <v>14</v>
      </c>
      <c r="F350" s="14" t="e">
        <f>'120Nm 22mm 1.52m-min'!F150</f>
        <v>#N/A</v>
      </c>
      <c r="G350" s="41">
        <f>'120Nm 22mm 1.52m-min'!G150</f>
        <v>3</v>
      </c>
      <c r="H350" s="24" t="str">
        <f>'120Nm 22mm 1.52m-min'!H150</f>
        <v>J</v>
      </c>
      <c r="I350" s="35">
        <f>'120Nm 22mm 1.52m-min'!I150</f>
        <v>28</v>
      </c>
      <c r="J350" s="35">
        <f>'120Nm 22mm 1.52m-min'!J150</f>
        <v>35</v>
      </c>
      <c r="K350" s="25">
        <f>'120Nm 22mm 1.52m-min'!K150</f>
        <v>14.51</v>
      </c>
      <c r="L350" s="24" t="str">
        <f>'120Nm 22mm 1.52m-min'!L150</f>
        <v>Acciaio C15</v>
      </c>
      <c r="M350" s="25">
        <f>'120Nm 22mm 1.52m-min'!M150</f>
        <v>16.79</v>
      </c>
      <c r="N350" s="37">
        <f>'120Nm 22mm 1.52m-min'!N150</f>
        <v>120</v>
      </c>
      <c r="O350" s="41">
        <f>'120Nm 22mm 1.52m-min'!O150</f>
        <v>22</v>
      </c>
      <c r="P350" s="46">
        <f>'120Nm 22mm 1.52m-min'!P150</f>
        <v>1.5209999999999999</v>
      </c>
      <c r="Q350" s="14">
        <f>'120Nm 22mm 1.52m-min'!Q150</f>
        <v>513.33333333333337</v>
      </c>
      <c r="R350" s="26">
        <f>'120Nm 22mm 1.52m-min'!R150</f>
        <v>1</v>
      </c>
    </row>
    <row r="351" spans="1:18" x14ac:dyDescent="0.25">
      <c r="A351" s="24">
        <f>'120Nm 22mm 1.52m-min'!A151</f>
        <v>1626949</v>
      </c>
      <c r="B351" s="24">
        <f>'120Nm 22mm 1.52m-min'!B151</f>
        <v>0.44700000000000001</v>
      </c>
      <c r="C351" s="24" t="str">
        <f>'120Nm 22mm 1.52m-min'!C151</f>
        <v>Tr12x6P3</v>
      </c>
      <c r="D351" s="24" t="str">
        <f>'120Nm 22mm 1.52m-min'!D151</f>
        <v>Tr</v>
      </c>
      <c r="E351" s="35">
        <f>'120Nm 22mm 1.52m-min'!E151</f>
        <v>12</v>
      </c>
      <c r="F351" s="14">
        <f>'120Nm 22mm 1.52m-min'!F151</f>
        <v>6</v>
      </c>
      <c r="G351" s="41">
        <f>'120Nm 22mm 1.52m-min'!G151</f>
        <v>3</v>
      </c>
      <c r="H351" s="24" t="str">
        <f>'120Nm 22mm 1.52m-min'!H151</f>
        <v>R</v>
      </c>
      <c r="I351" s="35">
        <f>'120Nm 22mm 1.52m-min'!I151</f>
        <v>28</v>
      </c>
      <c r="J351" s="35">
        <f>'120Nm 22mm 1.52m-min'!J151</f>
        <v>35</v>
      </c>
      <c r="K351" s="25">
        <f>'120Nm 22mm 1.52m-min'!K151</f>
        <v>11.76</v>
      </c>
      <c r="L351" s="24" t="str">
        <f>'120Nm 22mm 1.52m-min'!L151</f>
        <v>Acciaio inox</v>
      </c>
      <c r="M351" s="25">
        <f>'120Nm 22mm 1.52m-min'!M151</f>
        <v>86.62</v>
      </c>
      <c r="N351" s="37">
        <f>'120Nm 22mm 1.52m-min'!N151</f>
        <v>120</v>
      </c>
      <c r="O351" s="41">
        <f>'120Nm 22mm 1.52m-min'!O151</f>
        <v>22</v>
      </c>
      <c r="P351" s="46">
        <f>'120Nm 22mm 1.52m-min'!P151</f>
        <v>1.5209999999999999</v>
      </c>
      <c r="Q351" s="14">
        <f>'120Nm 22mm 1.52m-min'!Q151</f>
        <v>513.33333333333337</v>
      </c>
      <c r="R351" s="26">
        <f>'120Nm 22mm 1.52m-min'!R151</f>
        <v>1</v>
      </c>
    </row>
    <row r="352" spans="1:18" x14ac:dyDescent="0.25">
      <c r="A352" s="24">
        <f>'120Nm 22mm 1.52m-min'!A152</f>
        <v>1549476</v>
      </c>
      <c r="B352" s="24">
        <f>'120Nm 22mm 1.52m-min'!B152</f>
        <v>0.40100000000000002</v>
      </c>
      <c r="C352" s="24" t="str">
        <f>'120Nm 22mm 1.52m-min'!C152</f>
        <v>Tr14x3</v>
      </c>
      <c r="D352" s="24" t="str">
        <f>'120Nm 22mm 1.52m-min'!D152</f>
        <v>Tr</v>
      </c>
      <c r="E352" s="35">
        <f>'120Nm 22mm 1.52m-min'!E152</f>
        <v>14</v>
      </c>
      <c r="F352" s="14" t="e">
        <f>'120Nm 22mm 1.52m-min'!F152</f>
        <v>#N/A</v>
      </c>
      <c r="G352" s="41">
        <f>'120Nm 22mm 1.52m-min'!G152</f>
        <v>3</v>
      </c>
      <c r="H352" s="24" t="str">
        <f>'120Nm 22mm 1.52m-min'!H152</f>
        <v>W300</v>
      </c>
      <c r="I352" s="35">
        <f>'120Nm 22mm 1.52m-min'!I152</f>
        <v>28</v>
      </c>
      <c r="J352" s="35">
        <f>'120Nm 22mm 1.52m-min'!J152</f>
        <v>35</v>
      </c>
      <c r="K352" s="25">
        <f>'120Nm 22mm 1.52m-min'!K152</f>
        <v>17.68</v>
      </c>
      <c r="L352" s="24" t="str">
        <f>'120Nm 22mm 1.52m-min'!L152</f>
        <v>Acciaio C15</v>
      </c>
      <c r="M352" s="25">
        <f>'120Nm 22mm 1.52m-min'!M152</f>
        <v>16.79</v>
      </c>
      <c r="N352" s="37">
        <f>'120Nm 22mm 1.52m-min'!N152</f>
        <v>120</v>
      </c>
      <c r="O352" s="41">
        <f>'120Nm 22mm 1.52m-min'!O152</f>
        <v>22</v>
      </c>
      <c r="P352" s="46">
        <f>'120Nm 22mm 1.52m-min'!P152</f>
        <v>1.5209999999999999</v>
      </c>
      <c r="Q352" s="14">
        <f>'120Nm 22mm 1.52m-min'!Q152</f>
        <v>513.33333333333337</v>
      </c>
      <c r="R352" s="26">
        <f>'120Nm 22mm 1.52m-min'!R152</f>
        <v>1</v>
      </c>
    </row>
    <row r="353" spans="1:18" x14ac:dyDescent="0.25">
      <c r="A353" s="24">
        <f>'120Nm 22mm 1.52m-min'!A153</f>
        <v>1542973</v>
      </c>
      <c r="B353" s="24">
        <f>'120Nm 22mm 1.52m-min'!B153</f>
        <v>0.28399999999999997</v>
      </c>
      <c r="C353" s="24" t="str">
        <f>'120Nm 22mm 1.52m-min'!C153</f>
        <v>Ds10x3</v>
      </c>
      <c r="D353" s="24" t="str">
        <f>'120Nm 22mm 1.52m-min'!D153</f>
        <v>Ds</v>
      </c>
      <c r="E353" s="35">
        <f>'120Nm 22mm 1.52m-min'!E153</f>
        <v>10</v>
      </c>
      <c r="F353" s="14" t="e">
        <f>'120Nm 22mm 1.52m-min'!F153</f>
        <v>#N/A</v>
      </c>
      <c r="G353" s="41">
        <f>'120Nm 22mm 1.52m-min'!G153</f>
        <v>3</v>
      </c>
      <c r="H353" s="24" t="str">
        <f>'120Nm 22mm 1.52m-min'!H153</f>
        <v>J</v>
      </c>
      <c r="I353" s="35">
        <f>'120Nm 22mm 1.52m-min'!I153</f>
        <v>25</v>
      </c>
      <c r="J353" s="35">
        <f>'120Nm 22mm 1.52m-min'!J153</f>
        <v>25</v>
      </c>
      <c r="K353" s="25" t="str">
        <f>'120Nm 22mm 1.52m-min'!K153</f>
        <v>Su richiesta</v>
      </c>
      <c r="L353" s="24" t="str">
        <f>'120Nm 22mm 1.52m-min'!L153</f>
        <v>Acciaio inox</v>
      </c>
      <c r="M353" s="25" t="str">
        <f>'120Nm 22mm 1.52m-min'!M153</f>
        <v>Su richiesta</v>
      </c>
      <c r="N353" s="37">
        <f>'120Nm 22mm 1.52m-min'!N153</f>
        <v>120</v>
      </c>
      <c r="O353" s="41">
        <f>'120Nm 22mm 1.52m-min'!O153</f>
        <v>22</v>
      </c>
      <c r="P353" s="46">
        <f>'120Nm 22mm 1.52m-min'!P153</f>
        <v>1.5209999999999999</v>
      </c>
      <c r="Q353" s="14">
        <f>'120Nm 22mm 1.52m-min'!Q153</f>
        <v>513.33333333333337</v>
      </c>
      <c r="R353" s="26">
        <f>'120Nm 22mm 1.52m-min'!R153</f>
        <v>1</v>
      </c>
    </row>
    <row r="354" spans="1:18" x14ac:dyDescent="0.25">
      <c r="A354" s="24">
        <f>'120Nm 22mm 1.52m-min'!A154</f>
        <v>1513441</v>
      </c>
      <c r="B354" s="24">
        <f>'120Nm 22mm 1.52m-min'!B154</f>
        <v>0.40100000000000002</v>
      </c>
      <c r="C354" s="24" t="str">
        <f>'120Nm 22mm 1.52m-min'!C154</f>
        <v>Tr14x3</v>
      </c>
      <c r="D354" s="24" t="str">
        <f>'120Nm 22mm 1.52m-min'!D154</f>
        <v>Tr</v>
      </c>
      <c r="E354" s="35">
        <f>'120Nm 22mm 1.52m-min'!E154</f>
        <v>14</v>
      </c>
      <c r="F354" s="14" t="e">
        <f>'120Nm 22mm 1.52m-min'!F154</f>
        <v>#N/A</v>
      </c>
      <c r="G354" s="41">
        <f>'120Nm 22mm 1.52m-min'!G154</f>
        <v>3</v>
      </c>
      <c r="H354" s="24" t="str">
        <f>'120Nm 22mm 1.52m-min'!H154</f>
        <v>R</v>
      </c>
      <c r="I354" s="35">
        <f>'120Nm 22mm 1.52m-min'!I154</f>
        <v>28</v>
      </c>
      <c r="J354" s="35">
        <f>'120Nm 22mm 1.52m-min'!J154</f>
        <v>35</v>
      </c>
      <c r="K354" s="25">
        <f>'120Nm 22mm 1.52m-min'!K154</f>
        <v>12.47</v>
      </c>
      <c r="L354" s="24" t="str">
        <f>'120Nm 22mm 1.52m-min'!L154</f>
        <v>Acciaio C15</v>
      </c>
      <c r="M354" s="25">
        <f>'120Nm 22mm 1.52m-min'!M154</f>
        <v>16.79</v>
      </c>
      <c r="N354" s="37">
        <f>'120Nm 22mm 1.52m-min'!N154</f>
        <v>120</v>
      </c>
      <c r="O354" s="41">
        <f>'120Nm 22mm 1.52m-min'!O154</f>
        <v>22</v>
      </c>
      <c r="P354" s="46">
        <f>'120Nm 22mm 1.52m-min'!P154</f>
        <v>1.5209999999999999</v>
      </c>
      <c r="Q354" s="14">
        <f>'120Nm 22mm 1.52m-min'!Q154</f>
        <v>513.33333333333337</v>
      </c>
      <c r="R354" s="26">
        <f>'120Nm 22mm 1.52m-min'!R154</f>
        <v>1</v>
      </c>
    </row>
    <row r="355" spans="1:18" x14ac:dyDescent="0.25">
      <c r="A355" s="24">
        <f>'120Nm 22mm 1.52m-min'!A155</f>
        <v>1457747</v>
      </c>
      <c r="B355" s="24">
        <f>'120Nm 22mm 1.52m-min'!B155</f>
        <v>0.35799999999999998</v>
      </c>
      <c r="C355" s="24" t="str">
        <f>'120Nm 22mm 1.52m-min'!C155</f>
        <v>Tr12x3</v>
      </c>
      <c r="D355" s="24" t="str">
        <f>'120Nm 22mm 1.52m-min'!D155</f>
        <v>Tr</v>
      </c>
      <c r="E355" s="35">
        <f>'120Nm 22mm 1.52m-min'!E155</f>
        <v>12</v>
      </c>
      <c r="F355" s="14" t="e">
        <f>'120Nm 22mm 1.52m-min'!F155</f>
        <v>#N/A</v>
      </c>
      <c r="G355" s="41">
        <f>'120Nm 22mm 1.52m-min'!G155</f>
        <v>3</v>
      </c>
      <c r="H355" s="24" t="str">
        <f>'120Nm 22mm 1.52m-min'!H155</f>
        <v>J</v>
      </c>
      <c r="I355" s="35">
        <f>'120Nm 22mm 1.52m-min'!I155</f>
        <v>28</v>
      </c>
      <c r="J355" s="35">
        <f>'120Nm 22mm 1.52m-min'!J155</f>
        <v>35</v>
      </c>
      <c r="K355" s="25">
        <f>'120Nm 22mm 1.52m-min'!K155</f>
        <v>11.3</v>
      </c>
      <c r="L355" s="24" t="str">
        <f>'120Nm 22mm 1.52m-min'!L155</f>
        <v>Acciaio inox</v>
      </c>
      <c r="M355" s="25">
        <f>'120Nm 22mm 1.52m-min'!M155</f>
        <v>63.62</v>
      </c>
      <c r="N355" s="37">
        <f>'120Nm 22mm 1.52m-min'!N155</f>
        <v>120</v>
      </c>
      <c r="O355" s="41">
        <f>'120Nm 22mm 1.52m-min'!O155</f>
        <v>22</v>
      </c>
      <c r="P355" s="46">
        <f>'120Nm 22mm 1.52m-min'!P155</f>
        <v>1.5209999999999999</v>
      </c>
      <c r="Q355" s="14">
        <f>'120Nm 22mm 1.52m-min'!Q155</f>
        <v>513.33333333333337</v>
      </c>
      <c r="R355" s="26">
        <f>'120Nm 22mm 1.52m-min'!R155</f>
        <v>1</v>
      </c>
    </row>
    <row r="356" spans="1:18" x14ac:dyDescent="0.25">
      <c r="A356" s="24">
        <f>'120Nm 22mm 1.52m-min'!A156</f>
        <v>1390980</v>
      </c>
      <c r="B356" s="24">
        <f>'120Nm 22mm 1.52m-min'!B156</f>
        <v>0.35799999999999998</v>
      </c>
      <c r="C356" s="24" t="str">
        <f>'120Nm 22mm 1.52m-min'!C156</f>
        <v>Tr12x3</v>
      </c>
      <c r="D356" s="24" t="str">
        <f>'120Nm 22mm 1.52m-min'!D156</f>
        <v>Tr</v>
      </c>
      <c r="E356" s="35">
        <f>'120Nm 22mm 1.52m-min'!E156</f>
        <v>12</v>
      </c>
      <c r="F356" s="14" t="e">
        <f>'120Nm 22mm 1.52m-min'!F156</f>
        <v>#N/A</v>
      </c>
      <c r="G356" s="41">
        <f>'120Nm 22mm 1.52m-min'!G156</f>
        <v>3</v>
      </c>
      <c r="H356" s="24" t="str">
        <f>'120Nm 22mm 1.52m-min'!H156</f>
        <v>W300</v>
      </c>
      <c r="I356" s="35">
        <f>'120Nm 22mm 1.52m-min'!I156</f>
        <v>28</v>
      </c>
      <c r="J356" s="35">
        <f>'120Nm 22mm 1.52m-min'!J156</f>
        <v>35</v>
      </c>
      <c r="K356" s="25">
        <f>'120Nm 22mm 1.52m-min'!K156</f>
        <v>14.11</v>
      </c>
      <c r="L356" s="24" t="str">
        <f>'120Nm 22mm 1.52m-min'!L156</f>
        <v>Acciaio inox</v>
      </c>
      <c r="M356" s="25">
        <f>'120Nm 22mm 1.52m-min'!M156</f>
        <v>63.62</v>
      </c>
      <c r="N356" s="37">
        <f>'120Nm 22mm 1.52m-min'!N156</f>
        <v>120</v>
      </c>
      <c r="O356" s="41">
        <f>'120Nm 22mm 1.52m-min'!O156</f>
        <v>22</v>
      </c>
      <c r="P356" s="46">
        <f>'120Nm 22mm 1.52m-min'!P156</f>
        <v>1.5209999999999999</v>
      </c>
      <c r="Q356" s="14">
        <f>'120Nm 22mm 1.52m-min'!Q156</f>
        <v>513.33333333333337</v>
      </c>
      <c r="R356" s="26">
        <f>'120Nm 22mm 1.52m-min'!R156</f>
        <v>1</v>
      </c>
    </row>
    <row r="357" spans="1:18" x14ac:dyDescent="0.25">
      <c r="A357" s="24">
        <f>'120Nm 22mm 1.52m-min'!A157</f>
        <v>1385531</v>
      </c>
      <c r="B357" s="24">
        <f>'120Nm 22mm 1.52m-min'!B157</f>
        <v>0.56299999999999994</v>
      </c>
      <c r="C357" s="24" t="str">
        <f>'120Nm 22mm 1.52m-min'!C157</f>
        <v>Ds10x12</v>
      </c>
      <c r="D357" s="24" t="str">
        <f>'120Nm 22mm 1.52m-min'!D157</f>
        <v>Ds</v>
      </c>
      <c r="E357" s="35">
        <f>'120Nm 22mm 1.52m-min'!E157</f>
        <v>10</v>
      </c>
      <c r="F357" s="14" t="e">
        <f>'120Nm 22mm 1.52m-min'!F157</f>
        <v>#N/A</v>
      </c>
      <c r="G357" s="41">
        <f>'120Nm 22mm 1.52m-min'!G157</f>
        <v>12</v>
      </c>
      <c r="H357" s="24" t="str">
        <f>'120Nm 22mm 1.52m-min'!H157</f>
        <v>R</v>
      </c>
      <c r="I357" s="35">
        <f>'120Nm 22mm 1.52m-min'!I157</f>
        <v>25</v>
      </c>
      <c r="J357" s="35">
        <f>'120Nm 22mm 1.52m-min'!J157</f>
        <v>25</v>
      </c>
      <c r="K357" s="25">
        <f>'120Nm 22mm 1.52m-min'!K157</f>
        <v>17.45</v>
      </c>
      <c r="L357" s="24" t="str">
        <f>'120Nm 22mm 1.52m-min'!L157</f>
        <v>Acciaio inox</v>
      </c>
      <c r="M357" s="25">
        <f>'120Nm 22mm 1.52m-min'!M157</f>
        <v>63.23</v>
      </c>
      <c r="N357" s="37">
        <f>'120Nm 22mm 1.52m-min'!N157</f>
        <v>120</v>
      </c>
      <c r="O357" s="41">
        <f>'120Nm 22mm 1.52m-min'!O157</f>
        <v>22</v>
      </c>
      <c r="P357" s="46">
        <f>'120Nm 22mm 1.52m-min'!P157</f>
        <v>1.5209999999999999</v>
      </c>
      <c r="Q357" s="14">
        <f>'120Nm 22mm 1.52m-min'!Q157</f>
        <v>128.33333333333334</v>
      </c>
      <c r="R357" s="26">
        <f>'120Nm 22mm 1.52m-min'!R157</f>
        <v>1</v>
      </c>
    </row>
    <row r="358" spans="1:18" x14ac:dyDescent="0.25">
      <c r="A358" s="24">
        <f>'120Nm 22mm 1.52m-min'!A158</f>
        <v>1356464</v>
      </c>
      <c r="B358" s="24">
        <f>'120Nm 22mm 1.52m-min'!B158</f>
        <v>0.35799999999999998</v>
      </c>
      <c r="C358" s="24" t="str">
        <f>'120Nm 22mm 1.52m-min'!C158</f>
        <v>Tr12x3</v>
      </c>
      <c r="D358" s="24" t="str">
        <f>'120Nm 22mm 1.52m-min'!D158</f>
        <v>Tr</v>
      </c>
      <c r="E358" s="35">
        <f>'120Nm 22mm 1.52m-min'!E158</f>
        <v>12</v>
      </c>
      <c r="F358" s="14" t="e">
        <f>'120Nm 22mm 1.52m-min'!F158</f>
        <v>#N/A</v>
      </c>
      <c r="G358" s="41">
        <f>'120Nm 22mm 1.52m-min'!G158</f>
        <v>3</v>
      </c>
      <c r="H358" s="24" t="str">
        <f>'120Nm 22mm 1.52m-min'!H158</f>
        <v>R</v>
      </c>
      <c r="I358" s="35">
        <f>'120Nm 22mm 1.52m-min'!I158</f>
        <v>28</v>
      </c>
      <c r="J358" s="35">
        <f>'120Nm 22mm 1.52m-min'!J158</f>
        <v>35</v>
      </c>
      <c r="K358" s="25">
        <f>'120Nm 22mm 1.52m-min'!K158</f>
        <v>9.14</v>
      </c>
      <c r="L358" s="24" t="str">
        <f>'120Nm 22mm 1.52m-min'!L158</f>
        <v>Acciaio inox</v>
      </c>
      <c r="M358" s="25">
        <f>'120Nm 22mm 1.52m-min'!M158</f>
        <v>63.62</v>
      </c>
      <c r="N358" s="37">
        <f>'120Nm 22mm 1.52m-min'!N158</f>
        <v>120</v>
      </c>
      <c r="O358" s="41">
        <f>'120Nm 22mm 1.52m-min'!O158</f>
        <v>22</v>
      </c>
      <c r="P358" s="46">
        <f>'120Nm 22mm 1.52m-min'!P158</f>
        <v>1.5209999999999999</v>
      </c>
      <c r="Q358" s="14">
        <f>'120Nm 22mm 1.52m-min'!Q158</f>
        <v>513.33333333333337</v>
      </c>
      <c r="R358" s="26">
        <f>'120Nm 22mm 1.52m-min'!R158</f>
        <v>1</v>
      </c>
    </row>
    <row r="359" spans="1:18" x14ac:dyDescent="0.25">
      <c r="A359" s="24">
        <f>'120Nm 22mm 1.52m-min'!A159</f>
        <v>1236481</v>
      </c>
      <c r="B359" s="24">
        <f>'120Nm 22mm 1.52m-min'!B159</f>
        <v>0.44700000000000001</v>
      </c>
      <c r="C359" s="24" t="str">
        <f>'120Nm 22mm 1.52m-min'!C159</f>
        <v>Tr12x6P3</v>
      </c>
      <c r="D359" s="24" t="str">
        <f>'120Nm 22mm 1.52m-min'!D159</f>
        <v>Tr</v>
      </c>
      <c r="E359" s="35">
        <f>'120Nm 22mm 1.52m-min'!E159</f>
        <v>12</v>
      </c>
      <c r="F359" s="14">
        <f>'120Nm 22mm 1.52m-min'!F159</f>
        <v>6</v>
      </c>
      <c r="G359" s="41">
        <f>'120Nm 22mm 1.52m-min'!G159</f>
        <v>3</v>
      </c>
      <c r="H359" s="24" t="str">
        <f>'120Nm 22mm 1.52m-min'!H159</f>
        <v>J</v>
      </c>
      <c r="I359" s="35">
        <f>'120Nm 22mm 1.52m-min'!I159</f>
        <v>28</v>
      </c>
      <c r="J359" s="35">
        <f>'120Nm 22mm 1.52m-min'!J159</f>
        <v>35</v>
      </c>
      <c r="K359" s="25">
        <f>'120Nm 22mm 1.52m-min'!K159</f>
        <v>13.82</v>
      </c>
      <c r="L359" s="24" t="str">
        <f>'120Nm 22mm 1.52m-min'!L159</f>
        <v>Acciaio C15</v>
      </c>
      <c r="M359" s="25">
        <f>'120Nm 22mm 1.52m-min'!M159</f>
        <v>16.7</v>
      </c>
      <c r="N359" s="37">
        <f>'120Nm 22mm 1.52m-min'!N159</f>
        <v>120</v>
      </c>
      <c r="O359" s="41">
        <f>'120Nm 22mm 1.52m-min'!O159</f>
        <v>22</v>
      </c>
      <c r="P359" s="46">
        <f>'120Nm 22mm 1.52m-min'!P159</f>
        <v>1.5209999999999999</v>
      </c>
      <c r="Q359" s="14">
        <f>'120Nm 22mm 1.52m-min'!Q159</f>
        <v>513.33333333333337</v>
      </c>
      <c r="R359" s="26">
        <f>'120Nm 22mm 1.52m-min'!R159</f>
        <v>1</v>
      </c>
    </row>
    <row r="360" spans="1:18" x14ac:dyDescent="0.25">
      <c r="A360" s="24">
        <f>'120Nm 22mm 1.52m-min'!A160</f>
        <v>1177601</v>
      </c>
      <c r="B360" s="24">
        <f>'120Nm 22mm 1.52m-min'!B160</f>
        <v>0.44700000000000001</v>
      </c>
      <c r="C360" s="24" t="str">
        <f>'120Nm 22mm 1.52m-min'!C160</f>
        <v>Tr12x6P3</v>
      </c>
      <c r="D360" s="24" t="str">
        <f>'120Nm 22mm 1.52m-min'!D160</f>
        <v>Tr</v>
      </c>
      <c r="E360" s="35">
        <f>'120Nm 22mm 1.52m-min'!E160</f>
        <v>12</v>
      </c>
      <c r="F360" s="14">
        <f>'120Nm 22mm 1.52m-min'!F160</f>
        <v>6</v>
      </c>
      <c r="G360" s="41">
        <f>'120Nm 22mm 1.52m-min'!G160</f>
        <v>3</v>
      </c>
      <c r="H360" s="24" t="str">
        <f>'120Nm 22mm 1.52m-min'!H160</f>
        <v>W300</v>
      </c>
      <c r="I360" s="35">
        <f>'120Nm 22mm 1.52m-min'!I160</f>
        <v>28</v>
      </c>
      <c r="J360" s="35">
        <f>'120Nm 22mm 1.52m-min'!J160</f>
        <v>35</v>
      </c>
      <c r="K360" s="25">
        <f>'120Nm 22mm 1.52m-min'!K160</f>
        <v>16.920000000000002</v>
      </c>
      <c r="L360" s="24" t="str">
        <f>'120Nm 22mm 1.52m-min'!L160</f>
        <v>Acciaio C15</v>
      </c>
      <c r="M360" s="25">
        <f>'120Nm 22mm 1.52m-min'!M160</f>
        <v>16.7</v>
      </c>
      <c r="N360" s="37">
        <f>'120Nm 22mm 1.52m-min'!N160</f>
        <v>120</v>
      </c>
      <c r="O360" s="41">
        <f>'120Nm 22mm 1.52m-min'!O160</f>
        <v>22</v>
      </c>
      <c r="P360" s="46">
        <f>'120Nm 22mm 1.52m-min'!P160</f>
        <v>1.5209999999999999</v>
      </c>
      <c r="Q360" s="14">
        <f>'120Nm 22mm 1.52m-min'!Q160</f>
        <v>513.33333333333337</v>
      </c>
      <c r="R360" s="26">
        <f>'120Nm 22mm 1.52m-min'!R160</f>
        <v>1</v>
      </c>
    </row>
    <row r="361" spans="1:18" x14ac:dyDescent="0.25">
      <c r="A361" s="24">
        <f>'120Nm 22mm 1.52m-min'!A161</f>
        <v>1165245</v>
      </c>
      <c r="B361" s="24">
        <f>'120Nm 22mm 1.52m-min'!B161</f>
        <v>0.63800000000000001</v>
      </c>
      <c r="C361" s="24" t="str">
        <f>'120Nm 22mm 1.52m-min'!C161</f>
        <v>Ds8x15</v>
      </c>
      <c r="D361" s="24" t="str">
        <f>'120Nm 22mm 1.52m-min'!D161</f>
        <v>Ds</v>
      </c>
      <c r="E361" s="35">
        <f>'120Nm 22mm 1.52m-min'!E161</f>
        <v>8</v>
      </c>
      <c r="F361" s="14" t="e">
        <f>'120Nm 22mm 1.52m-min'!F161</f>
        <v>#N/A</v>
      </c>
      <c r="G361" s="41">
        <f>'120Nm 22mm 1.52m-min'!G161</f>
        <v>15</v>
      </c>
      <c r="H361" s="24" t="str">
        <f>'120Nm 22mm 1.52m-min'!H161</f>
        <v>J</v>
      </c>
      <c r="I361" s="35">
        <f>'120Nm 22mm 1.52m-min'!I161</f>
        <v>20</v>
      </c>
      <c r="J361" s="35">
        <f>'120Nm 22mm 1.52m-min'!J161</f>
        <v>20</v>
      </c>
      <c r="K361" s="25">
        <f>'120Nm 22mm 1.52m-min'!K161</f>
        <v>19.91</v>
      </c>
      <c r="L361" s="24" t="str">
        <f>'120Nm 22mm 1.52m-min'!L161</f>
        <v>Acciaio inox</v>
      </c>
      <c r="M361" s="25">
        <f>'120Nm 22mm 1.52m-min'!M161</f>
        <v>60.98</v>
      </c>
      <c r="N361" s="37">
        <f>'120Nm 22mm 1.52m-min'!N161</f>
        <v>120</v>
      </c>
      <c r="O361" s="41">
        <f>'120Nm 22mm 1.52m-min'!O161</f>
        <v>22</v>
      </c>
      <c r="P361" s="46">
        <f>'120Nm 22mm 1.52m-min'!P161</f>
        <v>1.5209999999999999</v>
      </c>
      <c r="Q361" s="14">
        <f>'120Nm 22mm 1.52m-min'!Q161</f>
        <v>102.66666666666667</v>
      </c>
      <c r="R361" s="26">
        <f>'120Nm 22mm 1.52m-min'!R161</f>
        <v>1</v>
      </c>
    </row>
    <row r="362" spans="1:18" x14ac:dyDescent="0.25">
      <c r="A362" s="24">
        <f>'120Nm 22mm 1.52m-min'!A162</f>
        <v>1165245</v>
      </c>
      <c r="B362" s="24">
        <f>'120Nm 22mm 1.52m-min'!B162</f>
        <v>0.47199999999999998</v>
      </c>
      <c r="C362" s="24" t="str">
        <f>'120Nm 22mm 1.52m-min'!C162</f>
        <v>Ds8x10</v>
      </c>
      <c r="D362" s="24" t="str">
        <f>'120Nm 22mm 1.52m-min'!D162</f>
        <v>Ds</v>
      </c>
      <c r="E362" s="35">
        <f>'120Nm 22mm 1.52m-min'!E162</f>
        <v>8</v>
      </c>
      <c r="F362" s="14" t="e">
        <f>'120Nm 22mm 1.52m-min'!F162</f>
        <v>#N/A</v>
      </c>
      <c r="G362" s="41">
        <f>'120Nm 22mm 1.52m-min'!G162</f>
        <v>10</v>
      </c>
      <c r="H362" s="24" t="str">
        <f>'120Nm 22mm 1.52m-min'!H162</f>
        <v>J</v>
      </c>
      <c r="I362" s="35">
        <f>'120Nm 22mm 1.52m-min'!I162</f>
        <v>20</v>
      </c>
      <c r="J362" s="35">
        <f>'120Nm 22mm 1.52m-min'!J162</f>
        <v>20</v>
      </c>
      <c r="K362" s="25">
        <f>'120Nm 22mm 1.52m-min'!K162</f>
        <v>19.91</v>
      </c>
      <c r="L362" s="24" t="str">
        <f>'120Nm 22mm 1.52m-min'!L162</f>
        <v>Acciaio inox</v>
      </c>
      <c r="M362" s="25">
        <f>'120Nm 22mm 1.52m-min'!M162</f>
        <v>60.98</v>
      </c>
      <c r="N362" s="37">
        <f>'120Nm 22mm 1.52m-min'!N162</f>
        <v>120</v>
      </c>
      <c r="O362" s="41">
        <f>'120Nm 22mm 1.52m-min'!O162</f>
        <v>22</v>
      </c>
      <c r="P362" s="46">
        <f>'120Nm 22mm 1.52m-min'!P162</f>
        <v>1.5209999999999999</v>
      </c>
      <c r="Q362" s="14">
        <f>'120Nm 22mm 1.52m-min'!Q162</f>
        <v>154</v>
      </c>
      <c r="R362" s="26">
        <f>'120Nm 22mm 1.52m-min'!R162</f>
        <v>1</v>
      </c>
    </row>
    <row r="363" spans="1:18" x14ac:dyDescent="0.25">
      <c r="A363" s="24">
        <f>'120Nm 22mm 1.52m-min'!A163</f>
        <v>1150215</v>
      </c>
      <c r="B363" s="24">
        <f>'120Nm 22mm 1.52m-min'!B163</f>
        <v>0.44700000000000001</v>
      </c>
      <c r="C363" s="24" t="str">
        <f>'120Nm 22mm 1.52m-min'!C163</f>
        <v>Tr12x6P3</v>
      </c>
      <c r="D363" s="24" t="str">
        <f>'120Nm 22mm 1.52m-min'!D163</f>
        <v>Tr</v>
      </c>
      <c r="E363" s="35">
        <f>'120Nm 22mm 1.52m-min'!E163</f>
        <v>12</v>
      </c>
      <c r="F363" s="14">
        <f>'120Nm 22mm 1.52m-min'!F163</f>
        <v>6</v>
      </c>
      <c r="G363" s="41">
        <f>'120Nm 22mm 1.52m-min'!G163</f>
        <v>3</v>
      </c>
      <c r="H363" s="24" t="str">
        <f>'120Nm 22mm 1.52m-min'!H163</f>
        <v>R</v>
      </c>
      <c r="I363" s="35">
        <f>'120Nm 22mm 1.52m-min'!I163</f>
        <v>28</v>
      </c>
      <c r="J363" s="35">
        <f>'120Nm 22mm 1.52m-min'!J163</f>
        <v>35</v>
      </c>
      <c r="K363" s="25">
        <f>'120Nm 22mm 1.52m-min'!K163</f>
        <v>11.76</v>
      </c>
      <c r="L363" s="24" t="str">
        <f>'120Nm 22mm 1.52m-min'!L163</f>
        <v>Acciaio C15</v>
      </c>
      <c r="M363" s="25">
        <f>'120Nm 22mm 1.52m-min'!M163</f>
        <v>16.7</v>
      </c>
      <c r="N363" s="37">
        <f>'120Nm 22mm 1.52m-min'!N163</f>
        <v>120</v>
      </c>
      <c r="O363" s="41">
        <f>'120Nm 22mm 1.52m-min'!O163</f>
        <v>22</v>
      </c>
      <c r="P363" s="46">
        <f>'120Nm 22mm 1.52m-min'!P163</f>
        <v>1.5209999999999999</v>
      </c>
      <c r="Q363" s="14">
        <f>'120Nm 22mm 1.52m-min'!Q163</f>
        <v>513.33333333333337</v>
      </c>
      <c r="R363" s="26">
        <f>'120Nm 22mm 1.52m-min'!R163</f>
        <v>1</v>
      </c>
    </row>
    <row r="364" spans="1:18" x14ac:dyDescent="0.25">
      <c r="A364" s="24">
        <f>'120Nm 22mm 1.52m-min'!A164</f>
        <v>1142167</v>
      </c>
      <c r="B364" s="24">
        <f>'120Nm 22mm 1.52m-min'!B164</f>
        <v>1.0069999999999999</v>
      </c>
      <c r="C364" s="24" t="str">
        <f>'120Nm 22mm 1.52m-min'!C164</f>
        <v>Ds10x25</v>
      </c>
      <c r="D364" s="24" t="str">
        <f>'120Nm 22mm 1.52m-min'!D164</f>
        <v>Ds</v>
      </c>
      <c r="E364" s="35">
        <f>'120Nm 22mm 1.52m-min'!E164</f>
        <v>10</v>
      </c>
      <c r="F364" s="14" t="e">
        <f>'120Nm 22mm 1.52m-min'!F164</f>
        <v>#N/A</v>
      </c>
      <c r="G364" s="41">
        <f>'120Nm 22mm 1.52m-min'!G164</f>
        <v>25</v>
      </c>
      <c r="H364" s="24" t="str">
        <f>'120Nm 22mm 1.52m-min'!H164</f>
        <v>R</v>
      </c>
      <c r="I364" s="35">
        <f>'120Nm 22mm 1.52m-min'!I164</f>
        <v>25</v>
      </c>
      <c r="J364" s="35">
        <f>'120Nm 22mm 1.52m-min'!J164</f>
        <v>25</v>
      </c>
      <c r="K364" s="25">
        <f>'120Nm 22mm 1.52m-min'!K164</f>
        <v>17.45</v>
      </c>
      <c r="L364" s="24" t="str">
        <f>'120Nm 22mm 1.52m-min'!L164</f>
        <v>Acciaio inox</v>
      </c>
      <c r="M364" s="25">
        <f>'120Nm 22mm 1.52m-min'!M164</f>
        <v>64.349999999999994</v>
      </c>
      <c r="N364" s="37">
        <f>'120Nm 22mm 1.52m-min'!N164</f>
        <v>120</v>
      </c>
      <c r="O364" s="41">
        <f>'120Nm 22mm 1.52m-min'!O164</f>
        <v>22</v>
      </c>
      <c r="P364" s="46">
        <f>'120Nm 22mm 1.52m-min'!P164</f>
        <v>1.5209999999999999</v>
      </c>
      <c r="Q364" s="14">
        <f>'120Nm 22mm 1.52m-min'!Q164</f>
        <v>61.6</v>
      </c>
      <c r="R364" s="26">
        <f>'120Nm 22mm 1.52m-min'!R164</f>
        <v>1</v>
      </c>
    </row>
    <row r="365" spans="1:18" x14ac:dyDescent="0.25">
      <c r="A365" s="24">
        <f>'120Nm 22mm 1.52m-min'!A165</f>
        <v>1041248</v>
      </c>
      <c r="B365" s="24">
        <f>'120Nm 22mm 1.52m-min'!B165</f>
        <v>0.35799999999999998</v>
      </c>
      <c r="C365" s="24" t="str">
        <f>'120Nm 22mm 1.52m-min'!C165</f>
        <v>Tr12x3</v>
      </c>
      <c r="D365" s="24" t="str">
        <f>'120Nm 22mm 1.52m-min'!D165</f>
        <v>Tr</v>
      </c>
      <c r="E365" s="35">
        <f>'120Nm 22mm 1.52m-min'!E165</f>
        <v>12</v>
      </c>
      <c r="F365" s="14" t="e">
        <f>'120Nm 22mm 1.52m-min'!F165</f>
        <v>#N/A</v>
      </c>
      <c r="G365" s="41">
        <f>'120Nm 22mm 1.52m-min'!G165</f>
        <v>3</v>
      </c>
      <c r="H365" s="24" t="str">
        <f>'120Nm 22mm 1.52m-min'!H165</f>
        <v>J</v>
      </c>
      <c r="I365" s="35">
        <f>'120Nm 22mm 1.52m-min'!I165</f>
        <v>28</v>
      </c>
      <c r="J365" s="35">
        <f>'120Nm 22mm 1.52m-min'!J165</f>
        <v>35</v>
      </c>
      <c r="K365" s="25">
        <f>'120Nm 22mm 1.52m-min'!K165</f>
        <v>11.3</v>
      </c>
      <c r="L365" s="24" t="str">
        <f>'120Nm 22mm 1.52m-min'!L165</f>
        <v>Acciaio C15</v>
      </c>
      <c r="M365" s="25">
        <f>'120Nm 22mm 1.52m-min'!M165</f>
        <v>16.7</v>
      </c>
      <c r="N365" s="37">
        <f>'120Nm 22mm 1.52m-min'!N165</f>
        <v>120</v>
      </c>
      <c r="O365" s="41">
        <f>'120Nm 22mm 1.52m-min'!O165</f>
        <v>22</v>
      </c>
      <c r="P365" s="46">
        <f>'120Nm 22mm 1.52m-min'!P165</f>
        <v>1.5209999999999999</v>
      </c>
      <c r="Q365" s="14">
        <f>'120Nm 22mm 1.52m-min'!Q165</f>
        <v>513.33333333333337</v>
      </c>
      <c r="R365" s="26">
        <f>'120Nm 22mm 1.52m-min'!R165</f>
        <v>1</v>
      </c>
    </row>
    <row r="366" spans="1:18" x14ac:dyDescent="0.25">
      <c r="A366" s="24">
        <f>'120Nm 22mm 1.52m-min'!A166</f>
        <v>992359</v>
      </c>
      <c r="B366" s="24">
        <f>'120Nm 22mm 1.52m-min'!B166</f>
        <v>1.204</v>
      </c>
      <c r="C366" s="24" t="str">
        <f>'120Nm 22mm 1.52m-min'!C166</f>
        <v>Ds635x254</v>
      </c>
      <c r="D366" s="24" t="str">
        <f>'120Nm 22mm 1.52m-min'!D166</f>
        <v>Ds</v>
      </c>
      <c r="E366" s="35">
        <f>'120Nm 22mm 1.52m-min'!E166</f>
        <v>635</v>
      </c>
      <c r="F366" s="14" t="e">
        <f>'120Nm 22mm 1.52m-min'!F166</f>
        <v>#N/A</v>
      </c>
      <c r="G366" s="41">
        <f>'120Nm 22mm 1.52m-min'!G166</f>
        <v>254</v>
      </c>
      <c r="H366" s="24" t="str">
        <f>'120Nm 22mm 1.52m-min'!H166</f>
        <v>J</v>
      </c>
      <c r="I366" s="35">
        <f>'120Nm 22mm 1.52m-min'!I166</f>
        <v>13</v>
      </c>
      <c r="J366" s="35">
        <f>'120Nm 22mm 1.52m-min'!J166</f>
        <v>15</v>
      </c>
      <c r="K366" s="25">
        <f>'120Nm 22mm 1.52m-min'!K166</f>
        <v>16.579999999999998</v>
      </c>
      <c r="L366" s="24" t="str">
        <f>'120Nm 22mm 1.52m-min'!L166</f>
        <v>Acciaio inox</v>
      </c>
      <c r="M366" s="25">
        <f>'120Nm 22mm 1.52m-min'!M166</f>
        <v>53.48</v>
      </c>
      <c r="N366" s="37">
        <f>'120Nm 22mm 1.52m-min'!N166</f>
        <v>120</v>
      </c>
      <c r="O366" s="41">
        <f>'120Nm 22mm 1.52m-min'!O166</f>
        <v>22</v>
      </c>
      <c r="P366" s="46">
        <f>'120Nm 22mm 1.52m-min'!P166</f>
        <v>1.5209999999999999</v>
      </c>
      <c r="Q366" s="14">
        <f>'120Nm 22mm 1.52m-min'!Q166</f>
        <v>6.0629921259842519</v>
      </c>
      <c r="R366" s="26">
        <f>'120Nm 22mm 1.52m-min'!R166</f>
        <v>1</v>
      </c>
    </row>
    <row r="367" spans="1:18" x14ac:dyDescent="0.25">
      <c r="A367" s="24">
        <f>'120Nm 22mm 1.52m-min'!A167</f>
        <v>992114</v>
      </c>
      <c r="B367" s="24">
        <f>'120Nm 22mm 1.52m-min'!B167</f>
        <v>0.35799999999999998</v>
      </c>
      <c r="C367" s="24" t="str">
        <f>'120Nm 22mm 1.52m-min'!C167</f>
        <v>Tr12x3</v>
      </c>
      <c r="D367" s="24" t="str">
        <f>'120Nm 22mm 1.52m-min'!D167</f>
        <v>Tr</v>
      </c>
      <c r="E367" s="35">
        <f>'120Nm 22mm 1.52m-min'!E167</f>
        <v>12</v>
      </c>
      <c r="F367" s="14" t="e">
        <f>'120Nm 22mm 1.52m-min'!F167</f>
        <v>#N/A</v>
      </c>
      <c r="G367" s="41">
        <f>'120Nm 22mm 1.52m-min'!G167</f>
        <v>3</v>
      </c>
      <c r="H367" s="24" t="str">
        <f>'120Nm 22mm 1.52m-min'!H167</f>
        <v>W300</v>
      </c>
      <c r="I367" s="35">
        <f>'120Nm 22mm 1.52m-min'!I167</f>
        <v>28</v>
      </c>
      <c r="J367" s="35">
        <f>'120Nm 22mm 1.52m-min'!J167</f>
        <v>35</v>
      </c>
      <c r="K367" s="25">
        <f>'120Nm 22mm 1.52m-min'!K167</f>
        <v>14.11</v>
      </c>
      <c r="L367" s="24" t="str">
        <f>'120Nm 22mm 1.52m-min'!L167</f>
        <v>Acciaio C15</v>
      </c>
      <c r="M367" s="25">
        <f>'120Nm 22mm 1.52m-min'!M167</f>
        <v>16.7</v>
      </c>
      <c r="N367" s="37">
        <f>'120Nm 22mm 1.52m-min'!N167</f>
        <v>120</v>
      </c>
      <c r="O367" s="41">
        <f>'120Nm 22mm 1.52m-min'!O167</f>
        <v>22</v>
      </c>
      <c r="P367" s="46">
        <f>'120Nm 22mm 1.52m-min'!P167</f>
        <v>1.5209999999999999</v>
      </c>
      <c r="Q367" s="14">
        <f>'120Nm 22mm 1.52m-min'!Q167</f>
        <v>513.33333333333337</v>
      </c>
      <c r="R367" s="26">
        <f>'120Nm 22mm 1.52m-min'!R167</f>
        <v>1</v>
      </c>
    </row>
    <row r="368" spans="1:18" x14ac:dyDescent="0.25">
      <c r="A368" s="24">
        <f>'120Nm 22mm 1.52m-min'!A168</f>
        <v>974430</v>
      </c>
      <c r="B368" s="24">
        <f>'120Nm 22mm 1.52m-min'!B168</f>
        <v>0.35799999999999998</v>
      </c>
      <c r="C368" s="24" t="str">
        <f>'120Nm 22mm 1.52m-min'!C168</f>
        <v>Tr12x3</v>
      </c>
      <c r="D368" s="24" t="str">
        <f>'120Nm 22mm 1.52m-min'!D168</f>
        <v>Tr</v>
      </c>
      <c r="E368" s="35">
        <f>'120Nm 22mm 1.52m-min'!E168</f>
        <v>12</v>
      </c>
      <c r="F368" s="14" t="e">
        <f>'120Nm 22mm 1.52m-min'!F168</f>
        <v>#N/A</v>
      </c>
      <c r="G368" s="41">
        <f>'120Nm 22mm 1.52m-min'!G168</f>
        <v>3</v>
      </c>
      <c r="H368" s="24" t="str">
        <f>'120Nm 22mm 1.52m-min'!H168</f>
        <v>R</v>
      </c>
      <c r="I368" s="35">
        <f>'120Nm 22mm 1.52m-min'!I168</f>
        <v>28</v>
      </c>
      <c r="J368" s="35">
        <f>'120Nm 22mm 1.52m-min'!J168</f>
        <v>35</v>
      </c>
      <c r="K368" s="25">
        <f>'120Nm 22mm 1.52m-min'!K168</f>
        <v>9.14</v>
      </c>
      <c r="L368" s="24" t="str">
        <f>'120Nm 22mm 1.52m-min'!L168</f>
        <v>Acciaio C15</v>
      </c>
      <c r="M368" s="25">
        <f>'120Nm 22mm 1.52m-min'!M168</f>
        <v>16.7</v>
      </c>
      <c r="N368" s="37">
        <f>'120Nm 22mm 1.52m-min'!N168</f>
        <v>120</v>
      </c>
      <c r="O368" s="41">
        <f>'120Nm 22mm 1.52m-min'!O168</f>
        <v>22</v>
      </c>
      <c r="P368" s="46">
        <f>'120Nm 22mm 1.52m-min'!P168</f>
        <v>1.5209999999999999</v>
      </c>
      <c r="Q368" s="14">
        <f>'120Nm 22mm 1.52m-min'!Q168</f>
        <v>513.33333333333337</v>
      </c>
      <c r="R368" s="26">
        <f>'120Nm 22mm 1.52m-min'!R168</f>
        <v>1</v>
      </c>
    </row>
    <row r="369" spans="1:18" x14ac:dyDescent="0.25">
      <c r="A369" s="24">
        <f>'120Nm 22mm 1.52m-min'!A169</f>
        <v>915703</v>
      </c>
      <c r="B369" s="24">
        <f>'120Nm 22mm 1.52m-min'!B169</f>
        <v>0.96899999999999997</v>
      </c>
      <c r="C369" s="24" t="str">
        <f>'120Nm 22mm 1.52m-min'!C169</f>
        <v>Ds8x24</v>
      </c>
      <c r="D369" s="24" t="str">
        <f>'120Nm 22mm 1.52m-min'!D169</f>
        <v>Ds</v>
      </c>
      <c r="E369" s="35">
        <f>'120Nm 22mm 1.52m-min'!E169</f>
        <v>8</v>
      </c>
      <c r="F369" s="14" t="e">
        <f>'120Nm 22mm 1.52m-min'!F169</f>
        <v>#N/A</v>
      </c>
      <c r="G369" s="41">
        <f>'120Nm 22mm 1.52m-min'!G169</f>
        <v>24</v>
      </c>
      <c r="H369" s="24" t="str">
        <f>'120Nm 22mm 1.52m-min'!H169</f>
        <v>J</v>
      </c>
      <c r="I369" s="35">
        <f>'120Nm 22mm 1.52m-min'!I169</f>
        <v>20</v>
      </c>
      <c r="J369" s="35">
        <f>'120Nm 22mm 1.52m-min'!J169</f>
        <v>20</v>
      </c>
      <c r="K369" s="25" t="str">
        <f>'120Nm 22mm 1.52m-min'!K169</f>
        <v>Su richiesta</v>
      </c>
      <c r="L369" s="24" t="str">
        <f>'120Nm 22mm 1.52m-min'!L169</f>
        <v>Acciaio inox</v>
      </c>
      <c r="M369" s="25" t="str">
        <f>'120Nm 22mm 1.52m-min'!M169</f>
        <v>Su richiesta</v>
      </c>
      <c r="N369" s="37">
        <f>'120Nm 22mm 1.52m-min'!N169</f>
        <v>120</v>
      </c>
      <c r="O369" s="41">
        <f>'120Nm 22mm 1.52m-min'!O169</f>
        <v>22</v>
      </c>
      <c r="P369" s="46">
        <f>'120Nm 22mm 1.52m-min'!P169</f>
        <v>1.5209999999999999</v>
      </c>
      <c r="Q369" s="14">
        <f>'120Nm 22mm 1.52m-min'!Q169</f>
        <v>64.166666666666671</v>
      </c>
      <c r="R369" s="26">
        <f>'120Nm 22mm 1.52m-min'!R169</f>
        <v>1</v>
      </c>
    </row>
    <row r="370" spans="1:18" x14ac:dyDescent="0.25">
      <c r="A370" s="24">
        <f>'120Nm 22mm 1.52m-min'!A170</f>
        <v>885470</v>
      </c>
      <c r="B370" s="24">
        <f>'120Nm 22mm 1.52m-min'!B170</f>
        <v>0.318</v>
      </c>
      <c r="C370" s="24" t="str">
        <f>'120Nm 22mm 1.52m-min'!C170</f>
        <v>Ds635x508</v>
      </c>
      <c r="D370" s="24" t="str">
        <f>'120Nm 22mm 1.52m-min'!D170</f>
        <v>Ds</v>
      </c>
      <c r="E370" s="35">
        <f>'120Nm 22mm 1.52m-min'!E170</f>
        <v>635</v>
      </c>
      <c r="F370" s="14" t="e">
        <f>'120Nm 22mm 1.52m-min'!F170</f>
        <v>#N/A</v>
      </c>
      <c r="G370" s="41">
        <f>'120Nm 22mm 1.52m-min'!G170</f>
        <v>508</v>
      </c>
      <c r="H370" s="24" t="str">
        <f>'120Nm 22mm 1.52m-min'!H170</f>
        <v>J</v>
      </c>
      <c r="I370" s="35">
        <f>'120Nm 22mm 1.52m-min'!I170</f>
        <v>13</v>
      </c>
      <c r="J370" s="35">
        <f>'120Nm 22mm 1.52m-min'!J170</f>
        <v>15</v>
      </c>
      <c r="K370" s="25">
        <f>'120Nm 22mm 1.52m-min'!K170</f>
        <v>16.579999999999998</v>
      </c>
      <c r="L370" s="24" t="str">
        <f>'120Nm 22mm 1.52m-min'!L170</f>
        <v>Acciaio inox</v>
      </c>
      <c r="M370" s="25">
        <f>'120Nm 22mm 1.52m-min'!M170</f>
        <v>44.48</v>
      </c>
      <c r="N370" s="37">
        <f>'120Nm 22mm 1.52m-min'!N170</f>
        <v>120</v>
      </c>
      <c r="O370" s="41">
        <f>'120Nm 22mm 1.52m-min'!O170</f>
        <v>22</v>
      </c>
      <c r="P370" s="46">
        <f>'120Nm 22mm 1.52m-min'!P170</f>
        <v>1.5209999999999999</v>
      </c>
      <c r="Q370" s="14">
        <f>'120Nm 22mm 1.52m-min'!Q170</f>
        <v>3.0314960629921259</v>
      </c>
      <c r="R370" s="26">
        <f>'120Nm 22mm 1.52m-min'!R170</f>
        <v>1</v>
      </c>
    </row>
    <row r="371" spans="1:18" x14ac:dyDescent="0.25">
      <c r="A371" s="24">
        <f>'120Nm 22mm 1.52m-min'!A171</f>
        <v>751771</v>
      </c>
      <c r="B371" s="24">
        <f>'120Nm 22mm 1.52m-min'!B171</f>
        <v>0.63800000000000001</v>
      </c>
      <c r="C371" s="24" t="str">
        <f>'120Nm 22mm 1.52m-min'!C171</f>
        <v>Ds8x15</v>
      </c>
      <c r="D371" s="24" t="str">
        <f>'120Nm 22mm 1.52m-min'!D171</f>
        <v>Ds</v>
      </c>
      <c r="E371" s="35">
        <f>'120Nm 22mm 1.52m-min'!E171</f>
        <v>8</v>
      </c>
      <c r="F371" s="14" t="e">
        <f>'120Nm 22mm 1.52m-min'!F171</f>
        <v>#N/A</v>
      </c>
      <c r="G371" s="41">
        <f>'120Nm 22mm 1.52m-min'!G171</f>
        <v>15</v>
      </c>
      <c r="H371" s="24" t="str">
        <f>'120Nm 22mm 1.52m-min'!H171</f>
        <v>R</v>
      </c>
      <c r="I371" s="35">
        <f>'120Nm 22mm 1.52m-min'!I171</f>
        <v>20</v>
      </c>
      <c r="J371" s="35">
        <f>'120Nm 22mm 1.52m-min'!J171</f>
        <v>20</v>
      </c>
      <c r="K371" s="25">
        <f>'120Nm 22mm 1.52m-min'!K171</f>
        <v>16.71</v>
      </c>
      <c r="L371" s="24" t="str">
        <f>'120Nm 22mm 1.52m-min'!L171</f>
        <v>Acciaio inox</v>
      </c>
      <c r="M371" s="25">
        <f>'120Nm 22mm 1.52m-min'!M171</f>
        <v>60.98</v>
      </c>
      <c r="N371" s="37">
        <f>'120Nm 22mm 1.52m-min'!N171</f>
        <v>120</v>
      </c>
      <c r="O371" s="41">
        <f>'120Nm 22mm 1.52m-min'!O171</f>
        <v>22</v>
      </c>
      <c r="P371" s="46">
        <f>'120Nm 22mm 1.52m-min'!P171</f>
        <v>1.5209999999999999</v>
      </c>
      <c r="Q371" s="14">
        <f>'120Nm 22mm 1.52m-min'!Q171</f>
        <v>102.66666666666667</v>
      </c>
      <c r="R371" s="26">
        <f>'120Nm 22mm 1.52m-min'!R171</f>
        <v>1</v>
      </c>
    </row>
    <row r="372" spans="1:18" x14ac:dyDescent="0.25">
      <c r="A372" s="24">
        <f>'120Nm 22mm 1.52m-min'!A172</f>
        <v>751771</v>
      </c>
      <c r="B372" s="24">
        <f>'120Nm 22mm 1.52m-min'!B172</f>
        <v>0.47199999999999998</v>
      </c>
      <c r="C372" s="24" t="str">
        <f>'120Nm 22mm 1.52m-min'!C172</f>
        <v>Ds8x10</v>
      </c>
      <c r="D372" s="24" t="str">
        <f>'120Nm 22mm 1.52m-min'!D172</f>
        <v>Ds</v>
      </c>
      <c r="E372" s="35">
        <f>'120Nm 22mm 1.52m-min'!E172</f>
        <v>8</v>
      </c>
      <c r="F372" s="14" t="e">
        <f>'120Nm 22mm 1.52m-min'!F172</f>
        <v>#N/A</v>
      </c>
      <c r="G372" s="41">
        <f>'120Nm 22mm 1.52m-min'!G172</f>
        <v>10</v>
      </c>
      <c r="H372" s="24" t="str">
        <f>'120Nm 22mm 1.52m-min'!H172</f>
        <v>R</v>
      </c>
      <c r="I372" s="35">
        <f>'120Nm 22mm 1.52m-min'!I172</f>
        <v>20</v>
      </c>
      <c r="J372" s="35">
        <f>'120Nm 22mm 1.52m-min'!J172</f>
        <v>20</v>
      </c>
      <c r="K372" s="25">
        <f>'120Nm 22mm 1.52m-min'!K172</f>
        <v>16.71</v>
      </c>
      <c r="L372" s="24" t="str">
        <f>'120Nm 22mm 1.52m-min'!L172</f>
        <v>Acciaio inox</v>
      </c>
      <c r="M372" s="25">
        <f>'120Nm 22mm 1.52m-min'!M172</f>
        <v>60.98</v>
      </c>
      <c r="N372" s="37">
        <f>'120Nm 22mm 1.52m-min'!N172</f>
        <v>120</v>
      </c>
      <c r="O372" s="41">
        <f>'120Nm 22mm 1.52m-min'!O172</f>
        <v>22</v>
      </c>
      <c r="P372" s="46">
        <f>'120Nm 22mm 1.52m-min'!P172</f>
        <v>1.5209999999999999</v>
      </c>
      <c r="Q372" s="14">
        <f>'120Nm 22mm 1.52m-min'!Q172</f>
        <v>154</v>
      </c>
      <c r="R372" s="26">
        <f>'120Nm 22mm 1.52m-min'!R172</f>
        <v>1</v>
      </c>
    </row>
    <row r="373" spans="1:18" x14ac:dyDescent="0.25">
      <c r="A373" s="24">
        <f>'120Nm 22mm 1.52m-min'!A173</f>
        <v>672396</v>
      </c>
      <c r="B373" s="24">
        <f>'120Nm 22mm 1.52m-min'!B173</f>
        <v>2.23</v>
      </c>
      <c r="C373" s="24" t="str">
        <f>'120Nm 22mm 1.52m-min'!C173</f>
        <v>Ds10x50</v>
      </c>
      <c r="D373" s="24" t="str">
        <f>'120Nm 22mm 1.52m-min'!D173</f>
        <v>Ds</v>
      </c>
      <c r="E373" s="35">
        <f>'120Nm 22mm 1.52m-min'!E173</f>
        <v>10</v>
      </c>
      <c r="F373" s="14" t="e">
        <f>'120Nm 22mm 1.52m-min'!F173</f>
        <v>#N/A</v>
      </c>
      <c r="G373" s="41">
        <f>'120Nm 22mm 1.52m-min'!G173</f>
        <v>50</v>
      </c>
      <c r="H373" s="24" t="str">
        <f>'120Nm 22mm 1.52m-min'!H173</f>
        <v>R</v>
      </c>
      <c r="I373" s="35">
        <f>'120Nm 22mm 1.52m-min'!I173</f>
        <v>25</v>
      </c>
      <c r="J373" s="35">
        <f>'120Nm 22mm 1.52m-min'!J173</f>
        <v>25</v>
      </c>
      <c r="K373" s="25">
        <f>'120Nm 22mm 1.52m-min'!K173</f>
        <v>17.45</v>
      </c>
      <c r="L373" s="24" t="str">
        <f>'120Nm 22mm 1.52m-min'!L173</f>
        <v>Acciaio inox</v>
      </c>
      <c r="M373" s="25">
        <f>'120Nm 22mm 1.52m-min'!M173</f>
        <v>77.849999999999994</v>
      </c>
      <c r="N373" s="37">
        <f>'120Nm 22mm 1.52m-min'!N173</f>
        <v>120</v>
      </c>
      <c r="O373" s="41">
        <f>'120Nm 22mm 1.52m-min'!O173</f>
        <v>22</v>
      </c>
      <c r="P373" s="46">
        <f>'120Nm 22mm 1.52m-min'!P173</f>
        <v>1.5209999999999999</v>
      </c>
      <c r="Q373" s="14">
        <f>'120Nm 22mm 1.52m-min'!Q173</f>
        <v>30.8</v>
      </c>
      <c r="R373" s="26">
        <f>'120Nm 22mm 1.52m-min'!R173</f>
        <v>1</v>
      </c>
    </row>
    <row r="374" spans="1:18" x14ac:dyDescent="0.25">
      <c r="A374" s="24">
        <f>'120Nm 22mm 1.52m-min'!A174</f>
        <v>590776</v>
      </c>
      <c r="B374" s="24">
        <f>'120Nm 22mm 1.52m-min'!B174</f>
        <v>0.96899999999999997</v>
      </c>
      <c r="C374" s="24" t="str">
        <f>'120Nm 22mm 1.52m-min'!C174</f>
        <v>Ds8x24</v>
      </c>
      <c r="D374" s="24" t="str">
        <f>'120Nm 22mm 1.52m-min'!D174</f>
        <v>Ds</v>
      </c>
      <c r="E374" s="35">
        <f>'120Nm 22mm 1.52m-min'!E174</f>
        <v>8</v>
      </c>
      <c r="F374" s="14" t="e">
        <f>'120Nm 22mm 1.52m-min'!F174</f>
        <v>#N/A</v>
      </c>
      <c r="G374" s="41">
        <f>'120Nm 22mm 1.52m-min'!G174</f>
        <v>24</v>
      </c>
      <c r="H374" s="24" t="str">
        <f>'120Nm 22mm 1.52m-min'!H174</f>
        <v>R</v>
      </c>
      <c r="I374" s="35">
        <f>'120Nm 22mm 1.52m-min'!I174</f>
        <v>20</v>
      </c>
      <c r="J374" s="35">
        <f>'120Nm 22mm 1.52m-min'!J174</f>
        <v>20</v>
      </c>
      <c r="K374" s="25" t="str">
        <f>'120Nm 22mm 1.52m-min'!K174</f>
        <v>Su richiesta</v>
      </c>
      <c r="L374" s="24" t="str">
        <f>'120Nm 22mm 1.52m-min'!L174</f>
        <v>Acciaio inox</v>
      </c>
      <c r="M374" s="25" t="str">
        <f>'120Nm 22mm 1.52m-min'!M174</f>
        <v>Su richiesta</v>
      </c>
      <c r="N374" s="37">
        <f>'120Nm 22mm 1.52m-min'!N174</f>
        <v>120</v>
      </c>
      <c r="O374" s="41">
        <f>'120Nm 22mm 1.52m-min'!O174</f>
        <v>22</v>
      </c>
      <c r="P374" s="46">
        <f>'120Nm 22mm 1.52m-min'!P174</f>
        <v>1.5209999999999999</v>
      </c>
      <c r="Q374" s="14">
        <f>'120Nm 22mm 1.52m-min'!Q174</f>
        <v>64.166666666666671</v>
      </c>
      <c r="R374" s="26">
        <f>'120Nm 22mm 1.52m-min'!R174</f>
        <v>1</v>
      </c>
    </row>
    <row r="375" spans="1:18" x14ac:dyDescent="0.25">
      <c r="A375" s="24">
        <f>'120Nm 22mm 1.52m-min'!A175</f>
        <v>571271</v>
      </c>
      <c r="B375" s="24">
        <f>'120Nm 22mm 1.52m-min'!B175</f>
        <v>0.318</v>
      </c>
      <c r="C375" s="24" t="str">
        <f>'120Nm 22mm 1.52m-min'!C175</f>
        <v>Ds635x508</v>
      </c>
      <c r="D375" s="24" t="str">
        <f>'120Nm 22mm 1.52m-min'!D175</f>
        <v>Ds</v>
      </c>
      <c r="E375" s="35">
        <f>'120Nm 22mm 1.52m-min'!E175</f>
        <v>635</v>
      </c>
      <c r="F375" s="14" t="e">
        <f>'120Nm 22mm 1.52m-min'!F175</f>
        <v>#N/A</v>
      </c>
      <c r="G375" s="41">
        <f>'120Nm 22mm 1.52m-min'!G175</f>
        <v>508</v>
      </c>
      <c r="H375" s="24" t="str">
        <f>'120Nm 22mm 1.52m-min'!H175</f>
        <v>R</v>
      </c>
      <c r="I375" s="35">
        <f>'120Nm 22mm 1.52m-min'!I175</f>
        <v>13</v>
      </c>
      <c r="J375" s="35">
        <f>'120Nm 22mm 1.52m-min'!J175</f>
        <v>15</v>
      </c>
      <c r="K375" s="25">
        <f>'120Nm 22mm 1.52m-min'!K175</f>
        <v>14.1</v>
      </c>
      <c r="L375" s="24" t="str">
        <f>'120Nm 22mm 1.52m-min'!L175</f>
        <v>Acciaio inox</v>
      </c>
      <c r="M375" s="25">
        <f>'120Nm 22mm 1.52m-min'!M175</f>
        <v>44.48</v>
      </c>
      <c r="N375" s="37">
        <f>'120Nm 22mm 1.52m-min'!N175</f>
        <v>120</v>
      </c>
      <c r="O375" s="41">
        <f>'120Nm 22mm 1.52m-min'!O175</f>
        <v>22</v>
      </c>
      <c r="P375" s="46">
        <f>'120Nm 22mm 1.52m-min'!P175</f>
        <v>1.5209999999999999</v>
      </c>
      <c r="Q375" s="14">
        <f>'120Nm 22mm 1.52m-min'!Q175</f>
        <v>3.0314960629921259</v>
      </c>
      <c r="R375" s="26">
        <f>'120Nm 22mm 1.52m-min'!R175</f>
        <v>1</v>
      </c>
    </row>
    <row r="376" spans="1:18" x14ac:dyDescent="0.25">
      <c r="A376" s="24">
        <f>'120Nm 22mm 1.52m-min'!A176</f>
        <v>451168</v>
      </c>
      <c r="B376" s="24">
        <f>'120Nm 22mm 1.52m-min'!B176</f>
        <v>0.54100000000000004</v>
      </c>
      <c r="C376" s="24" t="str">
        <f>'120Nm 22mm 1.52m-min'!C176</f>
        <v>Ds635x127</v>
      </c>
      <c r="D376" s="24" t="str">
        <f>'120Nm 22mm 1.52m-min'!D176</f>
        <v>Ds</v>
      </c>
      <c r="E376" s="35">
        <f>'120Nm 22mm 1.52m-min'!E176</f>
        <v>635</v>
      </c>
      <c r="F376" s="14" t="e">
        <f>'120Nm 22mm 1.52m-min'!F176</f>
        <v>#N/A</v>
      </c>
      <c r="G376" s="41">
        <f>'120Nm 22mm 1.52m-min'!G176</f>
        <v>127</v>
      </c>
      <c r="H376" s="24" t="str">
        <f>'120Nm 22mm 1.52m-min'!H176</f>
        <v>J</v>
      </c>
      <c r="I376" s="35">
        <f>'120Nm 22mm 1.52m-min'!I176</f>
        <v>13</v>
      </c>
      <c r="J376" s="35">
        <f>'120Nm 22mm 1.52m-min'!J176</f>
        <v>15</v>
      </c>
      <c r="K376" s="25">
        <f>'120Nm 22mm 1.52m-min'!K176</f>
        <v>16.579999999999998</v>
      </c>
      <c r="L376" s="24" t="str">
        <f>'120Nm 22mm 1.52m-min'!L176</f>
        <v>Acciaio inox</v>
      </c>
      <c r="M376" s="25">
        <f>'120Nm 22mm 1.52m-min'!M176</f>
        <v>44.48</v>
      </c>
      <c r="N376" s="37">
        <f>'120Nm 22mm 1.52m-min'!N176</f>
        <v>120</v>
      </c>
      <c r="O376" s="41">
        <f>'120Nm 22mm 1.52m-min'!O176</f>
        <v>22</v>
      </c>
      <c r="P376" s="46">
        <f>'120Nm 22mm 1.52m-min'!P176</f>
        <v>1.5209999999999999</v>
      </c>
      <c r="Q376" s="14">
        <f>'120Nm 22mm 1.52m-min'!Q176</f>
        <v>12.125984251968504</v>
      </c>
      <c r="R376" s="26">
        <f>'120Nm 22mm 1.52m-min'!R176</f>
        <v>1</v>
      </c>
    </row>
    <row r="377" spans="1:18" x14ac:dyDescent="0.25">
      <c r="A377" s="24">
        <f>'120Nm 22mm 1.52m-min'!A177</f>
        <v>320116</v>
      </c>
      <c r="B377" s="24">
        <f>'120Nm 22mm 1.52m-min'!B177</f>
        <v>1.204</v>
      </c>
      <c r="C377" s="24" t="str">
        <f>'120Nm 22mm 1.52m-min'!C177</f>
        <v>Ds635x254</v>
      </c>
      <c r="D377" s="24" t="str">
        <f>'120Nm 22mm 1.52m-min'!D177</f>
        <v>Ds</v>
      </c>
      <c r="E377" s="35">
        <f>'120Nm 22mm 1.52m-min'!E177</f>
        <v>635</v>
      </c>
      <c r="F377" s="14" t="e">
        <f>'120Nm 22mm 1.52m-min'!F177</f>
        <v>#N/A</v>
      </c>
      <c r="G377" s="41">
        <f>'120Nm 22mm 1.52m-min'!G177</f>
        <v>254</v>
      </c>
      <c r="H377" s="24" t="str">
        <f>'120Nm 22mm 1.52m-min'!H177</f>
        <v>R</v>
      </c>
      <c r="I377" s="35">
        <f>'120Nm 22mm 1.52m-min'!I177</f>
        <v>13</v>
      </c>
      <c r="J377" s="35">
        <f>'120Nm 22mm 1.52m-min'!J177</f>
        <v>15</v>
      </c>
      <c r="K377" s="25">
        <f>'120Nm 22mm 1.52m-min'!K177</f>
        <v>14.1</v>
      </c>
      <c r="L377" s="24" t="str">
        <f>'120Nm 22mm 1.52m-min'!L177</f>
        <v>Acciaio inox</v>
      </c>
      <c r="M377" s="25">
        <f>'120Nm 22mm 1.52m-min'!M177</f>
        <v>53.48</v>
      </c>
      <c r="N377" s="37">
        <f>'120Nm 22mm 1.52m-min'!N177</f>
        <v>120</v>
      </c>
      <c r="O377" s="41">
        <f>'120Nm 22mm 1.52m-min'!O177</f>
        <v>22</v>
      </c>
      <c r="P377" s="46">
        <f>'120Nm 22mm 1.52m-min'!P177</f>
        <v>1.5209999999999999</v>
      </c>
      <c r="Q377" s="14">
        <f>'120Nm 22mm 1.52m-min'!Q177</f>
        <v>6.0629921259842519</v>
      </c>
      <c r="R377" s="26">
        <f>'120Nm 22mm 1.52m-min'!R177</f>
        <v>1</v>
      </c>
    </row>
    <row r="378" spans="1:18" x14ac:dyDescent="0.25">
      <c r="A378" s="24">
        <f>'120Nm 22mm 1.52m-min'!A178</f>
        <v>291076</v>
      </c>
      <c r="B378" s="24">
        <f>'120Nm 22mm 1.52m-min'!B178</f>
        <v>0.54100000000000004</v>
      </c>
      <c r="C378" s="24" t="str">
        <f>'120Nm 22mm 1.52m-min'!C178</f>
        <v>Ds635x127</v>
      </c>
      <c r="D378" s="24" t="str">
        <f>'120Nm 22mm 1.52m-min'!D178</f>
        <v>Ds</v>
      </c>
      <c r="E378" s="35">
        <f>'120Nm 22mm 1.52m-min'!E178</f>
        <v>635</v>
      </c>
      <c r="F378" s="14" t="e">
        <f>'120Nm 22mm 1.52m-min'!F178</f>
        <v>#N/A</v>
      </c>
      <c r="G378" s="41">
        <f>'120Nm 22mm 1.52m-min'!G178</f>
        <v>127</v>
      </c>
      <c r="H378" s="24" t="str">
        <f>'120Nm 22mm 1.52m-min'!H178</f>
        <v>R</v>
      </c>
      <c r="I378" s="35">
        <f>'120Nm 22mm 1.52m-min'!I178</f>
        <v>13</v>
      </c>
      <c r="J378" s="35">
        <f>'120Nm 22mm 1.52m-min'!J178</f>
        <v>15</v>
      </c>
      <c r="K378" s="25">
        <f>'120Nm 22mm 1.52m-min'!K178</f>
        <v>14.1</v>
      </c>
      <c r="L378" s="24" t="str">
        <f>'120Nm 22mm 1.52m-min'!L178</f>
        <v>Acciaio inox</v>
      </c>
      <c r="M378" s="25">
        <f>'120Nm 22mm 1.52m-min'!M178</f>
        <v>44.48</v>
      </c>
      <c r="N378" s="37">
        <f>'120Nm 22mm 1.52m-min'!N178</f>
        <v>120</v>
      </c>
      <c r="O378" s="41">
        <f>'120Nm 22mm 1.52m-min'!O178</f>
        <v>22</v>
      </c>
      <c r="P378" s="46">
        <f>'120Nm 22mm 1.52m-min'!P178</f>
        <v>1.5209999999999999</v>
      </c>
      <c r="Q378" s="14">
        <f>'120Nm 22mm 1.52m-min'!Q178</f>
        <v>12.125984251968504</v>
      </c>
      <c r="R378" s="26">
        <f>'120Nm 22mm 1.52m-min'!R178</f>
        <v>1</v>
      </c>
    </row>
    <row r="379" spans="1:18" x14ac:dyDescent="0.25">
      <c r="A379" s="24" t="e">
        <f>'120Nm 22mm 1.52m-min'!A179</f>
        <v>#N/A</v>
      </c>
      <c r="B379" s="24">
        <f>'120Nm 22mm 1.52m-min'!B179</f>
        <v>1.3859999999999999</v>
      </c>
      <c r="C379" s="24" t="str">
        <f>'120Nm 22mm 1.52m-min'!C179</f>
        <v>Ds16x35</v>
      </c>
      <c r="D379" s="24" t="str">
        <f>'120Nm 22mm 1.52m-min'!D179</f>
        <v>Ds</v>
      </c>
      <c r="E379" s="35">
        <f>'120Nm 22mm 1.52m-min'!E179</f>
        <v>16</v>
      </c>
      <c r="F379" s="14" t="e">
        <f>'120Nm 22mm 1.52m-min'!F179</f>
        <v>#N/A</v>
      </c>
      <c r="G379" s="41">
        <f>'120Nm 22mm 1.52m-min'!G179</f>
        <v>35</v>
      </c>
      <c r="H379" s="24" t="str">
        <f>'120Nm 22mm 1.52m-min'!H179</f>
        <v>J200</v>
      </c>
      <c r="I379" s="35">
        <f>'120Nm 22mm 1.52m-min'!I179</f>
        <v>28</v>
      </c>
      <c r="J379" s="35">
        <f>'120Nm 22mm 1.52m-min'!J179</f>
        <v>35</v>
      </c>
      <c r="K379" s="25">
        <f>'120Nm 22mm 1.52m-min'!K179</f>
        <v>37.11</v>
      </c>
      <c r="L379" s="24" t="str">
        <f>'120Nm 22mm 1.52m-min'!L179</f>
        <v>Acciaio inox</v>
      </c>
      <c r="M379" s="25">
        <f>'120Nm 22mm 1.52m-min'!M179</f>
        <v>120.54</v>
      </c>
      <c r="N379" s="37">
        <f>'120Nm 22mm 1.52m-min'!N179</f>
        <v>120</v>
      </c>
      <c r="O379" s="41">
        <f>'120Nm 22mm 1.52m-min'!O179</f>
        <v>22</v>
      </c>
      <c r="P379" s="46">
        <f>'120Nm 22mm 1.52m-min'!P179</f>
        <v>1.5209999999999999</v>
      </c>
      <c r="Q379" s="14">
        <f>'120Nm 22mm 1.52m-min'!Q179</f>
        <v>44</v>
      </c>
      <c r="R379" s="26">
        <f>'120Nm 22mm 1.52m-min'!R179</f>
        <v>1</v>
      </c>
    </row>
    <row r="380" spans="1:18" x14ac:dyDescent="0.25">
      <c r="A380" s="24" t="e">
        <f>'120Nm 22mm 1.52m-min'!A180</f>
        <v>#N/A</v>
      </c>
      <c r="B380" s="24">
        <f>'120Nm 22mm 1.52m-min'!B180</f>
        <v>4.4809999999999999</v>
      </c>
      <c r="C380" s="24" t="str">
        <f>'120Nm 22mm 1.52m-min'!C180</f>
        <v>Ds18x100</v>
      </c>
      <c r="D380" s="24" t="str">
        <f>'120Nm 22mm 1.52m-min'!D180</f>
        <v>Ds</v>
      </c>
      <c r="E380" s="35">
        <f>'120Nm 22mm 1.52m-min'!E180</f>
        <v>18</v>
      </c>
      <c r="F380" s="14" t="e">
        <f>'120Nm 22mm 1.52m-min'!F180</f>
        <v>#N/A</v>
      </c>
      <c r="G380" s="41">
        <f>'120Nm 22mm 1.52m-min'!G180</f>
        <v>100</v>
      </c>
      <c r="H380" s="24" t="str">
        <f>'120Nm 22mm 1.52m-min'!H180</f>
        <v>J200</v>
      </c>
      <c r="I380" s="35">
        <f>'120Nm 22mm 1.52m-min'!I180</f>
        <v>28</v>
      </c>
      <c r="J380" s="35">
        <f>'120Nm 22mm 1.52m-min'!J180</f>
        <v>35</v>
      </c>
      <c r="K380" s="25">
        <f>'120Nm 22mm 1.52m-min'!K180</f>
        <v>38.22</v>
      </c>
      <c r="L380" s="24" t="str">
        <f>'120Nm 22mm 1.52m-min'!L180</f>
        <v>Acciaio inox</v>
      </c>
      <c r="M380" s="25">
        <f>'120Nm 22mm 1.52m-min'!M180</f>
        <v>146.69999999999999</v>
      </c>
      <c r="N380" s="37">
        <f>'120Nm 22mm 1.52m-min'!N180</f>
        <v>120</v>
      </c>
      <c r="O380" s="41">
        <f>'120Nm 22mm 1.52m-min'!O180</f>
        <v>22</v>
      </c>
      <c r="P380" s="46">
        <f>'120Nm 22mm 1.52m-min'!P180</f>
        <v>1.5209999999999999</v>
      </c>
      <c r="Q380" s="14">
        <f>'120Nm 22mm 1.52m-min'!Q180</f>
        <v>15.4</v>
      </c>
      <c r="R380" s="26">
        <f>'120Nm 22mm 1.52m-min'!R180</f>
        <v>1</v>
      </c>
    </row>
    <row r="381" spans="1:18" x14ac:dyDescent="0.25">
      <c r="A381" s="24" t="e">
        <f>'120Nm 22mm 1.52m-min'!A181</f>
        <v>#N/A</v>
      </c>
      <c r="B381" s="24">
        <f>'120Nm 22mm 1.52m-min'!B181</f>
        <v>1.0309999999999999</v>
      </c>
      <c r="C381" s="24" t="str">
        <f>'120Nm 22mm 1.52m-min'!C181</f>
        <v>Ds18x24</v>
      </c>
      <c r="D381" s="24" t="str">
        <f>'120Nm 22mm 1.52m-min'!D181</f>
        <v>Ds</v>
      </c>
      <c r="E381" s="35">
        <f>'120Nm 22mm 1.52m-min'!E181</f>
        <v>18</v>
      </c>
      <c r="F381" s="14" t="e">
        <f>'120Nm 22mm 1.52m-min'!F181</f>
        <v>#N/A</v>
      </c>
      <c r="G381" s="41">
        <f>'120Nm 22mm 1.52m-min'!G181</f>
        <v>24</v>
      </c>
      <c r="H381" s="24" t="str">
        <f>'120Nm 22mm 1.52m-min'!H181</f>
        <v>J200</v>
      </c>
      <c r="I381" s="35">
        <f>'120Nm 22mm 1.52m-min'!I181</f>
        <v>28</v>
      </c>
      <c r="J381" s="35">
        <f>'120Nm 22mm 1.52m-min'!J181</f>
        <v>35</v>
      </c>
      <c r="K381" s="25">
        <f>'120Nm 22mm 1.52m-min'!K181</f>
        <v>37.479999999999997</v>
      </c>
      <c r="L381" s="24" t="str">
        <f>'120Nm 22mm 1.52m-min'!L181</f>
        <v>Acciaio inox</v>
      </c>
      <c r="M381" s="25">
        <f>'120Nm 22mm 1.52m-min'!M181</f>
        <v>146.37</v>
      </c>
      <c r="N381" s="37">
        <f>'120Nm 22mm 1.52m-min'!N181</f>
        <v>120</v>
      </c>
      <c r="O381" s="41">
        <f>'120Nm 22mm 1.52m-min'!O181</f>
        <v>22</v>
      </c>
      <c r="P381" s="46">
        <f>'120Nm 22mm 1.52m-min'!P181</f>
        <v>1.5209999999999999</v>
      </c>
      <c r="Q381" s="14">
        <f>'120Nm 22mm 1.52m-min'!Q181</f>
        <v>64.166666666666671</v>
      </c>
      <c r="R381" s="26">
        <f>'120Nm 22mm 1.52m-min'!R181</f>
        <v>1</v>
      </c>
    </row>
    <row r="382" spans="1:18" x14ac:dyDescent="0.25">
      <c r="A382" s="24" t="e">
        <f>'120Nm 22mm 1.52m-min'!A182</f>
        <v>#N/A</v>
      </c>
      <c r="B382" s="24">
        <f>'120Nm 22mm 1.52m-min'!B182</f>
        <v>1.5760000000000001</v>
      </c>
      <c r="C382" s="24" t="str">
        <f>'120Nm 22mm 1.52m-min'!C182</f>
        <v>Ds18x40</v>
      </c>
      <c r="D382" s="24" t="str">
        <f>'120Nm 22mm 1.52m-min'!D182</f>
        <v>Ds</v>
      </c>
      <c r="E382" s="35">
        <f>'120Nm 22mm 1.52m-min'!E182</f>
        <v>18</v>
      </c>
      <c r="F382" s="14" t="e">
        <f>'120Nm 22mm 1.52m-min'!F182</f>
        <v>#N/A</v>
      </c>
      <c r="G382" s="41">
        <f>'120Nm 22mm 1.52m-min'!G182</f>
        <v>40</v>
      </c>
      <c r="H382" s="24" t="str">
        <f>'120Nm 22mm 1.52m-min'!H182</f>
        <v>J200</v>
      </c>
      <c r="I382" s="35">
        <f>'120Nm 22mm 1.52m-min'!I182</f>
        <v>28</v>
      </c>
      <c r="J382" s="35">
        <f>'120Nm 22mm 1.52m-min'!J182</f>
        <v>35</v>
      </c>
      <c r="K382" s="25">
        <f>'120Nm 22mm 1.52m-min'!K182</f>
        <v>37.86</v>
      </c>
      <c r="L382" s="24" t="str">
        <f>'120Nm 22mm 1.52m-min'!L182</f>
        <v>Acciaio inox</v>
      </c>
      <c r="M382" s="25">
        <f>'120Nm 22mm 1.52m-min'!M182</f>
        <v>134.07</v>
      </c>
      <c r="N382" s="37">
        <f>'120Nm 22mm 1.52m-min'!N182</f>
        <v>120</v>
      </c>
      <c r="O382" s="41">
        <f>'120Nm 22mm 1.52m-min'!O182</f>
        <v>22</v>
      </c>
      <c r="P382" s="46">
        <f>'120Nm 22mm 1.52m-min'!P182</f>
        <v>1.5209999999999999</v>
      </c>
      <c r="Q382" s="14">
        <f>'120Nm 22mm 1.52m-min'!Q182</f>
        <v>38.5</v>
      </c>
      <c r="R382" s="26">
        <f>'120Nm 22mm 1.52m-min'!R182</f>
        <v>1</v>
      </c>
    </row>
    <row r="383" spans="1:18" x14ac:dyDescent="0.25">
      <c r="A383" s="24" t="e">
        <f>'120Nm 22mm 1.52m-min'!A183</f>
        <v>#N/A</v>
      </c>
      <c r="B383" s="24">
        <f>'120Nm 22mm 1.52m-min'!B183</f>
        <v>3.532</v>
      </c>
      <c r="C383" s="24" t="str">
        <f>'120Nm 22mm 1.52m-min'!C183</f>
        <v>Ds18x80</v>
      </c>
      <c r="D383" s="24" t="str">
        <f>'120Nm 22mm 1.52m-min'!D183</f>
        <v>Ds</v>
      </c>
      <c r="E383" s="35">
        <f>'120Nm 22mm 1.52m-min'!E183</f>
        <v>18</v>
      </c>
      <c r="F383" s="14" t="e">
        <f>'120Nm 22mm 1.52m-min'!F183</f>
        <v>#N/A</v>
      </c>
      <c r="G383" s="41">
        <f>'120Nm 22mm 1.52m-min'!G183</f>
        <v>80</v>
      </c>
      <c r="H383" s="24" t="str">
        <f>'120Nm 22mm 1.52m-min'!H183</f>
        <v>J200</v>
      </c>
      <c r="I383" s="35">
        <f>'120Nm 22mm 1.52m-min'!I183</f>
        <v>28</v>
      </c>
      <c r="J383" s="35">
        <f>'120Nm 22mm 1.52m-min'!J183</f>
        <v>35</v>
      </c>
      <c r="K383" s="25">
        <f>'120Nm 22mm 1.52m-min'!K183</f>
        <v>38.04</v>
      </c>
      <c r="L383" s="24" t="str">
        <f>'120Nm 22mm 1.52m-min'!L183</f>
        <v>Acciaio inox</v>
      </c>
      <c r="M383" s="25">
        <f>'120Nm 22mm 1.52m-min'!M183</f>
        <v>139.4</v>
      </c>
      <c r="N383" s="37">
        <f>'120Nm 22mm 1.52m-min'!N183</f>
        <v>120</v>
      </c>
      <c r="O383" s="41">
        <f>'120Nm 22mm 1.52m-min'!O183</f>
        <v>22</v>
      </c>
      <c r="P383" s="46">
        <f>'120Nm 22mm 1.52m-min'!P183</f>
        <v>1.5209999999999999</v>
      </c>
      <c r="Q383" s="14">
        <f>'120Nm 22mm 1.52m-min'!Q183</f>
        <v>19.25</v>
      </c>
      <c r="R383" s="26">
        <f>'120Nm 22mm 1.52m-min'!R183</f>
        <v>1</v>
      </c>
    </row>
    <row r="384" spans="1:18" x14ac:dyDescent="0.25">
      <c r="A384" s="24" t="e">
        <f>'120Nm 22mm 1.52m-min'!A184</f>
        <v>#N/A</v>
      </c>
      <c r="B384" s="24">
        <f>'120Nm 22mm 1.52m-min'!B184</f>
        <v>0.94399999999999995</v>
      </c>
      <c r="C384" s="24" t="str">
        <f>'120Nm 22mm 1.52m-min'!C184</f>
        <v>Ds20x20</v>
      </c>
      <c r="D384" s="24" t="str">
        <f>'120Nm 22mm 1.52m-min'!D184</f>
        <v>Ds</v>
      </c>
      <c r="E384" s="35">
        <f>'120Nm 22mm 1.52m-min'!E184</f>
        <v>20</v>
      </c>
      <c r="F384" s="14" t="e">
        <f>'120Nm 22mm 1.52m-min'!F184</f>
        <v>#N/A</v>
      </c>
      <c r="G384" s="41">
        <f>'120Nm 22mm 1.52m-min'!G184</f>
        <v>20</v>
      </c>
      <c r="H384" s="24" t="str">
        <f>'120Nm 22mm 1.52m-min'!H184</f>
        <v>J200</v>
      </c>
      <c r="I384" s="35">
        <f>'120Nm 22mm 1.52m-min'!I184</f>
        <v>32</v>
      </c>
      <c r="J384" s="35">
        <f>'120Nm 22mm 1.52m-min'!J184</f>
        <v>44</v>
      </c>
      <c r="K384" s="25">
        <f>'120Nm 22mm 1.52m-min'!K184</f>
        <v>43.75</v>
      </c>
      <c r="L384" s="24" t="str">
        <f>'120Nm 22mm 1.52m-min'!L184</f>
        <v>Acciaio inox</v>
      </c>
      <c r="M384" s="25">
        <f>'120Nm 22mm 1.52m-min'!M184</f>
        <v>154.97999999999999</v>
      </c>
      <c r="N384" s="37">
        <f>'120Nm 22mm 1.52m-min'!N184</f>
        <v>120</v>
      </c>
      <c r="O384" s="41">
        <f>'120Nm 22mm 1.52m-min'!O184</f>
        <v>22</v>
      </c>
      <c r="P384" s="46">
        <f>'120Nm 22mm 1.52m-min'!P184</f>
        <v>1.5209999999999999</v>
      </c>
      <c r="Q384" s="14">
        <f>'120Nm 22mm 1.52m-min'!Q184</f>
        <v>77</v>
      </c>
      <c r="R384" s="26">
        <f>'120Nm 22mm 1.52m-min'!R184</f>
        <v>1</v>
      </c>
    </row>
    <row r="385" spans="1:18" x14ac:dyDescent="0.25">
      <c r="A385" s="24" t="e">
        <f>'120Nm 22mm 1.52m-min'!A185</f>
        <v>#N/A</v>
      </c>
      <c r="B385" s="24">
        <f>'120Nm 22mm 1.52m-min'!B185</f>
        <v>1.9550000000000001</v>
      </c>
      <c r="C385" s="24" t="str">
        <f>'120Nm 22mm 1.52m-min'!C185</f>
        <v>Ds20x50</v>
      </c>
      <c r="D385" s="24" t="str">
        <f>'120Nm 22mm 1.52m-min'!D185</f>
        <v>Ds</v>
      </c>
      <c r="E385" s="35">
        <f>'120Nm 22mm 1.52m-min'!E185</f>
        <v>20</v>
      </c>
      <c r="F385" s="14" t="e">
        <f>'120Nm 22mm 1.52m-min'!F185</f>
        <v>#N/A</v>
      </c>
      <c r="G385" s="41">
        <f>'120Nm 22mm 1.52m-min'!G185</f>
        <v>50</v>
      </c>
      <c r="H385" s="24" t="str">
        <f>'120Nm 22mm 1.52m-min'!H185</f>
        <v>J200</v>
      </c>
      <c r="I385" s="35">
        <f>'120Nm 22mm 1.52m-min'!I185</f>
        <v>32</v>
      </c>
      <c r="J385" s="35">
        <f>'120Nm 22mm 1.52m-min'!J185</f>
        <v>44</v>
      </c>
      <c r="K385" s="25">
        <f>'120Nm 22mm 1.52m-min'!K185</f>
        <v>44.19</v>
      </c>
      <c r="L385" s="24" t="str">
        <f>'120Nm 22mm 1.52m-min'!L185</f>
        <v>Alluminio</v>
      </c>
      <c r="M385" s="25" t="str">
        <f>'120Nm 22mm 1.52m-min'!M185</f>
        <v>Su richiesta</v>
      </c>
      <c r="N385" s="37">
        <f>'120Nm 22mm 1.52m-min'!N185</f>
        <v>120</v>
      </c>
      <c r="O385" s="41">
        <f>'120Nm 22mm 1.52m-min'!O185</f>
        <v>22</v>
      </c>
      <c r="P385" s="46">
        <f>'120Nm 22mm 1.52m-min'!P185</f>
        <v>1.5209999999999999</v>
      </c>
      <c r="Q385" s="14">
        <f>'120Nm 22mm 1.52m-min'!Q185</f>
        <v>30.8</v>
      </c>
      <c r="R385" s="26">
        <f>'120Nm 22mm 1.52m-min'!R185</f>
        <v>1</v>
      </c>
    </row>
    <row r="386" spans="1:18" x14ac:dyDescent="0.25">
      <c r="A386" s="24" t="e">
        <f>'120Nm 22mm 1.52m-min'!A186</f>
        <v>#N/A</v>
      </c>
      <c r="B386" s="24">
        <f>'120Nm 22mm 1.52m-min'!B186</f>
        <v>1.9550000000000001</v>
      </c>
      <c r="C386" s="24" t="str">
        <f>'120Nm 22mm 1.52m-min'!C186</f>
        <v>Ds20x50</v>
      </c>
      <c r="D386" s="24" t="str">
        <f>'120Nm 22mm 1.52m-min'!D186</f>
        <v>Ds</v>
      </c>
      <c r="E386" s="35">
        <f>'120Nm 22mm 1.52m-min'!E186</f>
        <v>20</v>
      </c>
      <c r="F386" s="14" t="e">
        <f>'120Nm 22mm 1.52m-min'!F186</f>
        <v>#N/A</v>
      </c>
      <c r="G386" s="41">
        <f>'120Nm 22mm 1.52m-min'!G186</f>
        <v>50</v>
      </c>
      <c r="H386" s="24" t="str">
        <f>'120Nm 22mm 1.52m-min'!H186</f>
        <v>J200</v>
      </c>
      <c r="I386" s="35">
        <f>'120Nm 22mm 1.52m-min'!I186</f>
        <v>32</v>
      </c>
      <c r="J386" s="35">
        <f>'120Nm 22mm 1.52m-min'!J186</f>
        <v>44</v>
      </c>
      <c r="K386" s="25">
        <f>'120Nm 22mm 1.52m-min'!K186</f>
        <v>44.19</v>
      </c>
      <c r="L386" s="24" t="str">
        <f>'120Nm 22mm 1.52m-min'!L186</f>
        <v>Acciaio inox</v>
      </c>
      <c r="M386" s="25">
        <f>'120Nm 22mm 1.52m-min'!M186</f>
        <v>156.78</v>
      </c>
      <c r="N386" s="37">
        <f>'120Nm 22mm 1.52m-min'!N186</f>
        <v>120</v>
      </c>
      <c r="O386" s="41">
        <f>'120Nm 22mm 1.52m-min'!O186</f>
        <v>22</v>
      </c>
      <c r="P386" s="46">
        <f>'120Nm 22mm 1.52m-min'!P186</f>
        <v>1.5209999999999999</v>
      </c>
      <c r="Q386" s="14">
        <f>'120Nm 22mm 1.52m-min'!Q186</f>
        <v>30.8</v>
      </c>
      <c r="R386" s="26">
        <f>'120Nm 22mm 1.52m-min'!R186</f>
        <v>1</v>
      </c>
    </row>
    <row r="387" spans="1:18" x14ac:dyDescent="0.25">
      <c r="A387" s="24" t="e">
        <f>'120Nm 22mm 1.52m-min'!A187</f>
        <v>#N/A</v>
      </c>
      <c r="B387" s="24">
        <f>'120Nm 22mm 1.52m-min'!B187</f>
        <v>2.4470000000000001</v>
      </c>
      <c r="C387" s="24" t="str">
        <f>'120Nm 22mm 1.52m-min'!C187</f>
        <v>Ds20x60</v>
      </c>
      <c r="D387" s="24" t="str">
        <f>'120Nm 22mm 1.52m-min'!D187</f>
        <v>Ds</v>
      </c>
      <c r="E387" s="35">
        <f>'120Nm 22mm 1.52m-min'!E187</f>
        <v>20</v>
      </c>
      <c r="F387" s="14" t="e">
        <f>'120Nm 22mm 1.52m-min'!F187</f>
        <v>#N/A</v>
      </c>
      <c r="G387" s="41">
        <f>'120Nm 22mm 1.52m-min'!G187</f>
        <v>60</v>
      </c>
      <c r="H387" s="24" t="str">
        <f>'120Nm 22mm 1.52m-min'!H187</f>
        <v>J200</v>
      </c>
      <c r="I387" s="35">
        <f>'120Nm 22mm 1.52m-min'!I187</f>
        <v>32</v>
      </c>
      <c r="J387" s="35">
        <f>'120Nm 22mm 1.52m-min'!J187</f>
        <v>44</v>
      </c>
      <c r="K387" s="25">
        <f>'120Nm 22mm 1.52m-min'!K187</f>
        <v>44.63</v>
      </c>
      <c r="L387" s="24" t="str">
        <f>'120Nm 22mm 1.52m-min'!L187</f>
        <v>Acciaio inox</v>
      </c>
      <c r="M387" s="25">
        <f>'120Nm 22mm 1.52m-min'!M187</f>
        <v>158.26</v>
      </c>
      <c r="N387" s="37">
        <f>'120Nm 22mm 1.52m-min'!N187</f>
        <v>120</v>
      </c>
      <c r="O387" s="41">
        <f>'120Nm 22mm 1.52m-min'!O187</f>
        <v>22</v>
      </c>
      <c r="P387" s="46">
        <f>'120Nm 22mm 1.52m-min'!P187</f>
        <v>1.5209999999999999</v>
      </c>
      <c r="Q387" s="14">
        <f>'120Nm 22mm 1.52m-min'!Q187</f>
        <v>25.666666666666668</v>
      </c>
      <c r="R387" s="26">
        <f>'120Nm 22mm 1.52m-min'!R187</f>
        <v>1</v>
      </c>
    </row>
    <row r="388" spans="1:18" x14ac:dyDescent="0.25">
      <c r="A388" s="24" t="e">
        <f>'120Nm 22mm 1.52m-min'!A188</f>
        <v>#N/A</v>
      </c>
      <c r="B388" s="24">
        <f>'120Nm 22mm 1.52m-min'!B188</f>
        <v>3.2429999999999999</v>
      </c>
      <c r="C388" s="24" t="str">
        <f>'120Nm 22mm 1.52m-min'!C188</f>
        <v>Ds20x80</v>
      </c>
      <c r="D388" s="24" t="str">
        <f>'120Nm 22mm 1.52m-min'!D188</f>
        <v>Ds</v>
      </c>
      <c r="E388" s="35">
        <f>'120Nm 22mm 1.52m-min'!E188</f>
        <v>20</v>
      </c>
      <c r="F388" s="14" t="e">
        <f>'120Nm 22mm 1.52m-min'!F188</f>
        <v>#N/A</v>
      </c>
      <c r="G388" s="41">
        <f>'120Nm 22mm 1.52m-min'!G188</f>
        <v>80</v>
      </c>
      <c r="H388" s="24" t="str">
        <f>'120Nm 22mm 1.52m-min'!H188</f>
        <v>J200</v>
      </c>
      <c r="I388" s="35">
        <f>'120Nm 22mm 1.52m-min'!I188</f>
        <v>32</v>
      </c>
      <c r="J388" s="35">
        <f>'120Nm 22mm 1.52m-min'!J188</f>
        <v>44</v>
      </c>
      <c r="K388" s="25">
        <f>'120Nm 22mm 1.52m-min'!K188</f>
        <v>45.08</v>
      </c>
      <c r="L388" s="24" t="str">
        <f>'120Nm 22mm 1.52m-min'!L188</f>
        <v>Acciaio inox</v>
      </c>
      <c r="M388" s="25">
        <f>'120Nm 22mm 1.52m-min'!M188</f>
        <v>164.82</v>
      </c>
      <c r="N388" s="37">
        <f>'120Nm 22mm 1.52m-min'!N188</f>
        <v>120</v>
      </c>
      <c r="O388" s="41">
        <f>'120Nm 22mm 1.52m-min'!O188</f>
        <v>22</v>
      </c>
      <c r="P388" s="46">
        <f>'120Nm 22mm 1.52m-min'!P188</f>
        <v>1.5209999999999999</v>
      </c>
      <c r="Q388" s="14">
        <f>'120Nm 22mm 1.52m-min'!Q188</f>
        <v>19.25</v>
      </c>
      <c r="R388" s="26">
        <f>'120Nm 22mm 1.52m-min'!R188</f>
        <v>1</v>
      </c>
    </row>
    <row r="389" spans="1:18" x14ac:dyDescent="0.25">
      <c r="A389" s="24" t="e">
        <f>'120Nm 22mm 1.52m-min'!A189</f>
        <v>#N/A</v>
      </c>
      <c r="B389" s="24">
        <f>'120Nm 22mm 1.52m-min'!B189</f>
        <v>3.9670000000000001</v>
      </c>
      <c r="C389" s="24" t="str">
        <f>'120Nm 22mm 1.52m-min'!C189</f>
        <v>Ds20x90</v>
      </c>
      <c r="D389" s="24" t="str">
        <f>'120Nm 22mm 1.52m-min'!D189</f>
        <v>Ds</v>
      </c>
      <c r="E389" s="35">
        <f>'120Nm 22mm 1.52m-min'!E189</f>
        <v>20</v>
      </c>
      <c r="F389" s="14" t="e">
        <f>'120Nm 22mm 1.52m-min'!F189</f>
        <v>#N/A</v>
      </c>
      <c r="G389" s="41">
        <f>'120Nm 22mm 1.52m-min'!G189</f>
        <v>90</v>
      </c>
      <c r="H389" s="24" t="str">
        <f>'120Nm 22mm 1.52m-min'!H189</f>
        <v>J200</v>
      </c>
      <c r="I389" s="35">
        <f>'120Nm 22mm 1.52m-min'!I189</f>
        <v>32</v>
      </c>
      <c r="J389" s="35">
        <f>'120Nm 22mm 1.52m-min'!J189</f>
        <v>44</v>
      </c>
      <c r="K389" s="25">
        <f>'120Nm 22mm 1.52m-min'!K189</f>
        <v>45.53</v>
      </c>
      <c r="L389" s="24" t="str">
        <f>'120Nm 22mm 1.52m-min'!L189</f>
        <v>Acciaio inox</v>
      </c>
      <c r="M389" s="25">
        <f>'120Nm 22mm 1.52m-min'!M189</f>
        <v>167.28</v>
      </c>
      <c r="N389" s="37">
        <f>'120Nm 22mm 1.52m-min'!N189</f>
        <v>120</v>
      </c>
      <c r="O389" s="41">
        <f>'120Nm 22mm 1.52m-min'!O189</f>
        <v>22</v>
      </c>
      <c r="P389" s="46">
        <f>'120Nm 22mm 1.52m-min'!P189</f>
        <v>1.5209999999999999</v>
      </c>
      <c r="Q389" s="14">
        <f>'120Nm 22mm 1.52m-min'!Q189</f>
        <v>17.111111111111111</v>
      </c>
      <c r="R389" s="26">
        <f>'120Nm 22mm 1.52m-min'!R189</f>
        <v>1</v>
      </c>
    </row>
    <row r="390" spans="1:18" x14ac:dyDescent="0.25">
      <c r="A390" s="24" t="e">
        <f>'120Nm 22mm 1.52m-min'!A190</f>
        <v>#N/A</v>
      </c>
      <c r="B390" s="24">
        <f>'120Nm 22mm 1.52m-min'!B190</f>
        <v>0.45800000000000002</v>
      </c>
      <c r="C390" s="24" t="str">
        <f>'120Nm 22mm 1.52m-min'!C190</f>
        <v>Tr16x4</v>
      </c>
      <c r="D390" s="24" t="str">
        <f>'120Nm 22mm 1.52m-min'!D190</f>
        <v>Tr</v>
      </c>
      <c r="E390" s="35">
        <f>'120Nm 22mm 1.52m-min'!E190</f>
        <v>16</v>
      </c>
      <c r="F390" s="14" t="e">
        <f>'120Nm 22mm 1.52m-min'!F190</f>
        <v>#N/A</v>
      </c>
      <c r="G390" s="41">
        <f>'120Nm 22mm 1.52m-min'!G190</f>
        <v>4</v>
      </c>
      <c r="H390" s="24" t="str">
        <f>'120Nm 22mm 1.52m-min'!H190</f>
        <v>J200</v>
      </c>
      <c r="I390" s="35">
        <f>'120Nm 22mm 1.52m-min'!I190</f>
        <v>28</v>
      </c>
      <c r="J390" s="35">
        <f>'120Nm 22mm 1.52m-min'!J190</f>
        <v>35</v>
      </c>
      <c r="K390" s="25">
        <f>'120Nm 22mm 1.52m-min'!K190</f>
        <v>32.4</v>
      </c>
      <c r="L390" s="24" t="str">
        <f>'120Nm 22mm 1.52m-min'!L190</f>
        <v>Acciaio C15</v>
      </c>
      <c r="M390" s="25">
        <f>'120Nm 22mm 1.52m-min'!M190</f>
        <v>19.09</v>
      </c>
      <c r="N390" s="37">
        <f>'120Nm 22mm 1.52m-min'!N190</f>
        <v>120</v>
      </c>
      <c r="O390" s="41">
        <f>'120Nm 22mm 1.52m-min'!O190</f>
        <v>22</v>
      </c>
      <c r="P390" s="46">
        <f>'120Nm 22mm 1.52m-min'!P190</f>
        <v>1.5209999999999999</v>
      </c>
      <c r="Q390" s="14">
        <f>'120Nm 22mm 1.52m-min'!Q190</f>
        <v>385</v>
      </c>
      <c r="R390" s="26">
        <f>'120Nm 22mm 1.52m-min'!R190</f>
        <v>1</v>
      </c>
    </row>
    <row r="391" spans="1:18" x14ac:dyDescent="0.25">
      <c r="A391" s="24" t="e">
        <f>'120Nm 22mm 1.52m-min'!A191</f>
        <v>#N/A</v>
      </c>
      <c r="B391" s="24">
        <f>'120Nm 22mm 1.52m-min'!B191</f>
        <v>0.45800000000000002</v>
      </c>
      <c r="C391" s="24" t="str">
        <f>'120Nm 22mm 1.52m-min'!C191</f>
        <v>Tr16x4</v>
      </c>
      <c r="D391" s="24" t="str">
        <f>'120Nm 22mm 1.52m-min'!D191</f>
        <v>Tr</v>
      </c>
      <c r="E391" s="35">
        <f>'120Nm 22mm 1.52m-min'!E191</f>
        <v>16</v>
      </c>
      <c r="F391" s="14" t="e">
        <f>'120Nm 22mm 1.52m-min'!F191</f>
        <v>#N/A</v>
      </c>
      <c r="G391" s="41">
        <f>'120Nm 22mm 1.52m-min'!G191</f>
        <v>4</v>
      </c>
      <c r="H391" s="24" t="str">
        <f>'120Nm 22mm 1.52m-min'!H191</f>
        <v>J200</v>
      </c>
      <c r="I391" s="35">
        <f>'120Nm 22mm 1.52m-min'!I191</f>
        <v>28</v>
      </c>
      <c r="J391" s="35">
        <f>'120Nm 22mm 1.52m-min'!J191</f>
        <v>35</v>
      </c>
      <c r="K391" s="25">
        <f>'120Nm 22mm 1.52m-min'!K191</f>
        <v>32.4</v>
      </c>
      <c r="L391" s="24" t="str">
        <f>'120Nm 22mm 1.52m-min'!L191</f>
        <v>Acciaio inox</v>
      </c>
      <c r="M391" s="25">
        <f>'120Nm 22mm 1.52m-min'!M191</f>
        <v>74.98</v>
      </c>
      <c r="N391" s="37">
        <f>'120Nm 22mm 1.52m-min'!N191</f>
        <v>120</v>
      </c>
      <c r="O391" s="41">
        <f>'120Nm 22mm 1.52m-min'!O191</f>
        <v>22</v>
      </c>
      <c r="P391" s="46">
        <f>'120Nm 22mm 1.52m-min'!P191</f>
        <v>1.5209999999999999</v>
      </c>
      <c r="Q391" s="14">
        <f>'120Nm 22mm 1.52m-min'!Q191</f>
        <v>385</v>
      </c>
      <c r="R391" s="26">
        <f>'120Nm 22mm 1.52m-min'!R191</f>
        <v>1</v>
      </c>
    </row>
    <row r="392" spans="1:18" x14ac:dyDescent="0.25">
      <c r="A392" s="24" t="e">
        <f>'120Nm 22mm 1.52m-min'!A192</f>
        <v>#N/A</v>
      </c>
      <c r="B392" s="24">
        <f>'120Nm 22mm 1.52m-min'!B192</f>
        <v>0.57599999999999996</v>
      </c>
      <c r="C392" s="24" t="str">
        <f>'120Nm 22mm 1.52m-min'!C192</f>
        <v>Tr16x8P4</v>
      </c>
      <c r="D392" s="24" t="str">
        <f>'120Nm 22mm 1.52m-min'!D192</f>
        <v>Tr</v>
      </c>
      <c r="E392" s="35">
        <f>'120Nm 22mm 1.52m-min'!E192</f>
        <v>16</v>
      </c>
      <c r="F392" s="14">
        <f>'120Nm 22mm 1.52m-min'!F192</f>
        <v>8</v>
      </c>
      <c r="G392" s="41">
        <f>'120Nm 22mm 1.52m-min'!G192</f>
        <v>4</v>
      </c>
      <c r="H392" s="24" t="str">
        <f>'120Nm 22mm 1.52m-min'!H192</f>
        <v>J200</v>
      </c>
      <c r="I392" s="35">
        <f>'120Nm 22mm 1.52m-min'!I192</f>
        <v>28</v>
      </c>
      <c r="J392" s="35">
        <f>'120Nm 22mm 1.52m-min'!J192</f>
        <v>35</v>
      </c>
      <c r="K392" s="25">
        <f>'120Nm 22mm 1.52m-min'!K192</f>
        <v>33.04</v>
      </c>
      <c r="L392" s="24" t="str">
        <f>'120Nm 22mm 1.52m-min'!L192</f>
        <v>Acciaio C15</v>
      </c>
      <c r="M392" s="25">
        <f>'120Nm 22mm 1.52m-min'!M192</f>
        <v>19.09</v>
      </c>
      <c r="N392" s="37">
        <f>'120Nm 22mm 1.52m-min'!N192</f>
        <v>120</v>
      </c>
      <c r="O392" s="41">
        <f>'120Nm 22mm 1.52m-min'!O192</f>
        <v>22</v>
      </c>
      <c r="P392" s="46">
        <f>'120Nm 22mm 1.52m-min'!P192</f>
        <v>1.5209999999999999</v>
      </c>
      <c r="Q392" s="14">
        <f>'120Nm 22mm 1.52m-min'!Q192</f>
        <v>385</v>
      </c>
      <c r="R392" s="26">
        <f>'120Nm 22mm 1.52m-min'!R192</f>
        <v>1</v>
      </c>
    </row>
    <row r="393" spans="1:18" x14ac:dyDescent="0.25">
      <c r="A393" s="24" t="e">
        <f>'120Nm 22mm 1.52m-min'!A193</f>
        <v>#N/A</v>
      </c>
      <c r="B393" s="24">
        <f>'120Nm 22mm 1.52m-min'!B193</f>
        <v>0.57599999999999996</v>
      </c>
      <c r="C393" s="24" t="str">
        <f>'120Nm 22mm 1.52m-min'!C193</f>
        <v>Tr16x8P4</v>
      </c>
      <c r="D393" s="24" t="str">
        <f>'120Nm 22mm 1.52m-min'!D193</f>
        <v>Tr</v>
      </c>
      <c r="E393" s="35">
        <f>'120Nm 22mm 1.52m-min'!E193</f>
        <v>16</v>
      </c>
      <c r="F393" s="14">
        <f>'120Nm 22mm 1.52m-min'!F193</f>
        <v>8</v>
      </c>
      <c r="G393" s="41">
        <f>'120Nm 22mm 1.52m-min'!G193</f>
        <v>4</v>
      </c>
      <c r="H393" s="24" t="str">
        <f>'120Nm 22mm 1.52m-min'!H193</f>
        <v>J200</v>
      </c>
      <c r="I393" s="35">
        <f>'120Nm 22mm 1.52m-min'!I193</f>
        <v>28</v>
      </c>
      <c r="J393" s="35">
        <f>'120Nm 22mm 1.52m-min'!J193</f>
        <v>35</v>
      </c>
      <c r="K393" s="25">
        <f>'120Nm 22mm 1.52m-min'!K193</f>
        <v>33.04</v>
      </c>
      <c r="L393" s="24" t="str">
        <f>'120Nm 22mm 1.52m-min'!L193</f>
        <v>Acciaio inox</v>
      </c>
      <c r="M393" s="25">
        <f>'120Nm 22mm 1.52m-min'!M193</f>
        <v>99.59</v>
      </c>
      <c r="N393" s="37">
        <f>'120Nm 22mm 1.52m-min'!N193</f>
        <v>120</v>
      </c>
      <c r="O393" s="41">
        <f>'120Nm 22mm 1.52m-min'!O193</f>
        <v>22</v>
      </c>
      <c r="P393" s="46">
        <f>'120Nm 22mm 1.52m-min'!P193</f>
        <v>1.5209999999999999</v>
      </c>
      <c r="Q393" s="14">
        <f>'120Nm 22mm 1.52m-min'!Q193</f>
        <v>385</v>
      </c>
      <c r="R393" s="26">
        <f>'120Nm 22mm 1.52m-min'!R193</f>
        <v>1</v>
      </c>
    </row>
    <row r="394" spans="1:18" x14ac:dyDescent="0.25">
      <c r="A394" s="24" t="e">
        <f>'120Nm 22mm 1.52m-min'!A194</f>
        <v>#N/A</v>
      </c>
      <c r="B394" s="24">
        <f>'120Nm 22mm 1.52m-min'!B194</f>
        <v>0.51500000000000001</v>
      </c>
      <c r="C394" s="24" t="str">
        <f>'120Nm 22mm 1.52m-min'!C194</f>
        <v>Tr18x4</v>
      </c>
      <c r="D394" s="24" t="str">
        <f>'120Nm 22mm 1.52m-min'!D194</f>
        <v>Tr</v>
      </c>
      <c r="E394" s="35">
        <f>'120Nm 22mm 1.52m-min'!E194</f>
        <v>18</v>
      </c>
      <c r="F394" s="14" t="e">
        <f>'120Nm 22mm 1.52m-min'!F194</f>
        <v>#N/A</v>
      </c>
      <c r="G394" s="41">
        <f>'120Nm 22mm 1.52m-min'!G194</f>
        <v>4</v>
      </c>
      <c r="H394" s="24" t="str">
        <f>'120Nm 22mm 1.52m-min'!H194</f>
        <v>J200</v>
      </c>
      <c r="I394" s="35">
        <f>'120Nm 22mm 1.52m-min'!I194</f>
        <v>28</v>
      </c>
      <c r="J394" s="35">
        <f>'120Nm 22mm 1.52m-min'!J194</f>
        <v>35</v>
      </c>
      <c r="K394" s="25">
        <f>'120Nm 22mm 1.52m-min'!K194</f>
        <v>36.35</v>
      </c>
      <c r="L394" s="24" t="str">
        <f>'120Nm 22mm 1.52m-min'!L194</f>
        <v>Acciaio C15</v>
      </c>
      <c r="M394" s="25">
        <f>'120Nm 22mm 1.52m-min'!M194</f>
        <v>25.99</v>
      </c>
      <c r="N394" s="37">
        <f>'120Nm 22mm 1.52m-min'!N194</f>
        <v>120</v>
      </c>
      <c r="O394" s="41">
        <f>'120Nm 22mm 1.52m-min'!O194</f>
        <v>22</v>
      </c>
      <c r="P394" s="46">
        <f>'120Nm 22mm 1.52m-min'!P194</f>
        <v>1.5209999999999999</v>
      </c>
      <c r="Q394" s="14">
        <f>'120Nm 22mm 1.52m-min'!Q194</f>
        <v>385</v>
      </c>
      <c r="R394" s="26">
        <f>'120Nm 22mm 1.52m-min'!R194</f>
        <v>1</v>
      </c>
    </row>
    <row r="395" spans="1:18" x14ac:dyDescent="0.25">
      <c r="A395" s="24" t="e">
        <f>'120Nm 22mm 1.52m-min'!A195</f>
        <v>#N/A</v>
      </c>
      <c r="B395" s="24">
        <f>'120Nm 22mm 1.52m-min'!B195</f>
        <v>0.51500000000000001</v>
      </c>
      <c r="C395" s="24" t="str">
        <f>'120Nm 22mm 1.52m-min'!C195</f>
        <v>Tr18x4</v>
      </c>
      <c r="D395" s="24" t="str">
        <f>'120Nm 22mm 1.52m-min'!D195</f>
        <v>Tr</v>
      </c>
      <c r="E395" s="35">
        <f>'120Nm 22mm 1.52m-min'!E195</f>
        <v>18</v>
      </c>
      <c r="F395" s="14" t="e">
        <f>'120Nm 22mm 1.52m-min'!F195</f>
        <v>#N/A</v>
      </c>
      <c r="G395" s="41">
        <f>'120Nm 22mm 1.52m-min'!G195</f>
        <v>4</v>
      </c>
      <c r="H395" s="24" t="str">
        <f>'120Nm 22mm 1.52m-min'!H195</f>
        <v>J200</v>
      </c>
      <c r="I395" s="35">
        <f>'120Nm 22mm 1.52m-min'!I195</f>
        <v>28</v>
      </c>
      <c r="J395" s="35">
        <f>'120Nm 22mm 1.52m-min'!J195</f>
        <v>35</v>
      </c>
      <c r="K395" s="25">
        <f>'120Nm 22mm 1.52m-min'!K195</f>
        <v>36.35</v>
      </c>
      <c r="L395" s="24" t="str">
        <f>'120Nm 22mm 1.52m-min'!L195</f>
        <v>Acciaio inox</v>
      </c>
      <c r="M395" s="25">
        <f>'120Nm 22mm 1.52m-min'!M195</f>
        <v>92.69</v>
      </c>
      <c r="N395" s="37">
        <f>'120Nm 22mm 1.52m-min'!N195</f>
        <v>120</v>
      </c>
      <c r="O395" s="41">
        <f>'120Nm 22mm 1.52m-min'!O195</f>
        <v>22</v>
      </c>
      <c r="P395" s="46">
        <f>'120Nm 22mm 1.52m-min'!P195</f>
        <v>1.5209999999999999</v>
      </c>
      <c r="Q395" s="14">
        <f>'120Nm 22mm 1.52m-min'!Q195</f>
        <v>385</v>
      </c>
      <c r="R395" s="26">
        <f>'120Nm 22mm 1.52m-min'!R195</f>
        <v>1</v>
      </c>
    </row>
    <row r="396" spans="1:18" x14ac:dyDescent="0.25">
      <c r="A396" s="24" t="e">
        <f>'120Nm 22mm 1.52m-min'!A196</f>
        <v>#N/A</v>
      </c>
      <c r="B396" s="24">
        <f>'120Nm 22mm 1.52m-min'!B196</f>
        <v>0.60599999999999998</v>
      </c>
      <c r="C396" s="24" t="str">
        <f>'120Nm 22mm 1.52m-min'!C196</f>
        <v>Tr18x8P4</v>
      </c>
      <c r="D396" s="24" t="str">
        <f>'120Nm 22mm 1.52m-min'!D196</f>
        <v>Tr</v>
      </c>
      <c r="E396" s="35">
        <f>'120Nm 22mm 1.52m-min'!E196</f>
        <v>18</v>
      </c>
      <c r="F396" s="14">
        <f>'120Nm 22mm 1.52m-min'!F196</f>
        <v>8</v>
      </c>
      <c r="G396" s="41">
        <f>'120Nm 22mm 1.52m-min'!G196</f>
        <v>4</v>
      </c>
      <c r="H396" s="24" t="str">
        <f>'120Nm 22mm 1.52m-min'!H196</f>
        <v>J200</v>
      </c>
      <c r="I396" s="35">
        <f>'120Nm 22mm 1.52m-min'!I196</f>
        <v>28</v>
      </c>
      <c r="J396" s="35">
        <f>'120Nm 22mm 1.52m-min'!J196</f>
        <v>35</v>
      </c>
      <c r="K396" s="25">
        <f>'120Nm 22mm 1.52m-min'!K196</f>
        <v>37.07</v>
      </c>
      <c r="L396" s="24" t="str">
        <f>'120Nm 22mm 1.52m-min'!L196</f>
        <v>Acciaio C15</v>
      </c>
      <c r="M396" s="25">
        <f>'120Nm 22mm 1.52m-min'!M196</f>
        <v>27.37</v>
      </c>
      <c r="N396" s="37">
        <f>'120Nm 22mm 1.52m-min'!N196</f>
        <v>120</v>
      </c>
      <c r="O396" s="41">
        <f>'120Nm 22mm 1.52m-min'!O196</f>
        <v>22</v>
      </c>
      <c r="P396" s="46">
        <f>'120Nm 22mm 1.52m-min'!P196</f>
        <v>1.5209999999999999</v>
      </c>
      <c r="Q396" s="14">
        <f>'120Nm 22mm 1.52m-min'!Q196</f>
        <v>385</v>
      </c>
      <c r="R396" s="26">
        <f>'120Nm 22mm 1.52m-min'!R196</f>
        <v>1</v>
      </c>
    </row>
    <row r="397" spans="1:18" x14ac:dyDescent="0.25">
      <c r="A397" s="24" t="e">
        <f>'120Nm 22mm 1.52m-min'!A197</f>
        <v>#N/A</v>
      </c>
      <c r="B397" s="24">
        <f>'120Nm 22mm 1.52m-min'!B197</f>
        <v>0.60599999999999998</v>
      </c>
      <c r="C397" s="24" t="str">
        <f>'120Nm 22mm 1.52m-min'!C197</f>
        <v>Tr18x8P4</v>
      </c>
      <c r="D397" s="24" t="str">
        <f>'120Nm 22mm 1.52m-min'!D197</f>
        <v>Tr</v>
      </c>
      <c r="E397" s="35">
        <f>'120Nm 22mm 1.52m-min'!E197</f>
        <v>18</v>
      </c>
      <c r="F397" s="14">
        <f>'120Nm 22mm 1.52m-min'!F197</f>
        <v>8</v>
      </c>
      <c r="G397" s="41">
        <f>'120Nm 22mm 1.52m-min'!G197</f>
        <v>4</v>
      </c>
      <c r="H397" s="24" t="str">
        <f>'120Nm 22mm 1.52m-min'!H197</f>
        <v>J200</v>
      </c>
      <c r="I397" s="35">
        <f>'120Nm 22mm 1.52m-min'!I197</f>
        <v>28</v>
      </c>
      <c r="J397" s="35">
        <f>'120Nm 22mm 1.52m-min'!J197</f>
        <v>35</v>
      </c>
      <c r="K397" s="25">
        <f>'120Nm 22mm 1.52m-min'!K197</f>
        <v>37.07</v>
      </c>
      <c r="L397" s="24" t="str">
        <f>'120Nm 22mm 1.52m-min'!L197</f>
        <v>Acciaio inox</v>
      </c>
      <c r="M397" s="25">
        <f>'120Nm 22mm 1.52m-min'!M197</f>
        <v>143.29</v>
      </c>
      <c r="N397" s="37">
        <f>'120Nm 22mm 1.52m-min'!N197</f>
        <v>120</v>
      </c>
      <c r="O397" s="41">
        <f>'120Nm 22mm 1.52m-min'!O197</f>
        <v>22</v>
      </c>
      <c r="P397" s="46">
        <f>'120Nm 22mm 1.52m-min'!P197</f>
        <v>1.5209999999999999</v>
      </c>
      <c r="Q397" s="14">
        <f>'120Nm 22mm 1.52m-min'!Q197</f>
        <v>385</v>
      </c>
      <c r="R397" s="26">
        <f>'120Nm 22mm 1.52m-min'!R197</f>
        <v>1</v>
      </c>
    </row>
    <row r="398" spans="1:18" x14ac:dyDescent="0.25">
      <c r="A398" s="24" t="e">
        <f>'120Nm 22mm 1.52m-min'!A198</f>
        <v>#N/A</v>
      </c>
      <c r="B398" s="24">
        <f>'120Nm 22mm 1.52m-min'!B198</f>
        <v>0.53700000000000003</v>
      </c>
      <c r="C398" s="24" t="str">
        <f>'120Nm 22mm 1.52m-min'!C198</f>
        <v>Tr20x4</v>
      </c>
      <c r="D398" s="24" t="str">
        <f>'120Nm 22mm 1.52m-min'!D198</f>
        <v>Tr</v>
      </c>
      <c r="E398" s="35">
        <f>'120Nm 22mm 1.52m-min'!E198</f>
        <v>20</v>
      </c>
      <c r="F398" s="14" t="e">
        <f>'120Nm 22mm 1.52m-min'!F198</f>
        <v>#N/A</v>
      </c>
      <c r="G398" s="41">
        <f>'120Nm 22mm 1.52m-min'!G198</f>
        <v>4</v>
      </c>
      <c r="H398" s="24" t="str">
        <f>'120Nm 22mm 1.52m-min'!H198</f>
        <v>J200</v>
      </c>
      <c r="I398" s="35">
        <f>'120Nm 22mm 1.52m-min'!I198</f>
        <v>32</v>
      </c>
      <c r="J398" s="35">
        <f>'120Nm 22mm 1.52m-min'!J198</f>
        <v>44</v>
      </c>
      <c r="K398" s="25">
        <f>'120Nm 22mm 1.52m-min'!K198</f>
        <v>37.82</v>
      </c>
      <c r="L398" s="24" t="str">
        <f>'120Nm 22mm 1.52m-min'!L198</f>
        <v>Acciaio C15</v>
      </c>
      <c r="M398" s="25">
        <f>'120Nm 22mm 1.52m-min'!M198</f>
        <v>28.29</v>
      </c>
      <c r="N398" s="37">
        <f>'120Nm 22mm 1.52m-min'!N198</f>
        <v>120</v>
      </c>
      <c r="O398" s="41">
        <f>'120Nm 22mm 1.52m-min'!O198</f>
        <v>22</v>
      </c>
      <c r="P398" s="46">
        <f>'120Nm 22mm 1.52m-min'!P198</f>
        <v>1.5209999999999999</v>
      </c>
      <c r="Q398" s="14">
        <f>'120Nm 22mm 1.52m-min'!Q198</f>
        <v>385</v>
      </c>
      <c r="R398" s="26">
        <f>'120Nm 22mm 1.52m-min'!R198</f>
        <v>1</v>
      </c>
    </row>
    <row r="399" spans="1:18" x14ac:dyDescent="0.25">
      <c r="A399" s="24" t="e">
        <f>'120Nm 22mm 1.52m-min'!A199</f>
        <v>#N/A</v>
      </c>
      <c r="B399" s="24">
        <f>'120Nm 22mm 1.52m-min'!B199</f>
        <v>0.53700000000000003</v>
      </c>
      <c r="C399" s="24" t="str">
        <f>'120Nm 22mm 1.52m-min'!C199</f>
        <v>Tr20x4</v>
      </c>
      <c r="D399" s="24" t="str">
        <f>'120Nm 22mm 1.52m-min'!D199</f>
        <v>Tr</v>
      </c>
      <c r="E399" s="35">
        <f>'120Nm 22mm 1.52m-min'!E199</f>
        <v>20</v>
      </c>
      <c r="F399" s="14" t="e">
        <f>'120Nm 22mm 1.52m-min'!F199</f>
        <v>#N/A</v>
      </c>
      <c r="G399" s="41">
        <f>'120Nm 22mm 1.52m-min'!G199</f>
        <v>4</v>
      </c>
      <c r="H399" s="24" t="str">
        <f>'120Nm 22mm 1.52m-min'!H199</f>
        <v>J200</v>
      </c>
      <c r="I399" s="35">
        <f>'120Nm 22mm 1.52m-min'!I199</f>
        <v>32</v>
      </c>
      <c r="J399" s="35">
        <f>'120Nm 22mm 1.52m-min'!J199</f>
        <v>44</v>
      </c>
      <c r="K399" s="25">
        <f>'120Nm 22mm 1.52m-min'!K199</f>
        <v>37.82</v>
      </c>
      <c r="L399" s="24" t="str">
        <f>'120Nm 22mm 1.52m-min'!L199</f>
        <v>Acciaio inox</v>
      </c>
      <c r="M399" s="25">
        <f>'120Nm 22mm 1.52m-min'!M199</f>
        <v>124.89</v>
      </c>
      <c r="N399" s="37">
        <f>'120Nm 22mm 1.52m-min'!N199</f>
        <v>120</v>
      </c>
      <c r="O399" s="41">
        <f>'120Nm 22mm 1.52m-min'!O199</f>
        <v>22</v>
      </c>
      <c r="P399" s="46">
        <f>'120Nm 22mm 1.52m-min'!P199</f>
        <v>1.5209999999999999</v>
      </c>
      <c r="Q399" s="14">
        <f>'120Nm 22mm 1.52m-min'!Q199</f>
        <v>385</v>
      </c>
      <c r="R399" s="26">
        <f>'120Nm 22mm 1.52m-min'!R199</f>
        <v>1</v>
      </c>
    </row>
    <row r="400" spans="1:18" x14ac:dyDescent="0.25">
      <c r="A400" s="24" t="e">
        <f>'120Nm 22mm 1.52m-min'!A200</f>
        <v>#N/A</v>
      </c>
      <c r="B400" s="24">
        <f>'120Nm 22mm 1.52m-min'!B200</f>
        <v>0.63900000000000001</v>
      </c>
      <c r="C400" s="24" t="str">
        <f>'120Nm 22mm 1.52m-min'!C200</f>
        <v>Tr20x8P4</v>
      </c>
      <c r="D400" s="24" t="str">
        <f>'120Nm 22mm 1.52m-min'!D200</f>
        <v>Tr</v>
      </c>
      <c r="E400" s="35">
        <f>'120Nm 22mm 1.52m-min'!E200</f>
        <v>20</v>
      </c>
      <c r="F400" s="14">
        <f>'120Nm 22mm 1.52m-min'!F200</f>
        <v>8</v>
      </c>
      <c r="G400" s="41">
        <f>'120Nm 22mm 1.52m-min'!G200</f>
        <v>4</v>
      </c>
      <c r="H400" s="24" t="str">
        <f>'120Nm 22mm 1.52m-min'!H200</f>
        <v>J200</v>
      </c>
      <c r="I400" s="35">
        <f>'120Nm 22mm 1.52m-min'!I200</f>
        <v>32</v>
      </c>
      <c r="J400" s="35">
        <f>'120Nm 22mm 1.52m-min'!J200</f>
        <v>44</v>
      </c>
      <c r="K400" s="25">
        <f>'120Nm 22mm 1.52m-min'!K200</f>
        <v>38.57</v>
      </c>
      <c r="L400" s="24" t="str">
        <f>'120Nm 22mm 1.52m-min'!L200</f>
        <v>Acciaio C15</v>
      </c>
      <c r="M400" s="25">
        <f>'120Nm 22mm 1.52m-min'!M200</f>
        <v>28.29</v>
      </c>
      <c r="N400" s="37">
        <f>'120Nm 22mm 1.52m-min'!N200</f>
        <v>120</v>
      </c>
      <c r="O400" s="41">
        <f>'120Nm 22mm 1.52m-min'!O200</f>
        <v>22</v>
      </c>
      <c r="P400" s="46">
        <f>'120Nm 22mm 1.52m-min'!P200</f>
        <v>1.5209999999999999</v>
      </c>
      <c r="Q400" s="14">
        <f>'120Nm 22mm 1.52m-min'!Q200</f>
        <v>385</v>
      </c>
      <c r="R400" s="26">
        <f>'120Nm 22mm 1.52m-min'!R200</f>
        <v>1</v>
      </c>
    </row>
    <row r="401" spans="1:18" x14ac:dyDescent="0.25">
      <c r="A401" s="24" t="e">
        <f>'120Nm 22mm 1.52m-min'!A201</f>
        <v>#N/A</v>
      </c>
      <c r="B401" s="24">
        <f>'120Nm 22mm 1.52m-min'!B201</f>
        <v>0.63900000000000001</v>
      </c>
      <c r="C401" s="24" t="str">
        <f>'120Nm 22mm 1.52m-min'!C201</f>
        <v>Tr20x8P4</v>
      </c>
      <c r="D401" s="24" t="str">
        <f>'120Nm 22mm 1.52m-min'!D201</f>
        <v>Tr</v>
      </c>
      <c r="E401" s="35">
        <f>'120Nm 22mm 1.52m-min'!E201</f>
        <v>20</v>
      </c>
      <c r="F401" s="14">
        <f>'120Nm 22mm 1.52m-min'!F201</f>
        <v>8</v>
      </c>
      <c r="G401" s="41">
        <f>'120Nm 22mm 1.52m-min'!G201</f>
        <v>4</v>
      </c>
      <c r="H401" s="24" t="str">
        <f>'120Nm 22mm 1.52m-min'!H201</f>
        <v>J200</v>
      </c>
      <c r="I401" s="35">
        <f>'120Nm 22mm 1.52m-min'!I201</f>
        <v>32</v>
      </c>
      <c r="J401" s="35">
        <f>'120Nm 22mm 1.52m-min'!J201</f>
        <v>44</v>
      </c>
      <c r="K401" s="25">
        <f>'120Nm 22mm 1.52m-min'!K201</f>
        <v>38.57</v>
      </c>
      <c r="L401" s="24" t="str">
        <f>'120Nm 22mm 1.52m-min'!L201</f>
        <v>Acciaio inox</v>
      </c>
      <c r="M401" s="25">
        <f>'120Nm 22mm 1.52m-min'!M201</f>
        <v>147.88999999999999</v>
      </c>
      <c r="N401" s="37">
        <f>'120Nm 22mm 1.52m-min'!N201</f>
        <v>120</v>
      </c>
      <c r="O401" s="41">
        <f>'120Nm 22mm 1.52m-min'!O201</f>
        <v>22</v>
      </c>
      <c r="P401" s="46">
        <f>'120Nm 22mm 1.52m-min'!P201</f>
        <v>1.5209999999999999</v>
      </c>
      <c r="Q401" s="14">
        <f>'120Nm 22mm 1.52m-min'!Q201</f>
        <v>385</v>
      </c>
      <c r="R401" s="26">
        <f>'120Nm 22mm 1.52m-min'!R201</f>
        <v>1</v>
      </c>
    </row>
    <row r="402" spans="1:18" x14ac:dyDescent="0.25">
      <c r="A402" s="24" t="e">
        <f>'120Nm 22mm 1.52m-min'!A202</f>
        <v>#N/A</v>
      </c>
      <c r="B402" s="24">
        <f>'120Nm 22mm 1.52m-min'!B202</f>
        <v>0.628</v>
      </c>
      <c r="C402" s="24" t="str">
        <f>'120Nm 22mm 1.52m-min'!C202</f>
        <v>Tr24x5</v>
      </c>
      <c r="D402" s="24" t="str">
        <f>'120Nm 22mm 1.52m-min'!D202</f>
        <v>Tr</v>
      </c>
      <c r="E402" s="35">
        <f>'120Nm 22mm 1.52m-min'!E202</f>
        <v>24</v>
      </c>
      <c r="F402" s="14" t="e">
        <f>'120Nm 22mm 1.52m-min'!F202</f>
        <v>#N/A</v>
      </c>
      <c r="G402" s="41">
        <f>'120Nm 22mm 1.52m-min'!G202</f>
        <v>5</v>
      </c>
      <c r="H402" s="24" t="str">
        <f>'120Nm 22mm 1.52m-min'!H202</f>
        <v>J200</v>
      </c>
      <c r="I402" s="35">
        <f>'120Nm 22mm 1.52m-min'!I202</f>
        <v>32</v>
      </c>
      <c r="J402" s="35">
        <f>'120Nm 22mm 1.52m-min'!J202</f>
        <v>44</v>
      </c>
      <c r="K402" s="25">
        <f>'120Nm 22mm 1.52m-min'!K202</f>
        <v>40.5</v>
      </c>
      <c r="L402" s="24" t="str">
        <f>'120Nm 22mm 1.52m-min'!L202</f>
        <v>Acciaio C15</v>
      </c>
      <c r="M402" s="25">
        <f>'120Nm 22mm 1.52m-min'!M202</f>
        <v>34.82</v>
      </c>
      <c r="N402" s="37">
        <f>'120Nm 22mm 1.52m-min'!N202</f>
        <v>120</v>
      </c>
      <c r="O402" s="41">
        <f>'120Nm 22mm 1.52m-min'!O202</f>
        <v>22</v>
      </c>
      <c r="P402" s="46">
        <f>'120Nm 22mm 1.52m-min'!P202</f>
        <v>1.5209999999999999</v>
      </c>
      <c r="Q402" s="14">
        <f>'120Nm 22mm 1.52m-min'!Q202</f>
        <v>308</v>
      </c>
      <c r="R402" s="26">
        <f>'120Nm 22mm 1.52m-min'!R202</f>
        <v>1</v>
      </c>
    </row>
    <row r="403" spans="1:18" x14ac:dyDescent="0.25">
      <c r="A403" s="24" t="e">
        <f>'120Nm 22mm 1.52m-min'!A203</f>
        <v>#N/A</v>
      </c>
      <c r="B403" s="24">
        <f>'120Nm 22mm 1.52m-min'!B203</f>
        <v>0.628</v>
      </c>
      <c r="C403" s="24" t="str">
        <f>'120Nm 22mm 1.52m-min'!C203</f>
        <v>Tr24x5</v>
      </c>
      <c r="D403" s="24" t="str">
        <f>'120Nm 22mm 1.52m-min'!D203</f>
        <v>Tr</v>
      </c>
      <c r="E403" s="35">
        <f>'120Nm 22mm 1.52m-min'!E203</f>
        <v>24</v>
      </c>
      <c r="F403" s="14" t="e">
        <f>'120Nm 22mm 1.52m-min'!F203</f>
        <v>#N/A</v>
      </c>
      <c r="G403" s="41">
        <f>'120Nm 22mm 1.52m-min'!G203</f>
        <v>5</v>
      </c>
      <c r="H403" s="24" t="str">
        <f>'120Nm 22mm 1.52m-min'!H203</f>
        <v>J200</v>
      </c>
      <c r="I403" s="35">
        <f>'120Nm 22mm 1.52m-min'!I203</f>
        <v>32</v>
      </c>
      <c r="J403" s="35">
        <f>'120Nm 22mm 1.52m-min'!J203</f>
        <v>44</v>
      </c>
      <c r="K403" s="25">
        <f>'120Nm 22mm 1.52m-min'!K203</f>
        <v>40.5</v>
      </c>
      <c r="L403" s="24" t="str">
        <f>'120Nm 22mm 1.52m-min'!L203</f>
        <v>Acciaio inox</v>
      </c>
      <c r="M403" s="25">
        <f>'120Nm 22mm 1.52m-min'!M203</f>
        <v>147.52000000000001</v>
      </c>
      <c r="N403" s="37">
        <f>'120Nm 22mm 1.52m-min'!N203</f>
        <v>120</v>
      </c>
      <c r="O403" s="41">
        <f>'120Nm 22mm 1.52m-min'!O203</f>
        <v>22</v>
      </c>
      <c r="P403" s="46">
        <f>'120Nm 22mm 1.52m-min'!P203</f>
        <v>1.5209999999999999</v>
      </c>
      <c r="Q403" s="14">
        <f>'120Nm 22mm 1.52m-min'!Q203</f>
        <v>308</v>
      </c>
      <c r="R403" s="26">
        <f>'120Nm 22mm 1.52m-min'!R203</f>
        <v>1</v>
      </c>
    </row>
    <row r="404" spans="1:18" x14ac:dyDescent="0.25">
      <c r="A404" s="24">
        <f>'240Nm 11mm 0.76m-min'!A2</f>
        <v>41031294</v>
      </c>
      <c r="B404" s="24">
        <f>'240Nm 11mm 0.76m-min'!B2</f>
        <v>1.8280000000000001</v>
      </c>
      <c r="C404" s="24" t="str">
        <f>'240Nm 11mm 0.76m-min'!C2</f>
        <v>Ds20x20</v>
      </c>
      <c r="D404" s="24" t="str">
        <f>'240Nm 11mm 0.76m-min'!D2</f>
        <v>Ds</v>
      </c>
      <c r="E404" s="35">
        <f>'240Nm 11mm 0.76m-min'!E2</f>
        <v>20</v>
      </c>
      <c r="F404" s="14" t="e">
        <f>'240Nm 11mm 0.76m-min'!F2</f>
        <v>#N/A</v>
      </c>
      <c r="G404" s="41">
        <f>'240Nm 11mm 0.76m-min'!G2</f>
        <v>20</v>
      </c>
      <c r="H404" s="24" t="str">
        <f>'240Nm 11mm 0.76m-min'!H2</f>
        <v>J200</v>
      </c>
      <c r="I404" s="35">
        <f>'240Nm 11mm 0.76m-min'!I2</f>
        <v>32</v>
      </c>
      <c r="J404" s="35">
        <f>'240Nm 11mm 0.76m-min'!J2</f>
        <v>44</v>
      </c>
      <c r="K404" s="25">
        <f>'240Nm 11mm 0.76m-min'!K2</f>
        <v>43.75</v>
      </c>
      <c r="L404" s="24" t="str">
        <f>'240Nm 11mm 0.76m-min'!L2</f>
        <v>Alluminio</v>
      </c>
      <c r="M404" s="25">
        <f>'240Nm 11mm 0.76m-min'!M2</f>
        <v>270</v>
      </c>
      <c r="N404" s="37">
        <f>'240Nm 11mm 0.76m-min'!N2</f>
        <v>240</v>
      </c>
      <c r="O404" s="41">
        <f>'240Nm 11mm 0.76m-min'!O2</f>
        <v>11</v>
      </c>
      <c r="P404" s="46">
        <f>'240Nm 11mm 0.76m-min'!P2</f>
        <v>0.76049999999999995</v>
      </c>
      <c r="Q404" s="14">
        <f>'240Nm 11mm 0.76m-min'!Q2</f>
        <v>38.5</v>
      </c>
      <c r="R404" s="26">
        <f>'240Nm 11mm 0.76m-min'!R2</f>
        <v>1</v>
      </c>
    </row>
    <row r="405" spans="1:18" x14ac:dyDescent="0.25">
      <c r="A405" s="24">
        <f>'240Nm 11mm 0.76m-min'!A3</f>
        <v>31680329</v>
      </c>
      <c r="B405" s="24">
        <f>'240Nm 11mm 0.76m-min'!B3</f>
        <v>1.917</v>
      </c>
      <c r="C405" s="24" t="str">
        <f>'240Nm 11mm 0.76m-min'!C3</f>
        <v>Tr40x7</v>
      </c>
      <c r="D405" s="24" t="str">
        <f>'240Nm 11mm 0.76m-min'!D3</f>
        <v>Tr</v>
      </c>
      <c r="E405" s="35">
        <f>'240Nm 11mm 0.76m-min'!E3</f>
        <v>40</v>
      </c>
      <c r="F405" s="14" t="e">
        <f>'240Nm 11mm 0.76m-min'!F3</f>
        <v>#N/A</v>
      </c>
      <c r="G405" s="41">
        <f>'240Nm 11mm 0.76m-min'!G3</f>
        <v>7</v>
      </c>
      <c r="H405" s="24" t="str">
        <f>'240Nm 11mm 0.76m-min'!H3</f>
        <v>J</v>
      </c>
      <c r="I405" s="35">
        <f>'240Nm 11mm 0.76m-min'!I3</f>
        <v>67</v>
      </c>
      <c r="J405" s="35">
        <f>'240Nm 11mm 0.76m-min'!J3</f>
        <v>70</v>
      </c>
      <c r="K405" s="25">
        <f>'240Nm 11mm 0.76m-min'!K3</f>
        <v>64.52</v>
      </c>
      <c r="L405" s="24" t="str">
        <f>'240Nm 11mm 0.76m-min'!L3</f>
        <v>Acciaio inox</v>
      </c>
      <c r="M405" s="25">
        <f>'240Nm 11mm 0.76m-min'!M3</f>
        <v>424.9</v>
      </c>
      <c r="N405" s="37">
        <f>'240Nm 11mm 0.76m-min'!N3</f>
        <v>240</v>
      </c>
      <c r="O405" s="41">
        <f>'240Nm 11mm 0.76m-min'!O3</f>
        <v>11</v>
      </c>
      <c r="P405" s="46">
        <f>'240Nm 11mm 0.76m-min'!P3</f>
        <v>0.76049999999999995</v>
      </c>
      <c r="Q405" s="14">
        <f>'240Nm 11mm 0.76m-min'!Q3</f>
        <v>110</v>
      </c>
      <c r="R405" s="26">
        <f>'240Nm 11mm 0.76m-min'!R3</f>
        <v>1</v>
      </c>
    </row>
    <row r="406" spans="1:18" x14ac:dyDescent="0.25">
      <c r="A406" s="24">
        <f>'240Nm 11mm 0.76m-min'!A4</f>
        <v>28983521</v>
      </c>
      <c r="B406" s="24">
        <f>'240Nm 11mm 0.76m-min'!B4</f>
        <v>2.0019999999999998</v>
      </c>
      <c r="C406" s="24" t="str">
        <f>'240Nm 11mm 0.76m-min'!C4</f>
        <v>Ds18x24</v>
      </c>
      <c r="D406" s="24" t="str">
        <f>'240Nm 11mm 0.76m-min'!D4</f>
        <v>Ds</v>
      </c>
      <c r="E406" s="35">
        <f>'240Nm 11mm 0.76m-min'!E4</f>
        <v>18</v>
      </c>
      <c r="F406" s="14" t="e">
        <f>'240Nm 11mm 0.76m-min'!F4</f>
        <v>#N/A</v>
      </c>
      <c r="G406" s="41">
        <f>'240Nm 11mm 0.76m-min'!G4</f>
        <v>24</v>
      </c>
      <c r="H406" s="24" t="str">
        <f>'240Nm 11mm 0.76m-min'!H4</f>
        <v>J200</v>
      </c>
      <c r="I406" s="35">
        <f>'240Nm 11mm 0.76m-min'!I4</f>
        <v>28</v>
      </c>
      <c r="J406" s="35">
        <f>'240Nm 11mm 0.76m-min'!J4</f>
        <v>35</v>
      </c>
      <c r="K406" s="25">
        <f>'240Nm 11mm 0.76m-min'!K4</f>
        <v>37.479999999999997</v>
      </c>
      <c r="L406" s="24" t="str">
        <f>'240Nm 11mm 0.76m-min'!L4</f>
        <v>Alluminio</v>
      </c>
      <c r="M406" s="25">
        <f>'240Nm 11mm 0.76m-min'!M4</f>
        <v>243</v>
      </c>
      <c r="N406" s="37">
        <f>'240Nm 11mm 0.76m-min'!N4</f>
        <v>240</v>
      </c>
      <c r="O406" s="41">
        <f>'240Nm 11mm 0.76m-min'!O4</f>
        <v>11</v>
      </c>
      <c r="P406" s="46">
        <f>'240Nm 11mm 0.76m-min'!P4</f>
        <v>0.76049999999999995</v>
      </c>
      <c r="Q406" s="14">
        <f>'240Nm 11mm 0.76m-min'!Q4</f>
        <v>32.083333333333336</v>
      </c>
      <c r="R406" s="26">
        <f>'240Nm 11mm 0.76m-min'!R4</f>
        <v>1</v>
      </c>
    </row>
    <row r="407" spans="1:18" x14ac:dyDescent="0.25">
      <c r="A407" s="24">
        <f>'240Nm 11mm 0.76m-min'!A5</f>
        <v>27975883</v>
      </c>
      <c r="B407" s="24">
        <f>'240Nm 11mm 0.76m-min'!B5</f>
        <v>6.4260000000000002</v>
      </c>
      <c r="C407" s="24" t="str">
        <f>'240Nm 11mm 0.76m-min'!C5</f>
        <v>Ds20x80</v>
      </c>
      <c r="D407" s="24" t="str">
        <f>'240Nm 11mm 0.76m-min'!D5</f>
        <v>Ds</v>
      </c>
      <c r="E407" s="35">
        <f>'240Nm 11mm 0.76m-min'!E5</f>
        <v>20</v>
      </c>
      <c r="F407" s="14" t="e">
        <f>'240Nm 11mm 0.76m-min'!F5</f>
        <v>#N/A</v>
      </c>
      <c r="G407" s="41">
        <f>'240Nm 11mm 0.76m-min'!G5</f>
        <v>80</v>
      </c>
      <c r="H407" s="24" t="str">
        <f>'240Nm 11mm 0.76m-min'!H5</f>
        <v>J200</v>
      </c>
      <c r="I407" s="35">
        <f>'240Nm 11mm 0.76m-min'!I5</f>
        <v>32</v>
      </c>
      <c r="J407" s="35">
        <f>'240Nm 11mm 0.76m-min'!J5</f>
        <v>44</v>
      </c>
      <c r="K407" s="25">
        <f>'240Nm 11mm 0.76m-min'!K5</f>
        <v>45.08</v>
      </c>
      <c r="L407" s="24" t="str">
        <f>'240Nm 11mm 0.76m-min'!L5</f>
        <v>Alluminio</v>
      </c>
      <c r="M407" s="25">
        <f>'240Nm 11mm 0.76m-min'!M5</f>
        <v>270</v>
      </c>
      <c r="N407" s="37">
        <f>'240Nm 11mm 0.76m-min'!N5</f>
        <v>240</v>
      </c>
      <c r="O407" s="41">
        <f>'240Nm 11mm 0.76m-min'!O5</f>
        <v>11</v>
      </c>
      <c r="P407" s="46">
        <f>'240Nm 11mm 0.76m-min'!P5</f>
        <v>0.76049999999999995</v>
      </c>
      <c r="Q407" s="14">
        <f>'240Nm 11mm 0.76m-min'!Q5</f>
        <v>9.625</v>
      </c>
      <c r="R407" s="26">
        <f>'240Nm 11mm 0.76m-min'!R5</f>
        <v>1</v>
      </c>
    </row>
    <row r="408" spans="1:18" x14ac:dyDescent="0.25">
      <c r="A408" s="24">
        <f>'240Nm 11mm 0.76m-min'!A6</f>
        <v>27881635</v>
      </c>
      <c r="B408" s="24">
        <f>'240Nm 11mm 0.76m-min'!B6</f>
        <v>4.835</v>
      </c>
      <c r="C408" s="24" t="str">
        <f>'240Nm 11mm 0.76m-min'!C6</f>
        <v>Ds20x60</v>
      </c>
      <c r="D408" s="24" t="str">
        <f>'240Nm 11mm 0.76m-min'!D6</f>
        <v>Ds</v>
      </c>
      <c r="E408" s="35">
        <f>'240Nm 11mm 0.76m-min'!E6</f>
        <v>20</v>
      </c>
      <c r="F408" s="14" t="e">
        <f>'240Nm 11mm 0.76m-min'!F6</f>
        <v>#N/A</v>
      </c>
      <c r="G408" s="41">
        <f>'240Nm 11mm 0.76m-min'!G6</f>
        <v>60</v>
      </c>
      <c r="H408" s="24" t="str">
        <f>'240Nm 11mm 0.76m-min'!H6</f>
        <v>J200</v>
      </c>
      <c r="I408" s="35">
        <f>'240Nm 11mm 0.76m-min'!I6</f>
        <v>32</v>
      </c>
      <c r="J408" s="35">
        <f>'240Nm 11mm 0.76m-min'!J6</f>
        <v>44</v>
      </c>
      <c r="K408" s="25">
        <f>'240Nm 11mm 0.76m-min'!K6</f>
        <v>44.63</v>
      </c>
      <c r="L408" s="24" t="str">
        <f>'240Nm 11mm 0.76m-min'!L6</f>
        <v>Alluminio</v>
      </c>
      <c r="M408" s="25">
        <f>'240Nm 11mm 0.76m-min'!M6</f>
        <v>270</v>
      </c>
      <c r="N408" s="37">
        <f>'240Nm 11mm 0.76m-min'!N6</f>
        <v>240</v>
      </c>
      <c r="O408" s="41">
        <f>'240Nm 11mm 0.76m-min'!O6</f>
        <v>11</v>
      </c>
      <c r="P408" s="46">
        <f>'240Nm 11mm 0.76m-min'!P6</f>
        <v>0.76049999999999995</v>
      </c>
      <c r="Q408" s="14">
        <f>'240Nm 11mm 0.76m-min'!Q6</f>
        <v>12.833333333333334</v>
      </c>
      <c r="R408" s="26">
        <f>'240Nm 11mm 0.76m-min'!R6</f>
        <v>1</v>
      </c>
    </row>
    <row r="409" spans="1:18" x14ac:dyDescent="0.25">
      <c r="A409" s="24">
        <f>'240Nm 11mm 0.76m-min'!A7</f>
        <v>27881635</v>
      </c>
      <c r="B409" s="24">
        <f>'240Nm 11mm 0.76m-min'!B7</f>
        <v>7.8730000000000002</v>
      </c>
      <c r="C409" s="24" t="str">
        <f>'240Nm 11mm 0.76m-min'!C7</f>
        <v>Ds20x90</v>
      </c>
      <c r="D409" s="24" t="str">
        <f>'240Nm 11mm 0.76m-min'!D7</f>
        <v>Ds</v>
      </c>
      <c r="E409" s="35">
        <f>'240Nm 11mm 0.76m-min'!E7</f>
        <v>20</v>
      </c>
      <c r="F409" s="14" t="e">
        <f>'240Nm 11mm 0.76m-min'!F7</f>
        <v>#N/A</v>
      </c>
      <c r="G409" s="41">
        <f>'240Nm 11mm 0.76m-min'!G7</f>
        <v>90</v>
      </c>
      <c r="H409" s="24" t="str">
        <f>'240Nm 11mm 0.76m-min'!H7</f>
        <v>J200</v>
      </c>
      <c r="I409" s="35">
        <f>'240Nm 11mm 0.76m-min'!I7</f>
        <v>32</v>
      </c>
      <c r="J409" s="35">
        <f>'240Nm 11mm 0.76m-min'!J7</f>
        <v>44</v>
      </c>
      <c r="K409" s="25">
        <f>'240Nm 11mm 0.76m-min'!K7</f>
        <v>45.53</v>
      </c>
      <c r="L409" s="24" t="str">
        <f>'240Nm 11mm 0.76m-min'!L7</f>
        <v>Alluminio</v>
      </c>
      <c r="M409" s="25">
        <f>'240Nm 11mm 0.76m-min'!M7</f>
        <v>270</v>
      </c>
      <c r="N409" s="37">
        <f>'240Nm 11mm 0.76m-min'!N7</f>
        <v>240</v>
      </c>
      <c r="O409" s="41">
        <f>'240Nm 11mm 0.76m-min'!O7</f>
        <v>11</v>
      </c>
      <c r="P409" s="46">
        <f>'240Nm 11mm 0.76m-min'!P7</f>
        <v>0.76049999999999995</v>
      </c>
      <c r="Q409" s="14">
        <f>'240Nm 11mm 0.76m-min'!Q7</f>
        <v>8.5555555555555554</v>
      </c>
      <c r="R409" s="26">
        <f>'240Nm 11mm 0.76m-min'!R7</f>
        <v>1</v>
      </c>
    </row>
    <row r="410" spans="1:18" x14ac:dyDescent="0.25">
      <c r="A410" s="24">
        <f>'240Nm 11mm 0.76m-min'!A8</f>
        <v>27517923</v>
      </c>
      <c r="B410" s="24">
        <f>'240Nm 11mm 0.76m-min'!B8</f>
        <v>3.0920000000000001</v>
      </c>
      <c r="C410" s="24" t="str">
        <f>'240Nm 11mm 0.76m-min'!C8</f>
        <v>Ds18x40</v>
      </c>
      <c r="D410" s="24" t="str">
        <f>'240Nm 11mm 0.76m-min'!D8</f>
        <v>Ds</v>
      </c>
      <c r="E410" s="35">
        <f>'240Nm 11mm 0.76m-min'!E8</f>
        <v>18</v>
      </c>
      <c r="F410" s="14" t="e">
        <f>'240Nm 11mm 0.76m-min'!F8</f>
        <v>#N/A</v>
      </c>
      <c r="G410" s="41">
        <f>'240Nm 11mm 0.76m-min'!G8</f>
        <v>40</v>
      </c>
      <c r="H410" s="24" t="str">
        <f>'240Nm 11mm 0.76m-min'!H8</f>
        <v>J200</v>
      </c>
      <c r="I410" s="35">
        <f>'240Nm 11mm 0.76m-min'!I8</f>
        <v>28</v>
      </c>
      <c r="J410" s="35">
        <f>'240Nm 11mm 0.76m-min'!J8</f>
        <v>35</v>
      </c>
      <c r="K410" s="25">
        <f>'240Nm 11mm 0.76m-min'!K8</f>
        <v>37.86</v>
      </c>
      <c r="L410" s="24" t="str">
        <f>'240Nm 11mm 0.76m-min'!L8</f>
        <v>Alluminio</v>
      </c>
      <c r="M410" s="25">
        <f>'240Nm 11mm 0.76m-min'!M8</f>
        <v>243</v>
      </c>
      <c r="N410" s="37">
        <f>'240Nm 11mm 0.76m-min'!N8</f>
        <v>240</v>
      </c>
      <c r="O410" s="41">
        <f>'240Nm 11mm 0.76m-min'!O8</f>
        <v>11</v>
      </c>
      <c r="P410" s="46">
        <f>'240Nm 11mm 0.76m-min'!P8</f>
        <v>0.76049999999999995</v>
      </c>
      <c r="Q410" s="14">
        <f>'240Nm 11mm 0.76m-min'!Q8</f>
        <v>19.25</v>
      </c>
      <c r="R410" s="26">
        <f>'240Nm 11mm 0.76m-min'!R8</f>
        <v>1</v>
      </c>
    </row>
    <row r="411" spans="1:18" x14ac:dyDescent="0.25">
      <c r="A411" s="24">
        <f>'240Nm 11mm 0.76m-min'!A9</f>
        <v>24543693</v>
      </c>
      <c r="B411" s="24">
        <f>'240Nm 11mm 0.76m-min'!B9</f>
        <v>1.7450000000000001</v>
      </c>
      <c r="C411" s="24" t="str">
        <f>'240Nm 11mm 0.76m-min'!C9</f>
        <v>Tr36x6</v>
      </c>
      <c r="D411" s="24" t="str">
        <f>'240Nm 11mm 0.76m-min'!D9</f>
        <v>Tr</v>
      </c>
      <c r="E411" s="35">
        <f>'240Nm 11mm 0.76m-min'!E9</f>
        <v>36</v>
      </c>
      <c r="F411" s="14" t="e">
        <f>'240Nm 11mm 0.76m-min'!F9</f>
        <v>#N/A</v>
      </c>
      <c r="G411" s="41">
        <f>'240Nm 11mm 0.76m-min'!G9</f>
        <v>6</v>
      </c>
      <c r="H411" s="24" t="str">
        <f>'240Nm 11mm 0.76m-min'!H9</f>
        <v>J</v>
      </c>
      <c r="I411" s="35">
        <f>'240Nm 11mm 0.76m-min'!I9</f>
        <v>67</v>
      </c>
      <c r="J411" s="35">
        <f>'240Nm 11mm 0.76m-min'!J9</f>
        <v>70</v>
      </c>
      <c r="K411" s="25">
        <f>'240Nm 11mm 0.76m-min'!K9</f>
        <v>55.76</v>
      </c>
      <c r="L411" s="24" t="str">
        <f>'240Nm 11mm 0.76m-min'!L9</f>
        <v>Acciaio inox</v>
      </c>
      <c r="M411" s="25">
        <f>'240Nm 11mm 0.76m-min'!M9</f>
        <v>332.9</v>
      </c>
      <c r="N411" s="37">
        <f>'240Nm 11mm 0.76m-min'!N9</f>
        <v>240</v>
      </c>
      <c r="O411" s="41">
        <f>'240Nm 11mm 0.76m-min'!O9</f>
        <v>11</v>
      </c>
      <c r="P411" s="46">
        <f>'240Nm 11mm 0.76m-min'!P9</f>
        <v>0.76049999999999995</v>
      </c>
      <c r="Q411" s="14">
        <f>'240Nm 11mm 0.76m-min'!Q9</f>
        <v>128.33333333333334</v>
      </c>
      <c r="R411" s="26">
        <f>'240Nm 11mm 0.76m-min'!R9</f>
        <v>1</v>
      </c>
    </row>
    <row r="412" spans="1:18" x14ac:dyDescent="0.25">
      <c r="A412" s="24">
        <f>'240Nm 11mm 0.76m-min'!A10</f>
        <v>24120954</v>
      </c>
      <c r="B412" s="24">
        <f>'240Nm 11mm 0.76m-min'!B10</f>
        <v>2.7130000000000001</v>
      </c>
      <c r="C412" s="24" t="str">
        <f>'240Nm 11mm 0.76m-min'!C10</f>
        <v>Ds16x35</v>
      </c>
      <c r="D412" s="24" t="str">
        <f>'240Nm 11mm 0.76m-min'!D10</f>
        <v>Ds</v>
      </c>
      <c r="E412" s="35">
        <f>'240Nm 11mm 0.76m-min'!E10</f>
        <v>16</v>
      </c>
      <c r="F412" s="14" t="e">
        <f>'240Nm 11mm 0.76m-min'!F10</f>
        <v>#N/A</v>
      </c>
      <c r="G412" s="41">
        <f>'240Nm 11mm 0.76m-min'!G10</f>
        <v>35</v>
      </c>
      <c r="H412" s="24" t="str">
        <f>'240Nm 11mm 0.76m-min'!H10</f>
        <v>J200</v>
      </c>
      <c r="I412" s="35">
        <f>'240Nm 11mm 0.76m-min'!I10</f>
        <v>28</v>
      </c>
      <c r="J412" s="35">
        <f>'240Nm 11mm 0.76m-min'!J10</f>
        <v>35</v>
      </c>
      <c r="K412" s="25">
        <f>'240Nm 11mm 0.76m-min'!K10</f>
        <v>37.11</v>
      </c>
      <c r="L412" s="24" t="str">
        <f>'240Nm 11mm 0.76m-min'!L10</f>
        <v>Alluminio</v>
      </c>
      <c r="M412" s="25">
        <f>'240Nm 11mm 0.76m-min'!M10</f>
        <v>243</v>
      </c>
      <c r="N412" s="37">
        <f>'240Nm 11mm 0.76m-min'!N10</f>
        <v>240</v>
      </c>
      <c r="O412" s="41">
        <f>'240Nm 11mm 0.76m-min'!O10</f>
        <v>11</v>
      </c>
      <c r="P412" s="46">
        <f>'240Nm 11mm 0.76m-min'!P10</f>
        <v>0.76049999999999995</v>
      </c>
      <c r="Q412" s="14">
        <f>'240Nm 11mm 0.76m-min'!Q10</f>
        <v>22</v>
      </c>
      <c r="R412" s="26">
        <f>'240Nm 11mm 0.76m-min'!R10</f>
        <v>1</v>
      </c>
    </row>
    <row r="413" spans="1:18" x14ac:dyDescent="0.25">
      <c r="A413" s="24">
        <f>'240Nm 11mm 0.76m-min'!A11</f>
        <v>22176230</v>
      </c>
      <c r="B413" s="24">
        <f>'240Nm 11mm 0.76m-min'!B11</f>
        <v>1.917</v>
      </c>
      <c r="C413" s="24" t="str">
        <f>'240Nm 11mm 0.76m-min'!C11</f>
        <v>Tr40x7</v>
      </c>
      <c r="D413" s="24" t="str">
        <f>'240Nm 11mm 0.76m-min'!D11</f>
        <v>Tr</v>
      </c>
      <c r="E413" s="35">
        <f>'240Nm 11mm 0.76m-min'!E11</f>
        <v>40</v>
      </c>
      <c r="F413" s="14" t="e">
        <f>'240Nm 11mm 0.76m-min'!F11</f>
        <v>#N/A</v>
      </c>
      <c r="G413" s="41">
        <f>'240Nm 11mm 0.76m-min'!G11</f>
        <v>7</v>
      </c>
      <c r="H413" s="24" t="str">
        <f>'240Nm 11mm 0.76m-min'!H11</f>
        <v>J</v>
      </c>
      <c r="I413" s="35">
        <f>'240Nm 11mm 0.76m-min'!I11</f>
        <v>67</v>
      </c>
      <c r="J413" s="35">
        <f>'240Nm 11mm 0.76m-min'!J11</f>
        <v>70</v>
      </c>
      <c r="K413" s="25">
        <f>'240Nm 11mm 0.76m-min'!K11</f>
        <v>64.52</v>
      </c>
      <c r="L413" s="24" t="str">
        <f>'240Nm 11mm 0.76m-min'!L11</f>
        <v>Acciaio C15</v>
      </c>
      <c r="M413" s="25">
        <f>'240Nm 11mm 0.76m-min'!M11</f>
        <v>93.7</v>
      </c>
      <c r="N413" s="37">
        <f>'240Nm 11mm 0.76m-min'!N11</f>
        <v>240</v>
      </c>
      <c r="O413" s="41">
        <f>'240Nm 11mm 0.76m-min'!O11</f>
        <v>11</v>
      </c>
      <c r="P413" s="46">
        <f>'240Nm 11mm 0.76m-min'!P11</f>
        <v>0.76049999999999995</v>
      </c>
      <c r="Q413" s="14">
        <f>'240Nm 11mm 0.76m-min'!Q11</f>
        <v>110</v>
      </c>
      <c r="R413" s="26">
        <f>'240Nm 11mm 0.76m-min'!R11</f>
        <v>1</v>
      </c>
    </row>
    <row r="414" spans="1:18" x14ac:dyDescent="0.25">
      <c r="A414" s="24">
        <f>'240Nm 11mm 0.76m-min'!A12</f>
        <v>20877573</v>
      </c>
      <c r="B414" s="24">
        <f>'240Nm 11mm 0.76m-min'!B12</f>
        <v>7.0049999999999999</v>
      </c>
      <c r="C414" s="24" t="str">
        <f>'240Nm 11mm 0.76m-min'!C12</f>
        <v>Ds18x80</v>
      </c>
      <c r="D414" s="24" t="str">
        <f>'240Nm 11mm 0.76m-min'!D12</f>
        <v>Ds</v>
      </c>
      <c r="E414" s="35">
        <f>'240Nm 11mm 0.76m-min'!E12</f>
        <v>18</v>
      </c>
      <c r="F414" s="14" t="e">
        <f>'240Nm 11mm 0.76m-min'!F12</f>
        <v>#N/A</v>
      </c>
      <c r="G414" s="41">
        <f>'240Nm 11mm 0.76m-min'!G12</f>
        <v>80</v>
      </c>
      <c r="H414" s="24" t="str">
        <f>'240Nm 11mm 0.76m-min'!H12</f>
        <v>J200</v>
      </c>
      <c r="I414" s="35">
        <f>'240Nm 11mm 0.76m-min'!I12</f>
        <v>28</v>
      </c>
      <c r="J414" s="35">
        <f>'240Nm 11mm 0.76m-min'!J12</f>
        <v>35</v>
      </c>
      <c r="K414" s="25">
        <f>'240Nm 11mm 0.76m-min'!K12</f>
        <v>38.04</v>
      </c>
      <c r="L414" s="24" t="str">
        <f>'240Nm 11mm 0.76m-min'!L12</f>
        <v>Alluminio</v>
      </c>
      <c r="M414" s="25">
        <f>'240Nm 11mm 0.76m-min'!M12</f>
        <v>310.5</v>
      </c>
      <c r="N414" s="37">
        <f>'240Nm 11mm 0.76m-min'!N12</f>
        <v>240</v>
      </c>
      <c r="O414" s="41">
        <f>'240Nm 11mm 0.76m-min'!O12</f>
        <v>11</v>
      </c>
      <c r="P414" s="46">
        <f>'240Nm 11mm 0.76m-min'!P12</f>
        <v>0.76049999999999995</v>
      </c>
      <c r="Q414" s="14">
        <f>'240Nm 11mm 0.76m-min'!Q12</f>
        <v>9.625</v>
      </c>
      <c r="R414" s="26">
        <f>'240Nm 11mm 0.76m-min'!R12</f>
        <v>1</v>
      </c>
    </row>
    <row r="415" spans="1:18" x14ac:dyDescent="0.25">
      <c r="A415" s="24">
        <f>'240Nm 11mm 0.76m-min'!A13</f>
        <v>17180585</v>
      </c>
      <c r="B415" s="24">
        <f>'240Nm 11mm 0.76m-min'!B13</f>
        <v>1.7450000000000001</v>
      </c>
      <c r="C415" s="24" t="str">
        <f>'240Nm 11mm 0.76m-min'!C13</f>
        <v>Tr36x6</v>
      </c>
      <c r="D415" s="24" t="str">
        <f>'240Nm 11mm 0.76m-min'!D13</f>
        <v>Tr</v>
      </c>
      <c r="E415" s="35">
        <f>'240Nm 11mm 0.76m-min'!E13</f>
        <v>36</v>
      </c>
      <c r="F415" s="14" t="e">
        <f>'240Nm 11mm 0.76m-min'!F13</f>
        <v>#N/A</v>
      </c>
      <c r="G415" s="41">
        <f>'240Nm 11mm 0.76m-min'!G13</f>
        <v>6</v>
      </c>
      <c r="H415" s="24" t="str">
        <f>'240Nm 11mm 0.76m-min'!H13</f>
        <v>J</v>
      </c>
      <c r="I415" s="35">
        <f>'240Nm 11mm 0.76m-min'!I13</f>
        <v>67</v>
      </c>
      <c r="J415" s="35">
        <f>'240Nm 11mm 0.76m-min'!J13</f>
        <v>70</v>
      </c>
      <c r="K415" s="25">
        <f>'240Nm 11mm 0.76m-min'!K13</f>
        <v>55.76</v>
      </c>
      <c r="L415" s="24" t="str">
        <f>'240Nm 11mm 0.76m-min'!L13</f>
        <v>Acciaio C15</v>
      </c>
      <c r="M415" s="25">
        <f>'240Nm 11mm 0.76m-min'!M13</f>
        <v>75.3</v>
      </c>
      <c r="N415" s="37">
        <f>'240Nm 11mm 0.76m-min'!N13</f>
        <v>240</v>
      </c>
      <c r="O415" s="41">
        <f>'240Nm 11mm 0.76m-min'!O13</f>
        <v>11</v>
      </c>
      <c r="P415" s="46">
        <f>'240Nm 11mm 0.76m-min'!P13</f>
        <v>0.76049999999999995</v>
      </c>
      <c r="Q415" s="14">
        <f>'240Nm 11mm 0.76m-min'!Q13</f>
        <v>128.33333333333334</v>
      </c>
      <c r="R415" s="26">
        <f>'240Nm 11mm 0.76m-min'!R13</f>
        <v>1</v>
      </c>
    </row>
    <row r="416" spans="1:18" x14ac:dyDescent="0.25">
      <c r="A416" s="24">
        <f>'240Nm 11mm 0.76m-min'!A14</f>
        <v>16627827</v>
      </c>
      <c r="B416" s="24">
        <f>'240Nm 11mm 0.76m-min'!B14</f>
        <v>8.9019999999999992</v>
      </c>
      <c r="C416" s="24" t="str">
        <f>'240Nm 11mm 0.76m-min'!C14</f>
        <v>Ds18x100</v>
      </c>
      <c r="D416" s="24" t="str">
        <f>'240Nm 11mm 0.76m-min'!D14</f>
        <v>Ds</v>
      </c>
      <c r="E416" s="35">
        <f>'240Nm 11mm 0.76m-min'!E14</f>
        <v>18</v>
      </c>
      <c r="F416" s="14" t="e">
        <f>'240Nm 11mm 0.76m-min'!F14</f>
        <v>#N/A</v>
      </c>
      <c r="G416" s="41">
        <f>'240Nm 11mm 0.76m-min'!G14</f>
        <v>100</v>
      </c>
      <c r="H416" s="24" t="str">
        <f>'240Nm 11mm 0.76m-min'!H14</f>
        <v>J200</v>
      </c>
      <c r="I416" s="35">
        <f>'240Nm 11mm 0.76m-min'!I14</f>
        <v>28</v>
      </c>
      <c r="J416" s="35">
        <f>'240Nm 11mm 0.76m-min'!J14</f>
        <v>35</v>
      </c>
      <c r="K416" s="25">
        <f>'240Nm 11mm 0.76m-min'!K14</f>
        <v>38.22</v>
      </c>
      <c r="L416" s="24" t="str">
        <f>'240Nm 11mm 0.76m-min'!L14</f>
        <v>Alluminio</v>
      </c>
      <c r="M416" s="25">
        <f>'240Nm 11mm 0.76m-min'!M14</f>
        <v>243</v>
      </c>
      <c r="N416" s="37">
        <f>'240Nm 11mm 0.76m-min'!N14</f>
        <v>240</v>
      </c>
      <c r="O416" s="41">
        <f>'240Nm 11mm 0.76m-min'!O14</f>
        <v>11</v>
      </c>
      <c r="P416" s="46">
        <f>'240Nm 11mm 0.76m-min'!P14</f>
        <v>0.76049999999999995</v>
      </c>
      <c r="Q416" s="14">
        <f>'240Nm 11mm 0.76m-min'!Q14</f>
        <v>7.7</v>
      </c>
      <c r="R416" s="26">
        <f>'240Nm 11mm 0.76m-min'!R14</f>
        <v>1</v>
      </c>
    </row>
    <row r="417" spans="1:18" x14ac:dyDescent="0.25">
      <c r="A417" s="24">
        <f>'240Nm 11mm 0.76m-min'!A15</f>
        <v>14173717</v>
      </c>
      <c r="B417" s="24">
        <f>'240Nm 11mm 0.76m-min'!B15</f>
        <v>1.492</v>
      </c>
      <c r="C417" s="24" t="str">
        <f>'240Nm 11mm 0.76m-min'!C15</f>
        <v>Tr32x6</v>
      </c>
      <c r="D417" s="24" t="str">
        <f>'240Nm 11mm 0.76m-min'!D15</f>
        <v>Tr</v>
      </c>
      <c r="E417" s="35">
        <f>'240Nm 11mm 0.76m-min'!E15</f>
        <v>32</v>
      </c>
      <c r="F417" s="14" t="e">
        <f>'240Nm 11mm 0.76m-min'!F15</f>
        <v>#N/A</v>
      </c>
      <c r="G417" s="41">
        <f>'240Nm 11mm 0.76m-min'!G15</f>
        <v>6</v>
      </c>
      <c r="H417" s="24" t="str">
        <f>'240Nm 11mm 0.76m-min'!H15</f>
        <v>J</v>
      </c>
      <c r="I417" s="35">
        <f>'240Nm 11mm 0.76m-min'!I15</f>
        <v>45</v>
      </c>
      <c r="J417" s="35">
        <f>'240Nm 11mm 0.76m-min'!J15</f>
        <v>46</v>
      </c>
      <c r="K417" s="25">
        <f>'240Nm 11mm 0.76m-min'!K15</f>
        <v>33.869999999999997</v>
      </c>
      <c r="L417" s="24" t="str">
        <f>'240Nm 11mm 0.76m-min'!L15</f>
        <v>Acciaio inox</v>
      </c>
      <c r="M417" s="25">
        <f>'240Nm 11mm 0.76m-min'!M15</f>
        <v>346.7</v>
      </c>
      <c r="N417" s="37">
        <f>'240Nm 11mm 0.76m-min'!N15</f>
        <v>240</v>
      </c>
      <c r="O417" s="41">
        <f>'240Nm 11mm 0.76m-min'!O15</f>
        <v>11</v>
      </c>
      <c r="P417" s="46">
        <f>'240Nm 11mm 0.76m-min'!P15</f>
        <v>0.76049999999999995</v>
      </c>
      <c r="Q417" s="14">
        <f>'240Nm 11mm 0.76m-min'!Q15</f>
        <v>128.33333333333334</v>
      </c>
      <c r="R417" s="26">
        <f>'240Nm 11mm 0.76m-min'!R15</f>
        <v>1</v>
      </c>
    </row>
    <row r="418" spans="1:18" x14ac:dyDescent="0.25">
      <c r="A418" s="24">
        <f>'240Nm 11mm 0.76m-min'!A16</f>
        <v>13196219</v>
      </c>
      <c r="B418" s="24">
        <f>'240Nm 11mm 0.76m-min'!B16</f>
        <v>1.492</v>
      </c>
      <c r="C418" s="24" t="str">
        <f>'240Nm 11mm 0.76m-min'!C16</f>
        <v>Tr30x6</v>
      </c>
      <c r="D418" s="24" t="str">
        <f>'240Nm 11mm 0.76m-min'!D16</f>
        <v>Tr</v>
      </c>
      <c r="E418" s="35">
        <f>'240Nm 11mm 0.76m-min'!E16</f>
        <v>30</v>
      </c>
      <c r="F418" s="14" t="e">
        <f>'240Nm 11mm 0.76m-min'!F16</f>
        <v>#N/A</v>
      </c>
      <c r="G418" s="41">
        <f>'240Nm 11mm 0.76m-min'!G16</f>
        <v>6</v>
      </c>
      <c r="H418" s="24" t="str">
        <f>'240Nm 11mm 0.76m-min'!H16</f>
        <v>J</v>
      </c>
      <c r="I418" s="35">
        <f>'240Nm 11mm 0.76m-min'!I16</f>
        <v>38</v>
      </c>
      <c r="J418" s="35">
        <f>'240Nm 11mm 0.76m-min'!J16</f>
        <v>46</v>
      </c>
      <c r="K418" s="25">
        <f>'240Nm 11mm 0.76m-min'!K16</f>
        <v>29.79</v>
      </c>
      <c r="L418" s="24" t="str">
        <f>'240Nm 11mm 0.76m-min'!L16</f>
        <v>Acciaio inox</v>
      </c>
      <c r="M418" s="25">
        <f>'240Nm 11mm 0.76m-min'!M16</f>
        <v>240.9</v>
      </c>
      <c r="N418" s="37">
        <f>'240Nm 11mm 0.76m-min'!N16</f>
        <v>240</v>
      </c>
      <c r="O418" s="41">
        <f>'240Nm 11mm 0.76m-min'!O16</f>
        <v>11</v>
      </c>
      <c r="P418" s="46">
        <f>'240Nm 11mm 0.76m-min'!P16</f>
        <v>0.76049999999999995</v>
      </c>
      <c r="Q418" s="14">
        <f>'240Nm 11mm 0.76m-min'!Q16</f>
        <v>128.33333333333334</v>
      </c>
      <c r="R418" s="26">
        <f>'240Nm 11mm 0.76m-min'!R16</f>
        <v>1</v>
      </c>
    </row>
    <row r="419" spans="1:18" x14ac:dyDescent="0.25">
      <c r="A419" s="24">
        <f>'240Nm 11mm 0.76m-min'!A17</f>
        <v>13196219</v>
      </c>
      <c r="B419" s="24">
        <f>'240Nm 11mm 0.76m-min'!B17</f>
        <v>1.492</v>
      </c>
      <c r="C419" s="24" t="str">
        <f>'240Nm 11mm 0.76m-min'!C17</f>
        <v>Tr30x6</v>
      </c>
      <c r="D419" s="24" t="str">
        <f>'240Nm 11mm 0.76m-min'!D17</f>
        <v>Tr</v>
      </c>
      <c r="E419" s="35">
        <f>'240Nm 11mm 0.76m-min'!E17</f>
        <v>30</v>
      </c>
      <c r="F419" s="14" t="e">
        <f>'240Nm 11mm 0.76m-min'!F17</f>
        <v>#N/A</v>
      </c>
      <c r="G419" s="41">
        <f>'240Nm 11mm 0.76m-min'!G17</f>
        <v>6</v>
      </c>
      <c r="H419" s="24" t="str">
        <f>'240Nm 11mm 0.76m-min'!H17</f>
        <v>J</v>
      </c>
      <c r="I419" s="35">
        <f>'240Nm 11mm 0.76m-min'!I17</f>
        <v>45</v>
      </c>
      <c r="J419" s="35">
        <f>'240Nm 11mm 0.76m-min'!J17</f>
        <v>46</v>
      </c>
      <c r="K419" s="25">
        <f>'240Nm 11mm 0.76m-min'!K17</f>
        <v>33.869999999999997</v>
      </c>
      <c r="L419" s="24" t="str">
        <f>'240Nm 11mm 0.76m-min'!L17</f>
        <v>Acciaio inox</v>
      </c>
      <c r="M419" s="25">
        <f>'240Nm 11mm 0.76m-min'!M17</f>
        <v>240.9</v>
      </c>
      <c r="N419" s="37">
        <f>'240Nm 11mm 0.76m-min'!N17</f>
        <v>240</v>
      </c>
      <c r="O419" s="41">
        <f>'240Nm 11mm 0.76m-min'!O17</f>
        <v>11</v>
      </c>
      <c r="P419" s="46">
        <f>'240Nm 11mm 0.76m-min'!P17</f>
        <v>0.76049999999999995</v>
      </c>
      <c r="Q419" s="14">
        <f>'240Nm 11mm 0.76m-min'!Q17</f>
        <v>128.33333333333334</v>
      </c>
      <c r="R419" s="26">
        <f>'240Nm 11mm 0.76m-min'!R17</f>
        <v>1</v>
      </c>
    </row>
    <row r="420" spans="1:18" x14ac:dyDescent="0.25">
      <c r="A420" s="24">
        <f>'240Nm 11mm 0.76m-min'!A18</f>
        <v>12567828</v>
      </c>
      <c r="B420" s="24">
        <f>'240Nm 11mm 0.76m-min'!B18</f>
        <v>1.492</v>
      </c>
      <c r="C420" s="24" t="str">
        <f>'240Nm 11mm 0.76m-min'!C18</f>
        <v>Tr30x6</v>
      </c>
      <c r="D420" s="24" t="str">
        <f>'240Nm 11mm 0.76m-min'!D18</f>
        <v>Tr</v>
      </c>
      <c r="E420" s="35">
        <f>'240Nm 11mm 0.76m-min'!E18</f>
        <v>30</v>
      </c>
      <c r="F420" s="14" t="e">
        <f>'240Nm 11mm 0.76m-min'!F18</f>
        <v>#N/A</v>
      </c>
      <c r="G420" s="41">
        <f>'240Nm 11mm 0.76m-min'!G18</f>
        <v>6</v>
      </c>
      <c r="H420" s="24" t="str">
        <f>'240Nm 11mm 0.76m-min'!H18</f>
        <v>W300</v>
      </c>
      <c r="I420" s="35">
        <f>'240Nm 11mm 0.76m-min'!I18</f>
        <v>38</v>
      </c>
      <c r="J420" s="35">
        <f>'240Nm 11mm 0.76m-min'!J18</f>
        <v>46</v>
      </c>
      <c r="K420" s="25">
        <f>'240Nm 11mm 0.76m-min'!K18</f>
        <v>37.39</v>
      </c>
      <c r="L420" s="24" t="str">
        <f>'240Nm 11mm 0.76m-min'!L18</f>
        <v>Acciaio inox</v>
      </c>
      <c r="M420" s="25">
        <f>'240Nm 11mm 0.76m-min'!M18</f>
        <v>240.9</v>
      </c>
      <c r="N420" s="37">
        <f>'240Nm 11mm 0.76m-min'!N18</f>
        <v>240</v>
      </c>
      <c r="O420" s="41">
        <f>'240Nm 11mm 0.76m-min'!O18</f>
        <v>11</v>
      </c>
      <c r="P420" s="46">
        <f>'240Nm 11mm 0.76m-min'!P18</f>
        <v>0.76049999999999995</v>
      </c>
      <c r="Q420" s="14">
        <f>'240Nm 11mm 0.76m-min'!Q18</f>
        <v>128.33333333333334</v>
      </c>
      <c r="R420" s="26">
        <f>'240Nm 11mm 0.76m-min'!R18</f>
        <v>1</v>
      </c>
    </row>
    <row r="421" spans="1:18" x14ac:dyDescent="0.25">
      <c r="A421" s="24">
        <f>'240Nm 11mm 0.76m-min'!A19</f>
        <v>12567828</v>
      </c>
      <c r="B421" s="24">
        <f>'240Nm 11mm 0.76m-min'!B19</f>
        <v>1.492</v>
      </c>
      <c r="C421" s="24" t="str">
        <f>'240Nm 11mm 0.76m-min'!C19</f>
        <v>Tr30x6</v>
      </c>
      <c r="D421" s="24" t="str">
        <f>'240Nm 11mm 0.76m-min'!D19</f>
        <v>Tr</v>
      </c>
      <c r="E421" s="35">
        <f>'240Nm 11mm 0.76m-min'!E19</f>
        <v>30</v>
      </c>
      <c r="F421" s="14" t="e">
        <f>'240Nm 11mm 0.76m-min'!F19</f>
        <v>#N/A</v>
      </c>
      <c r="G421" s="41">
        <f>'240Nm 11mm 0.76m-min'!G19</f>
        <v>6</v>
      </c>
      <c r="H421" s="24" t="str">
        <f>'240Nm 11mm 0.76m-min'!H19</f>
        <v>W300</v>
      </c>
      <c r="I421" s="35">
        <f>'240Nm 11mm 0.76m-min'!I19</f>
        <v>45</v>
      </c>
      <c r="J421" s="35">
        <f>'240Nm 11mm 0.76m-min'!J19</f>
        <v>46</v>
      </c>
      <c r="K421" s="25">
        <f>'240Nm 11mm 0.76m-min'!K19</f>
        <v>43.4</v>
      </c>
      <c r="L421" s="24" t="str">
        <f>'240Nm 11mm 0.76m-min'!L19</f>
        <v>Acciaio inox</v>
      </c>
      <c r="M421" s="25">
        <f>'240Nm 11mm 0.76m-min'!M19</f>
        <v>240.9</v>
      </c>
      <c r="N421" s="37">
        <f>'240Nm 11mm 0.76m-min'!N19</f>
        <v>240</v>
      </c>
      <c r="O421" s="41">
        <f>'240Nm 11mm 0.76m-min'!O19</f>
        <v>11</v>
      </c>
      <c r="P421" s="46">
        <f>'240Nm 11mm 0.76m-min'!P19</f>
        <v>0.76049999999999995</v>
      </c>
      <c r="Q421" s="14">
        <f>'240Nm 11mm 0.76m-min'!Q19</f>
        <v>128.33333333333334</v>
      </c>
      <c r="R421" s="26">
        <f>'240Nm 11mm 0.76m-min'!R19</f>
        <v>1</v>
      </c>
    </row>
    <row r="422" spans="1:18" x14ac:dyDescent="0.25">
      <c r="A422" s="24">
        <f>'240Nm 11mm 0.76m-min'!A20</f>
        <v>11225584</v>
      </c>
      <c r="B422" s="24">
        <f>'240Nm 11mm 0.76m-min'!B20</f>
        <v>1.0149999999999999</v>
      </c>
      <c r="C422" s="24" t="str">
        <f>'240Nm 11mm 0.76m-min'!C20</f>
        <v>Tr20x4</v>
      </c>
      <c r="D422" s="24" t="str">
        <f>'240Nm 11mm 0.76m-min'!D20</f>
        <v>Tr</v>
      </c>
      <c r="E422" s="35">
        <f>'240Nm 11mm 0.76m-min'!E20</f>
        <v>20</v>
      </c>
      <c r="F422" s="14" t="e">
        <f>'240Nm 11mm 0.76m-min'!F20</f>
        <v>#N/A</v>
      </c>
      <c r="G422" s="41">
        <f>'240Nm 11mm 0.76m-min'!G20</f>
        <v>4</v>
      </c>
      <c r="H422" s="24" t="str">
        <f>'240Nm 11mm 0.76m-min'!H20</f>
        <v>J200</v>
      </c>
      <c r="I422" s="35">
        <f>'240Nm 11mm 0.76m-min'!I20</f>
        <v>32</v>
      </c>
      <c r="J422" s="35">
        <f>'240Nm 11mm 0.76m-min'!J20</f>
        <v>44</v>
      </c>
      <c r="K422" s="25">
        <f>'240Nm 11mm 0.76m-min'!K20</f>
        <v>37.82</v>
      </c>
      <c r="L422" s="24" t="str">
        <f>'240Nm 11mm 0.76m-min'!L20</f>
        <v>Alluminio</v>
      </c>
      <c r="M422" s="25">
        <f>'240Nm 11mm 0.76m-min'!M20</f>
        <v>255</v>
      </c>
      <c r="N422" s="37">
        <f>'240Nm 11mm 0.76m-min'!N20</f>
        <v>240</v>
      </c>
      <c r="O422" s="41">
        <f>'240Nm 11mm 0.76m-min'!O20</f>
        <v>11</v>
      </c>
      <c r="P422" s="46">
        <f>'240Nm 11mm 0.76m-min'!P20</f>
        <v>0.76049999999999995</v>
      </c>
      <c r="Q422" s="14">
        <f>'240Nm 11mm 0.76m-min'!Q20</f>
        <v>192.5</v>
      </c>
      <c r="R422" s="26">
        <f>'240Nm 11mm 0.76m-min'!R20</f>
        <v>1</v>
      </c>
    </row>
    <row r="423" spans="1:18" x14ac:dyDescent="0.25">
      <c r="A423" s="24">
        <f>'240Nm 11mm 0.76m-min'!A21</f>
        <v>10381759</v>
      </c>
      <c r="B423" s="24">
        <f>'240Nm 11mm 0.76m-min'!B21</f>
        <v>1.254</v>
      </c>
      <c r="C423" s="24" t="str">
        <f>'240Nm 11mm 0.76m-min'!C21</f>
        <v>Tr28x5</v>
      </c>
      <c r="D423" s="24" t="str">
        <f>'240Nm 11mm 0.76m-min'!D21</f>
        <v>Tr</v>
      </c>
      <c r="E423" s="35">
        <f>'240Nm 11mm 0.76m-min'!E21</f>
        <v>28</v>
      </c>
      <c r="F423" s="14" t="e">
        <f>'240Nm 11mm 0.76m-min'!F21</f>
        <v>#N/A</v>
      </c>
      <c r="G423" s="41">
        <f>'240Nm 11mm 0.76m-min'!G21</f>
        <v>5</v>
      </c>
      <c r="H423" s="24" t="str">
        <f>'240Nm 11mm 0.76m-min'!H21</f>
        <v>J</v>
      </c>
      <c r="I423" s="35">
        <f>'240Nm 11mm 0.76m-min'!I21</f>
        <v>38</v>
      </c>
      <c r="J423" s="35">
        <f>'240Nm 11mm 0.76m-min'!J21</f>
        <v>46</v>
      </c>
      <c r="K423" s="25">
        <f>'240Nm 11mm 0.76m-min'!K21</f>
        <v>25.1</v>
      </c>
      <c r="L423" s="24" t="str">
        <f>'240Nm 11mm 0.76m-min'!L21</f>
        <v>Acciaio inox</v>
      </c>
      <c r="M423" s="25">
        <f>'240Nm 11mm 0.76m-min'!M21</f>
        <v>194.9</v>
      </c>
      <c r="N423" s="37">
        <f>'240Nm 11mm 0.76m-min'!N21</f>
        <v>240</v>
      </c>
      <c r="O423" s="41">
        <f>'240Nm 11mm 0.76m-min'!O21</f>
        <v>11</v>
      </c>
      <c r="P423" s="46">
        <f>'240Nm 11mm 0.76m-min'!P21</f>
        <v>0.76049999999999995</v>
      </c>
      <c r="Q423" s="14">
        <f>'240Nm 11mm 0.76m-min'!Q21</f>
        <v>154</v>
      </c>
      <c r="R423" s="26">
        <f>'240Nm 11mm 0.76m-min'!R21</f>
        <v>1</v>
      </c>
    </row>
    <row r="424" spans="1:18" x14ac:dyDescent="0.25">
      <c r="A424" s="24">
        <f>'240Nm 11mm 0.76m-min'!A22</f>
        <v>10257824</v>
      </c>
      <c r="B424" s="24">
        <f>'240Nm 11mm 0.76m-min'!B22</f>
        <v>1.8280000000000001</v>
      </c>
      <c r="C424" s="24" t="str">
        <f>'240Nm 11mm 0.76m-min'!C22</f>
        <v>Ds20x20</v>
      </c>
      <c r="D424" s="24" t="str">
        <f>'240Nm 11mm 0.76m-min'!D22</f>
        <v>Ds</v>
      </c>
      <c r="E424" s="35">
        <f>'240Nm 11mm 0.76m-min'!E22</f>
        <v>20</v>
      </c>
      <c r="F424" s="14" t="e">
        <f>'240Nm 11mm 0.76m-min'!F22</f>
        <v>#N/A</v>
      </c>
      <c r="G424" s="41">
        <f>'240Nm 11mm 0.76m-min'!G22</f>
        <v>20</v>
      </c>
      <c r="H424" s="24" t="str">
        <f>'240Nm 11mm 0.76m-min'!H22</f>
        <v>J</v>
      </c>
      <c r="I424" s="35">
        <f>'240Nm 11mm 0.76m-min'!I22</f>
        <v>32</v>
      </c>
      <c r="J424" s="35">
        <f>'240Nm 11mm 0.76m-min'!J22</f>
        <v>44</v>
      </c>
      <c r="K424" s="25">
        <f>'240Nm 11mm 0.76m-min'!K22</f>
        <v>33.28</v>
      </c>
      <c r="L424" s="24" t="str">
        <f>'240Nm 11mm 0.76m-min'!L22</f>
        <v>Alluminio</v>
      </c>
      <c r="M424" s="25">
        <f>'240Nm 11mm 0.76m-min'!M22</f>
        <v>270</v>
      </c>
      <c r="N424" s="37">
        <f>'240Nm 11mm 0.76m-min'!N22</f>
        <v>240</v>
      </c>
      <c r="O424" s="41">
        <f>'240Nm 11mm 0.76m-min'!O22</f>
        <v>11</v>
      </c>
      <c r="P424" s="46">
        <f>'240Nm 11mm 0.76m-min'!P22</f>
        <v>0.76049999999999995</v>
      </c>
      <c r="Q424" s="14">
        <f>'240Nm 11mm 0.76m-min'!Q22</f>
        <v>38.5</v>
      </c>
      <c r="R424" s="26">
        <f>'240Nm 11mm 0.76m-min'!R22</f>
        <v>1</v>
      </c>
    </row>
    <row r="425" spans="1:18" x14ac:dyDescent="0.25">
      <c r="A425" s="24">
        <f>'240Nm 11mm 0.76m-min'!A23</f>
        <v>10257824</v>
      </c>
      <c r="B425" s="24">
        <f>'240Nm 11mm 0.76m-min'!B23</f>
        <v>1.8280000000000001</v>
      </c>
      <c r="C425" s="24" t="str">
        <f>'240Nm 11mm 0.76m-min'!C23</f>
        <v>Ds20x20</v>
      </c>
      <c r="D425" s="24" t="str">
        <f>'240Nm 11mm 0.76m-min'!D23</f>
        <v>Ds</v>
      </c>
      <c r="E425" s="35">
        <f>'240Nm 11mm 0.76m-min'!E23</f>
        <v>20</v>
      </c>
      <c r="F425" s="14" t="e">
        <f>'240Nm 11mm 0.76m-min'!F23</f>
        <v>#N/A</v>
      </c>
      <c r="G425" s="41">
        <f>'240Nm 11mm 0.76m-min'!G23</f>
        <v>20</v>
      </c>
      <c r="H425" s="24" t="str">
        <f>'240Nm 11mm 0.76m-min'!H23</f>
        <v>J</v>
      </c>
      <c r="I425" s="35">
        <f>'240Nm 11mm 0.76m-min'!I23</f>
        <v>32</v>
      </c>
      <c r="J425" s="35">
        <f>'240Nm 11mm 0.76m-min'!J23</f>
        <v>44</v>
      </c>
      <c r="K425" s="25">
        <f>'240Nm 11mm 0.76m-min'!K23</f>
        <v>33.28</v>
      </c>
      <c r="L425" s="24" t="str">
        <f>'240Nm 11mm 0.76m-min'!L23</f>
        <v>Acciaio inox</v>
      </c>
      <c r="M425" s="25">
        <f>'240Nm 11mm 0.76m-min'!M23</f>
        <v>154.97999999999999</v>
      </c>
      <c r="N425" s="37">
        <f>'240Nm 11mm 0.76m-min'!N23</f>
        <v>240</v>
      </c>
      <c r="O425" s="41">
        <f>'240Nm 11mm 0.76m-min'!O23</f>
        <v>11</v>
      </c>
      <c r="P425" s="46">
        <f>'240Nm 11mm 0.76m-min'!P23</f>
        <v>0.76049999999999995</v>
      </c>
      <c r="Q425" s="14">
        <f>'240Nm 11mm 0.76m-min'!Q23</f>
        <v>38.5</v>
      </c>
      <c r="R425" s="26">
        <f>'240Nm 11mm 0.76m-min'!R23</f>
        <v>1</v>
      </c>
    </row>
    <row r="426" spans="1:18" x14ac:dyDescent="0.25">
      <c r="A426" s="24">
        <f>'240Nm 11mm 0.76m-min'!A24</f>
        <v>9921602</v>
      </c>
      <c r="B426" s="24">
        <f>'240Nm 11mm 0.76m-min'!B24</f>
        <v>1.492</v>
      </c>
      <c r="C426" s="24" t="str">
        <f>'240Nm 11mm 0.76m-min'!C24</f>
        <v>Tr32x6</v>
      </c>
      <c r="D426" s="24" t="str">
        <f>'240Nm 11mm 0.76m-min'!D24</f>
        <v>Tr</v>
      </c>
      <c r="E426" s="35">
        <f>'240Nm 11mm 0.76m-min'!E24</f>
        <v>32</v>
      </c>
      <c r="F426" s="14" t="e">
        <f>'240Nm 11mm 0.76m-min'!F24</f>
        <v>#N/A</v>
      </c>
      <c r="G426" s="41">
        <f>'240Nm 11mm 0.76m-min'!G24</f>
        <v>6</v>
      </c>
      <c r="H426" s="24" t="str">
        <f>'240Nm 11mm 0.76m-min'!H24</f>
        <v>J</v>
      </c>
      <c r="I426" s="35">
        <f>'240Nm 11mm 0.76m-min'!I24</f>
        <v>45</v>
      </c>
      <c r="J426" s="35">
        <f>'240Nm 11mm 0.76m-min'!J24</f>
        <v>46</v>
      </c>
      <c r="K426" s="25">
        <f>'240Nm 11mm 0.76m-min'!K24</f>
        <v>33.869999999999997</v>
      </c>
      <c r="L426" s="24" t="str">
        <f>'240Nm 11mm 0.76m-min'!L24</f>
        <v>Acciaio C15</v>
      </c>
      <c r="M426" s="25">
        <f>'240Nm 11mm 0.76m-min'!M24</f>
        <v>67.48</v>
      </c>
      <c r="N426" s="37">
        <f>'240Nm 11mm 0.76m-min'!N24</f>
        <v>240</v>
      </c>
      <c r="O426" s="41">
        <f>'240Nm 11mm 0.76m-min'!O24</f>
        <v>11</v>
      </c>
      <c r="P426" s="46">
        <f>'240Nm 11mm 0.76m-min'!P24</f>
        <v>0.76049999999999995</v>
      </c>
      <c r="Q426" s="14">
        <f>'240Nm 11mm 0.76m-min'!Q24</f>
        <v>128.33333333333334</v>
      </c>
      <c r="R426" s="26">
        <f>'240Nm 11mm 0.76m-min'!R24</f>
        <v>1</v>
      </c>
    </row>
    <row r="427" spans="1:18" x14ac:dyDescent="0.25">
      <c r="A427" s="24">
        <f>'240Nm 11mm 0.76m-min'!A25</f>
        <v>9887389</v>
      </c>
      <c r="B427" s="24">
        <f>'240Nm 11mm 0.76m-min'!B25</f>
        <v>1.254</v>
      </c>
      <c r="C427" s="24" t="str">
        <f>'240Nm 11mm 0.76m-min'!C25</f>
        <v>Tr28x5</v>
      </c>
      <c r="D427" s="24" t="str">
        <f>'240Nm 11mm 0.76m-min'!D25</f>
        <v>Tr</v>
      </c>
      <c r="E427" s="35">
        <f>'240Nm 11mm 0.76m-min'!E25</f>
        <v>28</v>
      </c>
      <c r="F427" s="14" t="e">
        <f>'240Nm 11mm 0.76m-min'!F25</f>
        <v>#N/A</v>
      </c>
      <c r="G427" s="41">
        <f>'240Nm 11mm 0.76m-min'!G25</f>
        <v>5</v>
      </c>
      <c r="H427" s="24" t="str">
        <f>'240Nm 11mm 0.76m-min'!H25</f>
        <v>W300</v>
      </c>
      <c r="I427" s="35">
        <f>'240Nm 11mm 0.76m-min'!I25</f>
        <v>38</v>
      </c>
      <c r="J427" s="35">
        <f>'240Nm 11mm 0.76m-min'!J25</f>
        <v>46</v>
      </c>
      <c r="K427" s="25">
        <f>'240Nm 11mm 0.76m-min'!K25</f>
        <v>32.18</v>
      </c>
      <c r="L427" s="24" t="str">
        <f>'240Nm 11mm 0.76m-min'!L25</f>
        <v>Acciaio inox</v>
      </c>
      <c r="M427" s="25">
        <f>'240Nm 11mm 0.76m-min'!M25</f>
        <v>194.9</v>
      </c>
      <c r="N427" s="37">
        <f>'240Nm 11mm 0.76m-min'!N25</f>
        <v>240</v>
      </c>
      <c r="O427" s="41">
        <f>'240Nm 11mm 0.76m-min'!O25</f>
        <v>11</v>
      </c>
      <c r="P427" s="46">
        <f>'240Nm 11mm 0.76m-min'!P25</f>
        <v>0.76049999999999995</v>
      </c>
      <c r="Q427" s="14">
        <f>'240Nm 11mm 0.76m-min'!Q25</f>
        <v>154</v>
      </c>
      <c r="R427" s="26">
        <f>'240Nm 11mm 0.76m-min'!R25</f>
        <v>1</v>
      </c>
    </row>
    <row r="428" spans="1:18" x14ac:dyDescent="0.25">
      <c r="A428" s="24">
        <f>'240Nm 11mm 0.76m-min'!A26</f>
        <v>9567503</v>
      </c>
      <c r="B428" s="24">
        <f>'240Nm 11mm 0.76m-min'!B26</f>
        <v>1.254</v>
      </c>
      <c r="C428" s="24" t="str">
        <f>'240Nm 11mm 0.76m-min'!C26</f>
        <v>Tr26x5</v>
      </c>
      <c r="D428" s="24" t="str">
        <f>'240Nm 11mm 0.76m-min'!D26</f>
        <v>Tr</v>
      </c>
      <c r="E428" s="35">
        <f>'240Nm 11mm 0.76m-min'!E26</f>
        <v>26</v>
      </c>
      <c r="F428" s="14" t="e">
        <f>'240Nm 11mm 0.76m-min'!F26</f>
        <v>#N/A</v>
      </c>
      <c r="G428" s="41">
        <f>'240Nm 11mm 0.76m-min'!G26</f>
        <v>5</v>
      </c>
      <c r="H428" s="24" t="str">
        <f>'240Nm 11mm 0.76m-min'!H26</f>
        <v>J</v>
      </c>
      <c r="I428" s="35">
        <f>'240Nm 11mm 0.76m-min'!I26</f>
        <v>38</v>
      </c>
      <c r="J428" s="35">
        <f>'240Nm 11mm 0.76m-min'!J26</f>
        <v>46</v>
      </c>
      <c r="K428" s="25">
        <f>'240Nm 11mm 0.76m-min'!K26</f>
        <v>24.06</v>
      </c>
      <c r="L428" s="24" t="str">
        <f>'240Nm 11mm 0.76m-min'!L26</f>
        <v>Acciaio inox</v>
      </c>
      <c r="M428" s="25">
        <f>'240Nm 11mm 0.76m-min'!M26</f>
        <v>171.9</v>
      </c>
      <c r="N428" s="37">
        <f>'240Nm 11mm 0.76m-min'!N26</f>
        <v>240</v>
      </c>
      <c r="O428" s="41">
        <f>'240Nm 11mm 0.76m-min'!O26</f>
        <v>11</v>
      </c>
      <c r="P428" s="46">
        <f>'240Nm 11mm 0.76m-min'!P26</f>
        <v>0.76049999999999995</v>
      </c>
      <c r="Q428" s="14">
        <f>'240Nm 11mm 0.76m-min'!Q26</f>
        <v>154</v>
      </c>
      <c r="R428" s="26">
        <f>'240Nm 11mm 0.76m-min'!R26</f>
        <v>1</v>
      </c>
    </row>
    <row r="429" spans="1:18" x14ac:dyDescent="0.25">
      <c r="A429" s="24">
        <f>'240Nm 11mm 0.76m-min'!A27</f>
        <v>9237353</v>
      </c>
      <c r="B429" s="24">
        <f>'240Nm 11mm 0.76m-min'!B27</f>
        <v>1.492</v>
      </c>
      <c r="C429" s="24" t="str">
        <f>'240Nm 11mm 0.76m-min'!C27</f>
        <v>Tr30x6</v>
      </c>
      <c r="D429" s="24" t="str">
        <f>'240Nm 11mm 0.76m-min'!D27</f>
        <v>Tr</v>
      </c>
      <c r="E429" s="35">
        <f>'240Nm 11mm 0.76m-min'!E27</f>
        <v>30</v>
      </c>
      <c r="F429" s="14" t="e">
        <f>'240Nm 11mm 0.76m-min'!F27</f>
        <v>#N/A</v>
      </c>
      <c r="G429" s="41">
        <f>'240Nm 11mm 0.76m-min'!G27</f>
        <v>6</v>
      </c>
      <c r="H429" s="24" t="str">
        <f>'240Nm 11mm 0.76m-min'!H27</f>
        <v>J</v>
      </c>
      <c r="I429" s="35">
        <f>'240Nm 11mm 0.76m-min'!I27</f>
        <v>38</v>
      </c>
      <c r="J429" s="35">
        <f>'240Nm 11mm 0.76m-min'!J27</f>
        <v>46</v>
      </c>
      <c r="K429" s="25">
        <f>'240Nm 11mm 0.76m-min'!K27</f>
        <v>29.79</v>
      </c>
      <c r="L429" s="24" t="str">
        <f>'240Nm 11mm 0.76m-min'!L27</f>
        <v>Acciaio C15</v>
      </c>
      <c r="M429" s="25">
        <f>'240Nm 11mm 0.76m-min'!M27</f>
        <v>54.6</v>
      </c>
      <c r="N429" s="37">
        <f>'240Nm 11mm 0.76m-min'!N27</f>
        <v>240</v>
      </c>
      <c r="O429" s="41">
        <f>'240Nm 11mm 0.76m-min'!O27</f>
        <v>11</v>
      </c>
      <c r="P429" s="46">
        <f>'240Nm 11mm 0.76m-min'!P27</f>
        <v>0.76049999999999995</v>
      </c>
      <c r="Q429" s="14">
        <f>'240Nm 11mm 0.76m-min'!Q27</f>
        <v>128.33333333333334</v>
      </c>
      <c r="R429" s="26">
        <f>'240Nm 11mm 0.76m-min'!R27</f>
        <v>1</v>
      </c>
    </row>
    <row r="430" spans="1:18" x14ac:dyDescent="0.25">
      <c r="A430" s="24">
        <f>'240Nm 11mm 0.76m-min'!A28</f>
        <v>9237353</v>
      </c>
      <c r="B430" s="24">
        <f>'240Nm 11mm 0.76m-min'!B28</f>
        <v>1.492</v>
      </c>
      <c r="C430" s="24" t="str">
        <f>'240Nm 11mm 0.76m-min'!C28</f>
        <v>Tr30x6</v>
      </c>
      <c r="D430" s="24" t="str">
        <f>'240Nm 11mm 0.76m-min'!D28</f>
        <v>Tr</v>
      </c>
      <c r="E430" s="35">
        <f>'240Nm 11mm 0.76m-min'!E28</f>
        <v>30</v>
      </c>
      <c r="F430" s="14" t="e">
        <f>'240Nm 11mm 0.76m-min'!F28</f>
        <v>#N/A</v>
      </c>
      <c r="G430" s="41">
        <f>'240Nm 11mm 0.76m-min'!G28</f>
        <v>6</v>
      </c>
      <c r="H430" s="24" t="str">
        <f>'240Nm 11mm 0.76m-min'!H28</f>
        <v>J</v>
      </c>
      <c r="I430" s="35">
        <f>'240Nm 11mm 0.76m-min'!I28</f>
        <v>45</v>
      </c>
      <c r="J430" s="35">
        <f>'240Nm 11mm 0.76m-min'!J28</f>
        <v>46</v>
      </c>
      <c r="K430" s="25">
        <f>'240Nm 11mm 0.76m-min'!K28</f>
        <v>33.869999999999997</v>
      </c>
      <c r="L430" s="24" t="str">
        <f>'240Nm 11mm 0.76m-min'!L28</f>
        <v>Acciaio C15</v>
      </c>
      <c r="M430" s="25">
        <f>'240Nm 11mm 0.76m-min'!M28</f>
        <v>54.6</v>
      </c>
      <c r="N430" s="37">
        <f>'240Nm 11mm 0.76m-min'!N28</f>
        <v>240</v>
      </c>
      <c r="O430" s="41">
        <f>'240Nm 11mm 0.76m-min'!O28</f>
        <v>11</v>
      </c>
      <c r="P430" s="46">
        <f>'240Nm 11mm 0.76m-min'!P28</f>
        <v>0.76049999999999995</v>
      </c>
      <c r="Q430" s="14">
        <f>'240Nm 11mm 0.76m-min'!Q28</f>
        <v>128.33333333333334</v>
      </c>
      <c r="R430" s="26">
        <f>'240Nm 11mm 0.76m-min'!R28</f>
        <v>1</v>
      </c>
    </row>
    <row r="431" spans="1:18" x14ac:dyDescent="0.25">
      <c r="A431" s="24">
        <f>'240Nm 11mm 0.76m-min'!A29</f>
        <v>9111908</v>
      </c>
      <c r="B431" s="24">
        <f>'240Nm 11mm 0.76m-min'!B29</f>
        <v>1.254</v>
      </c>
      <c r="C431" s="24" t="str">
        <f>'240Nm 11mm 0.76m-min'!C29</f>
        <v>Tr26x5</v>
      </c>
      <c r="D431" s="24" t="str">
        <f>'240Nm 11mm 0.76m-min'!D29</f>
        <v>Tr</v>
      </c>
      <c r="E431" s="35">
        <f>'240Nm 11mm 0.76m-min'!E29</f>
        <v>26</v>
      </c>
      <c r="F431" s="14" t="e">
        <f>'240Nm 11mm 0.76m-min'!F29</f>
        <v>#N/A</v>
      </c>
      <c r="G431" s="41">
        <f>'240Nm 11mm 0.76m-min'!G29</f>
        <v>5</v>
      </c>
      <c r="H431" s="24" t="str">
        <f>'240Nm 11mm 0.76m-min'!H29</f>
        <v>W300</v>
      </c>
      <c r="I431" s="35">
        <f>'240Nm 11mm 0.76m-min'!I29</f>
        <v>38</v>
      </c>
      <c r="J431" s="35">
        <f>'240Nm 11mm 0.76m-min'!J29</f>
        <v>46</v>
      </c>
      <c r="K431" s="25">
        <f>'240Nm 11mm 0.76m-min'!K29</f>
        <v>31.02</v>
      </c>
      <c r="L431" s="24" t="str">
        <f>'240Nm 11mm 0.76m-min'!L29</f>
        <v>Acciaio inox</v>
      </c>
      <c r="M431" s="25">
        <f>'240Nm 11mm 0.76m-min'!M29</f>
        <v>171.9</v>
      </c>
      <c r="N431" s="37">
        <f>'240Nm 11mm 0.76m-min'!N29</f>
        <v>240</v>
      </c>
      <c r="O431" s="41">
        <f>'240Nm 11mm 0.76m-min'!O29</f>
        <v>11</v>
      </c>
      <c r="P431" s="46">
        <f>'240Nm 11mm 0.76m-min'!P29</f>
        <v>0.76049999999999995</v>
      </c>
      <c r="Q431" s="14">
        <f>'240Nm 11mm 0.76m-min'!Q29</f>
        <v>154</v>
      </c>
      <c r="R431" s="26">
        <f>'240Nm 11mm 0.76m-min'!R29</f>
        <v>1</v>
      </c>
    </row>
    <row r="432" spans="1:18" x14ac:dyDescent="0.25">
      <c r="A432" s="24">
        <f>'240Nm 11mm 0.76m-min'!A30</f>
        <v>8797479</v>
      </c>
      <c r="B432" s="24">
        <f>'240Nm 11mm 0.76m-min'!B30</f>
        <v>1.492</v>
      </c>
      <c r="C432" s="24" t="str">
        <f>'240Nm 11mm 0.76m-min'!C30</f>
        <v>Tr30x6</v>
      </c>
      <c r="D432" s="24" t="str">
        <f>'240Nm 11mm 0.76m-min'!D30</f>
        <v>Tr</v>
      </c>
      <c r="E432" s="35">
        <f>'240Nm 11mm 0.76m-min'!E30</f>
        <v>30</v>
      </c>
      <c r="F432" s="14" t="e">
        <f>'240Nm 11mm 0.76m-min'!F30</f>
        <v>#N/A</v>
      </c>
      <c r="G432" s="41">
        <f>'240Nm 11mm 0.76m-min'!G30</f>
        <v>6</v>
      </c>
      <c r="H432" s="24" t="str">
        <f>'240Nm 11mm 0.76m-min'!H30</f>
        <v>W300</v>
      </c>
      <c r="I432" s="35">
        <f>'240Nm 11mm 0.76m-min'!I30</f>
        <v>38</v>
      </c>
      <c r="J432" s="35">
        <f>'240Nm 11mm 0.76m-min'!J30</f>
        <v>46</v>
      </c>
      <c r="K432" s="25">
        <f>'240Nm 11mm 0.76m-min'!K30</f>
        <v>37.39</v>
      </c>
      <c r="L432" s="24" t="str">
        <f>'240Nm 11mm 0.76m-min'!L30</f>
        <v>Acciaio C15</v>
      </c>
      <c r="M432" s="25">
        <f>'240Nm 11mm 0.76m-min'!M30</f>
        <v>54.6</v>
      </c>
      <c r="N432" s="37">
        <f>'240Nm 11mm 0.76m-min'!N30</f>
        <v>240</v>
      </c>
      <c r="O432" s="41">
        <f>'240Nm 11mm 0.76m-min'!O30</f>
        <v>11</v>
      </c>
      <c r="P432" s="46">
        <f>'240Nm 11mm 0.76m-min'!P30</f>
        <v>0.76049999999999995</v>
      </c>
      <c r="Q432" s="14">
        <f>'240Nm 11mm 0.76m-min'!Q30</f>
        <v>128.33333333333334</v>
      </c>
      <c r="R432" s="26">
        <f>'240Nm 11mm 0.76m-min'!R30</f>
        <v>1</v>
      </c>
    </row>
    <row r="433" spans="1:18" x14ac:dyDescent="0.25">
      <c r="A433" s="24">
        <f>'240Nm 11mm 0.76m-min'!A31</f>
        <v>8797479</v>
      </c>
      <c r="B433" s="24">
        <f>'240Nm 11mm 0.76m-min'!B31</f>
        <v>1.492</v>
      </c>
      <c r="C433" s="24" t="str">
        <f>'240Nm 11mm 0.76m-min'!C31</f>
        <v>Tr30x6</v>
      </c>
      <c r="D433" s="24" t="str">
        <f>'240Nm 11mm 0.76m-min'!D31</f>
        <v>Tr</v>
      </c>
      <c r="E433" s="35">
        <f>'240Nm 11mm 0.76m-min'!E31</f>
        <v>30</v>
      </c>
      <c r="F433" s="14" t="e">
        <f>'240Nm 11mm 0.76m-min'!F31</f>
        <v>#N/A</v>
      </c>
      <c r="G433" s="41">
        <f>'240Nm 11mm 0.76m-min'!G31</f>
        <v>6</v>
      </c>
      <c r="H433" s="24" t="str">
        <f>'240Nm 11mm 0.76m-min'!H31</f>
        <v>W300</v>
      </c>
      <c r="I433" s="35">
        <f>'240Nm 11mm 0.76m-min'!I31</f>
        <v>45</v>
      </c>
      <c r="J433" s="35">
        <f>'240Nm 11mm 0.76m-min'!J31</f>
        <v>46</v>
      </c>
      <c r="K433" s="25">
        <f>'240Nm 11mm 0.76m-min'!K31</f>
        <v>43.4</v>
      </c>
      <c r="L433" s="24" t="str">
        <f>'240Nm 11mm 0.76m-min'!L31</f>
        <v>Acciaio C15</v>
      </c>
      <c r="M433" s="25">
        <f>'240Nm 11mm 0.76m-min'!M31</f>
        <v>54.6</v>
      </c>
      <c r="N433" s="37">
        <f>'240Nm 11mm 0.76m-min'!N31</f>
        <v>240</v>
      </c>
      <c r="O433" s="41">
        <f>'240Nm 11mm 0.76m-min'!O31</f>
        <v>11</v>
      </c>
      <c r="P433" s="46">
        <f>'240Nm 11mm 0.76m-min'!P31</f>
        <v>0.76049999999999995</v>
      </c>
      <c r="Q433" s="14">
        <f>'240Nm 11mm 0.76m-min'!Q31</f>
        <v>128.33333333333334</v>
      </c>
      <c r="R433" s="26">
        <f>'240Nm 11mm 0.76m-min'!R31</f>
        <v>1</v>
      </c>
    </row>
    <row r="434" spans="1:18" x14ac:dyDescent="0.25">
      <c r="A434" s="24">
        <f>'240Nm 11mm 0.76m-min'!A32</f>
        <v>8372672</v>
      </c>
      <c r="B434" s="24">
        <f>'240Nm 11mm 0.76m-min'!B32</f>
        <v>1.1970000000000001</v>
      </c>
      <c r="C434" s="24" t="str">
        <f>'240Nm 11mm 0.76m-min'!C32</f>
        <v>Tr24x5</v>
      </c>
      <c r="D434" s="24" t="str">
        <f>'240Nm 11mm 0.76m-min'!D32</f>
        <v>Tr</v>
      </c>
      <c r="E434" s="35">
        <f>'240Nm 11mm 0.76m-min'!E32</f>
        <v>24</v>
      </c>
      <c r="F434" s="14" t="e">
        <f>'240Nm 11mm 0.76m-min'!F32</f>
        <v>#N/A</v>
      </c>
      <c r="G434" s="41">
        <f>'240Nm 11mm 0.76m-min'!G32</f>
        <v>5</v>
      </c>
      <c r="H434" s="24" t="str">
        <f>'240Nm 11mm 0.76m-min'!H32</f>
        <v>J</v>
      </c>
      <c r="I434" s="35">
        <f>'240Nm 11mm 0.76m-min'!I32</f>
        <v>32</v>
      </c>
      <c r="J434" s="35">
        <f>'240Nm 11mm 0.76m-min'!J32</f>
        <v>44</v>
      </c>
      <c r="K434" s="25">
        <f>'240Nm 11mm 0.76m-min'!K32</f>
        <v>17.690000000000001</v>
      </c>
      <c r="L434" s="24" t="str">
        <f>'240Nm 11mm 0.76m-min'!L32</f>
        <v>Acciaio inox</v>
      </c>
      <c r="M434" s="25">
        <f>'240Nm 11mm 0.76m-min'!M32</f>
        <v>147.52000000000001</v>
      </c>
      <c r="N434" s="37">
        <f>'240Nm 11mm 0.76m-min'!N32</f>
        <v>240</v>
      </c>
      <c r="O434" s="41">
        <f>'240Nm 11mm 0.76m-min'!O32</f>
        <v>11</v>
      </c>
      <c r="P434" s="46">
        <f>'240Nm 11mm 0.76m-min'!P32</f>
        <v>0.76049999999999995</v>
      </c>
      <c r="Q434" s="14">
        <f>'240Nm 11mm 0.76m-min'!Q32</f>
        <v>154</v>
      </c>
      <c r="R434" s="26">
        <f>'240Nm 11mm 0.76m-min'!R32</f>
        <v>1</v>
      </c>
    </row>
    <row r="435" spans="1:18" x14ac:dyDescent="0.25">
      <c r="A435" s="24">
        <f>'240Nm 11mm 0.76m-min'!A33</f>
        <v>7973973</v>
      </c>
      <c r="B435" s="24">
        <f>'240Nm 11mm 0.76m-min'!B33</f>
        <v>1.1970000000000001</v>
      </c>
      <c r="C435" s="24" t="str">
        <f>'240Nm 11mm 0.76m-min'!C33</f>
        <v>Tr24x5</v>
      </c>
      <c r="D435" s="24" t="str">
        <f>'240Nm 11mm 0.76m-min'!D33</f>
        <v>Tr</v>
      </c>
      <c r="E435" s="35">
        <f>'240Nm 11mm 0.76m-min'!E33</f>
        <v>24</v>
      </c>
      <c r="F435" s="14" t="e">
        <f>'240Nm 11mm 0.76m-min'!F33</f>
        <v>#N/A</v>
      </c>
      <c r="G435" s="41">
        <f>'240Nm 11mm 0.76m-min'!G33</f>
        <v>5</v>
      </c>
      <c r="H435" s="24" t="str">
        <f>'240Nm 11mm 0.76m-min'!H33</f>
        <v>W300</v>
      </c>
      <c r="I435" s="35">
        <f>'240Nm 11mm 0.76m-min'!I33</f>
        <v>32</v>
      </c>
      <c r="J435" s="35">
        <f>'240Nm 11mm 0.76m-min'!J33</f>
        <v>44</v>
      </c>
      <c r="K435" s="25">
        <f>'240Nm 11mm 0.76m-min'!K33</f>
        <v>24.23</v>
      </c>
      <c r="L435" s="24" t="str">
        <f>'240Nm 11mm 0.76m-min'!L33</f>
        <v>Acciaio inox</v>
      </c>
      <c r="M435" s="25">
        <f>'240Nm 11mm 0.76m-min'!M33</f>
        <v>147.52000000000001</v>
      </c>
      <c r="N435" s="37">
        <f>'240Nm 11mm 0.76m-min'!N33</f>
        <v>240</v>
      </c>
      <c r="O435" s="41">
        <f>'240Nm 11mm 0.76m-min'!O33</f>
        <v>11</v>
      </c>
      <c r="P435" s="46">
        <f>'240Nm 11mm 0.76m-min'!P33</f>
        <v>0.76049999999999995</v>
      </c>
      <c r="Q435" s="14">
        <f>'240Nm 11mm 0.76m-min'!Q33</f>
        <v>154</v>
      </c>
      <c r="R435" s="26">
        <f>'240Nm 11mm 0.76m-min'!R33</f>
        <v>1</v>
      </c>
    </row>
    <row r="436" spans="1:18" x14ac:dyDescent="0.25">
      <c r="A436" s="24">
        <f>'240Nm 11mm 0.76m-min'!A34</f>
        <v>7937281</v>
      </c>
      <c r="B436" s="24">
        <f>'240Nm 11mm 0.76m-min'!B34</f>
        <v>0.96899999999999997</v>
      </c>
      <c r="C436" s="24" t="str">
        <f>'240Nm 11mm 0.76m-min'!C34</f>
        <v>Tr18x4</v>
      </c>
      <c r="D436" s="24" t="str">
        <f>'240Nm 11mm 0.76m-min'!D34</f>
        <v>Tr</v>
      </c>
      <c r="E436" s="35">
        <f>'240Nm 11mm 0.76m-min'!E34</f>
        <v>18</v>
      </c>
      <c r="F436" s="14" t="e">
        <f>'240Nm 11mm 0.76m-min'!F34</f>
        <v>#N/A</v>
      </c>
      <c r="G436" s="41">
        <f>'240Nm 11mm 0.76m-min'!G34</f>
        <v>4</v>
      </c>
      <c r="H436" s="24" t="str">
        <f>'240Nm 11mm 0.76m-min'!H34</f>
        <v>J200</v>
      </c>
      <c r="I436" s="35">
        <f>'240Nm 11mm 0.76m-min'!I34</f>
        <v>28</v>
      </c>
      <c r="J436" s="35">
        <f>'240Nm 11mm 0.76m-min'!J34</f>
        <v>35</v>
      </c>
      <c r="K436" s="25">
        <f>'240Nm 11mm 0.76m-min'!K34</f>
        <v>36.35</v>
      </c>
      <c r="L436" s="24" t="str">
        <f>'240Nm 11mm 0.76m-min'!L34</f>
        <v>Alluminio</v>
      </c>
      <c r="M436" s="25">
        <f>'240Nm 11mm 0.76m-min'!M34</f>
        <v>177.48</v>
      </c>
      <c r="N436" s="37">
        <f>'240Nm 11mm 0.76m-min'!N34</f>
        <v>240</v>
      </c>
      <c r="O436" s="41">
        <f>'240Nm 11mm 0.76m-min'!O34</f>
        <v>11</v>
      </c>
      <c r="P436" s="46">
        <f>'240Nm 11mm 0.76m-min'!P34</f>
        <v>0.76049999999999995</v>
      </c>
      <c r="Q436" s="14">
        <f>'240Nm 11mm 0.76m-min'!Q34</f>
        <v>192.5</v>
      </c>
      <c r="R436" s="26">
        <f>'240Nm 11mm 0.76m-min'!R34</f>
        <v>1</v>
      </c>
    </row>
    <row r="437" spans="1:18" x14ac:dyDescent="0.25">
      <c r="A437" s="24">
        <f>'240Nm 11mm 0.76m-min'!A35</f>
        <v>7711671</v>
      </c>
      <c r="B437" s="24">
        <f>'240Nm 11mm 0.76m-min'!B35</f>
        <v>1.1970000000000001</v>
      </c>
      <c r="C437" s="24" t="str">
        <f>'240Nm 11mm 0.76m-min'!C35</f>
        <v>Tr24x5</v>
      </c>
      <c r="D437" s="24" t="str">
        <f>'240Nm 11mm 0.76m-min'!D35</f>
        <v>Tr</v>
      </c>
      <c r="E437" s="35">
        <f>'240Nm 11mm 0.76m-min'!E35</f>
        <v>24</v>
      </c>
      <c r="F437" s="14" t="e">
        <f>'240Nm 11mm 0.76m-min'!F35</f>
        <v>#N/A</v>
      </c>
      <c r="G437" s="41">
        <f>'240Nm 11mm 0.76m-min'!G35</f>
        <v>5</v>
      </c>
      <c r="H437" s="24" t="str">
        <f>'240Nm 11mm 0.76m-min'!H35</f>
        <v>R</v>
      </c>
      <c r="I437" s="35">
        <f>'240Nm 11mm 0.76m-min'!I35</f>
        <v>32</v>
      </c>
      <c r="J437" s="35">
        <f>'240Nm 11mm 0.76m-min'!J35</f>
        <v>44</v>
      </c>
      <c r="K437" s="25">
        <f>'240Nm 11mm 0.76m-min'!K35</f>
        <v>15.06</v>
      </c>
      <c r="L437" s="24" t="str">
        <f>'240Nm 11mm 0.76m-min'!L35</f>
        <v>Acciaio inox</v>
      </c>
      <c r="M437" s="25">
        <f>'240Nm 11mm 0.76m-min'!M35</f>
        <v>147.52000000000001</v>
      </c>
      <c r="N437" s="37">
        <f>'240Nm 11mm 0.76m-min'!N35</f>
        <v>240</v>
      </c>
      <c r="O437" s="41">
        <f>'240Nm 11mm 0.76m-min'!O35</f>
        <v>11</v>
      </c>
      <c r="P437" s="46">
        <f>'240Nm 11mm 0.76m-min'!P35</f>
        <v>0.76049999999999995</v>
      </c>
      <c r="Q437" s="14">
        <f>'240Nm 11mm 0.76m-min'!Q35</f>
        <v>154</v>
      </c>
      <c r="R437" s="26">
        <f>'240Nm 11mm 0.76m-min'!R35</f>
        <v>1</v>
      </c>
    </row>
    <row r="438" spans="1:18" x14ac:dyDescent="0.25">
      <c r="A438" s="24">
        <f>'240Nm 11mm 0.76m-min'!A36</f>
        <v>7267231</v>
      </c>
      <c r="B438" s="24">
        <f>'240Nm 11mm 0.76m-min'!B36</f>
        <v>1.254</v>
      </c>
      <c r="C438" s="24" t="str">
        <f>'240Nm 11mm 0.76m-min'!C36</f>
        <v>Tr28x5</v>
      </c>
      <c r="D438" s="24" t="str">
        <f>'240Nm 11mm 0.76m-min'!D36</f>
        <v>Tr</v>
      </c>
      <c r="E438" s="35">
        <f>'240Nm 11mm 0.76m-min'!E36</f>
        <v>28</v>
      </c>
      <c r="F438" s="14" t="e">
        <f>'240Nm 11mm 0.76m-min'!F36</f>
        <v>#N/A</v>
      </c>
      <c r="G438" s="41">
        <f>'240Nm 11mm 0.76m-min'!G36</f>
        <v>5</v>
      </c>
      <c r="H438" s="24" t="str">
        <f>'240Nm 11mm 0.76m-min'!H36</f>
        <v>J</v>
      </c>
      <c r="I438" s="35">
        <f>'240Nm 11mm 0.76m-min'!I36</f>
        <v>38</v>
      </c>
      <c r="J438" s="35">
        <f>'240Nm 11mm 0.76m-min'!J36</f>
        <v>46</v>
      </c>
      <c r="K438" s="25">
        <f>'240Nm 11mm 0.76m-min'!K36</f>
        <v>25.1</v>
      </c>
      <c r="L438" s="24" t="str">
        <f>'240Nm 11mm 0.76m-min'!L36</f>
        <v>Acciaio C15</v>
      </c>
      <c r="M438" s="25">
        <f>'240Nm 11mm 0.76m-min'!M36</f>
        <v>56.9</v>
      </c>
      <c r="N438" s="37">
        <f>'240Nm 11mm 0.76m-min'!N36</f>
        <v>240</v>
      </c>
      <c r="O438" s="41">
        <f>'240Nm 11mm 0.76m-min'!O36</f>
        <v>11</v>
      </c>
      <c r="P438" s="46">
        <f>'240Nm 11mm 0.76m-min'!P36</f>
        <v>0.76049999999999995</v>
      </c>
      <c r="Q438" s="14">
        <f>'240Nm 11mm 0.76m-min'!Q36</f>
        <v>154</v>
      </c>
      <c r="R438" s="26">
        <f>'240Nm 11mm 0.76m-min'!R36</f>
        <v>1</v>
      </c>
    </row>
    <row r="439" spans="1:18" x14ac:dyDescent="0.25">
      <c r="A439" s="24">
        <f>'240Nm 11mm 0.76m-min'!A37</f>
        <v>7245880</v>
      </c>
      <c r="B439" s="24">
        <f>'240Nm 11mm 0.76m-min'!B37</f>
        <v>2.0019999999999998</v>
      </c>
      <c r="C439" s="24" t="str">
        <f>'240Nm 11mm 0.76m-min'!C37</f>
        <v>Ds18x24</v>
      </c>
      <c r="D439" s="24" t="str">
        <f>'240Nm 11mm 0.76m-min'!D37</f>
        <v>Ds</v>
      </c>
      <c r="E439" s="35">
        <f>'240Nm 11mm 0.76m-min'!E37</f>
        <v>18</v>
      </c>
      <c r="F439" s="14" t="e">
        <f>'240Nm 11mm 0.76m-min'!F37</f>
        <v>#N/A</v>
      </c>
      <c r="G439" s="41">
        <f>'240Nm 11mm 0.76m-min'!G37</f>
        <v>24</v>
      </c>
      <c r="H439" s="24" t="str">
        <f>'240Nm 11mm 0.76m-min'!H37</f>
        <v>J</v>
      </c>
      <c r="I439" s="35">
        <f>'240Nm 11mm 0.76m-min'!I37</f>
        <v>28</v>
      </c>
      <c r="J439" s="35">
        <f>'240Nm 11mm 0.76m-min'!J37</f>
        <v>35</v>
      </c>
      <c r="K439" s="25">
        <f>'240Nm 11mm 0.76m-min'!K37</f>
        <v>26.91</v>
      </c>
      <c r="L439" s="24" t="str">
        <f>'240Nm 11mm 0.76m-min'!L37</f>
        <v>Alluminio</v>
      </c>
      <c r="M439" s="25">
        <f>'240Nm 11mm 0.76m-min'!M37</f>
        <v>243</v>
      </c>
      <c r="N439" s="37">
        <f>'240Nm 11mm 0.76m-min'!N37</f>
        <v>240</v>
      </c>
      <c r="O439" s="41">
        <f>'240Nm 11mm 0.76m-min'!O37</f>
        <v>11</v>
      </c>
      <c r="P439" s="46">
        <f>'240Nm 11mm 0.76m-min'!P37</f>
        <v>0.76049999999999995</v>
      </c>
      <c r="Q439" s="14">
        <f>'240Nm 11mm 0.76m-min'!Q37</f>
        <v>32.083333333333336</v>
      </c>
      <c r="R439" s="26">
        <f>'240Nm 11mm 0.76m-min'!R37</f>
        <v>1</v>
      </c>
    </row>
    <row r="440" spans="1:18" x14ac:dyDescent="0.25">
      <c r="A440" s="24">
        <f>'240Nm 11mm 0.76m-min'!A38</f>
        <v>7245880</v>
      </c>
      <c r="B440" s="24">
        <f>'240Nm 11mm 0.76m-min'!B38</f>
        <v>2.0019999999999998</v>
      </c>
      <c r="C440" s="24" t="str">
        <f>'240Nm 11mm 0.76m-min'!C38</f>
        <v>Ds18x24</v>
      </c>
      <c r="D440" s="24" t="str">
        <f>'240Nm 11mm 0.76m-min'!D38</f>
        <v>Ds</v>
      </c>
      <c r="E440" s="35">
        <f>'240Nm 11mm 0.76m-min'!E38</f>
        <v>18</v>
      </c>
      <c r="F440" s="14" t="e">
        <f>'240Nm 11mm 0.76m-min'!F38</f>
        <v>#N/A</v>
      </c>
      <c r="G440" s="41">
        <f>'240Nm 11mm 0.76m-min'!G38</f>
        <v>24</v>
      </c>
      <c r="H440" s="24" t="str">
        <f>'240Nm 11mm 0.76m-min'!H38</f>
        <v>J</v>
      </c>
      <c r="I440" s="35">
        <f>'240Nm 11mm 0.76m-min'!I38</f>
        <v>28</v>
      </c>
      <c r="J440" s="35">
        <f>'240Nm 11mm 0.76m-min'!J38</f>
        <v>35</v>
      </c>
      <c r="K440" s="25">
        <f>'240Nm 11mm 0.76m-min'!K38</f>
        <v>26.91</v>
      </c>
      <c r="L440" s="24" t="str">
        <f>'240Nm 11mm 0.76m-min'!L38</f>
        <v>Acciaio inox</v>
      </c>
      <c r="M440" s="25">
        <f>'240Nm 11mm 0.76m-min'!M38</f>
        <v>146.37</v>
      </c>
      <c r="N440" s="37">
        <f>'240Nm 11mm 0.76m-min'!N38</f>
        <v>240</v>
      </c>
      <c r="O440" s="41">
        <f>'240Nm 11mm 0.76m-min'!O38</f>
        <v>11</v>
      </c>
      <c r="P440" s="46">
        <f>'240Nm 11mm 0.76m-min'!P38</f>
        <v>0.76049999999999995</v>
      </c>
      <c r="Q440" s="14">
        <f>'240Nm 11mm 0.76m-min'!Q38</f>
        <v>32.083333333333336</v>
      </c>
      <c r="R440" s="26">
        <f>'240Nm 11mm 0.76m-min'!R38</f>
        <v>1</v>
      </c>
    </row>
    <row r="441" spans="1:18" x14ac:dyDescent="0.25">
      <c r="A441" s="24">
        <f>'240Nm 11mm 0.76m-min'!A39</f>
        <v>6993971</v>
      </c>
      <c r="B441" s="24">
        <f>'240Nm 11mm 0.76m-min'!B39</f>
        <v>6.4260000000000002</v>
      </c>
      <c r="C441" s="24" t="str">
        <f>'240Nm 11mm 0.76m-min'!C39</f>
        <v>Ds20x80</v>
      </c>
      <c r="D441" s="24" t="str">
        <f>'240Nm 11mm 0.76m-min'!D39</f>
        <v>Ds</v>
      </c>
      <c r="E441" s="35">
        <f>'240Nm 11mm 0.76m-min'!E39</f>
        <v>20</v>
      </c>
      <c r="F441" s="14" t="e">
        <f>'240Nm 11mm 0.76m-min'!F39</f>
        <v>#N/A</v>
      </c>
      <c r="G441" s="41">
        <f>'240Nm 11mm 0.76m-min'!G39</f>
        <v>80</v>
      </c>
      <c r="H441" s="24" t="str">
        <f>'240Nm 11mm 0.76m-min'!H39</f>
        <v>J</v>
      </c>
      <c r="I441" s="35">
        <f>'240Nm 11mm 0.76m-min'!I39</f>
        <v>32</v>
      </c>
      <c r="J441" s="35">
        <f>'240Nm 11mm 0.76m-min'!J39</f>
        <v>44</v>
      </c>
      <c r="K441" s="25">
        <f>'240Nm 11mm 0.76m-min'!K39</f>
        <v>33.28</v>
      </c>
      <c r="L441" s="24" t="str">
        <f>'240Nm 11mm 0.76m-min'!L39</f>
        <v>Alluminio</v>
      </c>
      <c r="M441" s="25">
        <f>'240Nm 11mm 0.76m-min'!M39</f>
        <v>270</v>
      </c>
      <c r="N441" s="37">
        <f>'240Nm 11mm 0.76m-min'!N39</f>
        <v>240</v>
      </c>
      <c r="O441" s="41">
        <f>'240Nm 11mm 0.76m-min'!O39</f>
        <v>11</v>
      </c>
      <c r="P441" s="46">
        <f>'240Nm 11mm 0.76m-min'!P39</f>
        <v>0.76049999999999995</v>
      </c>
      <c r="Q441" s="14">
        <f>'240Nm 11mm 0.76m-min'!Q39</f>
        <v>9.625</v>
      </c>
      <c r="R441" s="26">
        <f>'240Nm 11mm 0.76m-min'!R39</f>
        <v>1</v>
      </c>
    </row>
    <row r="442" spans="1:18" x14ac:dyDescent="0.25">
      <c r="A442" s="24">
        <f>'240Nm 11mm 0.76m-min'!A40</f>
        <v>6993971</v>
      </c>
      <c r="B442" s="24">
        <f>'240Nm 11mm 0.76m-min'!B40</f>
        <v>6.4260000000000002</v>
      </c>
      <c r="C442" s="24" t="str">
        <f>'240Nm 11mm 0.76m-min'!C40</f>
        <v>Ds20x80</v>
      </c>
      <c r="D442" s="24" t="str">
        <f>'240Nm 11mm 0.76m-min'!D40</f>
        <v>Ds</v>
      </c>
      <c r="E442" s="35">
        <f>'240Nm 11mm 0.76m-min'!E40</f>
        <v>20</v>
      </c>
      <c r="F442" s="14" t="e">
        <f>'240Nm 11mm 0.76m-min'!F40</f>
        <v>#N/A</v>
      </c>
      <c r="G442" s="41">
        <f>'240Nm 11mm 0.76m-min'!G40</f>
        <v>80</v>
      </c>
      <c r="H442" s="24" t="str">
        <f>'240Nm 11mm 0.76m-min'!H40</f>
        <v>J</v>
      </c>
      <c r="I442" s="35">
        <f>'240Nm 11mm 0.76m-min'!I40</f>
        <v>32</v>
      </c>
      <c r="J442" s="35">
        <f>'240Nm 11mm 0.76m-min'!J40</f>
        <v>44</v>
      </c>
      <c r="K442" s="25">
        <f>'240Nm 11mm 0.76m-min'!K40</f>
        <v>33.28</v>
      </c>
      <c r="L442" s="24" t="str">
        <f>'240Nm 11mm 0.76m-min'!L40</f>
        <v>Acciaio inox</v>
      </c>
      <c r="M442" s="25">
        <f>'240Nm 11mm 0.76m-min'!M40</f>
        <v>164.82</v>
      </c>
      <c r="N442" s="37">
        <f>'240Nm 11mm 0.76m-min'!N40</f>
        <v>240</v>
      </c>
      <c r="O442" s="41">
        <f>'240Nm 11mm 0.76m-min'!O40</f>
        <v>11</v>
      </c>
      <c r="P442" s="46">
        <f>'240Nm 11mm 0.76m-min'!P40</f>
        <v>0.76049999999999995</v>
      </c>
      <c r="Q442" s="14">
        <f>'240Nm 11mm 0.76m-min'!Q40</f>
        <v>9.625</v>
      </c>
      <c r="R442" s="26">
        <f>'240Nm 11mm 0.76m-min'!R40</f>
        <v>1</v>
      </c>
    </row>
    <row r="443" spans="1:18" x14ac:dyDescent="0.25">
      <c r="A443" s="24">
        <f>'240Nm 11mm 0.76m-min'!A41</f>
        <v>6970409</v>
      </c>
      <c r="B443" s="24">
        <f>'240Nm 11mm 0.76m-min'!B41</f>
        <v>4.835</v>
      </c>
      <c r="C443" s="24" t="str">
        <f>'240Nm 11mm 0.76m-min'!C41</f>
        <v>Ds20x60</v>
      </c>
      <c r="D443" s="24" t="str">
        <f>'240Nm 11mm 0.76m-min'!D41</f>
        <v>Ds</v>
      </c>
      <c r="E443" s="35">
        <f>'240Nm 11mm 0.76m-min'!E41</f>
        <v>20</v>
      </c>
      <c r="F443" s="14" t="e">
        <f>'240Nm 11mm 0.76m-min'!F41</f>
        <v>#N/A</v>
      </c>
      <c r="G443" s="41">
        <f>'240Nm 11mm 0.76m-min'!G41</f>
        <v>60</v>
      </c>
      <c r="H443" s="24" t="str">
        <f>'240Nm 11mm 0.76m-min'!H41</f>
        <v>J</v>
      </c>
      <c r="I443" s="35">
        <f>'240Nm 11mm 0.76m-min'!I41</f>
        <v>32</v>
      </c>
      <c r="J443" s="35">
        <f>'240Nm 11mm 0.76m-min'!J41</f>
        <v>44</v>
      </c>
      <c r="K443" s="25">
        <f>'240Nm 11mm 0.76m-min'!K41</f>
        <v>33.28</v>
      </c>
      <c r="L443" s="24" t="str">
        <f>'240Nm 11mm 0.76m-min'!L41</f>
        <v>Alluminio</v>
      </c>
      <c r="M443" s="25">
        <f>'240Nm 11mm 0.76m-min'!M41</f>
        <v>270</v>
      </c>
      <c r="N443" s="37">
        <f>'240Nm 11mm 0.76m-min'!N41</f>
        <v>240</v>
      </c>
      <c r="O443" s="41">
        <f>'240Nm 11mm 0.76m-min'!O41</f>
        <v>11</v>
      </c>
      <c r="P443" s="46">
        <f>'240Nm 11mm 0.76m-min'!P41</f>
        <v>0.76049999999999995</v>
      </c>
      <c r="Q443" s="14">
        <f>'240Nm 11mm 0.76m-min'!Q41</f>
        <v>12.833333333333334</v>
      </c>
      <c r="R443" s="26">
        <f>'240Nm 11mm 0.76m-min'!R41</f>
        <v>1</v>
      </c>
    </row>
    <row r="444" spans="1:18" x14ac:dyDescent="0.25">
      <c r="A444" s="24">
        <f>'240Nm 11mm 0.76m-min'!A42</f>
        <v>6970409</v>
      </c>
      <c r="B444" s="24">
        <f>'240Nm 11mm 0.76m-min'!B42</f>
        <v>4.835</v>
      </c>
      <c r="C444" s="24" t="str">
        <f>'240Nm 11mm 0.76m-min'!C42</f>
        <v>Ds20x60</v>
      </c>
      <c r="D444" s="24" t="str">
        <f>'240Nm 11mm 0.76m-min'!D42</f>
        <v>Ds</v>
      </c>
      <c r="E444" s="35">
        <f>'240Nm 11mm 0.76m-min'!E42</f>
        <v>20</v>
      </c>
      <c r="F444" s="14" t="e">
        <f>'240Nm 11mm 0.76m-min'!F42</f>
        <v>#N/A</v>
      </c>
      <c r="G444" s="41">
        <f>'240Nm 11mm 0.76m-min'!G42</f>
        <v>60</v>
      </c>
      <c r="H444" s="24" t="str">
        <f>'240Nm 11mm 0.76m-min'!H42</f>
        <v>J</v>
      </c>
      <c r="I444" s="35">
        <f>'240Nm 11mm 0.76m-min'!I42</f>
        <v>32</v>
      </c>
      <c r="J444" s="35">
        <f>'240Nm 11mm 0.76m-min'!J42</f>
        <v>44</v>
      </c>
      <c r="K444" s="25">
        <f>'240Nm 11mm 0.76m-min'!K42</f>
        <v>33.28</v>
      </c>
      <c r="L444" s="24" t="str">
        <f>'240Nm 11mm 0.76m-min'!L42</f>
        <v>Acciaio inox</v>
      </c>
      <c r="M444" s="25">
        <f>'240Nm 11mm 0.76m-min'!M42</f>
        <v>158.26</v>
      </c>
      <c r="N444" s="37">
        <f>'240Nm 11mm 0.76m-min'!N42</f>
        <v>240</v>
      </c>
      <c r="O444" s="41">
        <f>'240Nm 11mm 0.76m-min'!O42</f>
        <v>11</v>
      </c>
      <c r="P444" s="46">
        <f>'240Nm 11mm 0.76m-min'!P42</f>
        <v>0.76049999999999995</v>
      </c>
      <c r="Q444" s="14">
        <f>'240Nm 11mm 0.76m-min'!Q42</f>
        <v>12.833333333333334</v>
      </c>
      <c r="R444" s="26">
        <f>'240Nm 11mm 0.76m-min'!R42</f>
        <v>1</v>
      </c>
    </row>
    <row r="445" spans="1:18" x14ac:dyDescent="0.25">
      <c r="A445" s="24">
        <f>'240Nm 11mm 0.76m-min'!A43</f>
        <v>6970409</v>
      </c>
      <c r="B445" s="24">
        <f>'240Nm 11mm 0.76m-min'!B43</f>
        <v>7.8730000000000002</v>
      </c>
      <c r="C445" s="24" t="str">
        <f>'240Nm 11mm 0.76m-min'!C43</f>
        <v>Ds20x90</v>
      </c>
      <c r="D445" s="24" t="str">
        <f>'240Nm 11mm 0.76m-min'!D43</f>
        <v>Ds</v>
      </c>
      <c r="E445" s="35">
        <f>'240Nm 11mm 0.76m-min'!E43</f>
        <v>20</v>
      </c>
      <c r="F445" s="14" t="e">
        <f>'240Nm 11mm 0.76m-min'!F43</f>
        <v>#N/A</v>
      </c>
      <c r="G445" s="41">
        <f>'240Nm 11mm 0.76m-min'!G43</f>
        <v>90</v>
      </c>
      <c r="H445" s="24" t="str">
        <f>'240Nm 11mm 0.76m-min'!H43</f>
        <v>J</v>
      </c>
      <c r="I445" s="35">
        <f>'240Nm 11mm 0.76m-min'!I43</f>
        <v>32</v>
      </c>
      <c r="J445" s="35">
        <f>'240Nm 11mm 0.76m-min'!J43</f>
        <v>44</v>
      </c>
      <c r="K445" s="25">
        <f>'240Nm 11mm 0.76m-min'!K43</f>
        <v>33.28</v>
      </c>
      <c r="L445" s="24" t="str">
        <f>'240Nm 11mm 0.76m-min'!L43</f>
        <v>Alluminio</v>
      </c>
      <c r="M445" s="25">
        <f>'240Nm 11mm 0.76m-min'!M43</f>
        <v>270</v>
      </c>
      <c r="N445" s="37">
        <f>'240Nm 11mm 0.76m-min'!N43</f>
        <v>240</v>
      </c>
      <c r="O445" s="41">
        <f>'240Nm 11mm 0.76m-min'!O43</f>
        <v>11</v>
      </c>
      <c r="P445" s="46">
        <f>'240Nm 11mm 0.76m-min'!P43</f>
        <v>0.76049999999999995</v>
      </c>
      <c r="Q445" s="14">
        <f>'240Nm 11mm 0.76m-min'!Q43</f>
        <v>8.5555555555555554</v>
      </c>
      <c r="R445" s="26">
        <f>'240Nm 11mm 0.76m-min'!R43</f>
        <v>1</v>
      </c>
    </row>
    <row r="446" spans="1:18" x14ac:dyDescent="0.25">
      <c r="A446" s="24">
        <f>'240Nm 11mm 0.76m-min'!A44</f>
        <v>6970409</v>
      </c>
      <c r="B446" s="24">
        <f>'240Nm 11mm 0.76m-min'!B44</f>
        <v>7.8730000000000002</v>
      </c>
      <c r="C446" s="24" t="str">
        <f>'240Nm 11mm 0.76m-min'!C44</f>
        <v>Ds20x90</v>
      </c>
      <c r="D446" s="24" t="str">
        <f>'240Nm 11mm 0.76m-min'!D44</f>
        <v>Ds</v>
      </c>
      <c r="E446" s="35">
        <f>'240Nm 11mm 0.76m-min'!E44</f>
        <v>20</v>
      </c>
      <c r="F446" s="14" t="e">
        <f>'240Nm 11mm 0.76m-min'!F44</f>
        <v>#N/A</v>
      </c>
      <c r="G446" s="41">
        <f>'240Nm 11mm 0.76m-min'!G44</f>
        <v>90</v>
      </c>
      <c r="H446" s="24" t="str">
        <f>'240Nm 11mm 0.76m-min'!H44</f>
        <v>J</v>
      </c>
      <c r="I446" s="35">
        <f>'240Nm 11mm 0.76m-min'!I44</f>
        <v>32</v>
      </c>
      <c r="J446" s="35">
        <f>'240Nm 11mm 0.76m-min'!J44</f>
        <v>44</v>
      </c>
      <c r="K446" s="25">
        <f>'240Nm 11mm 0.76m-min'!K44</f>
        <v>33.28</v>
      </c>
      <c r="L446" s="24" t="str">
        <f>'240Nm 11mm 0.76m-min'!L44</f>
        <v>Acciaio inox</v>
      </c>
      <c r="M446" s="25">
        <f>'240Nm 11mm 0.76m-min'!M44</f>
        <v>167.28</v>
      </c>
      <c r="N446" s="37">
        <f>'240Nm 11mm 0.76m-min'!N44</f>
        <v>240</v>
      </c>
      <c r="O446" s="41">
        <f>'240Nm 11mm 0.76m-min'!O44</f>
        <v>11</v>
      </c>
      <c r="P446" s="46">
        <f>'240Nm 11mm 0.76m-min'!P44</f>
        <v>0.76049999999999995</v>
      </c>
      <c r="Q446" s="14">
        <f>'240Nm 11mm 0.76m-min'!Q44</f>
        <v>8.5555555555555554</v>
      </c>
      <c r="R446" s="26">
        <f>'240Nm 11mm 0.76m-min'!R44</f>
        <v>1</v>
      </c>
    </row>
    <row r="447" spans="1:18" x14ac:dyDescent="0.25">
      <c r="A447" s="24">
        <f>'240Nm 11mm 0.76m-min'!A45</f>
        <v>6945121</v>
      </c>
      <c r="B447" s="24">
        <f>'240Nm 11mm 0.76m-min'!B45</f>
        <v>0.85599999999999998</v>
      </c>
      <c r="C447" s="24" t="str">
        <f>'240Nm 11mm 0.76m-min'!C45</f>
        <v>Tr16x4</v>
      </c>
      <c r="D447" s="24" t="str">
        <f>'240Nm 11mm 0.76m-min'!D45</f>
        <v>Tr</v>
      </c>
      <c r="E447" s="35">
        <f>'240Nm 11mm 0.76m-min'!E45</f>
        <v>16</v>
      </c>
      <c r="F447" s="14" t="e">
        <f>'240Nm 11mm 0.76m-min'!F45</f>
        <v>#N/A</v>
      </c>
      <c r="G447" s="41">
        <f>'240Nm 11mm 0.76m-min'!G45</f>
        <v>4</v>
      </c>
      <c r="H447" s="24" t="str">
        <f>'240Nm 11mm 0.76m-min'!H45</f>
        <v>J200</v>
      </c>
      <c r="I447" s="35">
        <f>'240Nm 11mm 0.76m-min'!I45</f>
        <v>28</v>
      </c>
      <c r="J447" s="35">
        <f>'240Nm 11mm 0.76m-min'!J45</f>
        <v>35</v>
      </c>
      <c r="K447" s="25">
        <f>'240Nm 11mm 0.76m-min'!K45</f>
        <v>32.4</v>
      </c>
      <c r="L447" s="24" t="str">
        <f>'240Nm 11mm 0.76m-min'!L45</f>
        <v>Alluminio</v>
      </c>
      <c r="M447" s="25">
        <f>'240Nm 11mm 0.76m-min'!M45</f>
        <v>177.48</v>
      </c>
      <c r="N447" s="37">
        <f>'240Nm 11mm 0.76m-min'!N45</f>
        <v>240</v>
      </c>
      <c r="O447" s="41">
        <f>'240Nm 11mm 0.76m-min'!O45</f>
        <v>11</v>
      </c>
      <c r="P447" s="46">
        <f>'240Nm 11mm 0.76m-min'!P45</f>
        <v>0.76049999999999995</v>
      </c>
      <c r="Q447" s="14">
        <f>'240Nm 11mm 0.76m-min'!Q45</f>
        <v>192.5</v>
      </c>
      <c r="R447" s="26">
        <f>'240Nm 11mm 0.76m-min'!R45</f>
        <v>1</v>
      </c>
    </row>
    <row r="448" spans="1:18" x14ac:dyDescent="0.25">
      <c r="A448" s="24">
        <f>'240Nm 11mm 0.76m-min'!A46</f>
        <v>6921173</v>
      </c>
      <c r="B448" s="24">
        <f>'240Nm 11mm 0.76m-min'!B46</f>
        <v>1.254</v>
      </c>
      <c r="C448" s="24" t="str">
        <f>'240Nm 11mm 0.76m-min'!C46</f>
        <v>Tr28x5</v>
      </c>
      <c r="D448" s="24" t="str">
        <f>'240Nm 11mm 0.76m-min'!D46</f>
        <v>Tr</v>
      </c>
      <c r="E448" s="35">
        <f>'240Nm 11mm 0.76m-min'!E46</f>
        <v>28</v>
      </c>
      <c r="F448" s="14" t="e">
        <f>'240Nm 11mm 0.76m-min'!F46</f>
        <v>#N/A</v>
      </c>
      <c r="G448" s="41">
        <f>'240Nm 11mm 0.76m-min'!G46</f>
        <v>5</v>
      </c>
      <c r="H448" s="24" t="str">
        <f>'240Nm 11mm 0.76m-min'!H46</f>
        <v>W300</v>
      </c>
      <c r="I448" s="35">
        <f>'240Nm 11mm 0.76m-min'!I46</f>
        <v>38</v>
      </c>
      <c r="J448" s="35">
        <f>'240Nm 11mm 0.76m-min'!J46</f>
        <v>46</v>
      </c>
      <c r="K448" s="25">
        <f>'240Nm 11mm 0.76m-min'!K46</f>
        <v>32.18</v>
      </c>
      <c r="L448" s="24" t="str">
        <f>'240Nm 11mm 0.76m-min'!L46</f>
        <v>Acciaio C15</v>
      </c>
      <c r="M448" s="25">
        <f>'240Nm 11mm 0.76m-min'!M46</f>
        <v>56.9</v>
      </c>
      <c r="N448" s="37">
        <f>'240Nm 11mm 0.76m-min'!N46</f>
        <v>240</v>
      </c>
      <c r="O448" s="41">
        <f>'240Nm 11mm 0.76m-min'!O46</f>
        <v>11</v>
      </c>
      <c r="P448" s="46">
        <f>'240Nm 11mm 0.76m-min'!P46</f>
        <v>0.76049999999999995</v>
      </c>
      <c r="Q448" s="14">
        <f>'240Nm 11mm 0.76m-min'!Q46</f>
        <v>154</v>
      </c>
      <c r="R448" s="26">
        <f>'240Nm 11mm 0.76m-min'!R46</f>
        <v>1</v>
      </c>
    </row>
    <row r="449" spans="1:18" x14ac:dyDescent="0.25">
      <c r="A449" s="24">
        <f>'240Nm 11mm 0.76m-min'!A47</f>
        <v>6879481</v>
      </c>
      <c r="B449" s="24">
        <f>'240Nm 11mm 0.76m-min'!B47</f>
        <v>3.0920000000000001</v>
      </c>
      <c r="C449" s="24" t="str">
        <f>'240Nm 11mm 0.76m-min'!C47</f>
        <v>Ds18x40</v>
      </c>
      <c r="D449" s="24" t="str">
        <f>'240Nm 11mm 0.76m-min'!D47</f>
        <v>Ds</v>
      </c>
      <c r="E449" s="35">
        <f>'240Nm 11mm 0.76m-min'!E47</f>
        <v>18</v>
      </c>
      <c r="F449" s="14" t="e">
        <f>'240Nm 11mm 0.76m-min'!F47</f>
        <v>#N/A</v>
      </c>
      <c r="G449" s="41">
        <f>'240Nm 11mm 0.76m-min'!G47</f>
        <v>40</v>
      </c>
      <c r="H449" s="24" t="str">
        <f>'240Nm 11mm 0.76m-min'!H47</f>
        <v>J</v>
      </c>
      <c r="I449" s="35">
        <f>'240Nm 11mm 0.76m-min'!I47</f>
        <v>28</v>
      </c>
      <c r="J449" s="35">
        <f>'240Nm 11mm 0.76m-min'!J47</f>
        <v>35</v>
      </c>
      <c r="K449" s="25">
        <f>'240Nm 11mm 0.76m-min'!K47</f>
        <v>26.91</v>
      </c>
      <c r="L449" s="24" t="str">
        <f>'240Nm 11mm 0.76m-min'!L47</f>
        <v>Alluminio</v>
      </c>
      <c r="M449" s="25">
        <f>'240Nm 11mm 0.76m-min'!M47</f>
        <v>243</v>
      </c>
      <c r="N449" s="37">
        <f>'240Nm 11mm 0.76m-min'!N47</f>
        <v>240</v>
      </c>
      <c r="O449" s="41">
        <f>'240Nm 11mm 0.76m-min'!O47</f>
        <v>11</v>
      </c>
      <c r="P449" s="46">
        <f>'240Nm 11mm 0.76m-min'!P47</f>
        <v>0.76049999999999995</v>
      </c>
      <c r="Q449" s="14">
        <f>'240Nm 11mm 0.76m-min'!Q47</f>
        <v>19.25</v>
      </c>
      <c r="R449" s="26">
        <f>'240Nm 11mm 0.76m-min'!R47</f>
        <v>1</v>
      </c>
    </row>
    <row r="450" spans="1:18" x14ac:dyDescent="0.25">
      <c r="A450" s="24">
        <f>'240Nm 11mm 0.76m-min'!A48</f>
        <v>6879481</v>
      </c>
      <c r="B450" s="24">
        <f>'240Nm 11mm 0.76m-min'!B48</f>
        <v>3.0920000000000001</v>
      </c>
      <c r="C450" s="24" t="str">
        <f>'240Nm 11mm 0.76m-min'!C48</f>
        <v>Ds18x40</v>
      </c>
      <c r="D450" s="24" t="str">
        <f>'240Nm 11mm 0.76m-min'!D48</f>
        <v>Ds</v>
      </c>
      <c r="E450" s="35">
        <f>'240Nm 11mm 0.76m-min'!E48</f>
        <v>18</v>
      </c>
      <c r="F450" s="14" t="e">
        <f>'240Nm 11mm 0.76m-min'!F48</f>
        <v>#N/A</v>
      </c>
      <c r="G450" s="41">
        <f>'240Nm 11mm 0.76m-min'!G48</f>
        <v>40</v>
      </c>
      <c r="H450" s="24" t="str">
        <f>'240Nm 11mm 0.76m-min'!H48</f>
        <v>J</v>
      </c>
      <c r="I450" s="35">
        <f>'240Nm 11mm 0.76m-min'!I48</f>
        <v>28</v>
      </c>
      <c r="J450" s="35">
        <f>'240Nm 11mm 0.76m-min'!J48</f>
        <v>35</v>
      </c>
      <c r="K450" s="25">
        <f>'240Nm 11mm 0.76m-min'!K48</f>
        <v>26.91</v>
      </c>
      <c r="L450" s="24" t="str">
        <f>'240Nm 11mm 0.76m-min'!L48</f>
        <v>Acciaio inox</v>
      </c>
      <c r="M450" s="25">
        <f>'240Nm 11mm 0.76m-min'!M48</f>
        <v>134.07</v>
      </c>
      <c r="N450" s="37">
        <f>'240Nm 11mm 0.76m-min'!N48</f>
        <v>240</v>
      </c>
      <c r="O450" s="41">
        <f>'240Nm 11mm 0.76m-min'!O48</f>
        <v>11</v>
      </c>
      <c r="P450" s="46">
        <f>'240Nm 11mm 0.76m-min'!P48</f>
        <v>0.76049999999999995</v>
      </c>
      <c r="Q450" s="14">
        <f>'240Nm 11mm 0.76m-min'!Q48</f>
        <v>19.25</v>
      </c>
      <c r="R450" s="26">
        <f>'240Nm 11mm 0.76m-min'!R48</f>
        <v>1</v>
      </c>
    </row>
    <row r="451" spans="1:18" x14ac:dyDescent="0.25">
      <c r="A451" s="24">
        <f>'240Nm 11mm 0.76m-min'!A49</f>
        <v>6697252</v>
      </c>
      <c r="B451" s="24">
        <f>'240Nm 11mm 0.76m-min'!B49</f>
        <v>1.254</v>
      </c>
      <c r="C451" s="24" t="str">
        <f>'240Nm 11mm 0.76m-min'!C49</f>
        <v>Tr26x5</v>
      </c>
      <c r="D451" s="24" t="str">
        <f>'240Nm 11mm 0.76m-min'!D49</f>
        <v>Tr</v>
      </c>
      <c r="E451" s="35">
        <f>'240Nm 11mm 0.76m-min'!E49</f>
        <v>26</v>
      </c>
      <c r="F451" s="14" t="e">
        <f>'240Nm 11mm 0.76m-min'!F49</f>
        <v>#N/A</v>
      </c>
      <c r="G451" s="41">
        <f>'240Nm 11mm 0.76m-min'!G49</f>
        <v>5</v>
      </c>
      <c r="H451" s="24" t="str">
        <f>'240Nm 11mm 0.76m-min'!H49</f>
        <v>J</v>
      </c>
      <c r="I451" s="35">
        <f>'240Nm 11mm 0.76m-min'!I49</f>
        <v>38</v>
      </c>
      <c r="J451" s="35">
        <f>'240Nm 11mm 0.76m-min'!J49</f>
        <v>46</v>
      </c>
      <c r="K451" s="25">
        <f>'240Nm 11mm 0.76m-min'!K49</f>
        <v>24.06</v>
      </c>
      <c r="L451" s="24" t="str">
        <f>'240Nm 11mm 0.76m-min'!L49</f>
        <v>Acciaio C15</v>
      </c>
      <c r="M451" s="25">
        <f>'240Nm 11mm 0.76m-min'!M49</f>
        <v>43.1</v>
      </c>
      <c r="N451" s="37">
        <f>'240Nm 11mm 0.76m-min'!N49</f>
        <v>240</v>
      </c>
      <c r="O451" s="41">
        <f>'240Nm 11mm 0.76m-min'!O49</f>
        <v>11</v>
      </c>
      <c r="P451" s="46">
        <f>'240Nm 11mm 0.76m-min'!P49</f>
        <v>0.76049999999999995</v>
      </c>
      <c r="Q451" s="14">
        <f>'240Nm 11mm 0.76m-min'!Q49</f>
        <v>154</v>
      </c>
      <c r="R451" s="26">
        <f>'240Nm 11mm 0.76m-min'!R49</f>
        <v>1</v>
      </c>
    </row>
    <row r="452" spans="1:18" x14ac:dyDescent="0.25">
      <c r="A452" s="24">
        <f>'240Nm 11mm 0.76m-min'!A50</f>
        <v>6617951</v>
      </c>
      <c r="B452" s="24">
        <f>'240Nm 11mm 0.76m-min'!B50</f>
        <v>1.8280000000000001</v>
      </c>
      <c r="C452" s="24" t="str">
        <f>'240Nm 11mm 0.76m-min'!C50</f>
        <v>Ds20x20</v>
      </c>
      <c r="D452" s="24" t="str">
        <f>'240Nm 11mm 0.76m-min'!D50</f>
        <v>Ds</v>
      </c>
      <c r="E452" s="35">
        <f>'240Nm 11mm 0.76m-min'!E50</f>
        <v>20</v>
      </c>
      <c r="F452" s="14" t="e">
        <f>'240Nm 11mm 0.76m-min'!F50</f>
        <v>#N/A</v>
      </c>
      <c r="G452" s="41">
        <f>'240Nm 11mm 0.76m-min'!G50</f>
        <v>20</v>
      </c>
      <c r="H452" s="24" t="str">
        <f>'240Nm 11mm 0.76m-min'!H50</f>
        <v>R</v>
      </c>
      <c r="I452" s="35">
        <f>'240Nm 11mm 0.76m-min'!I50</f>
        <v>32</v>
      </c>
      <c r="J452" s="35">
        <f>'240Nm 11mm 0.76m-min'!J50</f>
        <v>44</v>
      </c>
      <c r="K452" s="25">
        <f>'240Nm 11mm 0.76m-min'!K50</f>
        <v>27.17</v>
      </c>
      <c r="L452" s="24" t="str">
        <f>'240Nm 11mm 0.76m-min'!L50</f>
        <v>Alluminio</v>
      </c>
      <c r="M452" s="25">
        <f>'240Nm 11mm 0.76m-min'!M50</f>
        <v>270</v>
      </c>
      <c r="N452" s="37">
        <f>'240Nm 11mm 0.76m-min'!N50</f>
        <v>240</v>
      </c>
      <c r="O452" s="41">
        <f>'240Nm 11mm 0.76m-min'!O50</f>
        <v>11</v>
      </c>
      <c r="P452" s="46">
        <f>'240Nm 11mm 0.76m-min'!P50</f>
        <v>0.76049999999999995</v>
      </c>
      <c r="Q452" s="14">
        <f>'240Nm 11mm 0.76m-min'!Q50</f>
        <v>38.5</v>
      </c>
      <c r="R452" s="26">
        <f>'240Nm 11mm 0.76m-min'!R50</f>
        <v>1</v>
      </c>
    </row>
    <row r="453" spans="1:18" x14ac:dyDescent="0.25">
      <c r="A453" s="24">
        <f>'240Nm 11mm 0.76m-min'!A51</f>
        <v>6617951</v>
      </c>
      <c r="B453" s="24">
        <f>'240Nm 11mm 0.76m-min'!B51</f>
        <v>1.8280000000000001</v>
      </c>
      <c r="C453" s="24" t="str">
        <f>'240Nm 11mm 0.76m-min'!C51</f>
        <v>Ds20x20</v>
      </c>
      <c r="D453" s="24" t="str">
        <f>'240Nm 11mm 0.76m-min'!D51</f>
        <v>Ds</v>
      </c>
      <c r="E453" s="35">
        <f>'240Nm 11mm 0.76m-min'!E51</f>
        <v>20</v>
      </c>
      <c r="F453" s="14" t="e">
        <f>'240Nm 11mm 0.76m-min'!F51</f>
        <v>#N/A</v>
      </c>
      <c r="G453" s="41">
        <f>'240Nm 11mm 0.76m-min'!G51</f>
        <v>20</v>
      </c>
      <c r="H453" s="24" t="str">
        <f>'240Nm 11mm 0.76m-min'!H51</f>
        <v>R</v>
      </c>
      <c r="I453" s="35">
        <f>'240Nm 11mm 0.76m-min'!I51</f>
        <v>32</v>
      </c>
      <c r="J453" s="35">
        <f>'240Nm 11mm 0.76m-min'!J51</f>
        <v>44</v>
      </c>
      <c r="K453" s="25">
        <f>'240Nm 11mm 0.76m-min'!K51</f>
        <v>27.17</v>
      </c>
      <c r="L453" s="24" t="str">
        <f>'240Nm 11mm 0.76m-min'!L51</f>
        <v>Acciaio inox</v>
      </c>
      <c r="M453" s="25">
        <f>'240Nm 11mm 0.76m-min'!M51</f>
        <v>154.97999999999999</v>
      </c>
      <c r="N453" s="37">
        <f>'240Nm 11mm 0.76m-min'!N51</f>
        <v>240</v>
      </c>
      <c r="O453" s="41">
        <f>'240Nm 11mm 0.76m-min'!O51</f>
        <v>11</v>
      </c>
      <c r="P453" s="46">
        <f>'240Nm 11mm 0.76m-min'!P51</f>
        <v>0.76049999999999995</v>
      </c>
      <c r="Q453" s="14">
        <f>'240Nm 11mm 0.76m-min'!Q51</f>
        <v>38.5</v>
      </c>
      <c r="R453" s="26">
        <f>'240Nm 11mm 0.76m-min'!R51</f>
        <v>1</v>
      </c>
    </row>
    <row r="454" spans="1:18" x14ac:dyDescent="0.25">
      <c r="A454" s="24">
        <f>'240Nm 11mm 0.76m-min'!A52</f>
        <v>6378336</v>
      </c>
      <c r="B454" s="24">
        <f>'240Nm 11mm 0.76m-min'!B52</f>
        <v>1.254</v>
      </c>
      <c r="C454" s="24" t="str">
        <f>'240Nm 11mm 0.76m-min'!C52</f>
        <v>Tr26x5</v>
      </c>
      <c r="D454" s="24" t="str">
        <f>'240Nm 11mm 0.76m-min'!D52</f>
        <v>Tr</v>
      </c>
      <c r="E454" s="35">
        <f>'240Nm 11mm 0.76m-min'!E52</f>
        <v>26</v>
      </c>
      <c r="F454" s="14" t="e">
        <f>'240Nm 11mm 0.76m-min'!F52</f>
        <v>#N/A</v>
      </c>
      <c r="G454" s="41">
        <f>'240Nm 11mm 0.76m-min'!G52</f>
        <v>5</v>
      </c>
      <c r="H454" s="24" t="str">
        <f>'240Nm 11mm 0.76m-min'!H52</f>
        <v>W300</v>
      </c>
      <c r="I454" s="35">
        <f>'240Nm 11mm 0.76m-min'!I52</f>
        <v>38</v>
      </c>
      <c r="J454" s="35">
        <f>'240Nm 11mm 0.76m-min'!J52</f>
        <v>46</v>
      </c>
      <c r="K454" s="25">
        <f>'240Nm 11mm 0.76m-min'!K52</f>
        <v>31.02</v>
      </c>
      <c r="L454" s="24" t="str">
        <f>'240Nm 11mm 0.76m-min'!L52</f>
        <v>Acciaio C15</v>
      </c>
      <c r="M454" s="25">
        <f>'240Nm 11mm 0.76m-min'!M52</f>
        <v>43.1</v>
      </c>
      <c r="N454" s="37">
        <f>'240Nm 11mm 0.76m-min'!N52</f>
        <v>240</v>
      </c>
      <c r="O454" s="41">
        <f>'240Nm 11mm 0.76m-min'!O52</f>
        <v>11</v>
      </c>
      <c r="P454" s="46">
        <f>'240Nm 11mm 0.76m-min'!P52</f>
        <v>0.76049999999999995</v>
      </c>
      <c r="Q454" s="14">
        <f>'240Nm 11mm 0.76m-min'!Q52</f>
        <v>154</v>
      </c>
      <c r="R454" s="26">
        <f>'240Nm 11mm 0.76m-min'!R52</f>
        <v>1</v>
      </c>
    </row>
    <row r="455" spans="1:18" x14ac:dyDescent="0.25">
      <c r="A455" s="24">
        <f>'240Nm 11mm 0.76m-min'!A53</f>
        <v>6030239</v>
      </c>
      <c r="B455" s="24">
        <f>'240Nm 11mm 0.76m-min'!B53</f>
        <v>2.7130000000000001</v>
      </c>
      <c r="C455" s="24" t="str">
        <f>'240Nm 11mm 0.76m-min'!C53</f>
        <v>Ds16x35</v>
      </c>
      <c r="D455" s="24" t="str">
        <f>'240Nm 11mm 0.76m-min'!D53</f>
        <v>Ds</v>
      </c>
      <c r="E455" s="35">
        <f>'240Nm 11mm 0.76m-min'!E53</f>
        <v>16</v>
      </c>
      <c r="F455" s="14" t="e">
        <f>'240Nm 11mm 0.76m-min'!F53</f>
        <v>#N/A</v>
      </c>
      <c r="G455" s="41">
        <f>'240Nm 11mm 0.76m-min'!G53</f>
        <v>35</v>
      </c>
      <c r="H455" s="24" t="str">
        <f>'240Nm 11mm 0.76m-min'!H53</f>
        <v>J</v>
      </c>
      <c r="I455" s="35">
        <f>'240Nm 11mm 0.76m-min'!I53</f>
        <v>28</v>
      </c>
      <c r="J455" s="35">
        <f>'240Nm 11mm 0.76m-min'!J53</f>
        <v>35</v>
      </c>
      <c r="K455" s="25">
        <f>'240Nm 11mm 0.76m-min'!K53</f>
        <v>25.66</v>
      </c>
      <c r="L455" s="24" t="str">
        <f>'240Nm 11mm 0.76m-min'!L53</f>
        <v>Alluminio</v>
      </c>
      <c r="M455" s="25">
        <f>'240Nm 11mm 0.76m-min'!M53</f>
        <v>243</v>
      </c>
      <c r="N455" s="37">
        <f>'240Nm 11mm 0.76m-min'!N53</f>
        <v>240</v>
      </c>
      <c r="O455" s="41">
        <f>'240Nm 11mm 0.76m-min'!O53</f>
        <v>11</v>
      </c>
      <c r="P455" s="46">
        <f>'240Nm 11mm 0.76m-min'!P53</f>
        <v>0.76049999999999995</v>
      </c>
      <c r="Q455" s="14">
        <f>'240Nm 11mm 0.76m-min'!Q53</f>
        <v>22</v>
      </c>
      <c r="R455" s="26">
        <f>'240Nm 11mm 0.76m-min'!R53</f>
        <v>1</v>
      </c>
    </row>
    <row r="456" spans="1:18" x14ac:dyDescent="0.25">
      <c r="A456" s="24">
        <f>'240Nm 11mm 0.76m-min'!A54</f>
        <v>6030239</v>
      </c>
      <c r="B456" s="24">
        <f>'240Nm 11mm 0.76m-min'!B54</f>
        <v>2.7130000000000001</v>
      </c>
      <c r="C456" s="24" t="str">
        <f>'240Nm 11mm 0.76m-min'!C54</f>
        <v>Ds16x35</v>
      </c>
      <c r="D456" s="24" t="str">
        <f>'240Nm 11mm 0.76m-min'!D54</f>
        <v>Ds</v>
      </c>
      <c r="E456" s="35">
        <f>'240Nm 11mm 0.76m-min'!E54</f>
        <v>16</v>
      </c>
      <c r="F456" s="14" t="e">
        <f>'240Nm 11mm 0.76m-min'!F54</f>
        <v>#N/A</v>
      </c>
      <c r="G456" s="41">
        <f>'240Nm 11mm 0.76m-min'!G54</f>
        <v>35</v>
      </c>
      <c r="H456" s="24" t="str">
        <f>'240Nm 11mm 0.76m-min'!H54</f>
        <v>J</v>
      </c>
      <c r="I456" s="35">
        <f>'240Nm 11mm 0.76m-min'!I54</f>
        <v>28</v>
      </c>
      <c r="J456" s="35">
        <f>'240Nm 11mm 0.76m-min'!J54</f>
        <v>35</v>
      </c>
      <c r="K456" s="25">
        <f>'240Nm 11mm 0.76m-min'!K54</f>
        <v>25.66</v>
      </c>
      <c r="L456" s="24" t="str">
        <f>'240Nm 11mm 0.76m-min'!L54</f>
        <v>Acciaio inox</v>
      </c>
      <c r="M456" s="25">
        <f>'240Nm 11mm 0.76m-min'!M54</f>
        <v>120.54</v>
      </c>
      <c r="N456" s="37">
        <f>'240Nm 11mm 0.76m-min'!N54</f>
        <v>240</v>
      </c>
      <c r="O456" s="41">
        <f>'240Nm 11mm 0.76m-min'!O54</f>
        <v>11</v>
      </c>
      <c r="P456" s="46">
        <f>'240Nm 11mm 0.76m-min'!P54</f>
        <v>0.76049999999999995</v>
      </c>
      <c r="Q456" s="14">
        <f>'240Nm 11mm 0.76m-min'!Q54</f>
        <v>22</v>
      </c>
      <c r="R456" s="26">
        <f>'240Nm 11mm 0.76m-min'!R54</f>
        <v>1</v>
      </c>
    </row>
    <row r="457" spans="1:18" x14ac:dyDescent="0.25">
      <c r="A457" s="24">
        <f>'240Nm 11mm 0.76m-min'!A55</f>
        <v>5860870</v>
      </c>
      <c r="B457" s="24">
        <f>'240Nm 11mm 0.76m-min'!B55</f>
        <v>1.1970000000000001</v>
      </c>
      <c r="C457" s="24" t="str">
        <f>'240Nm 11mm 0.76m-min'!C55</f>
        <v>Tr24x5</v>
      </c>
      <c r="D457" s="24" t="str">
        <f>'240Nm 11mm 0.76m-min'!D55</f>
        <v>Tr</v>
      </c>
      <c r="E457" s="35">
        <f>'240Nm 11mm 0.76m-min'!E55</f>
        <v>24</v>
      </c>
      <c r="F457" s="14" t="e">
        <f>'240Nm 11mm 0.76m-min'!F55</f>
        <v>#N/A</v>
      </c>
      <c r="G457" s="41">
        <f>'240Nm 11mm 0.76m-min'!G55</f>
        <v>5</v>
      </c>
      <c r="H457" s="24" t="str">
        <f>'240Nm 11mm 0.76m-min'!H55</f>
        <v>J</v>
      </c>
      <c r="I457" s="35">
        <f>'240Nm 11mm 0.76m-min'!I55</f>
        <v>32</v>
      </c>
      <c r="J457" s="35">
        <f>'240Nm 11mm 0.76m-min'!J55</f>
        <v>44</v>
      </c>
      <c r="K457" s="25">
        <f>'240Nm 11mm 0.76m-min'!K55</f>
        <v>17.690000000000001</v>
      </c>
      <c r="L457" s="24" t="str">
        <f>'240Nm 11mm 0.76m-min'!L55</f>
        <v>Acciaio C15</v>
      </c>
      <c r="M457" s="25">
        <f>'240Nm 11mm 0.76m-min'!M55</f>
        <v>34.82</v>
      </c>
      <c r="N457" s="37">
        <f>'240Nm 11mm 0.76m-min'!N55</f>
        <v>240</v>
      </c>
      <c r="O457" s="41">
        <f>'240Nm 11mm 0.76m-min'!O55</f>
        <v>11</v>
      </c>
      <c r="P457" s="46">
        <f>'240Nm 11mm 0.76m-min'!P55</f>
        <v>0.76049999999999995</v>
      </c>
      <c r="Q457" s="14">
        <f>'240Nm 11mm 0.76m-min'!Q55</f>
        <v>154</v>
      </c>
      <c r="R457" s="26">
        <f>'240Nm 11mm 0.76m-min'!R55</f>
        <v>1</v>
      </c>
    </row>
    <row r="458" spans="1:18" x14ac:dyDescent="0.25">
      <c r="A458" s="24">
        <f>'240Nm 11mm 0.76m-min'!A56</f>
        <v>5612792</v>
      </c>
      <c r="B458" s="24">
        <f>'240Nm 11mm 0.76m-min'!B56</f>
        <v>1.0149999999999999</v>
      </c>
      <c r="C458" s="24" t="str">
        <f>'240Nm 11mm 0.76m-min'!C56</f>
        <v>Tr20x4</v>
      </c>
      <c r="D458" s="24" t="str">
        <f>'240Nm 11mm 0.76m-min'!D56</f>
        <v>Tr</v>
      </c>
      <c r="E458" s="35">
        <f>'240Nm 11mm 0.76m-min'!E56</f>
        <v>20</v>
      </c>
      <c r="F458" s="14" t="e">
        <f>'240Nm 11mm 0.76m-min'!F56</f>
        <v>#N/A</v>
      </c>
      <c r="G458" s="41">
        <f>'240Nm 11mm 0.76m-min'!G56</f>
        <v>4</v>
      </c>
      <c r="H458" s="24" t="str">
        <f>'240Nm 11mm 0.76m-min'!H56</f>
        <v>J</v>
      </c>
      <c r="I458" s="35">
        <f>'240Nm 11mm 0.76m-min'!I56</f>
        <v>32</v>
      </c>
      <c r="J458" s="35">
        <f>'240Nm 11mm 0.76m-min'!J56</f>
        <v>44</v>
      </c>
      <c r="K458" s="25">
        <f>'240Nm 11mm 0.76m-min'!K56</f>
        <v>15.39</v>
      </c>
      <c r="L458" s="24" t="str">
        <f>'240Nm 11mm 0.76m-min'!L56</f>
        <v>Acciaio inox</v>
      </c>
      <c r="M458" s="25">
        <f>'240Nm 11mm 0.76m-min'!M56</f>
        <v>124.89</v>
      </c>
      <c r="N458" s="37">
        <f>'240Nm 11mm 0.76m-min'!N56</f>
        <v>240</v>
      </c>
      <c r="O458" s="41">
        <f>'240Nm 11mm 0.76m-min'!O56</f>
        <v>11</v>
      </c>
      <c r="P458" s="46">
        <f>'240Nm 11mm 0.76m-min'!P56</f>
        <v>0.76049999999999995</v>
      </c>
      <c r="Q458" s="14">
        <f>'240Nm 11mm 0.76m-min'!Q56</f>
        <v>192.5</v>
      </c>
      <c r="R458" s="26">
        <f>'240Nm 11mm 0.76m-min'!R56</f>
        <v>1</v>
      </c>
    </row>
    <row r="459" spans="1:18" x14ac:dyDescent="0.25">
      <c r="A459" s="24">
        <f>'240Nm 11mm 0.76m-min'!A57</f>
        <v>5581781</v>
      </c>
      <c r="B459" s="24">
        <f>'240Nm 11mm 0.76m-min'!B57</f>
        <v>1.1970000000000001</v>
      </c>
      <c r="C459" s="24" t="str">
        <f>'240Nm 11mm 0.76m-min'!C57</f>
        <v>Tr24x5</v>
      </c>
      <c r="D459" s="24" t="str">
        <f>'240Nm 11mm 0.76m-min'!D57</f>
        <v>Tr</v>
      </c>
      <c r="E459" s="35">
        <f>'240Nm 11mm 0.76m-min'!E57</f>
        <v>24</v>
      </c>
      <c r="F459" s="14" t="e">
        <f>'240Nm 11mm 0.76m-min'!F57</f>
        <v>#N/A</v>
      </c>
      <c r="G459" s="41">
        <f>'240Nm 11mm 0.76m-min'!G57</f>
        <v>5</v>
      </c>
      <c r="H459" s="24" t="str">
        <f>'240Nm 11mm 0.76m-min'!H57</f>
        <v>W300</v>
      </c>
      <c r="I459" s="35">
        <f>'240Nm 11mm 0.76m-min'!I57</f>
        <v>32</v>
      </c>
      <c r="J459" s="35">
        <f>'240Nm 11mm 0.76m-min'!J57</f>
        <v>44</v>
      </c>
      <c r="K459" s="25">
        <f>'240Nm 11mm 0.76m-min'!K57</f>
        <v>24.23</v>
      </c>
      <c r="L459" s="24" t="str">
        <f>'240Nm 11mm 0.76m-min'!L57</f>
        <v>Acciaio C15</v>
      </c>
      <c r="M459" s="25">
        <f>'240Nm 11mm 0.76m-min'!M57</f>
        <v>34.82</v>
      </c>
      <c r="N459" s="37">
        <f>'240Nm 11mm 0.76m-min'!N57</f>
        <v>240</v>
      </c>
      <c r="O459" s="41">
        <f>'240Nm 11mm 0.76m-min'!O57</f>
        <v>11</v>
      </c>
      <c r="P459" s="46">
        <f>'240Nm 11mm 0.76m-min'!P57</f>
        <v>0.76049999999999995</v>
      </c>
      <c r="Q459" s="14">
        <f>'240Nm 11mm 0.76m-min'!Q57</f>
        <v>154</v>
      </c>
      <c r="R459" s="26">
        <f>'240Nm 11mm 0.76m-min'!R57</f>
        <v>1</v>
      </c>
    </row>
    <row r="460" spans="1:18" x14ac:dyDescent="0.25">
      <c r="A460" s="24">
        <f>'240Nm 11mm 0.76m-min'!A58</f>
        <v>5451972</v>
      </c>
      <c r="B460" s="24">
        <f>'240Nm 11mm 0.76m-min'!B58</f>
        <v>1.1970000000000001</v>
      </c>
      <c r="C460" s="24" t="str">
        <f>'240Nm 11mm 0.76m-min'!C58</f>
        <v>Tr24x5</v>
      </c>
      <c r="D460" s="24" t="str">
        <f>'240Nm 11mm 0.76m-min'!D58</f>
        <v>Tr</v>
      </c>
      <c r="E460" s="35">
        <f>'240Nm 11mm 0.76m-min'!E58</f>
        <v>24</v>
      </c>
      <c r="F460" s="14" t="e">
        <f>'240Nm 11mm 0.76m-min'!F58</f>
        <v>#N/A</v>
      </c>
      <c r="G460" s="41">
        <f>'240Nm 11mm 0.76m-min'!G58</f>
        <v>5</v>
      </c>
      <c r="H460" s="24" t="str">
        <f>'240Nm 11mm 0.76m-min'!H58</f>
        <v>R</v>
      </c>
      <c r="I460" s="35">
        <f>'240Nm 11mm 0.76m-min'!I58</f>
        <v>32</v>
      </c>
      <c r="J460" s="35">
        <f>'240Nm 11mm 0.76m-min'!J58</f>
        <v>44</v>
      </c>
      <c r="K460" s="25">
        <f>'240Nm 11mm 0.76m-min'!K58</f>
        <v>15.06</v>
      </c>
      <c r="L460" s="24" t="str">
        <f>'240Nm 11mm 0.76m-min'!L58</f>
        <v>Acciaio C15</v>
      </c>
      <c r="M460" s="25">
        <f>'240Nm 11mm 0.76m-min'!M58</f>
        <v>34.82</v>
      </c>
      <c r="N460" s="37">
        <f>'240Nm 11mm 0.76m-min'!N58</f>
        <v>240</v>
      </c>
      <c r="O460" s="41">
        <f>'240Nm 11mm 0.76m-min'!O58</f>
        <v>11</v>
      </c>
      <c r="P460" s="46">
        <f>'240Nm 11mm 0.76m-min'!P58</f>
        <v>0.76049999999999995</v>
      </c>
      <c r="Q460" s="14">
        <f>'240Nm 11mm 0.76m-min'!Q58</f>
        <v>154</v>
      </c>
      <c r="R460" s="26">
        <f>'240Nm 11mm 0.76m-min'!R58</f>
        <v>1</v>
      </c>
    </row>
    <row r="461" spans="1:18" x14ac:dyDescent="0.25">
      <c r="A461" s="24">
        <f>'240Nm 11mm 0.76m-min'!A59</f>
        <v>5345516</v>
      </c>
      <c r="B461" s="24">
        <f>'240Nm 11mm 0.76m-min'!B59</f>
        <v>1.0149999999999999</v>
      </c>
      <c r="C461" s="24" t="str">
        <f>'240Nm 11mm 0.76m-min'!C59</f>
        <v>Tr20x4</v>
      </c>
      <c r="D461" s="24" t="str">
        <f>'240Nm 11mm 0.76m-min'!D59</f>
        <v>Tr</v>
      </c>
      <c r="E461" s="35">
        <f>'240Nm 11mm 0.76m-min'!E59</f>
        <v>20</v>
      </c>
      <c r="F461" s="14" t="e">
        <f>'240Nm 11mm 0.76m-min'!F59</f>
        <v>#N/A</v>
      </c>
      <c r="G461" s="41">
        <f>'240Nm 11mm 0.76m-min'!G59</f>
        <v>4</v>
      </c>
      <c r="H461" s="24" t="str">
        <f>'240Nm 11mm 0.76m-min'!H59</f>
        <v>W300</v>
      </c>
      <c r="I461" s="35">
        <f>'240Nm 11mm 0.76m-min'!I59</f>
        <v>32</v>
      </c>
      <c r="J461" s="35">
        <f>'240Nm 11mm 0.76m-min'!J59</f>
        <v>44</v>
      </c>
      <c r="K461" s="25">
        <f>'240Nm 11mm 0.76m-min'!K59</f>
        <v>21.67</v>
      </c>
      <c r="L461" s="24" t="str">
        <f>'240Nm 11mm 0.76m-min'!L59</f>
        <v>Acciaio inox</v>
      </c>
      <c r="M461" s="25">
        <f>'240Nm 11mm 0.76m-min'!M59</f>
        <v>124.89</v>
      </c>
      <c r="N461" s="37">
        <f>'240Nm 11mm 0.76m-min'!N59</f>
        <v>240</v>
      </c>
      <c r="O461" s="41">
        <f>'240Nm 11mm 0.76m-min'!O59</f>
        <v>11</v>
      </c>
      <c r="P461" s="46">
        <f>'240Nm 11mm 0.76m-min'!P59</f>
        <v>0.76049999999999995</v>
      </c>
      <c r="Q461" s="14">
        <f>'240Nm 11mm 0.76m-min'!Q59</f>
        <v>192.5</v>
      </c>
      <c r="R461" s="26">
        <f>'240Nm 11mm 0.76m-min'!R59</f>
        <v>1</v>
      </c>
    </row>
    <row r="462" spans="1:18" x14ac:dyDescent="0.25">
      <c r="A462" s="24">
        <f>'240Nm 11mm 0.76m-min'!A60</f>
        <v>5219393</v>
      </c>
      <c r="B462" s="24">
        <f>'240Nm 11mm 0.76m-min'!B60</f>
        <v>7.0049999999999999</v>
      </c>
      <c r="C462" s="24" t="str">
        <f>'240Nm 11mm 0.76m-min'!C60</f>
        <v>Ds18x80</v>
      </c>
      <c r="D462" s="24" t="str">
        <f>'240Nm 11mm 0.76m-min'!D60</f>
        <v>Ds</v>
      </c>
      <c r="E462" s="35">
        <f>'240Nm 11mm 0.76m-min'!E60</f>
        <v>18</v>
      </c>
      <c r="F462" s="14" t="e">
        <f>'240Nm 11mm 0.76m-min'!F60</f>
        <v>#N/A</v>
      </c>
      <c r="G462" s="41">
        <f>'240Nm 11mm 0.76m-min'!G60</f>
        <v>80</v>
      </c>
      <c r="H462" s="24" t="str">
        <f>'240Nm 11mm 0.76m-min'!H60</f>
        <v>J</v>
      </c>
      <c r="I462" s="35">
        <f>'240Nm 11mm 0.76m-min'!I60</f>
        <v>28</v>
      </c>
      <c r="J462" s="35">
        <f>'240Nm 11mm 0.76m-min'!J60</f>
        <v>35</v>
      </c>
      <c r="K462" s="25">
        <f>'240Nm 11mm 0.76m-min'!K60</f>
        <v>27.91</v>
      </c>
      <c r="L462" s="24" t="str">
        <f>'240Nm 11mm 0.76m-min'!L60</f>
        <v>Alluminio</v>
      </c>
      <c r="M462" s="25">
        <f>'240Nm 11mm 0.76m-min'!M60</f>
        <v>310.5</v>
      </c>
      <c r="N462" s="37">
        <f>'240Nm 11mm 0.76m-min'!N60</f>
        <v>240</v>
      </c>
      <c r="O462" s="41">
        <f>'240Nm 11mm 0.76m-min'!O60</f>
        <v>11</v>
      </c>
      <c r="P462" s="46">
        <f>'240Nm 11mm 0.76m-min'!P60</f>
        <v>0.76049999999999995</v>
      </c>
      <c r="Q462" s="14">
        <f>'240Nm 11mm 0.76m-min'!Q60</f>
        <v>9.625</v>
      </c>
      <c r="R462" s="26">
        <f>'240Nm 11mm 0.76m-min'!R60</f>
        <v>1</v>
      </c>
    </row>
    <row r="463" spans="1:18" x14ac:dyDescent="0.25">
      <c r="A463" s="24">
        <f>'240Nm 11mm 0.76m-min'!A61</f>
        <v>5219393</v>
      </c>
      <c r="B463" s="24">
        <f>'240Nm 11mm 0.76m-min'!B61</f>
        <v>7.0049999999999999</v>
      </c>
      <c r="C463" s="24" t="str">
        <f>'240Nm 11mm 0.76m-min'!C61</f>
        <v>Ds18x80</v>
      </c>
      <c r="D463" s="24" t="str">
        <f>'240Nm 11mm 0.76m-min'!D61</f>
        <v>Ds</v>
      </c>
      <c r="E463" s="35">
        <f>'240Nm 11mm 0.76m-min'!E61</f>
        <v>18</v>
      </c>
      <c r="F463" s="14" t="e">
        <f>'240Nm 11mm 0.76m-min'!F61</f>
        <v>#N/A</v>
      </c>
      <c r="G463" s="41">
        <f>'240Nm 11mm 0.76m-min'!G61</f>
        <v>80</v>
      </c>
      <c r="H463" s="24" t="str">
        <f>'240Nm 11mm 0.76m-min'!H61</f>
        <v>J</v>
      </c>
      <c r="I463" s="35">
        <f>'240Nm 11mm 0.76m-min'!I61</f>
        <v>28</v>
      </c>
      <c r="J463" s="35">
        <f>'240Nm 11mm 0.76m-min'!J61</f>
        <v>35</v>
      </c>
      <c r="K463" s="25">
        <f>'240Nm 11mm 0.76m-min'!K61</f>
        <v>27.91</v>
      </c>
      <c r="L463" s="24" t="str">
        <f>'240Nm 11mm 0.76m-min'!L61</f>
        <v>Acciaio inox</v>
      </c>
      <c r="M463" s="25">
        <f>'240Nm 11mm 0.76m-min'!M61</f>
        <v>139.4</v>
      </c>
      <c r="N463" s="37">
        <f>'240Nm 11mm 0.76m-min'!N61</f>
        <v>240</v>
      </c>
      <c r="O463" s="41">
        <f>'240Nm 11mm 0.76m-min'!O61</f>
        <v>11</v>
      </c>
      <c r="P463" s="46">
        <f>'240Nm 11mm 0.76m-min'!P61</f>
        <v>0.76049999999999995</v>
      </c>
      <c r="Q463" s="14">
        <f>'240Nm 11mm 0.76m-min'!Q61</f>
        <v>9.625</v>
      </c>
      <c r="R463" s="26">
        <f>'240Nm 11mm 0.76m-min'!R61</f>
        <v>1</v>
      </c>
    </row>
    <row r="464" spans="1:18" x14ac:dyDescent="0.25">
      <c r="A464" s="24">
        <f>'240Nm 11mm 0.76m-min'!A62</f>
        <v>5169677</v>
      </c>
      <c r="B464" s="24">
        <f>'240Nm 11mm 0.76m-min'!B62</f>
        <v>1.0149999999999999</v>
      </c>
      <c r="C464" s="24" t="str">
        <f>'240Nm 11mm 0.76m-min'!C62</f>
        <v>Tr20x4</v>
      </c>
      <c r="D464" s="24" t="str">
        <f>'240Nm 11mm 0.76m-min'!D62</f>
        <v>Tr</v>
      </c>
      <c r="E464" s="35">
        <f>'240Nm 11mm 0.76m-min'!E62</f>
        <v>20</v>
      </c>
      <c r="F464" s="14" t="e">
        <f>'240Nm 11mm 0.76m-min'!F62</f>
        <v>#N/A</v>
      </c>
      <c r="G464" s="41">
        <f>'240Nm 11mm 0.76m-min'!G62</f>
        <v>4</v>
      </c>
      <c r="H464" s="24" t="str">
        <f>'240Nm 11mm 0.76m-min'!H62</f>
        <v>R</v>
      </c>
      <c r="I464" s="35">
        <f>'240Nm 11mm 0.76m-min'!I62</f>
        <v>32</v>
      </c>
      <c r="J464" s="35">
        <f>'240Nm 11mm 0.76m-min'!J62</f>
        <v>44</v>
      </c>
      <c r="K464" s="25">
        <f>'240Nm 11mm 0.76m-min'!K62</f>
        <v>12.68</v>
      </c>
      <c r="L464" s="24" t="str">
        <f>'240Nm 11mm 0.76m-min'!L62</f>
        <v>Acciaio inox</v>
      </c>
      <c r="M464" s="25">
        <f>'240Nm 11mm 0.76m-min'!M62</f>
        <v>124.89</v>
      </c>
      <c r="N464" s="37">
        <f>'240Nm 11mm 0.76m-min'!N62</f>
        <v>240</v>
      </c>
      <c r="O464" s="41">
        <f>'240Nm 11mm 0.76m-min'!O62</f>
        <v>11</v>
      </c>
      <c r="P464" s="46">
        <f>'240Nm 11mm 0.76m-min'!P62</f>
        <v>0.76049999999999995</v>
      </c>
      <c r="Q464" s="14">
        <f>'240Nm 11mm 0.76m-min'!Q62</f>
        <v>192.5</v>
      </c>
      <c r="R464" s="26">
        <f>'240Nm 11mm 0.76m-min'!R62</f>
        <v>1</v>
      </c>
    </row>
    <row r="465" spans="1:18" x14ac:dyDescent="0.25">
      <c r="A465" s="24">
        <f>'240Nm 11mm 0.76m-min'!A63</f>
        <v>5098006</v>
      </c>
      <c r="B465" s="24">
        <f>'240Nm 11mm 0.76m-min'!B63</f>
        <v>1.9850000000000001</v>
      </c>
      <c r="C465" s="24" t="str">
        <f>'240Nm 11mm 0.76m-min'!C63</f>
        <v>Ds14x25</v>
      </c>
      <c r="D465" s="24" t="str">
        <f>'240Nm 11mm 0.76m-min'!D63</f>
        <v>Ds</v>
      </c>
      <c r="E465" s="35">
        <f>'240Nm 11mm 0.76m-min'!E63</f>
        <v>14</v>
      </c>
      <c r="F465" s="14" t="e">
        <f>'240Nm 11mm 0.76m-min'!F63</f>
        <v>#N/A</v>
      </c>
      <c r="G465" s="41">
        <f>'240Nm 11mm 0.76m-min'!G63</f>
        <v>25</v>
      </c>
      <c r="H465" s="24" t="str">
        <f>'240Nm 11mm 0.76m-min'!H63</f>
        <v>J</v>
      </c>
      <c r="I465" s="35">
        <f>'240Nm 11mm 0.76m-min'!I63</f>
        <v>28</v>
      </c>
      <c r="J465" s="35">
        <f>'240Nm 11mm 0.76m-min'!J63</f>
        <v>35</v>
      </c>
      <c r="K465" s="25">
        <f>'240Nm 11mm 0.76m-min'!K63</f>
        <v>24.16</v>
      </c>
      <c r="L465" s="24" t="str">
        <f>'240Nm 11mm 0.76m-min'!L63</f>
        <v>Acciaio inox</v>
      </c>
      <c r="M465" s="25">
        <f>'240Nm 11mm 0.76m-min'!M63</f>
        <v>90.2</v>
      </c>
      <c r="N465" s="37">
        <f>'240Nm 11mm 0.76m-min'!N63</f>
        <v>240</v>
      </c>
      <c r="O465" s="41">
        <f>'240Nm 11mm 0.76m-min'!O63</f>
        <v>11</v>
      </c>
      <c r="P465" s="46">
        <f>'240Nm 11mm 0.76m-min'!P63</f>
        <v>0.76049999999999995</v>
      </c>
      <c r="Q465" s="14">
        <f>'240Nm 11mm 0.76m-min'!Q63</f>
        <v>30.8</v>
      </c>
      <c r="R465" s="26">
        <f>'240Nm 11mm 0.76m-min'!R63</f>
        <v>1</v>
      </c>
    </row>
    <row r="466" spans="1:18" x14ac:dyDescent="0.25">
      <c r="A466" s="24">
        <f>'240Nm 11mm 0.76m-min'!A64</f>
        <v>5098006</v>
      </c>
      <c r="B466" s="24">
        <f>'240Nm 11mm 0.76m-min'!B64</f>
        <v>2.3340000000000001</v>
      </c>
      <c r="C466" s="24" t="str">
        <f>'240Nm 11mm 0.76m-min'!C64</f>
        <v>Ds14x30</v>
      </c>
      <c r="D466" s="24" t="str">
        <f>'240Nm 11mm 0.76m-min'!D64</f>
        <v>Ds</v>
      </c>
      <c r="E466" s="35">
        <f>'240Nm 11mm 0.76m-min'!E64</f>
        <v>14</v>
      </c>
      <c r="F466" s="14" t="e">
        <f>'240Nm 11mm 0.76m-min'!F64</f>
        <v>#N/A</v>
      </c>
      <c r="G466" s="41">
        <f>'240Nm 11mm 0.76m-min'!G64</f>
        <v>30</v>
      </c>
      <c r="H466" s="24" t="str">
        <f>'240Nm 11mm 0.76m-min'!H64</f>
        <v>J</v>
      </c>
      <c r="I466" s="35">
        <f>'240Nm 11mm 0.76m-min'!I64</f>
        <v>28</v>
      </c>
      <c r="J466" s="35">
        <f>'240Nm 11mm 0.76m-min'!J64</f>
        <v>35</v>
      </c>
      <c r="K466" s="25">
        <f>'240Nm 11mm 0.76m-min'!K64</f>
        <v>24.16</v>
      </c>
      <c r="L466" s="24" t="str">
        <f>'240Nm 11mm 0.76m-min'!L64</f>
        <v>Acciaio inox</v>
      </c>
      <c r="M466" s="25">
        <f>'240Nm 11mm 0.76m-min'!M64</f>
        <v>90.2</v>
      </c>
      <c r="N466" s="37">
        <f>'240Nm 11mm 0.76m-min'!N64</f>
        <v>240</v>
      </c>
      <c r="O466" s="41">
        <f>'240Nm 11mm 0.76m-min'!O64</f>
        <v>11</v>
      </c>
      <c r="P466" s="46">
        <f>'240Nm 11mm 0.76m-min'!P64</f>
        <v>0.76049999999999995</v>
      </c>
      <c r="Q466" s="14">
        <f>'240Nm 11mm 0.76m-min'!Q64</f>
        <v>25.666666666666668</v>
      </c>
      <c r="R466" s="26">
        <f>'240Nm 11mm 0.76m-min'!R64</f>
        <v>1</v>
      </c>
    </row>
    <row r="467" spans="1:18" x14ac:dyDescent="0.25">
      <c r="A467" s="24">
        <f>'240Nm 11mm 0.76m-min'!A65</f>
        <v>5069618</v>
      </c>
      <c r="B467" s="24">
        <f>'240Nm 11mm 0.76m-min'!B65</f>
        <v>1.0149999999999999</v>
      </c>
      <c r="C467" s="24" t="str">
        <f>'240Nm 11mm 0.76m-min'!C65</f>
        <v>Tr20x4</v>
      </c>
      <c r="D467" s="24" t="str">
        <f>'240Nm 11mm 0.76m-min'!D65</f>
        <v>Tr</v>
      </c>
      <c r="E467" s="35">
        <f>'240Nm 11mm 0.76m-min'!E65</f>
        <v>20</v>
      </c>
      <c r="F467" s="14" t="e">
        <f>'240Nm 11mm 0.76m-min'!F65</f>
        <v>#N/A</v>
      </c>
      <c r="G467" s="41">
        <f>'240Nm 11mm 0.76m-min'!G65</f>
        <v>4</v>
      </c>
      <c r="H467" s="24" t="str">
        <f>'240Nm 11mm 0.76m-min'!H65</f>
        <v>J</v>
      </c>
      <c r="I467" s="35">
        <f>'240Nm 11mm 0.76m-min'!I65</f>
        <v>32</v>
      </c>
      <c r="J467" s="35">
        <f>'240Nm 11mm 0.76m-min'!J65</f>
        <v>44</v>
      </c>
      <c r="K467" s="25">
        <f>'240Nm 11mm 0.76m-min'!K65</f>
        <v>15.39</v>
      </c>
      <c r="L467" s="24" t="str">
        <f>'240Nm 11mm 0.76m-min'!L65</f>
        <v>Alluminio</v>
      </c>
      <c r="M467" s="25">
        <f>'240Nm 11mm 0.76m-min'!M65</f>
        <v>255</v>
      </c>
      <c r="N467" s="37">
        <f>'240Nm 11mm 0.76m-min'!N65</f>
        <v>240</v>
      </c>
      <c r="O467" s="41">
        <f>'240Nm 11mm 0.76m-min'!O65</f>
        <v>11</v>
      </c>
      <c r="P467" s="46">
        <f>'240Nm 11mm 0.76m-min'!P65</f>
        <v>0.76049999999999995</v>
      </c>
      <c r="Q467" s="14">
        <f>'240Nm 11mm 0.76m-min'!Q65</f>
        <v>192.5</v>
      </c>
      <c r="R467" s="26">
        <f>'240Nm 11mm 0.76m-min'!R65</f>
        <v>1</v>
      </c>
    </row>
    <row r="468" spans="1:18" x14ac:dyDescent="0.25">
      <c r="A468" s="24">
        <f>'240Nm 11mm 0.76m-min'!A66</f>
        <v>4981668</v>
      </c>
      <c r="B468" s="24">
        <f>'240Nm 11mm 0.76m-min'!B66</f>
        <v>1.2170000000000001</v>
      </c>
      <c r="C468" s="24" t="str">
        <f>'240Nm 11mm 0.76m-min'!C66</f>
        <v>Tr20x8P4</v>
      </c>
      <c r="D468" s="24" t="str">
        <f>'240Nm 11mm 0.76m-min'!D66</f>
        <v>Tr</v>
      </c>
      <c r="E468" s="35">
        <f>'240Nm 11mm 0.76m-min'!E66</f>
        <v>20</v>
      </c>
      <c r="F468" s="14">
        <f>'240Nm 11mm 0.76m-min'!F66</f>
        <v>8</v>
      </c>
      <c r="G468" s="41">
        <f>'240Nm 11mm 0.76m-min'!G66</f>
        <v>4</v>
      </c>
      <c r="H468" s="24" t="str">
        <f>'240Nm 11mm 0.76m-min'!H66</f>
        <v>J</v>
      </c>
      <c r="I468" s="35">
        <f>'240Nm 11mm 0.76m-min'!I66</f>
        <v>32</v>
      </c>
      <c r="J468" s="35">
        <f>'240Nm 11mm 0.76m-min'!J66</f>
        <v>44</v>
      </c>
      <c r="K468" s="25">
        <f>'240Nm 11mm 0.76m-min'!K66</f>
        <v>20.45</v>
      </c>
      <c r="L468" s="24" t="str">
        <f>'240Nm 11mm 0.76m-min'!L66</f>
        <v>Acciaio inox</v>
      </c>
      <c r="M468" s="25">
        <f>'240Nm 11mm 0.76m-min'!M66</f>
        <v>147.88999999999999</v>
      </c>
      <c r="N468" s="37">
        <f>'240Nm 11mm 0.76m-min'!N66</f>
        <v>240</v>
      </c>
      <c r="O468" s="41">
        <f>'240Nm 11mm 0.76m-min'!O66</f>
        <v>11</v>
      </c>
      <c r="P468" s="46">
        <f>'240Nm 11mm 0.76m-min'!P66</f>
        <v>0.76049999999999995</v>
      </c>
      <c r="Q468" s="14">
        <f>'240Nm 11mm 0.76m-min'!Q66</f>
        <v>192.5</v>
      </c>
      <c r="R468" s="26">
        <f>'240Nm 11mm 0.76m-min'!R66</f>
        <v>1</v>
      </c>
    </row>
    <row r="469" spans="1:18" x14ac:dyDescent="0.25">
      <c r="A469" s="24">
        <f>'240Nm 11mm 0.76m-min'!A67</f>
        <v>4980101</v>
      </c>
      <c r="B469" s="24">
        <f>'240Nm 11mm 0.76m-min'!B67</f>
        <v>3.137</v>
      </c>
      <c r="C469" s="24" t="str">
        <f>'240Nm 11mm 0.76m-min'!C67</f>
        <v>Ds14x406</v>
      </c>
      <c r="D469" s="24" t="str">
        <f>'240Nm 11mm 0.76m-min'!D67</f>
        <v>Ds</v>
      </c>
      <c r="E469" s="35">
        <f>'240Nm 11mm 0.76m-min'!E67</f>
        <v>14</v>
      </c>
      <c r="F469" s="14" t="e">
        <f>'240Nm 11mm 0.76m-min'!F67</f>
        <v>#N/A</v>
      </c>
      <c r="G469" s="41">
        <f>'240Nm 11mm 0.76m-min'!G67</f>
        <v>406</v>
      </c>
      <c r="H469" s="24" t="str">
        <f>'240Nm 11mm 0.76m-min'!H67</f>
        <v>J</v>
      </c>
      <c r="I469" s="35">
        <f>'240Nm 11mm 0.76m-min'!I67</f>
        <v>28</v>
      </c>
      <c r="J469" s="35">
        <f>'240Nm 11mm 0.76m-min'!J67</f>
        <v>35</v>
      </c>
      <c r="K469" s="25" t="str">
        <f>'240Nm 11mm 0.76m-min'!K67</f>
        <v>Su richiesta</v>
      </c>
      <c r="L469" s="24" t="str">
        <f>'240Nm 11mm 0.76m-min'!L67</f>
        <v>Acciaio inox</v>
      </c>
      <c r="M469" s="25">
        <f>'240Nm 11mm 0.76m-min'!M67</f>
        <v>95.12</v>
      </c>
      <c r="N469" s="37">
        <f>'240Nm 11mm 0.76m-min'!N67</f>
        <v>240</v>
      </c>
      <c r="O469" s="41">
        <f>'240Nm 11mm 0.76m-min'!O67</f>
        <v>11</v>
      </c>
      <c r="P469" s="46">
        <f>'240Nm 11mm 0.76m-min'!P67</f>
        <v>0.76049999999999995</v>
      </c>
      <c r="Q469" s="14">
        <f>'240Nm 11mm 0.76m-min'!Q67</f>
        <v>1.896551724137931</v>
      </c>
      <c r="R469" s="26">
        <f>'240Nm 11mm 0.76m-min'!R67</f>
        <v>1</v>
      </c>
    </row>
    <row r="470" spans="1:18" x14ac:dyDescent="0.25">
      <c r="A470" s="24">
        <f>'240Nm 11mm 0.76m-min'!A68</f>
        <v>4835636</v>
      </c>
      <c r="B470" s="24">
        <f>'240Nm 11mm 0.76m-min'!B68</f>
        <v>1.0149999999999999</v>
      </c>
      <c r="C470" s="24" t="str">
        <f>'240Nm 11mm 0.76m-min'!C68</f>
        <v>Tr20x4</v>
      </c>
      <c r="D470" s="24" t="str">
        <f>'240Nm 11mm 0.76m-min'!D68</f>
        <v>Tr</v>
      </c>
      <c r="E470" s="35">
        <f>'240Nm 11mm 0.76m-min'!E68</f>
        <v>20</v>
      </c>
      <c r="F470" s="14" t="e">
        <f>'240Nm 11mm 0.76m-min'!F68</f>
        <v>#N/A</v>
      </c>
      <c r="G470" s="41">
        <f>'240Nm 11mm 0.76m-min'!G68</f>
        <v>4</v>
      </c>
      <c r="H470" s="24" t="str">
        <f>'240Nm 11mm 0.76m-min'!H68</f>
        <v>W300</v>
      </c>
      <c r="I470" s="35">
        <f>'240Nm 11mm 0.76m-min'!I68</f>
        <v>32</v>
      </c>
      <c r="J470" s="35">
        <f>'240Nm 11mm 0.76m-min'!J68</f>
        <v>44</v>
      </c>
      <c r="K470" s="25">
        <f>'240Nm 11mm 0.76m-min'!K68</f>
        <v>21.67</v>
      </c>
      <c r="L470" s="24" t="str">
        <f>'240Nm 11mm 0.76m-min'!L68</f>
        <v>Alluminio</v>
      </c>
      <c r="M470" s="25">
        <f>'240Nm 11mm 0.76m-min'!M68</f>
        <v>255</v>
      </c>
      <c r="N470" s="37">
        <f>'240Nm 11mm 0.76m-min'!N68</f>
        <v>240</v>
      </c>
      <c r="O470" s="41">
        <f>'240Nm 11mm 0.76m-min'!O68</f>
        <v>11</v>
      </c>
      <c r="P470" s="46">
        <f>'240Nm 11mm 0.76m-min'!P68</f>
        <v>0.76049999999999995</v>
      </c>
      <c r="Q470" s="14">
        <f>'240Nm 11mm 0.76m-min'!Q68</f>
        <v>192.5</v>
      </c>
      <c r="R470" s="26">
        <f>'240Nm 11mm 0.76m-min'!R68</f>
        <v>1</v>
      </c>
    </row>
    <row r="471" spans="1:18" x14ac:dyDescent="0.25">
      <c r="A471" s="24">
        <f>'240Nm 11mm 0.76m-min'!A69</f>
        <v>4744446</v>
      </c>
      <c r="B471" s="24">
        <f>'240Nm 11mm 0.76m-min'!B69</f>
        <v>1.2170000000000001</v>
      </c>
      <c r="C471" s="24" t="str">
        <f>'240Nm 11mm 0.76m-min'!C69</f>
        <v>Tr20x8P4</v>
      </c>
      <c r="D471" s="24" t="str">
        <f>'240Nm 11mm 0.76m-min'!D69</f>
        <v>Tr</v>
      </c>
      <c r="E471" s="35">
        <f>'240Nm 11mm 0.76m-min'!E69</f>
        <v>20</v>
      </c>
      <c r="F471" s="14">
        <f>'240Nm 11mm 0.76m-min'!F69</f>
        <v>8</v>
      </c>
      <c r="G471" s="41">
        <f>'240Nm 11mm 0.76m-min'!G69</f>
        <v>4</v>
      </c>
      <c r="H471" s="24" t="str">
        <f>'240Nm 11mm 0.76m-min'!H69</f>
        <v>W300</v>
      </c>
      <c r="I471" s="35">
        <f>'240Nm 11mm 0.76m-min'!I69</f>
        <v>32</v>
      </c>
      <c r="J471" s="35">
        <f>'240Nm 11mm 0.76m-min'!J69</f>
        <v>44</v>
      </c>
      <c r="K471" s="25">
        <f>'240Nm 11mm 0.76m-min'!K69</f>
        <v>27.29</v>
      </c>
      <c r="L471" s="24" t="str">
        <f>'240Nm 11mm 0.76m-min'!L69</f>
        <v>Acciaio inox</v>
      </c>
      <c r="M471" s="25">
        <f>'240Nm 11mm 0.76m-min'!M69</f>
        <v>147.88999999999999</v>
      </c>
      <c r="N471" s="37">
        <f>'240Nm 11mm 0.76m-min'!N69</f>
        <v>240</v>
      </c>
      <c r="O471" s="41">
        <f>'240Nm 11mm 0.76m-min'!O69</f>
        <v>11</v>
      </c>
      <c r="P471" s="46">
        <f>'240Nm 11mm 0.76m-min'!P69</f>
        <v>0.76049999999999995</v>
      </c>
      <c r="Q471" s="14">
        <f>'240Nm 11mm 0.76m-min'!Q69</f>
        <v>192.5</v>
      </c>
      <c r="R471" s="26">
        <f>'240Nm 11mm 0.76m-min'!R69</f>
        <v>1</v>
      </c>
    </row>
    <row r="472" spans="1:18" x14ac:dyDescent="0.25">
      <c r="A472" s="24">
        <f>'240Nm 11mm 0.76m-min'!A70</f>
        <v>4691289</v>
      </c>
      <c r="B472" s="24">
        <f>'240Nm 11mm 0.76m-min'!B70</f>
        <v>1.0149999999999999</v>
      </c>
      <c r="C472" s="24" t="str">
        <f>'240Nm 11mm 0.76m-min'!C70</f>
        <v>Tr20x4</v>
      </c>
      <c r="D472" s="24" t="str">
        <f>'240Nm 11mm 0.76m-min'!D70</f>
        <v>Tr</v>
      </c>
      <c r="E472" s="35">
        <f>'240Nm 11mm 0.76m-min'!E70</f>
        <v>20</v>
      </c>
      <c r="F472" s="14" t="e">
        <f>'240Nm 11mm 0.76m-min'!F70</f>
        <v>#N/A</v>
      </c>
      <c r="G472" s="41">
        <f>'240Nm 11mm 0.76m-min'!G70</f>
        <v>4</v>
      </c>
      <c r="H472" s="24" t="str">
        <f>'240Nm 11mm 0.76m-min'!H70</f>
        <v>R</v>
      </c>
      <c r="I472" s="35">
        <f>'240Nm 11mm 0.76m-min'!I70</f>
        <v>32</v>
      </c>
      <c r="J472" s="35">
        <f>'240Nm 11mm 0.76m-min'!J70</f>
        <v>44</v>
      </c>
      <c r="K472" s="25">
        <f>'240Nm 11mm 0.76m-min'!K70</f>
        <v>12.68</v>
      </c>
      <c r="L472" s="24" t="str">
        <f>'240Nm 11mm 0.76m-min'!L70</f>
        <v>Alluminio</v>
      </c>
      <c r="M472" s="25">
        <f>'240Nm 11mm 0.76m-min'!M70</f>
        <v>255</v>
      </c>
      <c r="N472" s="37">
        <f>'240Nm 11mm 0.76m-min'!N70</f>
        <v>240</v>
      </c>
      <c r="O472" s="41">
        <f>'240Nm 11mm 0.76m-min'!O70</f>
        <v>11</v>
      </c>
      <c r="P472" s="46">
        <f>'240Nm 11mm 0.76m-min'!P70</f>
        <v>0.76049999999999995</v>
      </c>
      <c r="Q472" s="14">
        <f>'240Nm 11mm 0.76m-min'!Q70</f>
        <v>192.5</v>
      </c>
      <c r="R472" s="26">
        <f>'240Nm 11mm 0.76m-min'!R70</f>
        <v>1</v>
      </c>
    </row>
    <row r="473" spans="1:18" x14ac:dyDescent="0.25">
      <c r="A473" s="24">
        <f>'240Nm 11mm 0.76m-min'!A71</f>
        <v>4674762</v>
      </c>
      <c r="B473" s="24">
        <f>'240Nm 11mm 0.76m-min'!B71</f>
        <v>2.0019999999999998</v>
      </c>
      <c r="C473" s="24" t="str">
        <f>'240Nm 11mm 0.76m-min'!C71</f>
        <v>Ds18x24</v>
      </c>
      <c r="D473" s="24" t="str">
        <f>'240Nm 11mm 0.76m-min'!D71</f>
        <v>Ds</v>
      </c>
      <c r="E473" s="35">
        <f>'240Nm 11mm 0.76m-min'!E71</f>
        <v>18</v>
      </c>
      <c r="F473" s="14" t="e">
        <f>'240Nm 11mm 0.76m-min'!F71</f>
        <v>#N/A</v>
      </c>
      <c r="G473" s="41">
        <f>'240Nm 11mm 0.76m-min'!G71</f>
        <v>24</v>
      </c>
      <c r="H473" s="24" t="str">
        <f>'240Nm 11mm 0.76m-min'!H71</f>
        <v>R</v>
      </c>
      <c r="I473" s="35">
        <f>'240Nm 11mm 0.76m-min'!I71</f>
        <v>28</v>
      </c>
      <c r="J473" s="35">
        <f>'240Nm 11mm 0.76m-min'!J71</f>
        <v>35</v>
      </c>
      <c r="K473" s="25" t="str">
        <f>'240Nm 11mm 0.76m-min'!K71</f>
        <v>Su richiesta</v>
      </c>
      <c r="L473" s="24" t="str">
        <f>'240Nm 11mm 0.76m-min'!L71</f>
        <v>Alluminio</v>
      </c>
      <c r="M473" s="25">
        <f>'240Nm 11mm 0.76m-min'!M71</f>
        <v>243</v>
      </c>
      <c r="N473" s="37">
        <f>'240Nm 11mm 0.76m-min'!N71</f>
        <v>240</v>
      </c>
      <c r="O473" s="41">
        <f>'240Nm 11mm 0.76m-min'!O71</f>
        <v>11</v>
      </c>
      <c r="P473" s="46">
        <f>'240Nm 11mm 0.76m-min'!P71</f>
        <v>0.76049999999999995</v>
      </c>
      <c r="Q473" s="14">
        <f>'240Nm 11mm 0.76m-min'!Q71</f>
        <v>32.083333333333336</v>
      </c>
      <c r="R473" s="26">
        <f>'240Nm 11mm 0.76m-min'!R71</f>
        <v>1</v>
      </c>
    </row>
    <row r="474" spans="1:18" x14ac:dyDescent="0.25">
      <c r="A474" s="24">
        <f>'240Nm 11mm 0.76m-min'!A72</f>
        <v>4674762</v>
      </c>
      <c r="B474" s="24">
        <f>'240Nm 11mm 0.76m-min'!B72</f>
        <v>2.0019999999999998</v>
      </c>
      <c r="C474" s="24" t="str">
        <f>'240Nm 11mm 0.76m-min'!C72</f>
        <v>Ds18x24</v>
      </c>
      <c r="D474" s="24" t="str">
        <f>'240Nm 11mm 0.76m-min'!D72</f>
        <v>Ds</v>
      </c>
      <c r="E474" s="35">
        <f>'240Nm 11mm 0.76m-min'!E72</f>
        <v>18</v>
      </c>
      <c r="F474" s="14" t="e">
        <f>'240Nm 11mm 0.76m-min'!F72</f>
        <v>#N/A</v>
      </c>
      <c r="G474" s="41">
        <f>'240Nm 11mm 0.76m-min'!G72</f>
        <v>24</v>
      </c>
      <c r="H474" s="24" t="str">
        <f>'240Nm 11mm 0.76m-min'!H72</f>
        <v>R</v>
      </c>
      <c r="I474" s="35">
        <f>'240Nm 11mm 0.76m-min'!I72</f>
        <v>28</v>
      </c>
      <c r="J474" s="35">
        <f>'240Nm 11mm 0.76m-min'!J72</f>
        <v>35</v>
      </c>
      <c r="K474" s="25" t="str">
        <f>'240Nm 11mm 0.76m-min'!K72</f>
        <v>Su richiesta</v>
      </c>
      <c r="L474" s="24" t="str">
        <f>'240Nm 11mm 0.76m-min'!L72</f>
        <v>Acciaio inox</v>
      </c>
      <c r="M474" s="25">
        <f>'240Nm 11mm 0.76m-min'!M72</f>
        <v>146.37</v>
      </c>
      <c r="N474" s="37">
        <f>'240Nm 11mm 0.76m-min'!N72</f>
        <v>240</v>
      </c>
      <c r="O474" s="41">
        <f>'240Nm 11mm 0.76m-min'!O72</f>
        <v>11</v>
      </c>
      <c r="P474" s="46">
        <f>'240Nm 11mm 0.76m-min'!P72</f>
        <v>0.76049999999999995</v>
      </c>
      <c r="Q474" s="14">
        <f>'240Nm 11mm 0.76m-min'!Q72</f>
        <v>32.083333333333336</v>
      </c>
      <c r="R474" s="26">
        <f>'240Nm 11mm 0.76m-min'!R72</f>
        <v>1</v>
      </c>
    </row>
    <row r="475" spans="1:18" x14ac:dyDescent="0.25">
      <c r="A475" s="24">
        <f>'240Nm 11mm 0.76m-min'!A73</f>
        <v>4588379</v>
      </c>
      <c r="B475" s="24">
        <f>'240Nm 11mm 0.76m-min'!B73</f>
        <v>1.2170000000000001</v>
      </c>
      <c r="C475" s="24" t="str">
        <f>'240Nm 11mm 0.76m-min'!C73</f>
        <v>Tr20x8P4</v>
      </c>
      <c r="D475" s="24" t="str">
        <f>'240Nm 11mm 0.76m-min'!D73</f>
        <v>Tr</v>
      </c>
      <c r="E475" s="35">
        <f>'240Nm 11mm 0.76m-min'!E73</f>
        <v>20</v>
      </c>
      <c r="F475" s="14">
        <f>'240Nm 11mm 0.76m-min'!F73</f>
        <v>8</v>
      </c>
      <c r="G475" s="41">
        <f>'240Nm 11mm 0.76m-min'!G73</f>
        <v>4</v>
      </c>
      <c r="H475" s="24" t="str">
        <f>'240Nm 11mm 0.76m-min'!H73</f>
        <v>R</v>
      </c>
      <c r="I475" s="35">
        <f>'240Nm 11mm 0.76m-min'!I73</f>
        <v>32</v>
      </c>
      <c r="J475" s="35">
        <f>'240Nm 11mm 0.76m-min'!J73</f>
        <v>44</v>
      </c>
      <c r="K475" s="25">
        <f>'240Nm 11mm 0.76m-min'!K73</f>
        <v>17.920000000000002</v>
      </c>
      <c r="L475" s="24" t="str">
        <f>'240Nm 11mm 0.76m-min'!L73</f>
        <v>Acciaio inox</v>
      </c>
      <c r="M475" s="25">
        <f>'240Nm 11mm 0.76m-min'!M73</f>
        <v>147.88999999999999</v>
      </c>
      <c r="N475" s="37">
        <f>'240Nm 11mm 0.76m-min'!N73</f>
        <v>240</v>
      </c>
      <c r="O475" s="41">
        <f>'240Nm 11mm 0.76m-min'!O73</f>
        <v>11</v>
      </c>
      <c r="P475" s="46">
        <f>'240Nm 11mm 0.76m-min'!P73</f>
        <v>0.76049999999999995</v>
      </c>
      <c r="Q475" s="14">
        <f>'240Nm 11mm 0.76m-min'!Q73</f>
        <v>192.5</v>
      </c>
      <c r="R475" s="26">
        <f>'240Nm 11mm 0.76m-min'!R73</f>
        <v>1</v>
      </c>
    </row>
    <row r="476" spans="1:18" x14ac:dyDescent="0.25">
      <c r="A476" s="24">
        <f>'240Nm 11mm 0.76m-min'!A74</f>
        <v>4512239</v>
      </c>
      <c r="B476" s="24">
        <f>'240Nm 11mm 0.76m-min'!B74</f>
        <v>6.4260000000000002</v>
      </c>
      <c r="C476" s="24" t="str">
        <f>'240Nm 11mm 0.76m-min'!C74</f>
        <v>Ds20x80</v>
      </c>
      <c r="D476" s="24" t="str">
        <f>'240Nm 11mm 0.76m-min'!D74</f>
        <v>Ds</v>
      </c>
      <c r="E476" s="35">
        <f>'240Nm 11mm 0.76m-min'!E74</f>
        <v>20</v>
      </c>
      <c r="F476" s="14" t="e">
        <f>'240Nm 11mm 0.76m-min'!F74</f>
        <v>#N/A</v>
      </c>
      <c r="G476" s="41">
        <f>'240Nm 11mm 0.76m-min'!G74</f>
        <v>80</v>
      </c>
      <c r="H476" s="24" t="str">
        <f>'240Nm 11mm 0.76m-min'!H74</f>
        <v>R</v>
      </c>
      <c r="I476" s="35">
        <f>'240Nm 11mm 0.76m-min'!I74</f>
        <v>32</v>
      </c>
      <c r="J476" s="35">
        <f>'240Nm 11mm 0.76m-min'!J74</f>
        <v>44</v>
      </c>
      <c r="K476" s="25">
        <f>'240Nm 11mm 0.76m-min'!K74</f>
        <v>27.17</v>
      </c>
      <c r="L476" s="24" t="str">
        <f>'240Nm 11mm 0.76m-min'!L74</f>
        <v>Alluminio</v>
      </c>
      <c r="M476" s="25">
        <f>'240Nm 11mm 0.76m-min'!M74</f>
        <v>270</v>
      </c>
      <c r="N476" s="37">
        <f>'240Nm 11mm 0.76m-min'!N74</f>
        <v>240</v>
      </c>
      <c r="O476" s="41">
        <f>'240Nm 11mm 0.76m-min'!O74</f>
        <v>11</v>
      </c>
      <c r="P476" s="46">
        <f>'240Nm 11mm 0.76m-min'!P74</f>
        <v>0.76049999999999995</v>
      </c>
      <c r="Q476" s="14">
        <f>'240Nm 11mm 0.76m-min'!Q74</f>
        <v>9.625</v>
      </c>
      <c r="R476" s="26">
        <f>'240Nm 11mm 0.76m-min'!R74</f>
        <v>1</v>
      </c>
    </row>
    <row r="477" spans="1:18" x14ac:dyDescent="0.25">
      <c r="A477" s="24">
        <f>'240Nm 11mm 0.76m-min'!A75</f>
        <v>4512239</v>
      </c>
      <c r="B477" s="24">
        <f>'240Nm 11mm 0.76m-min'!B75</f>
        <v>6.4260000000000002</v>
      </c>
      <c r="C477" s="24" t="str">
        <f>'240Nm 11mm 0.76m-min'!C75</f>
        <v>Ds20x80</v>
      </c>
      <c r="D477" s="24" t="str">
        <f>'240Nm 11mm 0.76m-min'!D75</f>
        <v>Ds</v>
      </c>
      <c r="E477" s="35">
        <f>'240Nm 11mm 0.76m-min'!E75</f>
        <v>20</v>
      </c>
      <c r="F477" s="14" t="e">
        <f>'240Nm 11mm 0.76m-min'!F75</f>
        <v>#N/A</v>
      </c>
      <c r="G477" s="41">
        <f>'240Nm 11mm 0.76m-min'!G75</f>
        <v>80</v>
      </c>
      <c r="H477" s="24" t="str">
        <f>'240Nm 11mm 0.76m-min'!H75</f>
        <v>R</v>
      </c>
      <c r="I477" s="35">
        <f>'240Nm 11mm 0.76m-min'!I75</f>
        <v>32</v>
      </c>
      <c r="J477" s="35">
        <f>'240Nm 11mm 0.76m-min'!J75</f>
        <v>44</v>
      </c>
      <c r="K477" s="25">
        <f>'240Nm 11mm 0.76m-min'!K75</f>
        <v>27.17</v>
      </c>
      <c r="L477" s="24" t="str">
        <f>'240Nm 11mm 0.76m-min'!L75</f>
        <v>Acciaio inox</v>
      </c>
      <c r="M477" s="25">
        <f>'240Nm 11mm 0.76m-min'!M75</f>
        <v>164.82</v>
      </c>
      <c r="N477" s="37">
        <f>'240Nm 11mm 0.76m-min'!N75</f>
        <v>240</v>
      </c>
      <c r="O477" s="41">
        <f>'240Nm 11mm 0.76m-min'!O75</f>
        <v>11</v>
      </c>
      <c r="P477" s="46">
        <f>'240Nm 11mm 0.76m-min'!P75</f>
        <v>0.76049999999999995</v>
      </c>
      <c r="Q477" s="14">
        <f>'240Nm 11mm 0.76m-min'!Q75</f>
        <v>9.625</v>
      </c>
      <c r="R477" s="26">
        <f>'240Nm 11mm 0.76m-min'!R75</f>
        <v>1</v>
      </c>
    </row>
    <row r="478" spans="1:18" x14ac:dyDescent="0.25">
      <c r="A478" s="24">
        <f>'240Nm 11mm 0.76m-min'!A76</f>
        <v>4497038</v>
      </c>
      <c r="B478" s="24">
        <f>'240Nm 11mm 0.76m-min'!B76</f>
        <v>4.835</v>
      </c>
      <c r="C478" s="24" t="str">
        <f>'240Nm 11mm 0.76m-min'!C76</f>
        <v>Ds20x60</v>
      </c>
      <c r="D478" s="24" t="str">
        <f>'240Nm 11mm 0.76m-min'!D76</f>
        <v>Ds</v>
      </c>
      <c r="E478" s="35">
        <f>'240Nm 11mm 0.76m-min'!E76</f>
        <v>20</v>
      </c>
      <c r="F478" s="14" t="e">
        <f>'240Nm 11mm 0.76m-min'!F76</f>
        <v>#N/A</v>
      </c>
      <c r="G478" s="41">
        <f>'240Nm 11mm 0.76m-min'!G76</f>
        <v>60</v>
      </c>
      <c r="H478" s="24" t="str">
        <f>'240Nm 11mm 0.76m-min'!H76</f>
        <v>R</v>
      </c>
      <c r="I478" s="35">
        <f>'240Nm 11mm 0.76m-min'!I76</f>
        <v>32</v>
      </c>
      <c r="J478" s="35">
        <f>'240Nm 11mm 0.76m-min'!J76</f>
        <v>44</v>
      </c>
      <c r="K478" s="25">
        <f>'240Nm 11mm 0.76m-min'!K76</f>
        <v>27.17</v>
      </c>
      <c r="L478" s="24" t="str">
        <f>'240Nm 11mm 0.76m-min'!L76</f>
        <v>Alluminio</v>
      </c>
      <c r="M478" s="25">
        <f>'240Nm 11mm 0.76m-min'!M76</f>
        <v>270</v>
      </c>
      <c r="N478" s="37">
        <f>'240Nm 11mm 0.76m-min'!N76</f>
        <v>240</v>
      </c>
      <c r="O478" s="41">
        <f>'240Nm 11mm 0.76m-min'!O76</f>
        <v>11</v>
      </c>
      <c r="P478" s="46">
        <f>'240Nm 11mm 0.76m-min'!P76</f>
        <v>0.76049999999999995</v>
      </c>
      <c r="Q478" s="14">
        <f>'240Nm 11mm 0.76m-min'!Q76</f>
        <v>12.833333333333334</v>
      </c>
      <c r="R478" s="26">
        <f>'240Nm 11mm 0.76m-min'!R76</f>
        <v>1</v>
      </c>
    </row>
    <row r="479" spans="1:18" x14ac:dyDescent="0.25">
      <c r="A479" s="24">
        <f>'240Nm 11mm 0.76m-min'!A77</f>
        <v>4497038</v>
      </c>
      <c r="B479" s="24">
        <f>'240Nm 11mm 0.76m-min'!B77</f>
        <v>4.835</v>
      </c>
      <c r="C479" s="24" t="str">
        <f>'240Nm 11mm 0.76m-min'!C77</f>
        <v>Ds20x60</v>
      </c>
      <c r="D479" s="24" t="str">
        <f>'240Nm 11mm 0.76m-min'!D77</f>
        <v>Ds</v>
      </c>
      <c r="E479" s="35">
        <f>'240Nm 11mm 0.76m-min'!E77</f>
        <v>20</v>
      </c>
      <c r="F479" s="14" t="e">
        <f>'240Nm 11mm 0.76m-min'!F77</f>
        <v>#N/A</v>
      </c>
      <c r="G479" s="41">
        <f>'240Nm 11mm 0.76m-min'!G77</f>
        <v>60</v>
      </c>
      <c r="H479" s="24" t="str">
        <f>'240Nm 11mm 0.76m-min'!H77</f>
        <v>R</v>
      </c>
      <c r="I479" s="35">
        <f>'240Nm 11mm 0.76m-min'!I77</f>
        <v>32</v>
      </c>
      <c r="J479" s="35">
        <f>'240Nm 11mm 0.76m-min'!J77</f>
        <v>44</v>
      </c>
      <c r="K479" s="25">
        <f>'240Nm 11mm 0.76m-min'!K77</f>
        <v>27.17</v>
      </c>
      <c r="L479" s="24" t="str">
        <f>'240Nm 11mm 0.76m-min'!L77</f>
        <v>Acciaio inox</v>
      </c>
      <c r="M479" s="25">
        <f>'240Nm 11mm 0.76m-min'!M77</f>
        <v>158.26</v>
      </c>
      <c r="N479" s="37">
        <f>'240Nm 11mm 0.76m-min'!N77</f>
        <v>240</v>
      </c>
      <c r="O479" s="41">
        <f>'240Nm 11mm 0.76m-min'!O77</f>
        <v>11</v>
      </c>
      <c r="P479" s="46">
        <f>'240Nm 11mm 0.76m-min'!P77</f>
        <v>0.76049999999999995</v>
      </c>
      <c r="Q479" s="14">
        <f>'240Nm 11mm 0.76m-min'!Q77</f>
        <v>12.833333333333334</v>
      </c>
      <c r="R479" s="26">
        <f>'240Nm 11mm 0.76m-min'!R77</f>
        <v>1</v>
      </c>
    </row>
    <row r="480" spans="1:18" x14ac:dyDescent="0.25">
      <c r="A480" s="24">
        <f>'240Nm 11mm 0.76m-min'!A78</f>
        <v>4497038</v>
      </c>
      <c r="B480" s="24">
        <f>'240Nm 11mm 0.76m-min'!B78</f>
        <v>7.8730000000000002</v>
      </c>
      <c r="C480" s="24" t="str">
        <f>'240Nm 11mm 0.76m-min'!C78</f>
        <v>Ds20x90</v>
      </c>
      <c r="D480" s="24" t="str">
        <f>'240Nm 11mm 0.76m-min'!D78</f>
        <v>Ds</v>
      </c>
      <c r="E480" s="35">
        <f>'240Nm 11mm 0.76m-min'!E78</f>
        <v>20</v>
      </c>
      <c r="F480" s="14" t="e">
        <f>'240Nm 11mm 0.76m-min'!F78</f>
        <v>#N/A</v>
      </c>
      <c r="G480" s="41">
        <f>'240Nm 11mm 0.76m-min'!G78</f>
        <v>90</v>
      </c>
      <c r="H480" s="24" t="str">
        <f>'240Nm 11mm 0.76m-min'!H78</f>
        <v>R</v>
      </c>
      <c r="I480" s="35">
        <f>'240Nm 11mm 0.76m-min'!I78</f>
        <v>32</v>
      </c>
      <c r="J480" s="35">
        <f>'240Nm 11mm 0.76m-min'!J78</f>
        <v>44</v>
      </c>
      <c r="K480" s="25">
        <f>'240Nm 11mm 0.76m-min'!K78</f>
        <v>27.17</v>
      </c>
      <c r="L480" s="24" t="str">
        <f>'240Nm 11mm 0.76m-min'!L78</f>
        <v>Alluminio</v>
      </c>
      <c r="M480" s="25">
        <f>'240Nm 11mm 0.76m-min'!M78</f>
        <v>270</v>
      </c>
      <c r="N480" s="37">
        <f>'240Nm 11mm 0.76m-min'!N78</f>
        <v>240</v>
      </c>
      <c r="O480" s="41">
        <f>'240Nm 11mm 0.76m-min'!O78</f>
        <v>11</v>
      </c>
      <c r="P480" s="46">
        <f>'240Nm 11mm 0.76m-min'!P78</f>
        <v>0.76049999999999995</v>
      </c>
      <c r="Q480" s="14">
        <f>'240Nm 11mm 0.76m-min'!Q78</f>
        <v>8.5555555555555554</v>
      </c>
      <c r="R480" s="26">
        <f>'240Nm 11mm 0.76m-min'!R78</f>
        <v>1</v>
      </c>
    </row>
    <row r="481" spans="1:18" x14ac:dyDescent="0.25">
      <c r="A481" s="24">
        <f>'240Nm 11mm 0.76m-min'!A79</f>
        <v>4497038</v>
      </c>
      <c r="B481" s="24">
        <f>'240Nm 11mm 0.76m-min'!B79</f>
        <v>7.8730000000000002</v>
      </c>
      <c r="C481" s="24" t="str">
        <f>'240Nm 11mm 0.76m-min'!C79</f>
        <v>Ds20x90</v>
      </c>
      <c r="D481" s="24" t="str">
        <f>'240Nm 11mm 0.76m-min'!D79</f>
        <v>Ds</v>
      </c>
      <c r="E481" s="35">
        <f>'240Nm 11mm 0.76m-min'!E79</f>
        <v>20</v>
      </c>
      <c r="F481" s="14" t="e">
        <f>'240Nm 11mm 0.76m-min'!F79</f>
        <v>#N/A</v>
      </c>
      <c r="G481" s="41">
        <f>'240Nm 11mm 0.76m-min'!G79</f>
        <v>90</v>
      </c>
      <c r="H481" s="24" t="str">
        <f>'240Nm 11mm 0.76m-min'!H79</f>
        <v>R</v>
      </c>
      <c r="I481" s="35">
        <f>'240Nm 11mm 0.76m-min'!I79</f>
        <v>32</v>
      </c>
      <c r="J481" s="35">
        <f>'240Nm 11mm 0.76m-min'!J79</f>
        <v>44</v>
      </c>
      <c r="K481" s="25">
        <f>'240Nm 11mm 0.76m-min'!K79</f>
        <v>27.17</v>
      </c>
      <c r="L481" s="24" t="str">
        <f>'240Nm 11mm 0.76m-min'!L79</f>
        <v>Acciaio inox</v>
      </c>
      <c r="M481" s="25">
        <f>'240Nm 11mm 0.76m-min'!M79</f>
        <v>167.28</v>
      </c>
      <c r="N481" s="37">
        <f>'240Nm 11mm 0.76m-min'!N79</f>
        <v>240</v>
      </c>
      <c r="O481" s="41">
        <f>'240Nm 11mm 0.76m-min'!O79</f>
        <v>11</v>
      </c>
      <c r="P481" s="46">
        <f>'240Nm 11mm 0.76m-min'!P79</f>
        <v>0.76049999999999995</v>
      </c>
      <c r="Q481" s="14">
        <f>'240Nm 11mm 0.76m-min'!Q79</f>
        <v>8.5555555555555554</v>
      </c>
      <c r="R481" s="26">
        <f>'240Nm 11mm 0.76m-min'!R79</f>
        <v>1</v>
      </c>
    </row>
    <row r="482" spans="1:18" x14ac:dyDescent="0.25">
      <c r="A482" s="24">
        <f>'240Nm 11mm 0.76m-min'!A80</f>
        <v>4438375</v>
      </c>
      <c r="B482" s="24">
        <f>'240Nm 11mm 0.76m-min'!B80</f>
        <v>3.0920000000000001</v>
      </c>
      <c r="C482" s="24" t="str">
        <f>'240Nm 11mm 0.76m-min'!C80</f>
        <v>Ds18x40</v>
      </c>
      <c r="D482" s="24" t="str">
        <f>'240Nm 11mm 0.76m-min'!D80</f>
        <v>Ds</v>
      </c>
      <c r="E482" s="35">
        <f>'240Nm 11mm 0.76m-min'!E80</f>
        <v>18</v>
      </c>
      <c r="F482" s="14" t="e">
        <f>'240Nm 11mm 0.76m-min'!F80</f>
        <v>#N/A</v>
      </c>
      <c r="G482" s="41">
        <f>'240Nm 11mm 0.76m-min'!G80</f>
        <v>40</v>
      </c>
      <c r="H482" s="24" t="str">
        <f>'240Nm 11mm 0.76m-min'!H80</f>
        <v>R</v>
      </c>
      <c r="I482" s="35">
        <f>'240Nm 11mm 0.76m-min'!I80</f>
        <v>28</v>
      </c>
      <c r="J482" s="35">
        <f>'240Nm 11mm 0.76m-min'!J80</f>
        <v>35</v>
      </c>
      <c r="K482" s="25">
        <f>'240Nm 11mm 0.76m-min'!K80</f>
        <v>21.92</v>
      </c>
      <c r="L482" s="24" t="str">
        <f>'240Nm 11mm 0.76m-min'!L80</f>
        <v>Alluminio</v>
      </c>
      <c r="M482" s="25">
        <f>'240Nm 11mm 0.76m-min'!M80</f>
        <v>243</v>
      </c>
      <c r="N482" s="37">
        <f>'240Nm 11mm 0.76m-min'!N80</f>
        <v>240</v>
      </c>
      <c r="O482" s="41">
        <f>'240Nm 11mm 0.76m-min'!O80</f>
        <v>11</v>
      </c>
      <c r="P482" s="46">
        <f>'240Nm 11mm 0.76m-min'!P80</f>
        <v>0.76049999999999995</v>
      </c>
      <c r="Q482" s="14">
        <f>'240Nm 11mm 0.76m-min'!Q80</f>
        <v>19.25</v>
      </c>
      <c r="R482" s="26">
        <f>'240Nm 11mm 0.76m-min'!R80</f>
        <v>1</v>
      </c>
    </row>
    <row r="483" spans="1:18" x14ac:dyDescent="0.25">
      <c r="A483" s="24">
        <f>'240Nm 11mm 0.76m-min'!A81</f>
        <v>4438375</v>
      </c>
      <c r="B483" s="24">
        <f>'240Nm 11mm 0.76m-min'!B81</f>
        <v>3.0920000000000001</v>
      </c>
      <c r="C483" s="24" t="str">
        <f>'240Nm 11mm 0.76m-min'!C81</f>
        <v>Ds18x40</v>
      </c>
      <c r="D483" s="24" t="str">
        <f>'240Nm 11mm 0.76m-min'!D81</f>
        <v>Ds</v>
      </c>
      <c r="E483" s="35">
        <f>'240Nm 11mm 0.76m-min'!E81</f>
        <v>18</v>
      </c>
      <c r="F483" s="14" t="e">
        <f>'240Nm 11mm 0.76m-min'!F81</f>
        <v>#N/A</v>
      </c>
      <c r="G483" s="41">
        <f>'240Nm 11mm 0.76m-min'!G81</f>
        <v>40</v>
      </c>
      <c r="H483" s="24" t="str">
        <f>'240Nm 11mm 0.76m-min'!H81</f>
        <v>R</v>
      </c>
      <c r="I483" s="35">
        <f>'240Nm 11mm 0.76m-min'!I81</f>
        <v>28</v>
      </c>
      <c r="J483" s="35">
        <f>'240Nm 11mm 0.76m-min'!J81</f>
        <v>35</v>
      </c>
      <c r="K483" s="25">
        <f>'240Nm 11mm 0.76m-min'!K81</f>
        <v>21.92</v>
      </c>
      <c r="L483" s="24" t="str">
        <f>'240Nm 11mm 0.76m-min'!L81</f>
        <v>Acciaio inox</v>
      </c>
      <c r="M483" s="25">
        <f>'240Nm 11mm 0.76m-min'!M81</f>
        <v>134.07</v>
      </c>
      <c r="N483" s="37">
        <f>'240Nm 11mm 0.76m-min'!N81</f>
        <v>240</v>
      </c>
      <c r="O483" s="41">
        <f>'240Nm 11mm 0.76m-min'!O81</f>
        <v>11</v>
      </c>
      <c r="P483" s="46">
        <f>'240Nm 11mm 0.76m-min'!P81</f>
        <v>0.76049999999999995</v>
      </c>
      <c r="Q483" s="14">
        <f>'240Nm 11mm 0.76m-min'!Q81</f>
        <v>19.25</v>
      </c>
      <c r="R483" s="26">
        <f>'240Nm 11mm 0.76m-min'!R81</f>
        <v>1</v>
      </c>
    </row>
    <row r="484" spans="1:18" x14ac:dyDescent="0.25">
      <c r="A484" s="24">
        <f>'240Nm 11mm 0.76m-min'!A82</f>
        <v>4156957</v>
      </c>
      <c r="B484" s="24">
        <f>'240Nm 11mm 0.76m-min'!B82</f>
        <v>8.9019999999999992</v>
      </c>
      <c r="C484" s="24" t="str">
        <f>'240Nm 11mm 0.76m-min'!C82</f>
        <v>Ds18x100</v>
      </c>
      <c r="D484" s="24" t="str">
        <f>'240Nm 11mm 0.76m-min'!D82</f>
        <v>Ds</v>
      </c>
      <c r="E484" s="35">
        <f>'240Nm 11mm 0.76m-min'!E82</f>
        <v>18</v>
      </c>
      <c r="F484" s="14" t="e">
        <f>'240Nm 11mm 0.76m-min'!F82</f>
        <v>#N/A</v>
      </c>
      <c r="G484" s="41">
        <f>'240Nm 11mm 0.76m-min'!G82</f>
        <v>100</v>
      </c>
      <c r="H484" s="24" t="str">
        <f>'240Nm 11mm 0.76m-min'!H82</f>
        <v>J</v>
      </c>
      <c r="I484" s="35">
        <f>'240Nm 11mm 0.76m-min'!I82</f>
        <v>28</v>
      </c>
      <c r="J484" s="35">
        <f>'240Nm 11mm 0.76m-min'!J82</f>
        <v>35</v>
      </c>
      <c r="K484" s="25">
        <f>'240Nm 11mm 0.76m-min'!K82</f>
        <v>27.91</v>
      </c>
      <c r="L484" s="24" t="str">
        <f>'240Nm 11mm 0.76m-min'!L82</f>
        <v>Alluminio</v>
      </c>
      <c r="M484" s="25">
        <f>'240Nm 11mm 0.76m-min'!M82</f>
        <v>243</v>
      </c>
      <c r="N484" s="37">
        <f>'240Nm 11mm 0.76m-min'!N82</f>
        <v>240</v>
      </c>
      <c r="O484" s="41">
        <f>'240Nm 11mm 0.76m-min'!O82</f>
        <v>11</v>
      </c>
      <c r="P484" s="46">
        <f>'240Nm 11mm 0.76m-min'!P82</f>
        <v>0.76049999999999995</v>
      </c>
      <c r="Q484" s="14">
        <f>'240Nm 11mm 0.76m-min'!Q82</f>
        <v>7.7</v>
      </c>
      <c r="R484" s="26">
        <f>'240Nm 11mm 0.76m-min'!R82</f>
        <v>1</v>
      </c>
    </row>
    <row r="485" spans="1:18" x14ac:dyDescent="0.25">
      <c r="A485" s="24">
        <f>'240Nm 11mm 0.76m-min'!A83</f>
        <v>4156957</v>
      </c>
      <c r="B485" s="24">
        <f>'240Nm 11mm 0.76m-min'!B83</f>
        <v>8.9019999999999992</v>
      </c>
      <c r="C485" s="24" t="str">
        <f>'240Nm 11mm 0.76m-min'!C83</f>
        <v>Ds18x100</v>
      </c>
      <c r="D485" s="24" t="str">
        <f>'240Nm 11mm 0.76m-min'!D83</f>
        <v>Ds</v>
      </c>
      <c r="E485" s="35">
        <f>'240Nm 11mm 0.76m-min'!E83</f>
        <v>18</v>
      </c>
      <c r="F485" s="14" t="e">
        <f>'240Nm 11mm 0.76m-min'!F83</f>
        <v>#N/A</v>
      </c>
      <c r="G485" s="41">
        <f>'240Nm 11mm 0.76m-min'!G83</f>
        <v>100</v>
      </c>
      <c r="H485" s="24" t="str">
        <f>'240Nm 11mm 0.76m-min'!H83</f>
        <v>J</v>
      </c>
      <c r="I485" s="35">
        <f>'240Nm 11mm 0.76m-min'!I83</f>
        <v>28</v>
      </c>
      <c r="J485" s="35">
        <f>'240Nm 11mm 0.76m-min'!J83</f>
        <v>35</v>
      </c>
      <c r="K485" s="25">
        <f>'240Nm 11mm 0.76m-min'!K83</f>
        <v>27.91</v>
      </c>
      <c r="L485" s="24" t="str">
        <f>'240Nm 11mm 0.76m-min'!L83</f>
        <v>Acciaio inox</v>
      </c>
      <c r="M485" s="25">
        <f>'240Nm 11mm 0.76m-min'!M83</f>
        <v>146.69999999999999</v>
      </c>
      <c r="N485" s="37">
        <f>'240Nm 11mm 0.76m-min'!N83</f>
        <v>240</v>
      </c>
      <c r="O485" s="41">
        <f>'240Nm 11mm 0.76m-min'!O83</f>
        <v>11</v>
      </c>
      <c r="P485" s="46">
        <f>'240Nm 11mm 0.76m-min'!P83</f>
        <v>0.76049999999999995</v>
      </c>
      <c r="Q485" s="14">
        <f>'240Nm 11mm 0.76m-min'!Q83</f>
        <v>7.7</v>
      </c>
      <c r="R485" s="26">
        <f>'240Nm 11mm 0.76m-min'!R83</f>
        <v>1</v>
      </c>
    </row>
    <row r="486" spans="1:18" x14ac:dyDescent="0.25">
      <c r="A486" s="24">
        <f>'240Nm 11mm 0.76m-min'!A84</f>
        <v>3968641</v>
      </c>
      <c r="B486" s="24">
        <f>'240Nm 11mm 0.76m-min'!B84</f>
        <v>0.96899999999999997</v>
      </c>
      <c r="C486" s="24" t="str">
        <f>'240Nm 11mm 0.76m-min'!C84</f>
        <v>Tr18x4</v>
      </c>
      <c r="D486" s="24" t="str">
        <f>'240Nm 11mm 0.76m-min'!D84</f>
        <v>Tr</v>
      </c>
      <c r="E486" s="35">
        <f>'240Nm 11mm 0.76m-min'!E84</f>
        <v>18</v>
      </c>
      <c r="F486" s="14" t="e">
        <f>'240Nm 11mm 0.76m-min'!F84</f>
        <v>#N/A</v>
      </c>
      <c r="G486" s="41">
        <f>'240Nm 11mm 0.76m-min'!G84</f>
        <v>4</v>
      </c>
      <c r="H486" s="24" t="str">
        <f>'240Nm 11mm 0.76m-min'!H84</f>
        <v>J</v>
      </c>
      <c r="I486" s="35">
        <f>'240Nm 11mm 0.76m-min'!I84</f>
        <v>28</v>
      </c>
      <c r="J486" s="35">
        <f>'240Nm 11mm 0.76m-min'!J84</f>
        <v>35</v>
      </c>
      <c r="K486" s="25">
        <f>'240Nm 11mm 0.76m-min'!K84</f>
        <v>13.36</v>
      </c>
      <c r="L486" s="24" t="str">
        <f>'240Nm 11mm 0.76m-min'!L84</f>
        <v>Acciaio inox</v>
      </c>
      <c r="M486" s="25">
        <f>'240Nm 11mm 0.76m-min'!M84</f>
        <v>92.69</v>
      </c>
      <c r="N486" s="37">
        <f>'240Nm 11mm 0.76m-min'!N84</f>
        <v>240</v>
      </c>
      <c r="O486" s="41">
        <f>'240Nm 11mm 0.76m-min'!O84</f>
        <v>11</v>
      </c>
      <c r="P486" s="46">
        <f>'240Nm 11mm 0.76m-min'!P84</f>
        <v>0.76049999999999995</v>
      </c>
      <c r="Q486" s="14">
        <f>'240Nm 11mm 0.76m-min'!Q84</f>
        <v>192.5</v>
      </c>
      <c r="R486" s="26">
        <f>'240Nm 11mm 0.76m-min'!R84</f>
        <v>1</v>
      </c>
    </row>
    <row r="487" spans="1:18" x14ac:dyDescent="0.25">
      <c r="A487" s="24">
        <f>'240Nm 11mm 0.76m-min'!A85</f>
        <v>3928954</v>
      </c>
      <c r="B487" s="24">
        <f>'240Nm 11mm 0.76m-min'!B85</f>
        <v>1.0149999999999999</v>
      </c>
      <c r="C487" s="24" t="str">
        <f>'240Nm 11mm 0.76m-min'!C85</f>
        <v>Tr20x4</v>
      </c>
      <c r="D487" s="24" t="str">
        <f>'240Nm 11mm 0.76m-min'!D85</f>
        <v>Tr</v>
      </c>
      <c r="E487" s="35">
        <f>'240Nm 11mm 0.76m-min'!E85</f>
        <v>20</v>
      </c>
      <c r="F487" s="14" t="e">
        <f>'240Nm 11mm 0.76m-min'!F85</f>
        <v>#N/A</v>
      </c>
      <c r="G487" s="41">
        <f>'240Nm 11mm 0.76m-min'!G85</f>
        <v>4</v>
      </c>
      <c r="H487" s="24" t="str">
        <f>'240Nm 11mm 0.76m-min'!H85</f>
        <v>J</v>
      </c>
      <c r="I487" s="35">
        <f>'240Nm 11mm 0.76m-min'!I85</f>
        <v>32</v>
      </c>
      <c r="J487" s="35">
        <f>'240Nm 11mm 0.76m-min'!J85</f>
        <v>44</v>
      </c>
      <c r="K487" s="25">
        <f>'240Nm 11mm 0.76m-min'!K85</f>
        <v>15.39</v>
      </c>
      <c r="L487" s="24" t="str">
        <f>'240Nm 11mm 0.76m-min'!L85</f>
        <v>Acciaio C15</v>
      </c>
      <c r="M487" s="25">
        <f>'240Nm 11mm 0.76m-min'!M85</f>
        <v>28.29</v>
      </c>
      <c r="N487" s="37">
        <f>'240Nm 11mm 0.76m-min'!N85</f>
        <v>240</v>
      </c>
      <c r="O487" s="41">
        <f>'240Nm 11mm 0.76m-min'!O85</f>
        <v>11</v>
      </c>
      <c r="P487" s="46">
        <f>'240Nm 11mm 0.76m-min'!P85</f>
        <v>0.76049999999999995</v>
      </c>
      <c r="Q487" s="14">
        <f>'240Nm 11mm 0.76m-min'!Q85</f>
        <v>192.5</v>
      </c>
      <c r="R487" s="26">
        <f>'240Nm 11mm 0.76m-min'!R85</f>
        <v>1</v>
      </c>
    </row>
    <row r="488" spans="1:18" x14ac:dyDescent="0.25">
      <c r="A488" s="24">
        <f>'240Nm 11mm 0.76m-min'!A86</f>
        <v>3890476</v>
      </c>
      <c r="B488" s="24">
        <f>'240Nm 11mm 0.76m-min'!B86</f>
        <v>2.7130000000000001</v>
      </c>
      <c r="C488" s="24" t="str">
        <f>'240Nm 11mm 0.76m-min'!C86</f>
        <v>Ds16x35</v>
      </c>
      <c r="D488" s="24" t="str">
        <f>'240Nm 11mm 0.76m-min'!D86</f>
        <v>Ds</v>
      </c>
      <c r="E488" s="35">
        <f>'240Nm 11mm 0.76m-min'!E86</f>
        <v>16</v>
      </c>
      <c r="F488" s="14" t="e">
        <f>'240Nm 11mm 0.76m-min'!F86</f>
        <v>#N/A</v>
      </c>
      <c r="G488" s="41">
        <f>'240Nm 11mm 0.76m-min'!G86</f>
        <v>35</v>
      </c>
      <c r="H488" s="24" t="str">
        <f>'240Nm 11mm 0.76m-min'!H86</f>
        <v>R</v>
      </c>
      <c r="I488" s="35">
        <f>'240Nm 11mm 0.76m-min'!I86</f>
        <v>28</v>
      </c>
      <c r="J488" s="35">
        <f>'240Nm 11mm 0.76m-min'!J86</f>
        <v>35</v>
      </c>
      <c r="K488" s="25">
        <f>'240Nm 11mm 0.76m-min'!K86</f>
        <v>20.84</v>
      </c>
      <c r="L488" s="24" t="str">
        <f>'240Nm 11mm 0.76m-min'!L86</f>
        <v>Alluminio</v>
      </c>
      <c r="M488" s="25">
        <f>'240Nm 11mm 0.76m-min'!M86</f>
        <v>243</v>
      </c>
      <c r="N488" s="37">
        <f>'240Nm 11mm 0.76m-min'!N86</f>
        <v>240</v>
      </c>
      <c r="O488" s="41">
        <f>'240Nm 11mm 0.76m-min'!O86</f>
        <v>11</v>
      </c>
      <c r="P488" s="46">
        <f>'240Nm 11mm 0.76m-min'!P86</f>
        <v>0.76049999999999995</v>
      </c>
      <c r="Q488" s="14">
        <f>'240Nm 11mm 0.76m-min'!Q86</f>
        <v>22</v>
      </c>
      <c r="R488" s="26">
        <f>'240Nm 11mm 0.76m-min'!R86</f>
        <v>1</v>
      </c>
    </row>
    <row r="489" spans="1:18" x14ac:dyDescent="0.25">
      <c r="A489" s="24">
        <f>'240Nm 11mm 0.76m-min'!A87</f>
        <v>3890476</v>
      </c>
      <c r="B489" s="24">
        <f>'240Nm 11mm 0.76m-min'!B87</f>
        <v>2.7130000000000001</v>
      </c>
      <c r="C489" s="24" t="str">
        <f>'240Nm 11mm 0.76m-min'!C87</f>
        <v>Ds16x35</v>
      </c>
      <c r="D489" s="24" t="str">
        <f>'240Nm 11mm 0.76m-min'!D87</f>
        <v>Ds</v>
      </c>
      <c r="E489" s="35">
        <f>'240Nm 11mm 0.76m-min'!E87</f>
        <v>16</v>
      </c>
      <c r="F489" s="14" t="e">
        <f>'240Nm 11mm 0.76m-min'!F87</f>
        <v>#N/A</v>
      </c>
      <c r="G489" s="41">
        <f>'240Nm 11mm 0.76m-min'!G87</f>
        <v>35</v>
      </c>
      <c r="H489" s="24" t="str">
        <f>'240Nm 11mm 0.76m-min'!H87</f>
        <v>R</v>
      </c>
      <c r="I489" s="35">
        <f>'240Nm 11mm 0.76m-min'!I87</f>
        <v>28</v>
      </c>
      <c r="J489" s="35">
        <f>'240Nm 11mm 0.76m-min'!J87</f>
        <v>35</v>
      </c>
      <c r="K489" s="25">
        <f>'240Nm 11mm 0.76m-min'!K87</f>
        <v>20.84</v>
      </c>
      <c r="L489" s="24" t="str">
        <f>'240Nm 11mm 0.76m-min'!L87</f>
        <v>Acciaio inox</v>
      </c>
      <c r="M489" s="25">
        <f>'240Nm 11mm 0.76m-min'!M87</f>
        <v>120.54</v>
      </c>
      <c r="N489" s="37">
        <f>'240Nm 11mm 0.76m-min'!N87</f>
        <v>240</v>
      </c>
      <c r="O489" s="41">
        <f>'240Nm 11mm 0.76m-min'!O87</f>
        <v>11</v>
      </c>
      <c r="P489" s="46">
        <f>'240Nm 11mm 0.76m-min'!P87</f>
        <v>0.76049999999999995</v>
      </c>
      <c r="Q489" s="14">
        <f>'240Nm 11mm 0.76m-min'!Q87</f>
        <v>22</v>
      </c>
      <c r="R489" s="26">
        <f>'240Nm 11mm 0.76m-min'!R87</f>
        <v>1</v>
      </c>
    </row>
    <row r="490" spans="1:18" x14ac:dyDescent="0.25">
      <c r="A490" s="24">
        <f>'240Nm 11mm 0.76m-min'!A88</f>
        <v>3779658</v>
      </c>
      <c r="B490" s="24">
        <f>'240Nm 11mm 0.76m-min'!B88</f>
        <v>0.96899999999999997</v>
      </c>
      <c r="C490" s="24" t="str">
        <f>'240Nm 11mm 0.76m-min'!C88</f>
        <v>Tr18x4</v>
      </c>
      <c r="D490" s="24" t="str">
        <f>'240Nm 11mm 0.76m-min'!D88</f>
        <v>Tr</v>
      </c>
      <c r="E490" s="35">
        <f>'240Nm 11mm 0.76m-min'!E88</f>
        <v>18</v>
      </c>
      <c r="F490" s="14" t="e">
        <f>'240Nm 11mm 0.76m-min'!F88</f>
        <v>#N/A</v>
      </c>
      <c r="G490" s="41">
        <f>'240Nm 11mm 0.76m-min'!G88</f>
        <v>4</v>
      </c>
      <c r="H490" s="24" t="str">
        <f>'240Nm 11mm 0.76m-min'!H88</f>
        <v>W300</v>
      </c>
      <c r="I490" s="35">
        <f>'240Nm 11mm 0.76m-min'!I88</f>
        <v>28</v>
      </c>
      <c r="J490" s="35">
        <f>'240Nm 11mm 0.76m-min'!J88</f>
        <v>35</v>
      </c>
      <c r="K490" s="25">
        <f>'240Nm 11mm 0.76m-min'!K88</f>
        <v>16.41</v>
      </c>
      <c r="L490" s="24" t="str">
        <f>'240Nm 11mm 0.76m-min'!L88</f>
        <v>Acciaio inox</v>
      </c>
      <c r="M490" s="25">
        <f>'240Nm 11mm 0.76m-min'!M88</f>
        <v>92.69</v>
      </c>
      <c r="N490" s="37">
        <f>'240Nm 11mm 0.76m-min'!N88</f>
        <v>240</v>
      </c>
      <c r="O490" s="41">
        <f>'240Nm 11mm 0.76m-min'!O88</f>
        <v>11</v>
      </c>
      <c r="P490" s="46">
        <f>'240Nm 11mm 0.76m-min'!P88</f>
        <v>0.76049999999999995</v>
      </c>
      <c r="Q490" s="14">
        <f>'240Nm 11mm 0.76m-min'!Q88</f>
        <v>192.5</v>
      </c>
      <c r="R490" s="26">
        <f>'240Nm 11mm 0.76m-min'!R88</f>
        <v>1</v>
      </c>
    </row>
    <row r="491" spans="1:18" x14ac:dyDescent="0.25">
      <c r="A491" s="24">
        <f>'240Nm 11mm 0.76m-min'!A89</f>
        <v>3741861</v>
      </c>
      <c r="B491" s="24">
        <f>'240Nm 11mm 0.76m-min'!B89</f>
        <v>1.0149999999999999</v>
      </c>
      <c r="C491" s="24" t="str">
        <f>'240Nm 11mm 0.76m-min'!C89</f>
        <v>Tr20x4</v>
      </c>
      <c r="D491" s="24" t="str">
        <f>'240Nm 11mm 0.76m-min'!D89</f>
        <v>Tr</v>
      </c>
      <c r="E491" s="35">
        <f>'240Nm 11mm 0.76m-min'!E89</f>
        <v>20</v>
      </c>
      <c r="F491" s="14" t="e">
        <f>'240Nm 11mm 0.76m-min'!F89</f>
        <v>#N/A</v>
      </c>
      <c r="G491" s="41">
        <f>'240Nm 11mm 0.76m-min'!G89</f>
        <v>4</v>
      </c>
      <c r="H491" s="24" t="str">
        <f>'240Nm 11mm 0.76m-min'!H89</f>
        <v>W300</v>
      </c>
      <c r="I491" s="35">
        <f>'240Nm 11mm 0.76m-min'!I89</f>
        <v>32</v>
      </c>
      <c r="J491" s="35">
        <f>'240Nm 11mm 0.76m-min'!J89</f>
        <v>44</v>
      </c>
      <c r="K491" s="25">
        <f>'240Nm 11mm 0.76m-min'!K89</f>
        <v>21.67</v>
      </c>
      <c r="L491" s="24" t="str">
        <f>'240Nm 11mm 0.76m-min'!L89</f>
        <v>Acciaio C15</v>
      </c>
      <c r="M491" s="25">
        <f>'240Nm 11mm 0.76m-min'!M89</f>
        <v>28.29</v>
      </c>
      <c r="N491" s="37">
        <f>'240Nm 11mm 0.76m-min'!N89</f>
        <v>240</v>
      </c>
      <c r="O491" s="41">
        <f>'240Nm 11mm 0.76m-min'!O89</f>
        <v>11</v>
      </c>
      <c r="P491" s="46">
        <f>'240Nm 11mm 0.76m-min'!P89</f>
        <v>0.76049999999999995</v>
      </c>
      <c r="Q491" s="14">
        <f>'240Nm 11mm 0.76m-min'!Q89</f>
        <v>192.5</v>
      </c>
      <c r="R491" s="26">
        <f>'240Nm 11mm 0.76m-min'!R89</f>
        <v>1</v>
      </c>
    </row>
    <row r="492" spans="1:18" x14ac:dyDescent="0.25">
      <c r="A492" s="24">
        <f>'240Nm 11mm 0.76m-min'!A90</f>
        <v>3655327</v>
      </c>
      <c r="B492" s="24">
        <f>'240Nm 11mm 0.76m-min'!B90</f>
        <v>0.96899999999999997</v>
      </c>
      <c r="C492" s="24" t="str">
        <f>'240Nm 11mm 0.76m-min'!C90</f>
        <v>Tr18x4</v>
      </c>
      <c r="D492" s="24" t="str">
        <f>'240Nm 11mm 0.76m-min'!D90</f>
        <v>Tr</v>
      </c>
      <c r="E492" s="35">
        <f>'240Nm 11mm 0.76m-min'!E90</f>
        <v>18</v>
      </c>
      <c r="F492" s="14" t="e">
        <f>'240Nm 11mm 0.76m-min'!F90</f>
        <v>#N/A</v>
      </c>
      <c r="G492" s="41">
        <f>'240Nm 11mm 0.76m-min'!G90</f>
        <v>4</v>
      </c>
      <c r="H492" s="24" t="str">
        <f>'240Nm 11mm 0.76m-min'!H90</f>
        <v>R</v>
      </c>
      <c r="I492" s="35">
        <f>'240Nm 11mm 0.76m-min'!I90</f>
        <v>28</v>
      </c>
      <c r="J492" s="35">
        <f>'240Nm 11mm 0.76m-min'!J90</f>
        <v>35</v>
      </c>
      <c r="K492" s="25">
        <f>'240Nm 11mm 0.76m-min'!K90</f>
        <v>11.28</v>
      </c>
      <c r="L492" s="24" t="str">
        <f>'240Nm 11mm 0.76m-min'!L90</f>
        <v>Acciaio inox</v>
      </c>
      <c r="M492" s="25">
        <f>'240Nm 11mm 0.76m-min'!M90</f>
        <v>92.69</v>
      </c>
      <c r="N492" s="37">
        <f>'240Nm 11mm 0.76m-min'!N90</f>
        <v>240</v>
      </c>
      <c r="O492" s="41">
        <f>'240Nm 11mm 0.76m-min'!O90</f>
        <v>11</v>
      </c>
      <c r="P492" s="46">
        <f>'240Nm 11mm 0.76m-min'!P90</f>
        <v>0.76049999999999995</v>
      </c>
      <c r="Q492" s="14">
        <f>'240Nm 11mm 0.76m-min'!Q90</f>
        <v>192.5</v>
      </c>
      <c r="R492" s="26">
        <f>'240Nm 11mm 0.76m-min'!R90</f>
        <v>1</v>
      </c>
    </row>
    <row r="493" spans="1:18" x14ac:dyDescent="0.25">
      <c r="A493" s="24">
        <f>'240Nm 11mm 0.76m-min'!A91</f>
        <v>3654841</v>
      </c>
      <c r="B493" s="24">
        <f>'240Nm 11mm 0.76m-min'!B91</f>
        <v>1.0149999999999999</v>
      </c>
      <c r="C493" s="24" t="str">
        <f>'240Nm 11mm 0.76m-min'!C91</f>
        <v>Tr20x4</v>
      </c>
      <c r="D493" s="24" t="str">
        <f>'240Nm 11mm 0.76m-min'!D91</f>
        <v>Tr</v>
      </c>
      <c r="E493" s="35">
        <f>'240Nm 11mm 0.76m-min'!E91</f>
        <v>20</v>
      </c>
      <c r="F493" s="14" t="e">
        <f>'240Nm 11mm 0.76m-min'!F91</f>
        <v>#N/A</v>
      </c>
      <c r="G493" s="41">
        <f>'240Nm 11mm 0.76m-min'!G91</f>
        <v>4</v>
      </c>
      <c r="H493" s="24" t="str">
        <f>'240Nm 11mm 0.76m-min'!H91</f>
        <v>R</v>
      </c>
      <c r="I493" s="35">
        <f>'240Nm 11mm 0.76m-min'!I91</f>
        <v>32</v>
      </c>
      <c r="J493" s="35">
        <f>'240Nm 11mm 0.76m-min'!J91</f>
        <v>44</v>
      </c>
      <c r="K493" s="25">
        <f>'240Nm 11mm 0.76m-min'!K91</f>
        <v>12.68</v>
      </c>
      <c r="L493" s="24" t="str">
        <f>'240Nm 11mm 0.76m-min'!L91</f>
        <v>Acciaio C15</v>
      </c>
      <c r="M493" s="25">
        <f>'240Nm 11mm 0.76m-min'!M91</f>
        <v>28.29</v>
      </c>
      <c r="N493" s="37">
        <f>'240Nm 11mm 0.76m-min'!N91</f>
        <v>240</v>
      </c>
      <c r="O493" s="41">
        <f>'240Nm 11mm 0.76m-min'!O91</f>
        <v>11</v>
      </c>
      <c r="P493" s="46">
        <f>'240Nm 11mm 0.76m-min'!P91</f>
        <v>0.76049999999999995</v>
      </c>
      <c r="Q493" s="14">
        <f>'240Nm 11mm 0.76m-min'!Q91</f>
        <v>192.5</v>
      </c>
      <c r="R493" s="26">
        <f>'240Nm 11mm 0.76m-min'!R91</f>
        <v>1</v>
      </c>
    </row>
    <row r="494" spans="1:18" x14ac:dyDescent="0.25">
      <c r="A494" s="24">
        <f>'240Nm 11mm 0.76m-min'!A92</f>
        <v>3584579</v>
      </c>
      <c r="B494" s="24">
        <f>'240Nm 11mm 0.76m-min'!B92</f>
        <v>0.96899999999999997</v>
      </c>
      <c r="C494" s="24" t="str">
        <f>'240Nm 11mm 0.76m-min'!C92</f>
        <v>Tr18x4</v>
      </c>
      <c r="D494" s="24" t="str">
        <f>'240Nm 11mm 0.76m-min'!D92</f>
        <v>Tr</v>
      </c>
      <c r="E494" s="35">
        <f>'240Nm 11mm 0.76m-min'!E92</f>
        <v>18</v>
      </c>
      <c r="F494" s="14" t="e">
        <f>'240Nm 11mm 0.76m-min'!F92</f>
        <v>#N/A</v>
      </c>
      <c r="G494" s="41">
        <f>'240Nm 11mm 0.76m-min'!G92</f>
        <v>4</v>
      </c>
      <c r="H494" s="24" t="str">
        <f>'240Nm 11mm 0.76m-min'!H92</f>
        <v>J</v>
      </c>
      <c r="I494" s="35">
        <f>'240Nm 11mm 0.76m-min'!I92</f>
        <v>28</v>
      </c>
      <c r="J494" s="35">
        <f>'240Nm 11mm 0.76m-min'!J92</f>
        <v>35</v>
      </c>
      <c r="K494" s="25">
        <f>'240Nm 11mm 0.76m-min'!K92</f>
        <v>13.36</v>
      </c>
      <c r="L494" s="24" t="str">
        <f>'240Nm 11mm 0.76m-min'!L92</f>
        <v>Alluminio</v>
      </c>
      <c r="M494" s="25">
        <f>'240Nm 11mm 0.76m-min'!M92</f>
        <v>177.48</v>
      </c>
      <c r="N494" s="37">
        <f>'240Nm 11mm 0.76m-min'!N92</f>
        <v>240</v>
      </c>
      <c r="O494" s="41">
        <f>'240Nm 11mm 0.76m-min'!O92</f>
        <v>11</v>
      </c>
      <c r="P494" s="46">
        <f>'240Nm 11mm 0.76m-min'!P92</f>
        <v>0.76049999999999995</v>
      </c>
      <c r="Q494" s="14">
        <f>'240Nm 11mm 0.76m-min'!Q92</f>
        <v>192.5</v>
      </c>
      <c r="R494" s="26">
        <f>'240Nm 11mm 0.76m-min'!R92</f>
        <v>1</v>
      </c>
    </row>
    <row r="495" spans="1:18" x14ac:dyDescent="0.25">
      <c r="A495" s="24">
        <f>'240Nm 11mm 0.76m-min'!A93</f>
        <v>3540718</v>
      </c>
      <c r="B495" s="24">
        <f>'240Nm 11mm 0.76m-min'!B93</f>
        <v>1.9550000000000001</v>
      </c>
      <c r="C495" s="24" t="str">
        <f>'240Nm 11mm 0.76m-min'!C93</f>
        <v>Ds10x25</v>
      </c>
      <c r="D495" s="24" t="str">
        <f>'240Nm 11mm 0.76m-min'!D93</f>
        <v>Ds</v>
      </c>
      <c r="E495" s="35">
        <f>'240Nm 11mm 0.76m-min'!E93</f>
        <v>10</v>
      </c>
      <c r="F495" s="14" t="e">
        <f>'240Nm 11mm 0.76m-min'!F93</f>
        <v>#N/A</v>
      </c>
      <c r="G495" s="41">
        <f>'240Nm 11mm 0.76m-min'!G93</f>
        <v>25</v>
      </c>
      <c r="H495" s="24" t="str">
        <f>'240Nm 11mm 0.76m-min'!H93</f>
        <v>J</v>
      </c>
      <c r="I495" s="35">
        <f>'240Nm 11mm 0.76m-min'!I93</f>
        <v>25</v>
      </c>
      <c r="J495" s="35">
        <f>'240Nm 11mm 0.76m-min'!J93</f>
        <v>25</v>
      </c>
      <c r="K495" s="25">
        <f>'240Nm 11mm 0.76m-min'!K93</f>
        <v>20.85</v>
      </c>
      <c r="L495" s="24" t="str">
        <f>'240Nm 11mm 0.76m-min'!L93</f>
        <v>Acciaio inox</v>
      </c>
      <c r="M495" s="25">
        <f>'240Nm 11mm 0.76m-min'!M93</f>
        <v>64.349999999999994</v>
      </c>
      <c r="N495" s="37">
        <f>'240Nm 11mm 0.76m-min'!N93</f>
        <v>240</v>
      </c>
      <c r="O495" s="41">
        <f>'240Nm 11mm 0.76m-min'!O93</f>
        <v>11</v>
      </c>
      <c r="P495" s="46">
        <f>'240Nm 11mm 0.76m-min'!P93</f>
        <v>0.76049999999999995</v>
      </c>
      <c r="Q495" s="14">
        <f>'240Nm 11mm 0.76m-min'!Q93</f>
        <v>30.8</v>
      </c>
      <c r="R495" s="26">
        <f>'240Nm 11mm 0.76m-min'!R93</f>
        <v>1</v>
      </c>
    </row>
    <row r="496" spans="1:18" x14ac:dyDescent="0.25">
      <c r="A496" s="24">
        <f>'240Nm 11mm 0.76m-min'!A94</f>
        <v>3487168</v>
      </c>
      <c r="B496" s="24">
        <f>'240Nm 11mm 0.76m-min'!B94</f>
        <v>1.2170000000000001</v>
      </c>
      <c r="C496" s="24" t="str">
        <f>'240Nm 11mm 0.76m-min'!C94</f>
        <v>Tr20x8P4</v>
      </c>
      <c r="D496" s="24" t="str">
        <f>'240Nm 11mm 0.76m-min'!D94</f>
        <v>Tr</v>
      </c>
      <c r="E496" s="35">
        <f>'240Nm 11mm 0.76m-min'!E94</f>
        <v>20</v>
      </c>
      <c r="F496" s="14">
        <f>'240Nm 11mm 0.76m-min'!F94</f>
        <v>8</v>
      </c>
      <c r="G496" s="41">
        <f>'240Nm 11mm 0.76m-min'!G94</f>
        <v>4</v>
      </c>
      <c r="H496" s="24" t="str">
        <f>'240Nm 11mm 0.76m-min'!H94</f>
        <v>J</v>
      </c>
      <c r="I496" s="35">
        <f>'240Nm 11mm 0.76m-min'!I94</f>
        <v>32</v>
      </c>
      <c r="J496" s="35">
        <f>'240Nm 11mm 0.76m-min'!J94</f>
        <v>44</v>
      </c>
      <c r="K496" s="25">
        <f>'240Nm 11mm 0.76m-min'!K94</f>
        <v>20.45</v>
      </c>
      <c r="L496" s="24" t="str">
        <f>'240Nm 11mm 0.76m-min'!L94</f>
        <v>Acciaio C15</v>
      </c>
      <c r="M496" s="25">
        <f>'240Nm 11mm 0.76m-min'!M94</f>
        <v>28.29</v>
      </c>
      <c r="N496" s="37">
        <f>'240Nm 11mm 0.76m-min'!N94</f>
        <v>240</v>
      </c>
      <c r="O496" s="41">
        <f>'240Nm 11mm 0.76m-min'!O94</f>
        <v>11</v>
      </c>
      <c r="P496" s="46">
        <f>'240Nm 11mm 0.76m-min'!P94</f>
        <v>0.76049999999999995</v>
      </c>
      <c r="Q496" s="14">
        <f>'240Nm 11mm 0.76m-min'!Q94</f>
        <v>192.5</v>
      </c>
      <c r="R496" s="26">
        <f>'240Nm 11mm 0.76m-min'!R94</f>
        <v>1</v>
      </c>
    </row>
    <row r="497" spans="1:18" x14ac:dyDescent="0.25">
      <c r="A497" s="24">
        <f>'240Nm 11mm 0.76m-min'!A95</f>
        <v>3472561</v>
      </c>
      <c r="B497" s="24">
        <f>'240Nm 11mm 0.76m-min'!B95</f>
        <v>0.85599999999999998</v>
      </c>
      <c r="C497" s="24" t="str">
        <f>'240Nm 11mm 0.76m-min'!C95</f>
        <v>Tr16x4</v>
      </c>
      <c r="D497" s="24" t="str">
        <f>'240Nm 11mm 0.76m-min'!D95</f>
        <v>Tr</v>
      </c>
      <c r="E497" s="35">
        <f>'240Nm 11mm 0.76m-min'!E95</f>
        <v>16</v>
      </c>
      <c r="F497" s="14" t="e">
        <f>'240Nm 11mm 0.76m-min'!F95</f>
        <v>#N/A</v>
      </c>
      <c r="G497" s="41">
        <f>'240Nm 11mm 0.76m-min'!G95</f>
        <v>4</v>
      </c>
      <c r="H497" s="24" t="str">
        <f>'240Nm 11mm 0.76m-min'!H95</f>
        <v>J</v>
      </c>
      <c r="I497" s="35">
        <f>'240Nm 11mm 0.76m-min'!I95</f>
        <v>28</v>
      </c>
      <c r="J497" s="35">
        <f>'240Nm 11mm 0.76m-min'!J95</f>
        <v>35</v>
      </c>
      <c r="K497" s="25">
        <f>'240Nm 11mm 0.76m-min'!K95</f>
        <v>14.51</v>
      </c>
      <c r="L497" s="24" t="str">
        <f>'240Nm 11mm 0.76m-min'!L95</f>
        <v>Acciaio inox</v>
      </c>
      <c r="M497" s="25">
        <f>'240Nm 11mm 0.76m-min'!M95</f>
        <v>74.98</v>
      </c>
      <c r="N497" s="37">
        <f>'240Nm 11mm 0.76m-min'!N95</f>
        <v>240</v>
      </c>
      <c r="O497" s="41">
        <f>'240Nm 11mm 0.76m-min'!O95</f>
        <v>11</v>
      </c>
      <c r="P497" s="46">
        <f>'240Nm 11mm 0.76m-min'!P95</f>
        <v>0.76049999999999995</v>
      </c>
      <c r="Q497" s="14">
        <f>'240Nm 11mm 0.76m-min'!Q95</f>
        <v>192.5</v>
      </c>
      <c r="R497" s="26">
        <f>'240Nm 11mm 0.76m-min'!R95</f>
        <v>1</v>
      </c>
    </row>
    <row r="498" spans="1:18" x14ac:dyDescent="0.25">
      <c r="A498" s="24">
        <f>'240Nm 11mm 0.76m-min'!A96</f>
        <v>3467354</v>
      </c>
      <c r="B498" s="24">
        <f>'240Nm 11mm 0.76m-min'!B96</f>
        <v>1.151</v>
      </c>
      <c r="C498" s="24" t="str">
        <f>'240Nm 11mm 0.76m-min'!C96</f>
        <v>Tr18x8P4</v>
      </c>
      <c r="D498" s="24" t="str">
        <f>'240Nm 11mm 0.76m-min'!D96</f>
        <v>Tr</v>
      </c>
      <c r="E498" s="35">
        <f>'240Nm 11mm 0.76m-min'!E96</f>
        <v>18</v>
      </c>
      <c r="F498" s="14">
        <f>'240Nm 11mm 0.76m-min'!F96</f>
        <v>8</v>
      </c>
      <c r="G498" s="41">
        <f>'240Nm 11mm 0.76m-min'!G96</f>
        <v>4</v>
      </c>
      <c r="H498" s="24" t="str">
        <f>'240Nm 11mm 0.76m-min'!H96</f>
        <v>J</v>
      </c>
      <c r="I498" s="35">
        <f>'240Nm 11mm 0.76m-min'!I96</f>
        <v>28</v>
      </c>
      <c r="J498" s="35">
        <f>'240Nm 11mm 0.76m-min'!J96</f>
        <v>35</v>
      </c>
      <c r="K498" s="25">
        <f>'240Nm 11mm 0.76m-min'!K96</f>
        <v>18.100000000000001</v>
      </c>
      <c r="L498" s="24" t="str">
        <f>'240Nm 11mm 0.76m-min'!L96</f>
        <v>Acciaio inox</v>
      </c>
      <c r="M498" s="25">
        <f>'240Nm 11mm 0.76m-min'!M96</f>
        <v>143.29</v>
      </c>
      <c r="N498" s="37">
        <f>'240Nm 11mm 0.76m-min'!N96</f>
        <v>240</v>
      </c>
      <c r="O498" s="41">
        <f>'240Nm 11mm 0.76m-min'!O96</f>
        <v>11</v>
      </c>
      <c r="P498" s="46">
        <f>'240Nm 11mm 0.76m-min'!P96</f>
        <v>0.76049999999999995</v>
      </c>
      <c r="Q498" s="14">
        <f>'240Nm 11mm 0.76m-min'!Q96</f>
        <v>192.5</v>
      </c>
      <c r="R498" s="26">
        <f>'240Nm 11mm 0.76m-min'!R96</f>
        <v>1</v>
      </c>
    </row>
    <row r="499" spans="1:18" x14ac:dyDescent="0.25">
      <c r="A499" s="24">
        <f>'240Nm 11mm 0.76m-min'!A97</f>
        <v>3419137</v>
      </c>
      <c r="B499" s="24">
        <f>'240Nm 11mm 0.76m-min'!B97</f>
        <v>0.96899999999999997</v>
      </c>
      <c r="C499" s="24" t="str">
        <f>'240Nm 11mm 0.76m-min'!C97</f>
        <v>Tr18x4</v>
      </c>
      <c r="D499" s="24" t="str">
        <f>'240Nm 11mm 0.76m-min'!D97</f>
        <v>Tr</v>
      </c>
      <c r="E499" s="35">
        <f>'240Nm 11mm 0.76m-min'!E97</f>
        <v>18</v>
      </c>
      <c r="F499" s="14" t="e">
        <f>'240Nm 11mm 0.76m-min'!F97</f>
        <v>#N/A</v>
      </c>
      <c r="G499" s="41">
        <f>'240Nm 11mm 0.76m-min'!G97</f>
        <v>4</v>
      </c>
      <c r="H499" s="24" t="str">
        <f>'240Nm 11mm 0.76m-min'!H97</f>
        <v>W300</v>
      </c>
      <c r="I499" s="35">
        <f>'240Nm 11mm 0.76m-min'!I97</f>
        <v>28</v>
      </c>
      <c r="J499" s="35">
        <f>'240Nm 11mm 0.76m-min'!J97</f>
        <v>35</v>
      </c>
      <c r="K499" s="25">
        <f>'240Nm 11mm 0.76m-min'!K97</f>
        <v>16.41</v>
      </c>
      <c r="L499" s="24" t="str">
        <f>'240Nm 11mm 0.76m-min'!L97</f>
        <v>Alluminio</v>
      </c>
      <c r="M499" s="25">
        <f>'240Nm 11mm 0.76m-min'!M97</f>
        <v>177.48</v>
      </c>
      <c r="N499" s="37">
        <f>'240Nm 11mm 0.76m-min'!N97</f>
        <v>240</v>
      </c>
      <c r="O499" s="41">
        <f>'240Nm 11mm 0.76m-min'!O97</f>
        <v>11</v>
      </c>
      <c r="P499" s="46">
        <f>'240Nm 11mm 0.76m-min'!P97</f>
        <v>0.76049999999999995</v>
      </c>
      <c r="Q499" s="14">
        <f>'240Nm 11mm 0.76m-min'!Q97</f>
        <v>192.5</v>
      </c>
      <c r="R499" s="26">
        <f>'240Nm 11mm 0.76m-min'!R97</f>
        <v>1</v>
      </c>
    </row>
    <row r="500" spans="1:18" x14ac:dyDescent="0.25">
      <c r="A500" s="24">
        <f>'240Nm 11mm 0.76m-min'!A98</f>
        <v>3400698</v>
      </c>
      <c r="B500" s="24">
        <f>'240Nm 11mm 0.76m-min'!B98</f>
        <v>1.105</v>
      </c>
      <c r="C500" s="24" t="str">
        <f>'240Nm 11mm 0.76m-min'!C98</f>
        <v>Ds127x127</v>
      </c>
      <c r="D500" s="24" t="str">
        <f>'240Nm 11mm 0.76m-min'!D98</f>
        <v>Ds</v>
      </c>
      <c r="E500" s="35">
        <f>'240Nm 11mm 0.76m-min'!E98</f>
        <v>127</v>
      </c>
      <c r="F500" s="14" t="e">
        <f>'240Nm 11mm 0.76m-min'!F98</f>
        <v>#N/A</v>
      </c>
      <c r="G500" s="41">
        <f>'240Nm 11mm 0.76m-min'!G98</f>
        <v>127</v>
      </c>
      <c r="H500" s="24" t="str">
        <f>'240Nm 11mm 0.76m-min'!H98</f>
        <v>J</v>
      </c>
      <c r="I500" s="35">
        <f>'240Nm 11mm 0.76m-min'!I98</f>
        <v>28</v>
      </c>
      <c r="J500" s="35">
        <f>'240Nm 11mm 0.76m-min'!J98</f>
        <v>35</v>
      </c>
      <c r="K500" s="25" t="str">
        <f>'240Nm 11mm 0.76m-min'!K98</f>
        <v>Su richiesta</v>
      </c>
      <c r="L500" s="24" t="str">
        <f>'240Nm 11mm 0.76m-min'!L98</f>
        <v>Acciaio inox</v>
      </c>
      <c r="M500" s="25" t="str">
        <f>'240Nm 11mm 0.76m-min'!M98</f>
        <v>Su richiesta</v>
      </c>
      <c r="N500" s="37">
        <f>'240Nm 11mm 0.76m-min'!N98</f>
        <v>240</v>
      </c>
      <c r="O500" s="41">
        <f>'240Nm 11mm 0.76m-min'!O98</f>
        <v>11</v>
      </c>
      <c r="P500" s="46">
        <f>'240Nm 11mm 0.76m-min'!P98</f>
        <v>0.76049999999999995</v>
      </c>
      <c r="Q500" s="14">
        <f>'240Nm 11mm 0.76m-min'!Q98</f>
        <v>6.0629921259842519</v>
      </c>
      <c r="R500" s="26">
        <f>'240Nm 11mm 0.76m-min'!R98</f>
        <v>1</v>
      </c>
    </row>
    <row r="501" spans="1:18" x14ac:dyDescent="0.25">
      <c r="A501" s="24">
        <f>'240Nm 11mm 0.76m-min'!A99</f>
        <v>3367351</v>
      </c>
      <c r="B501" s="24">
        <f>'240Nm 11mm 0.76m-min'!B99</f>
        <v>7.0049999999999999</v>
      </c>
      <c r="C501" s="24" t="str">
        <f>'240Nm 11mm 0.76m-min'!C99</f>
        <v>Ds18x80</v>
      </c>
      <c r="D501" s="24" t="str">
        <f>'240Nm 11mm 0.76m-min'!D99</f>
        <v>Ds</v>
      </c>
      <c r="E501" s="35">
        <f>'240Nm 11mm 0.76m-min'!E99</f>
        <v>18</v>
      </c>
      <c r="F501" s="14" t="e">
        <f>'240Nm 11mm 0.76m-min'!F99</f>
        <v>#N/A</v>
      </c>
      <c r="G501" s="41">
        <f>'240Nm 11mm 0.76m-min'!G99</f>
        <v>80</v>
      </c>
      <c r="H501" s="24" t="str">
        <f>'240Nm 11mm 0.76m-min'!H99</f>
        <v>R</v>
      </c>
      <c r="I501" s="35">
        <f>'240Nm 11mm 0.76m-min'!I99</f>
        <v>28</v>
      </c>
      <c r="J501" s="35">
        <f>'240Nm 11mm 0.76m-min'!J99</f>
        <v>35</v>
      </c>
      <c r="K501" s="25">
        <f>'240Nm 11mm 0.76m-min'!K99</f>
        <v>22.78</v>
      </c>
      <c r="L501" s="24" t="str">
        <f>'240Nm 11mm 0.76m-min'!L99</f>
        <v>Alluminio</v>
      </c>
      <c r="M501" s="25">
        <f>'240Nm 11mm 0.76m-min'!M99</f>
        <v>310.5</v>
      </c>
      <c r="N501" s="37">
        <f>'240Nm 11mm 0.76m-min'!N99</f>
        <v>240</v>
      </c>
      <c r="O501" s="41">
        <f>'240Nm 11mm 0.76m-min'!O99</f>
        <v>11</v>
      </c>
      <c r="P501" s="46">
        <f>'240Nm 11mm 0.76m-min'!P99</f>
        <v>0.76049999999999995</v>
      </c>
      <c r="Q501" s="14">
        <f>'240Nm 11mm 0.76m-min'!Q99</f>
        <v>9.625</v>
      </c>
      <c r="R501" s="26">
        <f>'240Nm 11mm 0.76m-min'!R99</f>
        <v>1</v>
      </c>
    </row>
    <row r="502" spans="1:18" x14ac:dyDescent="0.25">
      <c r="A502" s="24">
        <f>'240Nm 11mm 0.76m-min'!A100</f>
        <v>3367351</v>
      </c>
      <c r="B502" s="24">
        <f>'240Nm 11mm 0.76m-min'!B100</f>
        <v>7.0049999999999999</v>
      </c>
      <c r="C502" s="24" t="str">
        <f>'240Nm 11mm 0.76m-min'!C100</f>
        <v>Ds18x80</v>
      </c>
      <c r="D502" s="24" t="str">
        <f>'240Nm 11mm 0.76m-min'!D100</f>
        <v>Ds</v>
      </c>
      <c r="E502" s="35">
        <f>'240Nm 11mm 0.76m-min'!E100</f>
        <v>18</v>
      </c>
      <c r="F502" s="14" t="e">
        <f>'240Nm 11mm 0.76m-min'!F100</f>
        <v>#N/A</v>
      </c>
      <c r="G502" s="41">
        <f>'240Nm 11mm 0.76m-min'!G100</f>
        <v>80</v>
      </c>
      <c r="H502" s="24" t="str">
        <f>'240Nm 11mm 0.76m-min'!H100</f>
        <v>R</v>
      </c>
      <c r="I502" s="35">
        <f>'240Nm 11mm 0.76m-min'!I100</f>
        <v>28</v>
      </c>
      <c r="J502" s="35">
        <f>'240Nm 11mm 0.76m-min'!J100</f>
        <v>35</v>
      </c>
      <c r="K502" s="25">
        <f>'240Nm 11mm 0.76m-min'!K100</f>
        <v>22.78</v>
      </c>
      <c r="L502" s="24" t="str">
        <f>'240Nm 11mm 0.76m-min'!L100</f>
        <v>Acciaio inox</v>
      </c>
      <c r="M502" s="25">
        <f>'240Nm 11mm 0.76m-min'!M100</f>
        <v>139.4</v>
      </c>
      <c r="N502" s="37">
        <f>'240Nm 11mm 0.76m-min'!N100</f>
        <v>240</v>
      </c>
      <c r="O502" s="41">
        <f>'240Nm 11mm 0.76m-min'!O100</f>
        <v>11</v>
      </c>
      <c r="P502" s="46">
        <f>'240Nm 11mm 0.76m-min'!P100</f>
        <v>0.76049999999999995</v>
      </c>
      <c r="Q502" s="14">
        <f>'240Nm 11mm 0.76m-min'!Q100</f>
        <v>9.625</v>
      </c>
      <c r="R502" s="26">
        <f>'240Nm 11mm 0.76m-min'!R100</f>
        <v>1</v>
      </c>
    </row>
    <row r="503" spans="1:18" x14ac:dyDescent="0.25">
      <c r="A503" s="24">
        <f>'240Nm 11mm 0.76m-min'!A101</f>
        <v>3321112</v>
      </c>
      <c r="B503" s="24">
        <f>'240Nm 11mm 0.76m-min'!B101</f>
        <v>1.2170000000000001</v>
      </c>
      <c r="C503" s="24" t="str">
        <f>'240Nm 11mm 0.76m-min'!C101</f>
        <v>Tr20x8P4</v>
      </c>
      <c r="D503" s="24" t="str">
        <f>'240Nm 11mm 0.76m-min'!D101</f>
        <v>Tr</v>
      </c>
      <c r="E503" s="35">
        <f>'240Nm 11mm 0.76m-min'!E101</f>
        <v>20</v>
      </c>
      <c r="F503" s="14">
        <f>'240Nm 11mm 0.76m-min'!F101</f>
        <v>8</v>
      </c>
      <c r="G503" s="41">
        <f>'240Nm 11mm 0.76m-min'!G101</f>
        <v>4</v>
      </c>
      <c r="H503" s="24" t="str">
        <f>'240Nm 11mm 0.76m-min'!H101</f>
        <v>W300</v>
      </c>
      <c r="I503" s="35">
        <f>'240Nm 11mm 0.76m-min'!I101</f>
        <v>32</v>
      </c>
      <c r="J503" s="35">
        <f>'240Nm 11mm 0.76m-min'!J101</f>
        <v>44</v>
      </c>
      <c r="K503" s="25">
        <f>'240Nm 11mm 0.76m-min'!K101</f>
        <v>27.29</v>
      </c>
      <c r="L503" s="24" t="str">
        <f>'240Nm 11mm 0.76m-min'!L101</f>
        <v>Acciaio C15</v>
      </c>
      <c r="M503" s="25">
        <f>'240Nm 11mm 0.76m-min'!M101</f>
        <v>28.29</v>
      </c>
      <c r="N503" s="37">
        <f>'240Nm 11mm 0.76m-min'!N101</f>
        <v>240</v>
      </c>
      <c r="O503" s="41">
        <f>'240Nm 11mm 0.76m-min'!O101</f>
        <v>11</v>
      </c>
      <c r="P503" s="46">
        <f>'240Nm 11mm 0.76m-min'!P101</f>
        <v>0.76049999999999995</v>
      </c>
      <c r="Q503" s="14">
        <f>'240Nm 11mm 0.76m-min'!Q101</f>
        <v>192.5</v>
      </c>
      <c r="R503" s="26">
        <f>'240Nm 11mm 0.76m-min'!R101</f>
        <v>1</v>
      </c>
    </row>
    <row r="504" spans="1:18" x14ac:dyDescent="0.25">
      <c r="A504" s="24">
        <f>'240Nm 11mm 0.76m-min'!A102</f>
        <v>3317073</v>
      </c>
      <c r="B504" s="24">
        <f>'240Nm 11mm 0.76m-min'!B102</f>
        <v>0.96899999999999997</v>
      </c>
      <c r="C504" s="24" t="str">
        <f>'240Nm 11mm 0.76m-min'!C102</f>
        <v>Tr18x4</v>
      </c>
      <c r="D504" s="24" t="str">
        <f>'240Nm 11mm 0.76m-min'!D102</f>
        <v>Tr</v>
      </c>
      <c r="E504" s="35">
        <f>'240Nm 11mm 0.76m-min'!E102</f>
        <v>18</v>
      </c>
      <c r="F504" s="14" t="e">
        <f>'240Nm 11mm 0.76m-min'!F102</f>
        <v>#N/A</v>
      </c>
      <c r="G504" s="41">
        <f>'240Nm 11mm 0.76m-min'!G102</f>
        <v>4</v>
      </c>
      <c r="H504" s="24" t="str">
        <f>'240Nm 11mm 0.76m-min'!H102</f>
        <v>R</v>
      </c>
      <c r="I504" s="35">
        <f>'240Nm 11mm 0.76m-min'!I102</f>
        <v>28</v>
      </c>
      <c r="J504" s="35">
        <f>'240Nm 11mm 0.76m-min'!J102</f>
        <v>35</v>
      </c>
      <c r="K504" s="25">
        <f>'240Nm 11mm 0.76m-min'!K102</f>
        <v>11.28</v>
      </c>
      <c r="L504" s="24" t="str">
        <f>'240Nm 11mm 0.76m-min'!L102</f>
        <v>Alluminio</v>
      </c>
      <c r="M504" s="25">
        <f>'240Nm 11mm 0.76m-min'!M102</f>
        <v>177.48</v>
      </c>
      <c r="N504" s="37">
        <f>'240Nm 11mm 0.76m-min'!N102</f>
        <v>240</v>
      </c>
      <c r="O504" s="41">
        <f>'240Nm 11mm 0.76m-min'!O102</f>
        <v>11</v>
      </c>
      <c r="P504" s="46">
        <f>'240Nm 11mm 0.76m-min'!P102</f>
        <v>0.76049999999999995</v>
      </c>
      <c r="Q504" s="14">
        <f>'240Nm 11mm 0.76m-min'!Q102</f>
        <v>192.5</v>
      </c>
      <c r="R504" s="26">
        <f>'240Nm 11mm 0.76m-min'!R102</f>
        <v>1</v>
      </c>
    </row>
    <row r="505" spans="1:18" x14ac:dyDescent="0.25">
      <c r="A505" s="24">
        <f>'240Nm 11mm 0.76m-min'!A103</f>
        <v>3307201</v>
      </c>
      <c r="B505" s="24">
        <f>'240Nm 11mm 0.76m-min'!B103</f>
        <v>0.85599999999999998</v>
      </c>
      <c r="C505" s="24" t="str">
        <f>'240Nm 11mm 0.76m-min'!C103</f>
        <v>Tr16x4</v>
      </c>
      <c r="D505" s="24" t="str">
        <f>'240Nm 11mm 0.76m-min'!D103</f>
        <v>Tr</v>
      </c>
      <c r="E505" s="35">
        <f>'240Nm 11mm 0.76m-min'!E103</f>
        <v>16</v>
      </c>
      <c r="F505" s="14" t="e">
        <f>'240Nm 11mm 0.76m-min'!F103</f>
        <v>#N/A</v>
      </c>
      <c r="G505" s="41">
        <f>'240Nm 11mm 0.76m-min'!G103</f>
        <v>4</v>
      </c>
      <c r="H505" s="24" t="str">
        <f>'240Nm 11mm 0.76m-min'!H103</f>
        <v>W300</v>
      </c>
      <c r="I505" s="35">
        <f>'240Nm 11mm 0.76m-min'!I103</f>
        <v>28</v>
      </c>
      <c r="J505" s="35">
        <f>'240Nm 11mm 0.76m-min'!J103</f>
        <v>35</v>
      </c>
      <c r="K505" s="25">
        <f>'240Nm 11mm 0.76m-min'!K103</f>
        <v>17.68</v>
      </c>
      <c r="L505" s="24" t="str">
        <f>'240Nm 11mm 0.76m-min'!L103</f>
        <v>Acciaio inox</v>
      </c>
      <c r="M505" s="25">
        <f>'240Nm 11mm 0.76m-min'!M103</f>
        <v>74.98</v>
      </c>
      <c r="N505" s="37">
        <f>'240Nm 11mm 0.76m-min'!N103</f>
        <v>240</v>
      </c>
      <c r="O505" s="41">
        <f>'240Nm 11mm 0.76m-min'!O103</f>
        <v>11</v>
      </c>
      <c r="P505" s="46">
        <f>'240Nm 11mm 0.76m-min'!P103</f>
        <v>0.76049999999999995</v>
      </c>
      <c r="Q505" s="14">
        <f>'240Nm 11mm 0.76m-min'!Q103</f>
        <v>192.5</v>
      </c>
      <c r="R505" s="26">
        <f>'240Nm 11mm 0.76m-min'!R103</f>
        <v>1</v>
      </c>
    </row>
    <row r="506" spans="1:18" x14ac:dyDescent="0.25">
      <c r="A506" s="24">
        <f>'240Nm 11mm 0.76m-min'!A104</f>
        <v>3302242</v>
      </c>
      <c r="B506" s="24">
        <f>'240Nm 11mm 0.76m-min'!B104</f>
        <v>1.151</v>
      </c>
      <c r="C506" s="24" t="str">
        <f>'240Nm 11mm 0.76m-min'!C104</f>
        <v>Tr18x8P4</v>
      </c>
      <c r="D506" s="24" t="str">
        <f>'240Nm 11mm 0.76m-min'!D104</f>
        <v>Tr</v>
      </c>
      <c r="E506" s="35">
        <f>'240Nm 11mm 0.76m-min'!E104</f>
        <v>18</v>
      </c>
      <c r="F506" s="14">
        <f>'240Nm 11mm 0.76m-min'!F104</f>
        <v>8</v>
      </c>
      <c r="G506" s="41">
        <f>'240Nm 11mm 0.76m-min'!G104</f>
        <v>4</v>
      </c>
      <c r="H506" s="24" t="str">
        <f>'240Nm 11mm 0.76m-min'!H104</f>
        <v>W300</v>
      </c>
      <c r="I506" s="35">
        <f>'240Nm 11mm 0.76m-min'!I104</f>
        <v>28</v>
      </c>
      <c r="J506" s="35">
        <f>'240Nm 11mm 0.76m-min'!J104</f>
        <v>35</v>
      </c>
      <c r="K506" s="25">
        <f>'240Nm 11mm 0.76m-min'!K104</f>
        <v>21.66</v>
      </c>
      <c r="L506" s="24" t="str">
        <f>'240Nm 11mm 0.76m-min'!L104</f>
        <v>Acciaio inox</v>
      </c>
      <c r="M506" s="25">
        <f>'240Nm 11mm 0.76m-min'!M104</f>
        <v>143.29</v>
      </c>
      <c r="N506" s="37">
        <f>'240Nm 11mm 0.76m-min'!N104</f>
        <v>240</v>
      </c>
      <c r="O506" s="41">
        <f>'240Nm 11mm 0.76m-min'!O104</f>
        <v>11</v>
      </c>
      <c r="P506" s="46">
        <f>'240Nm 11mm 0.76m-min'!P104</f>
        <v>0.76049999999999995</v>
      </c>
      <c r="Q506" s="14">
        <f>'240Nm 11mm 0.76m-min'!Q104</f>
        <v>192.5</v>
      </c>
      <c r="R506" s="26">
        <f>'240Nm 11mm 0.76m-min'!R104</f>
        <v>1</v>
      </c>
    </row>
    <row r="507" spans="1:18" x14ac:dyDescent="0.25">
      <c r="A507" s="24">
        <f>'240Nm 11mm 0.76m-min'!A105</f>
        <v>3289036</v>
      </c>
      <c r="B507" s="24">
        <f>'240Nm 11mm 0.76m-min'!B105</f>
        <v>1.9850000000000001</v>
      </c>
      <c r="C507" s="24" t="str">
        <f>'240Nm 11mm 0.76m-min'!C105</f>
        <v>Ds14x25</v>
      </c>
      <c r="D507" s="24" t="str">
        <f>'240Nm 11mm 0.76m-min'!D105</f>
        <v>Ds</v>
      </c>
      <c r="E507" s="35">
        <f>'240Nm 11mm 0.76m-min'!E105</f>
        <v>14</v>
      </c>
      <c r="F507" s="14" t="e">
        <f>'240Nm 11mm 0.76m-min'!F105</f>
        <v>#N/A</v>
      </c>
      <c r="G507" s="41">
        <f>'240Nm 11mm 0.76m-min'!G105</f>
        <v>25</v>
      </c>
      <c r="H507" s="24" t="str">
        <f>'240Nm 11mm 0.76m-min'!H105</f>
        <v>R</v>
      </c>
      <c r="I507" s="35">
        <f>'240Nm 11mm 0.76m-min'!I105</f>
        <v>28</v>
      </c>
      <c r="J507" s="35">
        <f>'240Nm 11mm 0.76m-min'!J105</f>
        <v>35</v>
      </c>
      <c r="K507" s="25">
        <f>'240Nm 11mm 0.76m-min'!K105</f>
        <v>19.55</v>
      </c>
      <c r="L507" s="24" t="str">
        <f>'240Nm 11mm 0.76m-min'!L105</f>
        <v>Acciaio inox</v>
      </c>
      <c r="M507" s="25">
        <f>'240Nm 11mm 0.76m-min'!M105</f>
        <v>90.2</v>
      </c>
      <c r="N507" s="37">
        <f>'240Nm 11mm 0.76m-min'!N105</f>
        <v>240</v>
      </c>
      <c r="O507" s="41">
        <f>'240Nm 11mm 0.76m-min'!O105</f>
        <v>11</v>
      </c>
      <c r="P507" s="46">
        <f>'240Nm 11mm 0.76m-min'!P105</f>
        <v>0.76049999999999995</v>
      </c>
      <c r="Q507" s="14">
        <f>'240Nm 11mm 0.76m-min'!Q105</f>
        <v>30.8</v>
      </c>
      <c r="R507" s="26">
        <f>'240Nm 11mm 0.76m-min'!R105</f>
        <v>1</v>
      </c>
    </row>
    <row r="508" spans="1:18" x14ac:dyDescent="0.25">
      <c r="A508" s="24">
        <f>'240Nm 11mm 0.76m-min'!A106</f>
        <v>3289036</v>
      </c>
      <c r="B508" s="24">
        <f>'240Nm 11mm 0.76m-min'!B106</f>
        <v>2.3340000000000001</v>
      </c>
      <c r="C508" s="24" t="str">
        <f>'240Nm 11mm 0.76m-min'!C106</f>
        <v>Ds14x30</v>
      </c>
      <c r="D508" s="24" t="str">
        <f>'240Nm 11mm 0.76m-min'!D106</f>
        <v>Ds</v>
      </c>
      <c r="E508" s="35">
        <f>'240Nm 11mm 0.76m-min'!E106</f>
        <v>14</v>
      </c>
      <c r="F508" s="14" t="e">
        <f>'240Nm 11mm 0.76m-min'!F106</f>
        <v>#N/A</v>
      </c>
      <c r="G508" s="41">
        <f>'240Nm 11mm 0.76m-min'!G106</f>
        <v>30</v>
      </c>
      <c r="H508" s="24" t="str">
        <f>'240Nm 11mm 0.76m-min'!H106</f>
        <v>R</v>
      </c>
      <c r="I508" s="35">
        <f>'240Nm 11mm 0.76m-min'!I106</f>
        <v>28</v>
      </c>
      <c r="J508" s="35">
        <f>'240Nm 11mm 0.76m-min'!J106</f>
        <v>35</v>
      </c>
      <c r="K508" s="25">
        <f>'240Nm 11mm 0.76m-min'!K106</f>
        <v>19.55</v>
      </c>
      <c r="L508" s="24" t="str">
        <f>'240Nm 11mm 0.76m-min'!L106</f>
        <v>Acciaio inox</v>
      </c>
      <c r="M508" s="25">
        <f>'240Nm 11mm 0.76m-min'!M106</f>
        <v>90.2</v>
      </c>
      <c r="N508" s="37">
        <f>'240Nm 11mm 0.76m-min'!N106</f>
        <v>240</v>
      </c>
      <c r="O508" s="41">
        <f>'240Nm 11mm 0.76m-min'!O106</f>
        <v>11</v>
      </c>
      <c r="P508" s="46">
        <f>'240Nm 11mm 0.76m-min'!P106</f>
        <v>0.76049999999999995</v>
      </c>
      <c r="Q508" s="14">
        <f>'240Nm 11mm 0.76m-min'!Q106</f>
        <v>25.666666666666668</v>
      </c>
      <c r="R508" s="26">
        <f>'240Nm 11mm 0.76m-min'!R106</f>
        <v>1</v>
      </c>
    </row>
    <row r="509" spans="1:18" x14ac:dyDescent="0.25">
      <c r="A509" s="24">
        <f>'240Nm 11mm 0.76m-min'!A107</f>
        <v>3243877</v>
      </c>
      <c r="B509" s="24">
        <f>'240Nm 11mm 0.76m-min'!B107</f>
        <v>1.2170000000000001</v>
      </c>
      <c r="C509" s="24" t="str">
        <f>'240Nm 11mm 0.76m-min'!C107</f>
        <v>Tr20x8P4</v>
      </c>
      <c r="D509" s="24" t="str">
        <f>'240Nm 11mm 0.76m-min'!D107</f>
        <v>Tr</v>
      </c>
      <c r="E509" s="35">
        <f>'240Nm 11mm 0.76m-min'!E107</f>
        <v>20</v>
      </c>
      <c r="F509" s="14">
        <f>'240Nm 11mm 0.76m-min'!F107</f>
        <v>8</v>
      </c>
      <c r="G509" s="41">
        <f>'240Nm 11mm 0.76m-min'!G107</f>
        <v>4</v>
      </c>
      <c r="H509" s="24" t="str">
        <f>'240Nm 11mm 0.76m-min'!H107</f>
        <v>R</v>
      </c>
      <c r="I509" s="35">
        <f>'240Nm 11mm 0.76m-min'!I107</f>
        <v>32</v>
      </c>
      <c r="J509" s="35">
        <f>'240Nm 11mm 0.76m-min'!J107</f>
        <v>44</v>
      </c>
      <c r="K509" s="25">
        <f>'240Nm 11mm 0.76m-min'!K107</f>
        <v>17.920000000000002</v>
      </c>
      <c r="L509" s="24" t="str">
        <f>'240Nm 11mm 0.76m-min'!L107</f>
        <v>Acciaio C15</v>
      </c>
      <c r="M509" s="25">
        <f>'240Nm 11mm 0.76m-min'!M107</f>
        <v>28.29</v>
      </c>
      <c r="N509" s="37">
        <f>'240Nm 11mm 0.76m-min'!N107</f>
        <v>240</v>
      </c>
      <c r="O509" s="41">
        <f>'240Nm 11mm 0.76m-min'!O107</f>
        <v>11</v>
      </c>
      <c r="P509" s="46">
        <f>'240Nm 11mm 0.76m-min'!P107</f>
        <v>0.76049999999999995</v>
      </c>
      <c r="Q509" s="14">
        <f>'240Nm 11mm 0.76m-min'!Q107</f>
        <v>192.5</v>
      </c>
      <c r="R509" s="26">
        <f>'240Nm 11mm 0.76m-min'!R107</f>
        <v>1</v>
      </c>
    </row>
    <row r="510" spans="1:18" x14ac:dyDescent="0.25">
      <c r="A510" s="24">
        <f>'240Nm 11mm 0.76m-min'!A108</f>
        <v>3223702</v>
      </c>
      <c r="B510" s="24">
        <f>'240Nm 11mm 0.76m-min'!B108</f>
        <v>0.74199999999999999</v>
      </c>
      <c r="C510" s="24" t="str">
        <f>'240Nm 11mm 0.76m-min'!C108</f>
        <v>Ds12x5</v>
      </c>
      <c r="D510" s="24" t="str">
        <f>'240Nm 11mm 0.76m-min'!D108</f>
        <v>Ds</v>
      </c>
      <c r="E510" s="35">
        <f>'240Nm 11mm 0.76m-min'!E108</f>
        <v>12</v>
      </c>
      <c r="F510" s="14" t="e">
        <f>'240Nm 11mm 0.76m-min'!F108</f>
        <v>#N/A</v>
      </c>
      <c r="G510" s="41">
        <f>'240Nm 11mm 0.76m-min'!G108</f>
        <v>5</v>
      </c>
      <c r="H510" s="24" t="str">
        <f>'240Nm 11mm 0.76m-min'!H108</f>
        <v>J</v>
      </c>
      <c r="I510" s="35">
        <f>'240Nm 11mm 0.76m-min'!I108</f>
        <v>28</v>
      </c>
      <c r="J510" s="35">
        <f>'240Nm 11mm 0.76m-min'!J108</f>
        <v>35</v>
      </c>
      <c r="K510" s="25">
        <f>'240Nm 11mm 0.76m-min'!K108</f>
        <v>24.16</v>
      </c>
      <c r="L510" s="24" t="str">
        <f>'240Nm 11mm 0.76m-min'!L108</f>
        <v>Acciaio inox</v>
      </c>
      <c r="M510" s="25">
        <f>'240Nm 11mm 0.76m-min'!M108</f>
        <v>74.849999999999994</v>
      </c>
      <c r="N510" s="37">
        <f>'240Nm 11mm 0.76m-min'!N108</f>
        <v>240</v>
      </c>
      <c r="O510" s="41">
        <f>'240Nm 11mm 0.76m-min'!O108</f>
        <v>11</v>
      </c>
      <c r="P510" s="46">
        <f>'240Nm 11mm 0.76m-min'!P108</f>
        <v>0.76049999999999995</v>
      </c>
      <c r="Q510" s="14">
        <f>'240Nm 11mm 0.76m-min'!Q108</f>
        <v>154</v>
      </c>
      <c r="R510" s="26">
        <f>'240Nm 11mm 0.76m-min'!R108</f>
        <v>1</v>
      </c>
    </row>
    <row r="511" spans="1:18" x14ac:dyDescent="0.25">
      <c r="A511" s="24">
        <f>'240Nm 11mm 0.76m-min'!A109</f>
        <v>3212969</v>
      </c>
      <c r="B511" s="24">
        <f>'240Nm 11mm 0.76m-min'!B109</f>
        <v>3.137</v>
      </c>
      <c r="C511" s="24" t="str">
        <f>'240Nm 11mm 0.76m-min'!C109</f>
        <v>Ds14x406</v>
      </c>
      <c r="D511" s="24" t="str">
        <f>'240Nm 11mm 0.76m-min'!D109</f>
        <v>Ds</v>
      </c>
      <c r="E511" s="35">
        <f>'240Nm 11mm 0.76m-min'!E109</f>
        <v>14</v>
      </c>
      <c r="F511" s="14" t="e">
        <f>'240Nm 11mm 0.76m-min'!F109</f>
        <v>#N/A</v>
      </c>
      <c r="G511" s="41">
        <f>'240Nm 11mm 0.76m-min'!G109</f>
        <v>406</v>
      </c>
      <c r="H511" s="24" t="str">
        <f>'240Nm 11mm 0.76m-min'!H109</f>
        <v>R</v>
      </c>
      <c r="I511" s="35">
        <f>'240Nm 11mm 0.76m-min'!I109</f>
        <v>28</v>
      </c>
      <c r="J511" s="35">
        <f>'240Nm 11mm 0.76m-min'!J109</f>
        <v>35</v>
      </c>
      <c r="K511" s="25" t="str">
        <f>'240Nm 11mm 0.76m-min'!K109</f>
        <v>Su richiesta</v>
      </c>
      <c r="L511" s="24" t="str">
        <f>'240Nm 11mm 0.76m-min'!L109</f>
        <v>Acciaio inox</v>
      </c>
      <c r="M511" s="25">
        <f>'240Nm 11mm 0.76m-min'!M109</f>
        <v>95.12</v>
      </c>
      <c r="N511" s="37">
        <f>'240Nm 11mm 0.76m-min'!N109</f>
        <v>240</v>
      </c>
      <c r="O511" s="41">
        <f>'240Nm 11mm 0.76m-min'!O109</f>
        <v>11</v>
      </c>
      <c r="P511" s="46">
        <f>'240Nm 11mm 0.76m-min'!P109</f>
        <v>0.76049999999999995</v>
      </c>
      <c r="Q511" s="14">
        <f>'240Nm 11mm 0.76m-min'!Q109</f>
        <v>1.896551724137931</v>
      </c>
      <c r="R511" s="26">
        <f>'240Nm 11mm 0.76m-min'!R109</f>
        <v>1</v>
      </c>
    </row>
    <row r="512" spans="1:18" x14ac:dyDescent="0.25">
      <c r="A512" s="24">
        <f>'240Nm 11mm 0.76m-min'!A110</f>
        <v>3198411</v>
      </c>
      <c r="B512" s="24">
        <f>'240Nm 11mm 0.76m-min'!B110</f>
        <v>0.85599999999999998</v>
      </c>
      <c r="C512" s="24" t="str">
        <f>'240Nm 11mm 0.76m-min'!C110</f>
        <v>Tr16x4</v>
      </c>
      <c r="D512" s="24" t="str">
        <f>'240Nm 11mm 0.76m-min'!D110</f>
        <v>Tr</v>
      </c>
      <c r="E512" s="35">
        <f>'240Nm 11mm 0.76m-min'!E110</f>
        <v>16</v>
      </c>
      <c r="F512" s="14" t="e">
        <f>'240Nm 11mm 0.76m-min'!F110</f>
        <v>#N/A</v>
      </c>
      <c r="G512" s="41">
        <f>'240Nm 11mm 0.76m-min'!G110</f>
        <v>4</v>
      </c>
      <c r="H512" s="24" t="str">
        <f>'240Nm 11mm 0.76m-min'!H110</f>
        <v>R</v>
      </c>
      <c r="I512" s="35">
        <f>'240Nm 11mm 0.76m-min'!I110</f>
        <v>28</v>
      </c>
      <c r="J512" s="35">
        <f>'240Nm 11mm 0.76m-min'!J110</f>
        <v>35</v>
      </c>
      <c r="K512" s="25">
        <f>'240Nm 11mm 0.76m-min'!K110</f>
        <v>12.47</v>
      </c>
      <c r="L512" s="24" t="str">
        <f>'240Nm 11mm 0.76m-min'!L110</f>
        <v>Acciaio inox</v>
      </c>
      <c r="M512" s="25">
        <f>'240Nm 11mm 0.76m-min'!M110</f>
        <v>74.98</v>
      </c>
      <c r="N512" s="37">
        <f>'240Nm 11mm 0.76m-min'!N110</f>
        <v>240</v>
      </c>
      <c r="O512" s="41">
        <f>'240Nm 11mm 0.76m-min'!O110</f>
        <v>11</v>
      </c>
      <c r="P512" s="46">
        <f>'240Nm 11mm 0.76m-min'!P110</f>
        <v>0.76049999999999995</v>
      </c>
      <c r="Q512" s="14">
        <f>'240Nm 11mm 0.76m-min'!Q110</f>
        <v>192.5</v>
      </c>
      <c r="R512" s="26">
        <f>'240Nm 11mm 0.76m-min'!R110</f>
        <v>1</v>
      </c>
    </row>
    <row r="513" spans="1:18" x14ac:dyDescent="0.25">
      <c r="A513" s="24">
        <f>'240Nm 11mm 0.76m-min'!A111</f>
        <v>3193616</v>
      </c>
      <c r="B513" s="24">
        <f>'240Nm 11mm 0.76m-min'!B111</f>
        <v>1.151</v>
      </c>
      <c r="C513" s="24" t="str">
        <f>'240Nm 11mm 0.76m-min'!C111</f>
        <v>Tr18x8P4</v>
      </c>
      <c r="D513" s="24" t="str">
        <f>'240Nm 11mm 0.76m-min'!D111</f>
        <v>Tr</v>
      </c>
      <c r="E513" s="35">
        <f>'240Nm 11mm 0.76m-min'!E111</f>
        <v>18</v>
      </c>
      <c r="F513" s="14">
        <f>'240Nm 11mm 0.76m-min'!F111</f>
        <v>8</v>
      </c>
      <c r="G513" s="41">
        <f>'240Nm 11mm 0.76m-min'!G111</f>
        <v>4</v>
      </c>
      <c r="H513" s="24" t="str">
        <f>'240Nm 11mm 0.76m-min'!H111</f>
        <v>R</v>
      </c>
      <c r="I513" s="35">
        <f>'240Nm 11mm 0.76m-min'!I111</f>
        <v>28</v>
      </c>
      <c r="J513" s="35">
        <f>'240Nm 11mm 0.76m-min'!J111</f>
        <v>35</v>
      </c>
      <c r="K513" s="25">
        <f>'240Nm 11mm 0.76m-min'!K111</f>
        <v>16.190000000000001</v>
      </c>
      <c r="L513" s="24" t="str">
        <f>'240Nm 11mm 0.76m-min'!L111</f>
        <v>Acciaio inox</v>
      </c>
      <c r="M513" s="25">
        <f>'240Nm 11mm 0.76m-min'!M111</f>
        <v>143.29</v>
      </c>
      <c r="N513" s="37">
        <f>'240Nm 11mm 0.76m-min'!N111</f>
        <v>240</v>
      </c>
      <c r="O513" s="41">
        <f>'240Nm 11mm 0.76m-min'!O111</f>
        <v>11</v>
      </c>
      <c r="P513" s="46">
        <f>'240Nm 11mm 0.76m-min'!P111</f>
        <v>0.76049999999999995</v>
      </c>
      <c r="Q513" s="14">
        <f>'240Nm 11mm 0.76m-min'!Q111</f>
        <v>192.5</v>
      </c>
      <c r="R513" s="26">
        <f>'240Nm 11mm 0.76m-min'!R111</f>
        <v>1</v>
      </c>
    </row>
    <row r="514" spans="1:18" x14ac:dyDescent="0.25">
      <c r="A514" s="24">
        <f>'240Nm 11mm 0.76m-min'!A112</f>
        <v>3136506</v>
      </c>
      <c r="B514" s="24">
        <f>'240Nm 11mm 0.76m-min'!B112</f>
        <v>0.85599999999999998</v>
      </c>
      <c r="C514" s="24" t="str">
        <f>'240Nm 11mm 0.76m-min'!C112</f>
        <v>Tr16x4</v>
      </c>
      <c r="D514" s="24" t="str">
        <f>'240Nm 11mm 0.76m-min'!D112</f>
        <v>Tr</v>
      </c>
      <c r="E514" s="35">
        <f>'240Nm 11mm 0.76m-min'!E112</f>
        <v>16</v>
      </c>
      <c r="F514" s="14" t="e">
        <f>'240Nm 11mm 0.76m-min'!F112</f>
        <v>#N/A</v>
      </c>
      <c r="G514" s="41">
        <f>'240Nm 11mm 0.76m-min'!G112</f>
        <v>4</v>
      </c>
      <c r="H514" s="24" t="str">
        <f>'240Nm 11mm 0.76m-min'!H112</f>
        <v>J</v>
      </c>
      <c r="I514" s="35">
        <f>'240Nm 11mm 0.76m-min'!I112</f>
        <v>28</v>
      </c>
      <c r="J514" s="35">
        <f>'240Nm 11mm 0.76m-min'!J112</f>
        <v>35</v>
      </c>
      <c r="K514" s="25">
        <f>'240Nm 11mm 0.76m-min'!K112</f>
        <v>14.51</v>
      </c>
      <c r="L514" s="24" t="str">
        <f>'240Nm 11mm 0.76m-min'!L112</f>
        <v>Alluminio</v>
      </c>
      <c r="M514" s="25">
        <f>'240Nm 11mm 0.76m-min'!M112</f>
        <v>177.48</v>
      </c>
      <c r="N514" s="37">
        <f>'240Nm 11mm 0.76m-min'!N112</f>
        <v>240</v>
      </c>
      <c r="O514" s="41">
        <f>'240Nm 11mm 0.76m-min'!O112</f>
        <v>11</v>
      </c>
      <c r="P514" s="46">
        <f>'240Nm 11mm 0.76m-min'!P112</f>
        <v>0.76049999999999995</v>
      </c>
      <c r="Q514" s="14">
        <f>'240Nm 11mm 0.76m-min'!Q112</f>
        <v>192.5</v>
      </c>
      <c r="R514" s="26">
        <f>'240Nm 11mm 0.76m-min'!R112</f>
        <v>1</v>
      </c>
    </row>
    <row r="515" spans="1:18" x14ac:dyDescent="0.25">
      <c r="A515" s="24">
        <f>'240Nm 11mm 0.76m-min'!A113</f>
        <v>3006332</v>
      </c>
      <c r="B515" s="24">
        <f>'240Nm 11mm 0.76m-min'!B113</f>
        <v>1.2949999999999999</v>
      </c>
      <c r="C515" s="24" t="str">
        <f>'240Nm 11mm 0.76m-min'!C113</f>
        <v>Ds12x15</v>
      </c>
      <c r="D515" s="24" t="str">
        <f>'240Nm 11mm 0.76m-min'!D113</f>
        <v>Ds</v>
      </c>
      <c r="E515" s="35">
        <f>'240Nm 11mm 0.76m-min'!E113</f>
        <v>12</v>
      </c>
      <c r="F515" s="14" t="e">
        <f>'240Nm 11mm 0.76m-min'!F113</f>
        <v>#N/A</v>
      </c>
      <c r="G515" s="41">
        <f>'240Nm 11mm 0.76m-min'!G113</f>
        <v>15</v>
      </c>
      <c r="H515" s="24" t="str">
        <f>'240Nm 11mm 0.76m-min'!H113</f>
        <v>J</v>
      </c>
      <c r="I515" s="35">
        <f>'240Nm 11mm 0.76m-min'!I113</f>
        <v>28</v>
      </c>
      <c r="J515" s="35">
        <f>'240Nm 11mm 0.76m-min'!J113</f>
        <v>35</v>
      </c>
      <c r="K515" s="25" t="str">
        <f>'240Nm 11mm 0.76m-min'!K113</f>
        <v>Su richiesta</v>
      </c>
      <c r="L515" s="24" t="str">
        <f>'240Nm 11mm 0.76m-min'!L113</f>
        <v>Acciaio inox</v>
      </c>
      <c r="M515" s="25" t="str">
        <f>'240Nm 11mm 0.76m-min'!M113</f>
        <v>Su richiesta</v>
      </c>
      <c r="N515" s="37">
        <f>'240Nm 11mm 0.76m-min'!N113</f>
        <v>240</v>
      </c>
      <c r="O515" s="41">
        <f>'240Nm 11mm 0.76m-min'!O113</f>
        <v>11</v>
      </c>
      <c r="P515" s="46">
        <f>'240Nm 11mm 0.76m-min'!P113</f>
        <v>0.76049999999999995</v>
      </c>
      <c r="Q515" s="14">
        <f>'240Nm 11mm 0.76m-min'!Q113</f>
        <v>51.333333333333336</v>
      </c>
      <c r="R515" s="26">
        <f>'240Nm 11mm 0.76m-min'!R113</f>
        <v>1</v>
      </c>
    </row>
    <row r="516" spans="1:18" x14ac:dyDescent="0.25">
      <c r="A516" s="24">
        <f>'240Nm 11mm 0.76m-min'!A114</f>
        <v>2991745</v>
      </c>
      <c r="B516" s="24">
        <f>'240Nm 11mm 0.76m-min'!B114</f>
        <v>0.85599999999999998</v>
      </c>
      <c r="C516" s="24" t="str">
        <f>'240Nm 11mm 0.76m-min'!C114</f>
        <v>Tr16x4</v>
      </c>
      <c r="D516" s="24" t="str">
        <f>'240Nm 11mm 0.76m-min'!D114</f>
        <v>Tr</v>
      </c>
      <c r="E516" s="35">
        <f>'240Nm 11mm 0.76m-min'!E114</f>
        <v>16</v>
      </c>
      <c r="F516" s="14" t="e">
        <f>'240Nm 11mm 0.76m-min'!F114</f>
        <v>#N/A</v>
      </c>
      <c r="G516" s="41">
        <f>'240Nm 11mm 0.76m-min'!G114</f>
        <v>4</v>
      </c>
      <c r="H516" s="24" t="str">
        <f>'240Nm 11mm 0.76m-min'!H114</f>
        <v>W300</v>
      </c>
      <c r="I516" s="35">
        <f>'240Nm 11mm 0.76m-min'!I114</f>
        <v>28</v>
      </c>
      <c r="J516" s="35">
        <f>'240Nm 11mm 0.76m-min'!J114</f>
        <v>35</v>
      </c>
      <c r="K516" s="25">
        <f>'240Nm 11mm 0.76m-min'!K114</f>
        <v>17.68</v>
      </c>
      <c r="L516" s="24" t="str">
        <f>'240Nm 11mm 0.76m-min'!L114</f>
        <v>Alluminio</v>
      </c>
      <c r="M516" s="25">
        <f>'240Nm 11mm 0.76m-min'!M114</f>
        <v>177.48</v>
      </c>
      <c r="N516" s="37">
        <f>'240Nm 11mm 0.76m-min'!N114</f>
        <v>240</v>
      </c>
      <c r="O516" s="41">
        <f>'240Nm 11mm 0.76m-min'!O114</f>
        <v>11</v>
      </c>
      <c r="P516" s="46">
        <f>'240Nm 11mm 0.76m-min'!P114</f>
        <v>0.76049999999999995</v>
      </c>
      <c r="Q516" s="14">
        <f>'240Nm 11mm 0.76m-min'!Q114</f>
        <v>192.5</v>
      </c>
      <c r="R516" s="26">
        <f>'240Nm 11mm 0.76m-min'!R114</f>
        <v>1</v>
      </c>
    </row>
    <row r="517" spans="1:18" x14ac:dyDescent="0.25">
      <c r="A517" s="24">
        <f>'240Nm 11mm 0.76m-min'!A115</f>
        <v>2976481</v>
      </c>
      <c r="B517" s="24">
        <f>'240Nm 11mm 0.76m-min'!B115</f>
        <v>0.74199999999999999</v>
      </c>
      <c r="C517" s="24" t="str">
        <f>'240Nm 11mm 0.76m-min'!C115</f>
        <v>Tr14x4</v>
      </c>
      <c r="D517" s="24" t="str">
        <f>'240Nm 11mm 0.76m-min'!D115</f>
        <v>Tr</v>
      </c>
      <c r="E517" s="35">
        <f>'240Nm 11mm 0.76m-min'!E115</f>
        <v>14</v>
      </c>
      <c r="F517" s="14" t="e">
        <f>'240Nm 11mm 0.76m-min'!F115</f>
        <v>#N/A</v>
      </c>
      <c r="G517" s="41">
        <f>'240Nm 11mm 0.76m-min'!G115</f>
        <v>4</v>
      </c>
      <c r="H517" s="24" t="str">
        <f>'240Nm 11mm 0.76m-min'!H115</f>
        <v>J</v>
      </c>
      <c r="I517" s="35">
        <f>'240Nm 11mm 0.76m-min'!I115</f>
        <v>28</v>
      </c>
      <c r="J517" s="35">
        <f>'240Nm 11mm 0.76m-min'!J115</f>
        <v>35</v>
      </c>
      <c r="K517" s="25">
        <f>'240Nm 11mm 0.76m-min'!K115</f>
        <v>14.51</v>
      </c>
      <c r="L517" s="24" t="str">
        <f>'240Nm 11mm 0.76m-min'!L115</f>
        <v>Acciaio inox</v>
      </c>
      <c r="M517" s="25">
        <f>'240Nm 11mm 0.76m-min'!M115</f>
        <v>76.59</v>
      </c>
      <c r="N517" s="37">
        <f>'240Nm 11mm 0.76m-min'!N115</f>
        <v>240</v>
      </c>
      <c r="O517" s="41">
        <f>'240Nm 11mm 0.76m-min'!O115</f>
        <v>11</v>
      </c>
      <c r="P517" s="46">
        <f>'240Nm 11mm 0.76m-min'!P115</f>
        <v>0.76049999999999995</v>
      </c>
      <c r="Q517" s="14">
        <f>'240Nm 11mm 0.76m-min'!Q115</f>
        <v>192.5</v>
      </c>
      <c r="R517" s="26">
        <f>'240Nm 11mm 0.76m-min'!R115</f>
        <v>1</v>
      </c>
    </row>
    <row r="518" spans="1:18" x14ac:dyDescent="0.25">
      <c r="A518" s="24">
        <f>'240Nm 11mm 0.76m-min'!A116</f>
        <v>2972018</v>
      </c>
      <c r="B518" s="24">
        <f>'240Nm 11mm 0.76m-min'!B116</f>
        <v>1.0920000000000001</v>
      </c>
      <c r="C518" s="24" t="str">
        <f>'240Nm 11mm 0.76m-min'!C116</f>
        <v>Tr16x8P4</v>
      </c>
      <c r="D518" s="24" t="str">
        <f>'240Nm 11mm 0.76m-min'!D116</f>
        <v>Tr</v>
      </c>
      <c r="E518" s="35">
        <f>'240Nm 11mm 0.76m-min'!E116</f>
        <v>16</v>
      </c>
      <c r="F518" s="14">
        <f>'240Nm 11mm 0.76m-min'!F116</f>
        <v>8</v>
      </c>
      <c r="G518" s="41">
        <f>'240Nm 11mm 0.76m-min'!G116</f>
        <v>4</v>
      </c>
      <c r="H518" s="24" t="str">
        <f>'240Nm 11mm 0.76m-min'!H116</f>
        <v>J</v>
      </c>
      <c r="I518" s="35">
        <f>'240Nm 11mm 0.76m-min'!I116</f>
        <v>28</v>
      </c>
      <c r="J518" s="35">
        <f>'240Nm 11mm 0.76m-min'!J116</f>
        <v>35</v>
      </c>
      <c r="K518" s="25">
        <f>'240Nm 11mm 0.76m-min'!K116</f>
        <v>15.66</v>
      </c>
      <c r="L518" s="24" t="str">
        <f>'240Nm 11mm 0.76m-min'!L116</f>
        <v>Acciaio inox</v>
      </c>
      <c r="M518" s="25">
        <f>'240Nm 11mm 0.76m-min'!M116</f>
        <v>99.59</v>
      </c>
      <c r="N518" s="37">
        <f>'240Nm 11mm 0.76m-min'!N116</f>
        <v>240</v>
      </c>
      <c r="O518" s="41">
        <f>'240Nm 11mm 0.76m-min'!O116</f>
        <v>11</v>
      </c>
      <c r="P518" s="46">
        <f>'240Nm 11mm 0.76m-min'!P116</f>
        <v>0.76049999999999995</v>
      </c>
      <c r="Q518" s="14">
        <f>'240Nm 11mm 0.76m-min'!Q116</f>
        <v>192.5</v>
      </c>
      <c r="R518" s="26">
        <f>'240Nm 11mm 0.76m-min'!R116</f>
        <v>1</v>
      </c>
    </row>
    <row r="519" spans="1:18" x14ac:dyDescent="0.25">
      <c r="A519" s="24">
        <f>'240Nm 11mm 0.76m-min'!A117</f>
        <v>2902439</v>
      </c>
      <c r="B519" s="24">
        <f>'240Nm 11mm 0.76m-min'!B117</f>
        <v>0.85599999999999998</v>
      </c>
      <c r="C519" s="24" t="str">
        <f>'240Nm 11mm 0.76m-min'!C117</f>
        <v>Tr16x4</v>
      </c>
      <c r="D519" s="24" t="str">
        <f>'240Nm 11mm 0.76m-min'!D117</f>
        <v>Tr</v>
      </c>
      <c r="E519" s="35">
        <f>'240Nm 11mm 0.76m-min'!E117</f>
        <v>16</v>
      </c>
      <c r="F519" s="14" t="e">
        <f>'240Nm 11mm 0.76m-min'!F117</f>
        <v>#N/A</v>
      </c>
      <c r="G519" s="41">
        <f>'240Nm 11mm 0.76m-min'!G117</f>
        <v>4</v>
      </c>
      <c r="H519" s="24" t="str">
        <f>'240Nm 11mm 0.76m-min'!H117</f>
        <v>R</v>
      </c>
      <c r="I519" s="35">
        <f>'240Nm 11mm 0.76m-min'!I117</f>
        <v>28</v>
      </c>
      <c r="J519" s="35">
        <f>'240Nm 11mm 0.76m-min'!J117</f>
        <v>35</v>
      </c>
      <c r="K519" s="25">
        <f>'240Nm 11mm 0.76m-min'!K117</f>
        <v>12.47</v>
      </c>
      <c r="L519" s="24" t="str">
        <f>'240Nm 11mm 0.76m-min'!L117</f>
        <v>Alluminio</v>
      </c>
      <c r="M519" s="25">
        <f>'240Nm 11mm 0.76m-min'!M117</f>
        <v>177.48</v>
      </c>
      <c r="N519" s="37">
        <f>'240Nm 11mm 0.76m-min'!N117</f>
        <v>240</v>
      </c>
      <c r="O519" s="41">
        <f>'240Nm 11mm 0.76m-min'!O117</f>
        <v>11</v>
      </c>
      <c r="P519" s="46">
        <f>'240Nm 11mm 0.76m-min'!P117</f>
        <v>0.76049999999999995</v>
      </c>
      <c r="Q519" s="14">
        <f>'240Nm 11mm 0.76m-min'!Q117</f>
        <v>192.5</v>
      </c>
      <c r="R519" s="26">
        <f>'240Nm 11mm 0.76m-min'!R117</f>
        <v>1</v>
      </c>
    </row>
    <row r="520" spans="1:18" x14ac:dyDescent="0.25">
      <c r="A520" s="24">
        <f>'240Nm 11mm 0.76m-min'!A118</f>
        <v>2834743</v>
      </c>
      <c r="B520" s="24">
        <f>'240Nm 11mm 0.76m-min'!B118</f>
        <v>0.74199999999999999</v>
      </c>
      <c r="C520" s="24" t="str">
        <f>'240Nm 11mm 0.76m-min'!C118</f>
        <v>Tr14x4</v>
      </c>
      <c r="D520" s="24" t="str">
        <f>'240Nm 11mm 0.76m-min'!D118</f>
        <v>Tr</v>
      </c>
      <c r="E520" s="35">
        <f>'240Nm 11mm 0.76m-min'!E118</f>
        <v>14</v>
      </c>
      <c r="F520" s="14" t="e">
        <f>'240Nm 11mm 0.76m-min'!F118</f>
        <v>#N/A</v>
      </c>
      <c r="G520" s="41">
        <f>'240Nm 11mm 0.76m-min'!G118</f>
        <v>4</v>
      </c>
      <c r="H520" s="24" t="str">
        <f>'240Nm 11mm 0.76m-min'!H118</f>
        <v>W300</v>
      </c>
      <c r="I520" s="35">
        <f>'240Nm 11mm 0.76m-min'!I118</f>
        <v>28</v>
      </c>
      <c r="J520" s="35">
        <f>'240Nm 11mm 0.76m-min'!J118</f>
        <v>35</v>
      </c>
      <c r="K520" s="25">
        <f>'240Nm 11mm 0.76m-min'!K118</f>
        <v>17.68</v>
      </c>
      <c r="L520" s="24" t="str">
        <f>'240Nm 11mm 0.76m-min'!L118</f>
        <v>Acciaio inox</v>
      </c>
      <c r="M520" s="25">
        <f>'240Nm 11mm 0.76m-min'!M118</f>
        <v>76.59</v>
      </c>
      <c r="N520" s="37">
        <f>'240Nm 11mm 0.76m-min'!N118</f>
        <v>240</v>
      </c>
      <c r="O520" s="41">
        <f>'240Nm 11mm 0.76m-min'!O118</f>
        <v>11</v>
      </c>
      <c r="P520" s="46">
        <f>'240Nm 11mm 0.76m-min'!P118</f>
        <v>0.76049999999999995</v>
      </c>
      <c r="Q520" s="14">
        <f>'240Nm 11mm 0.76m-min'!Q118</f>
        <v>192.5</v>
      </c>
      <c r="R520" s="26">
        <f>'240Nm 11mm 0.76m-min'!R118</f>
        <v>1</v>
      </c>
    </row>
    <row r="521" spans="1:18" x14ac:dyDescent="0.25">
      <c r="A521" s="24">
        <f>'240Nm 11mm 0.76m-min'!A119</f>
        <v>2830493</v>
      </c>
      <c r="B521" s="24">
        <f>'240Nm 11mm 0.76m-min'!B119</f>
        <v>1.0920000000000001</v>
      </c>
      <c r="C521" s="24" t="str">
        <f>'240Nm 11mm 0.76m-min'!C119</f>
        <v>Tr16x8P4</v>
      </c>
      <c r="D521" s="24" t="str">
        <f>'240Nm 11mm 0.76m-min'!D119</f>
        <v>Tr</v>
      </c>
      <c r="E521" s="35">
        <f>'240Nm 11mm 0.76m-min'!E119</f>
        <v>16</v>
      </c>
      <c r="F521" s="14">
        <f>'240Nm 11mm 0.76m-min'!F119</f>
        <v>8</v>
      </c>
      <c r="G521" s="41">
        <f>'240Nm 11mm 0.76m-min'!G119</f>
        <v>4</v>
      </c>
      <c r="H521" s="24" t="str">
        <f>'240Nm 11mm 0.76m-min'!H119</f>
        <v>W300</v>
      </c>
      <c r="I521" s="35">
        <f>'240Nm 11mm 0.76m-min'!I119</f>
        <v>28</v>
      </c>
      <c r="J521" s="35">
        <f>'240Nm 11mm 0.76m-min'!J119</f>
        <v>35</v>
      </c>
      <c r="K521" s="25">
        <f>'240Nm 11mm 0.76m-min'!K119</f>
        <v>18.96</v>
      </c>
      <c r="L521" s="24" t="str">
        <f>'240Nm 11mm 0.76m-min'!L119</f>
        <v>Acciaio inox</v>
      </c>
      <c r="M521" s="25">
        <f>'240Nm 11mm 0.76m-min'!M119</f>
        <v>99.59</v>
      </c>
      <c r="N521" s="37">
        <f>'240Nm 11mm 0.76m-min'!N119</f>
        <v>240</v>
      </c>
      <c r="O521" s="41">
        <f>'240Nm 11mm 0.76m-min'!O119</f>
        <v>11</v>
      </c>
      <c r="P521" s="46">
        <f>'240Nm 11mm 0.76m-min'!P119</f>
        <v>0.76049999999999995</v>
      </c>
      <c r="Q521" s="14">
        <f>'240Nm 11mm 0.76m-min'!Q119</f>
        <v>192.5</v>
      </c>
      <c r="R521" s="26">
        <f>'240Nm 11mm 0.76m-min'!R119</f>
        <v>1</v>
      </c>
    </row>
    <row r="522" spans="1:18" x14ac:dyDescent="0.25">
      <c r="A522" s="24">
        <f>'240Nm 11mm 0.76m-min'!A120</f>
        <v>2778049</v>
      </c>
      <c r="B522" s="24">
        <f>'240Nm 11mm 0.76m-min'!B120</f>
        <v>0.96899999999999997</v>
      </c>
      <c r="C522" s="24" t="str">
        <f>'240Nm 11mm 0.76m-min'!C120</f>
        <v>Tr18x4</v>
      </c>
      <c r="D522" s="24" t="str">
        <f>'240Nm 11mm 0.76m-min'!D120</f>
        <v>Tr</v>
      </c>
      <c r="E522" s="35">
        <f>'240Nm 11mm 0.76m-min'!E120</f>
        <v>18</v>
      </c>
      <c r="F522" s="14" t="e">
        <f>'240Nm 11mm 0.76m-min'!F120</f>
        <v>#N/A</v>
      </c>
      <c r="G522" s="41">
        <f>'240Nm 11mm 0.76m-min'!G120</f>
        <v>4</v>
      </c>
      <c r="H522" s="24" t="str">
        <f>'240Nm 11mm 0.76m-min'!H120</f>
        <v>J</v>
      </c>
      <c r="I522" s="35">
        <f>'240Nm 11mm 0.76m-min'!I120</f>
        <v>28</v>
      </c>
      <c r="J522" s="35">
        <f>'240Nm 11mm 0.76m-min'!J120</f>
        <v>35</v>
      </c>
      <c r="K522" s="25">
        <f>'240Nm 11mm 0.76m-min'!K120</f>
        <v>13.36</v>
      </c>
      <c r="L522" s="24" t="str">
        <f>'240Nm 11mm 0.76m-min'!L120</f>
        <v>Acciaio C15</v>
      </c>
      <c r="M522" s="25">
        <f>'240Nm 11mm 0.76m-min'!M120</f>
        <v>25.99</v>
      </c>
      <c r="N522" s="37">
        <f>'240Nm 11mm 0.76m-min'!N120</f>
        <v>240</v>
      </c>
      <c r="O522" s="41">
        <f>'240Nm 11mm 0.76m-min'!O120</f>
        <v>11</v>
      </c>
      <c r="P522" s="46">
        <f>'240Nm 11mm 0.76m-min'!P120</f>
        <v>0.76049999999999995</v>
      </c>
      <c r="Q522" s="14">
        <f>'240Nm 11mm 0.76m-min'!Q120</f>
        <v>192.5</v>
      </c>
      <c r="R522" s="26">
        <f>'240Nm 11mm 0.76m-min'!R120</f>
        <v>1</v>
      </c>
    </row>
    <row r="523" spans="1:18" x14ac:dyDescent="0.25">
      <c r="A523" s="24">
        <f>'240Nm 11mm 0.76m-min'!A121</f>
        <v>2741495</v>
      </c>
      <c r="B523" s="24">
        <f>'240Nm 11mm 0.76m-min'!B121</f>
        <v>0.74199999999999999</v>
      </c>
      <c r="C523" s="24" t="str">
        <f>'240Nm 11mm 0.76m-min'!C121</f>
        <v>Tr14x4</v>
      </c>
      <c r="D523" s="24" t="str">
        <f>'240Nm 11mm 0.76m-min'!D121</f>
        <v>Tr</v>
      </c>
      <c r="E523" s="35">
        <f>'240Nm 11mm 0.76m-min'!E121</f>
        <v>14</v>
      </c>
      <c r="F523" s="14" t="e">
        <f>'240Nm 11mm 0.76m-min'!F121</f>
        <v>#N/A</v>
      </c>
      <c r="G523" s="41">
        <f>'240Nm 11mm 0.76m-min'!G121</f>
        <v>4</v>
      </c>
      <c r="H523" s="24" t="str">
        <f>'240Nm 11mm 0.76m-min'!H121</f>
        <v>R</v>
      </c>
      <c r="I523" s="35">
        <f>'240Nm 11mm 0.76m-min'!I121</f>
        <v>28</v>
      </c>
      <c r="J523" s="35">
        <f>'240Nm 11mm 0.76m-min'!J121</f>
        <v>35</v>
      </c>
      <c r="K523" s="25">
        <f>'240Nm 11mm 0.76m-min'!K121</f>
        <v>12.47</v>
      </c>
      <c r="L523" s="24" t="str">
        <f>'240Nm 11mm 0.76m-min'!L121</f>
        <v>Acciaio inox</v>
      </c>
      <c r="M523" s="25">
        <f>'240Nm 11mm 0.76m-min'!M121</f>
        <v>76.59</v>
      </c>
      <c r="N523" s="37">
        <f>'240Nm 11mm 0.76m-min'!N121</f>
        <v>240</v>
      </c>
      <c r="O523" s="41">
        <f>'240Nm 11mm 0.76m-min'!O121</f>
        <v>11</v>
      </c>
      <c r="P523" s="46">
        <f>'240Nm 11mm 0.76m-min'!P121</f>
        <v>0.76049999999999995</v>
      </c>
      <c r="Q523" s="14">
        <f>'240Nm 11mm 0.76m-min'!Q121</f>
        <v>192.5</v>
      </c>
      <c r="R523" s="26">
        <f>'240Nm 11mm 0.76m-min'!R121</f>
        <v>1</v>
      </c>
    </row>
    <row r="524" spans="1:18" x14ac:dyDescent="0.25">
      <c r="A524" s="24">
        <f>'240Nm 11mm 0.76m-min'!A122</f>
        <v>2737385</v>
      </c>
      <c r="B524" s="24">
        <f>'240Nm 11mm 0.76m-min'!B122</f>
        <v>1.0920000000000001</v>
      </c>
      <c r="C524" s="24" t="str">
        <f>'240Nm 11mm 0.76m-min'!C122</f>
        <v>Tr16x8P4</v>
      </c>
      <c r="D524" s="24" t="str">
        <f>'240Nm 11mm 0.76m-min'!D122</f>
        <v>Tr</v>
      </c>
      <c r="E524" s="35">
        <f>'240Nm 11mm 0.76m-min'!E122</f>
        <v>16</v>
      </c>
      <c r="F524" s="14">
        <f>'240Nm 11mm 0.76m-min'!F122</f>
        <v>8</v>
      </c>
      <c r="G524" s="41">
        <f>'240Nm 11mm 0.76m-min'!G122</f>
        <v>4</v>
      </c>
      <c r="H524" s="24" t="str">
        <f>'240Nm 11mm 0.76m-min'!H122</f>
        <v>R</v>
      </c>
      <c r="I524" s="35">
        <f>'240Nm 11mm 0.76m-min'!I122</f>
        <v>28</v>
      </c>
      <c r="J524" s="35">
        <f>'240Nm 11mm 0.76m-min'!J122</f>
        <v>35</v>
      </c>
      <c r="K524" s="25">
        <f>'240Nm 11mm 0.76m-min'!K122</f>
        <v>13.66</v>
      </c>
      <c r="L524" s="24" t="str">
        <f>'240Nm 11mm 0.76m-min'!L122</f>
        <v>Acciaio inox</v>
      </c>
      <c r="M524" s="25">
        <f>'240Nm 11mm 0.76m-min'!M122</f>
        <v>99.59</v>
      </c>
      <c r="N524" s="37">
        <f>'240Nm 11mm 0.76m-min'!N122</f>
        <v>240</v>
      </c>
      <c r="O524" s="41">
        <f>'240Nm 11mm 0.76m-min'!O122</f>
        <v>11</v>
      </c>
      <c r="P524" s="46">
        <f>'240Nm 11mm 0.76m-min'!P122</f>
        <v>0.76049999999999995</v>
      </c>
      <c r="Q524" s="14">
        <f>'240Nm 11mm 0.76m-min'!Q122</f>
        <v>192.5</v>
      </c>
      <c r="R524" s="26">
        <f>'240Nm 11mm 0.76m-min'!R122</f>
        <v>1</v>
      </c>
    </row>
    <row r="525" spans="1:18" x14ac:dyDescent="0.25">
      <c r="A525" s="24">
        <f>'240Nm 11mm 0.76m-min'!A123</f>
        <v>2681908</v>
      </c>
      <c r="B525" s="24">
        <f>'240Nm 11mm 0.76m-min'!B123</f>
        <v>8.9019999999999992</v>
      </c>
      <c r="C525" s="24" t="str">
        <f>'240Nm 11mm 0.76m-min'!C123</f>
        <v>Ds18x100</v>
      </c>
      <c r="D525" s="24" t="str">
        <f>'240Nm 11mm 0.76m-min'!D123</f>
        <v>Ds</v>
      </c>
      <c r="E525" s="35">
        <f>'240Nm 11mm 0.76m-min'!E123</f>
        <v>18</v>
      </c>
      <c r="F525" s="14" t="e">
        <f>'240Nm 11mm 0.76m-min'!F123</f>
        <v>#N/A</v>
      </c>
      <c r="G525" s="41">
        <f>'240Nm 11mm 0.76m-min'!G123</f>
        <v>100</v>
      </c>
      <c r="H525" s="24" t="str">
        <f>'240Nm 11mm 0.76m-min'!H123</f>
        <v>R</v>
      </c>
      <c r="I525" s="35">
        <f>'240Nm 11mm 0.76m-min'!I123</f>
        <v>28</v>
      </c>
      <c r="J525" s="35">
        <f>'240Nm 11mm 0.76m-min'!J123</f>
        <v>35</v>
      </c>
      <c r="K525" s="25">
        <f>'240Nm 11mm 0.76m-min'!K123</f>
        <v>22.78</v>
      </c>
      <c r="L525" s="24" t="str">
        <f>'240Nm 11mm 0.76m-min'!L123</f>
        <v>Alluminio</v>
      </c>
      <c r="M525" s="25">
        <f>'240Nm 11mm 0.76m-min'!M123</f>
        <v>243</v>
      </c>
      <c r="N525" s="37">
        <f>'240Nm 11mm 0.76m-min'!N123</f>
        <v>240</v>
      </c>
      <c r="O525" s="41">
        <f>'240Nm 11mm 0.76m-min'!O123</f>
        <v>11</v>
      </c>
      <c r="P525" s="46">
        <f>'240Nm 11mm 0.76m-min'!P123</f>
        <v>0.76049999999999995</v>
      </c>
      <c r="Q525" s="14">
        <f>'240Nm 11mm 0.76m-min'!Q123</f>
        <v>7.7</v>
      </c>
      <c r="R525" s="26">
        <f>'240Nm 11mm 0.76m-min'!R123</f>
        <v>1</v>
      </c>
    </row>
    <row r="526" spans="1:18" x14ac:dyDescent="0.25">
      <c r="A526" s="24">
        <f>'240Nm 11mm 0.76m-min'!A124</f>
        <v>2681908</v>
      </c>
      <c r="B526" s="24">
        <f>'240Nm 11mm 0.76m-min'!B124</f>
        <v>8.9019999999999992</v>
      </c>
      <c r="C526" s="24" t="str">
        <f>'240Nm 11mm 0.76m-min'!C124</f>
        <v>Ds18x100</v>
      </c>
      <c r="D526" s="24" t="str">
        <f>'240Nm 11mm 0.76m-min'!D124</f>
        <v>Ds</v>
      </c>
      <c r="E526" s="35">
        <f>'240Nm 11mm 0.76m-min'!E124</f>
        <v>18</v>
      </c>
      <c r="F526" s="14" t="e">
        <f>'240Nm 11mm 0.76m-min'!F124</f>
        <v>#N/A</v>
      </c>
      <c r="G526" s="41">
        <f>'240Nm 11mm 0.76m-min'!G124</f>
        <v>100</v>
      </c>
      <c r="H526" s="24" t="str">
        <f>'240Nm 11mm 0.76m-min'!H124</f>
        <v>R</v>
      </c>
      <c r="I526" s="35">
        <f>'240Nm 11mm 0.76m-min'!I124</f>
        <v>28</v>
      </c>
      <c r="J526" s="35">
        <f>'240Nm 11mm 0.76m-min'!J124</f>
        <v>35</v>
      </c>
      <c r="K526" s="25">
        <f>'240Nm 11mm 0.76m-min'!K124</f>
        <v>22.78</v>
      </c>
      <c r="L526" s="24" t="str">
        <f>'240Nm 11mm 0.76m-min'!L124</f>
        <v>Acciaio inox</v>
      </c>
      <c r="M526" s="25">
        <f>'240Nm 11mm 0.76m-min'!M124</f>
        <v>146.69999999999999</v>
      </c>
      <c r="N526" s="37">
        <f>'240Nm 11mm 0.76m-min'!N124</f>
        <v>240</v>
      </c>
      <c r="O526" s="41">
        <f>'240Nm 11mm 0.76m-min'!O124</f>
        <v>11</v>
      </c>
      <c r="P526" s="46">
        <f>'240Nm 11mm 0.76m-min'!P124</f>
        <v>0.76049999999999995</v>
      </c>
      <c r="Q526" s="14">
        <f>'240Nm 11mm 0.76m-min'!Q124</f>
        <v>7.7</v>
      </c>
      <c r="R526" s="26">
        <f>'240Nm 11mm 0.76m-min'!R124</f>
        <v>1</v>
      </c>
    </row>
    <row r="527" spans="1:18" x14ac:dyDescent="0.25">
      <c r="A527" s="24">
        <f>'240Nm 11mm 0.76m-min'!A125</f>
        <v>2645760</v>
      </c>
      <c r="B527" s="24">
        <f>'240Nm 11mm 0.76m-min'!B125</f>
        <v>0.96899999999999997</v>
      </c>
      <c r="C527" s="24" t="str">
        <f>'240Nm 11mm 0.76m-min'!C125</f>
        <v>Tr18x4</v>
      </c>
      <c r="D527" s="24" t="str">
        <f>'240Nm 11mm 0.76m-min'!D125</f>
        <v>Tr</v>
      </c>
      <c r="E527" s="35">
        <f>'240Nm 11mm 0.76m-min'!E125</f>
        <v>18</v>
      </c>
      <c r="F527" s="14" t="e">
        <f>'240Nm 11mm 0.76m-min'!F125</f>
        <v>#N/A</v>
      </c>
      <c r="G527" s="41">
        <f>'240Nm 11mm 0.76m-min'!G125</f>
        <v>4</v>
      </c>
      <c r="H527" s="24" t="str">
        <f>'240Nm 11mm 0.76m-min'!H125</f>
        <v>W300</v>
      </c>
      <c r="I527" s="35">
        <f>'240Nm 11mm 0.76m-min'!I125</f>
        <v>28</v>
      </c>
      <c r="J527" s="35">
        <f>'240Nm 11mm 0.76m-min'!J125</f>
        <v>35</v>
      </c>
      <c r="K527" s="25">
        <f>'240Nm 11mm 0.76m-min'!K125</f>
        <v>16.41</v>
      </c>
      <c r="L527" s="24" t="str">
        <f>'240Nm 11mm 0.76m-min'!L125</f>
        <v>Acciaio C15</v>
      </c>
      <c r="M527" s="25">
        <f>'240Nm 11mm 0.76m-min'!M125</f>
        <v>25.99</v>
      </c>
      <c r="N527" s="37">
        <f>'240Nm 11mm 0.76m-min'!N125</f>
        <v>240</v>
      </c>
      <c r="O527" s="41">
        <f>'240Nm 11mm 0.76m-min'!O125</f>
        <v>11</v>
      </c>
      <c r="P527" s="46">
        <f>'240Nm 11mm 0.76m-min'!P125</f>
        <v>0.76049999999999995</v>
      </c>
      <c r="Q527" s="14">
        <f>'240Nm 11mm 0.76m-min'!Q125</f>
        <v>192.5</v>
      </c>
      <c r="R527" s="26">
        <f>'240Nm 11mm 0.76m-min'!R125</f>
        <v>1</v>
      </c>
    </row>
    <row r="528" spans="1:18" x14ac:dyDescent="0.25">
      <c r="A528" s="24">
        <f>'240Nm 11mm 0.76m-min'!A126</f>
        <v>2611449</v>
      </c>
      <c r="B528" s="24">
        <f>'240Nm 11mm 0.76m-min'!B126</f>
        <v>1.9550000000000001</v>
      </c>
      <c r="C528" s="24" t="str">
        <f>'240Nm 11mm 0.76m-min'!C126</f>
        <v>Ds12x25</v>
      </c>
      <c r="D528" s="24" t="str">
        <f>'240Nm 11mm 0.76m-min'!D126</f>
        <v>Ds</v>
      </c>
      <c r="E528" s="35">
        <f>'240Nm 11mm 0.76m-min'!E126</f>
        <v>12</v>
      </c>
      <c r="F528" s="14" t="e">
        <f>'240Nm 11mm 0.76m-min'!F126</f>
        <v>#N/A</v>
      </c>
      <c r="G528" s="41">
        <f>'240Nm 11mm 0.76m-min'!G126</f>
        <v>25</v>
      </c>
      <c r="H528" s="24" t="str">
        <f>'240Nm 11mm 0.76m-min'!H126</f>
        <v>J</v>
      </c>
      <c r="I528" s="35">
        <f>'240Nm 11mm 0.76m-min'!I126</f>
        <v>28</v>
      </c>
      <c r="J528" s="35">
        <f>'240Nm 11mm 0.76m-min'!J126</f>
        <v>35</v>
      </c>
      <c r="K528" s="25">
        <f>'240Nm 11mm 0.76m-min'!K126</f>
        <v>24.16</v>
      </c>
      <c r="L528" s="24" t="str">
        <f>'240Nm 11mm 0.76m-min'!L126</f>
        <v>Acciaio inox</v>
      </c>
      <c r="M528" s="25">
        <f>'240Nm 11mm 0.76m-min'!M126</f>
        <v>78.599999999999994</v>
      </c>
      <c r="N528" s="37">
        <f>'240Nm 11mm 0.76m-min'!N126</f>
        <v>240</v>
      </c>
      <c r="O528" s="41">
        <f>'240Nm 11mm 0.76m-min'!O126</f>
        <v>11</v>
      </c>
      <c r="P528" s="46">
        <f>'240Nm 11mm 0.76m-min'!P126</f>
        <v>0.76049999999999995</v>
      </c>
      <c r="Q528" s="14">
        <f>'240Nm 11mm 0.76m-min'!Q126</f>
        <v>30.8</v>
      </c>
      <c r="R528" s="26">
        <f>'240Nm 11mm 0.76m-min'!R126</f>
        <v>1</v>
      </c>
    </row>
    <row r="529" spans="1:18" x14ac:dyDescent="0.25">
      <c r="A529" s="24">
        <f>'240Nm 11mm 0.76m-min'!A127</f>
        <v>2584231</v>
      </c>
      <c r="B529" s="24">
        <f>'240Nm 11mm 0.76m-min'!B127</f>
        <v>0.96899999999999997</v>
      </c>
      <c r="C529" s="24" t="str">
        <f>'240Nm 11mm 0.76m-min'!C127</f>
        <v>Tr18x4</v>
      </c>
      <c r="D529" s="24" t="str">
        <f>'240Nm 11mm 0.76m-min'!D127</f>
        <v>Tr</v>
      </c>
      <c r="E529" s="35">
        <f>'240Nm 11mm 0.76m-min'!E127</f>
        <v>18</v>
      </c>
      <c r="F529" s="14" t="e">
        <f>'240Nm 11mm 0.76m-min'!F127</f>
        <v>#N/A</v>
      </c>
      <c r="G529" s="41">
        <f>'240Nm 11mm 0.76m-min'!G127</f>
        <v>4</v>
      </c>
      <c r="H529" s="24" t="str">
        <f>'240Nm 11mm 0.76m-min'!H127</f>
        <v>R</v>
      </c>
      <c r="I529" s="35">
        <f>'240Nm 11mm 0.76m-min'!I127</f>
        <v>28</v>
      </c>
      <c r="J529" s="35">
        <f>'240Nm 11mm 0.76m-min'!J127</f>
        <v>35</v>
      </c>
      <c r="K529" s="25">
        <f>'240Nm 11mm 0.76m-min'!K127</f>
        <v>11.28</v>
      </c>
      <c r="L529" s="24" t="str">
        <f>'240Nm 11mm 0.76m-min'!L127</f>
        <v>Acciaio C15</v>
      </c>
      <c r="M529" s="25">
        <f>'240Nm 11mm 0.76m-min'!M127</f>
        <v>25.99</v>
      </c>
      <c r="N529" s="37">
        <f>'240Nm 11mm 0.76m-min'!N127</f>
        <v>240</v>
      </c>
      <c r="O529" s="41">
        <f>'240Nm 11mm 0.76m-min'!O127</f>
        <v>11</v>
      </c>
      <c r="P529" s="46">
        <f>'240Nm 11mm 0.76m-min'!P127</f>
        <v>0.76049999999999995</v>
      </c>
      <c r="Q529" s="14">
        <f>'240Nm 11mm 0.76m-min'!Q127</f>
        <v>192.5</v>
      </c>
      <c r="R529" s="26">
        <f>'240Nm 11mm 0.76m-min'!R127</f>
        <v>1</v>
      </c>
    </row>
    <row r="530" spans="1:18" x14ac:dyDescent="0.25">
      <c r="A530" s="24">
        <f>'240Nm 11mm 0.76m-min'!A128</f>
        <v>2430792</v>
      </c>
      <c r="B530" s="24">
        <f>'240Nm 11mm 0.76m-min'!B128</f>
        <v>0.85599999999999998</v>
      </c>
      <c r="C530" s="24" t="str">
        <f>'240Nm 11mm 0.76m-min'!C128</f>
        <v>Tr16x4</v>
      </c>
      <c r="D530" s="24" t="str">
        <f>'240Nm 11mm 0.76m-min'!D128</f>
        <v>Tr</v>
      </c>
      <c r="E530" s="35">
        <f>'240Nm 11mm 0.76m-min'!E128</f>
        <v>16</v>
      </c>
      <c r="F530" s="14" t="e">
        <f>'240Nm 11mm 0.76m-min'!F128</f>
        <v>#N/A</v>
      </c>
      <c r="G530" s="41">
        <f>'240Nm 11mm 0.76m-min'!G128</f>
        <v>4</v>
      </c>
      <c r="H530" s="24" t="str">
        <f>'240Nm 11mm 0.76m-min'!H128</f>
        <v>J</v>
      </c>
      <c r="I530" s="35">
        <f>'240Nm 11mm 0.76m-min'!I128</f>
        <v>28</v>
      </c>
      <c r="J530" s="35">
        <f>'240Nm 11mm 0.76m-min'!J128</f>
        <v>35</v>
      </c>
      <c r="K530" s="25">
        <f>'240Nm 11mm 0.76m-min'!K128</f>
        <v>14.51</v>
      </c>
      <c r="L530" s="24" t="str">
        <f>'240Nm 11mm 0.76m-min'!L128</f>
        <v>Acciaio C15</v>
      </c>
      <c r="M530" s="25">
        <f>'240Nm 11mm 0.76m-min'!M128</f>
        <v>19.09</v>
      </c>
      <c r="N530" s="37">
        <f>'240Nm 11mm 0.76m-min'!N128</f>
        <v>240</v>
      </c>
      <c r="O530" s="41">
        <f>'240Nm 11mm 0.76m-min'!O128</f>
        <v>11</v>
      </c>
      <c r="P530" s="46">
        <f>'240Nm 11mm 0.76m-min'!P128</f>
        <v>0.76049999999999995</v>
      </c>
      <c r="Q530" s="14">
        <f>'240Nm 11mm 0.76m-min'!Q128</f>
        <v>192.5</v>
      </c>
      <c r="R530" s="26">
        <f>'240Nm 11mm 0.76m-min'!R128</f>
        <v>1</v>
      </c>
    </row>
    <row r="531" spans="1:18" x14ac:dyDescent="0.25">
      <c r="A531" s="24">
        <f>'240Nm 11mm 0.76m-min'!A129</f>
        <v>2427148</v>
      </c>
      <c r="B531" s="24">
        <f>'240Nm 11mm 0.76m-min'!B129</f>
        <v>1.151</v>
      </c>
      <c r="C531" s="24" t="str">
        <f>'240Nm 11mm 0.76m-min'!C129</f>
        <v>Tr18x8P4</v>
      </c>
      <c r="D531" s="24" t="str">
        <f>'240Nm 11mm 0.76m-min'!D129</f>
        <v>Tr</v>
      </c>
      <c r="E531" s="35">
        <f>'240Nm 11mm 0.76m-min'!E129</f>
        <v>18</v>
      </c>
      <c r="F531" s="14">
        <f>'240Nm 11mm 0.76m-min'!F129</f>
        <v>8</v>
      </c>
      <c r="G531" s="41">
        <f>'240Nm 11mm 0.76m-min'!G129</f>
        <v>4</v>
      </c>
      <c r="H531" s="24" t="str">
        <f>'240Nm 11mm 0.76m-min'!H129</f>
        <v>J</v>
      </c>
      <c r="I531" s="35">
        <f>'240Nm 11mm 0.76m-min'!I129</f>
        <v>28</v>
      </c>
      <c r="J531" s="35">
        <f>'240Nm 11mm 0.76m-min'!J129</f>
        <v>35</v>
      </c>
      <c r="K531" s="25">
        <f>'240Nm 11mm 0.76m-min'!K129</f>
        <v>18.100000000000001</v>
      </c>
      <c r="L531" s="24" t="str">
        <f>'240Nm 11mm 0.76m-min'!L129</f>
        <v>Acciaio C15</v>
      </c>
      <c r="M531" s="25">
        <f>'240Nm 11mm 0.76m-min'!M129</f>
        <v>27.37</v>
      </c>
      <c r="N531" s="37">
        <f>'240Nm 11mm 0.76m-min'!N129</f>
        <v>240</v>
      </c>
      <c r="O531" s="41">
        <f>'240Nm 11mm 0.76m-min'!O129</f>
        <v>11</v>
      </c>
      <c r="P531" s="46">
        <f>'240Nm 11mm 0.76m-min'!P129</f>
        <v>0.76049999999999995</v>
      </c>
      <c r="Q531" s="14">
        <f>'240Nm 11mm 0.76m-min'!Q129</f>
        <v>192.5</v>
      </c>
      <c r="R531" s="26">
        <f>'240Nm 11mm 0.76m-min'!R129</f>
        <v>1</v>
      </c>
    </row>
    <row r="532" spans="1:18" x14ac:dyDescent="0.25">
      <c r="A532" s="24">
        <f>'240Nm 11mm 0.76m-min'!A130</f>
        <v>2324213</v>
      </c>
      <c r="B532" s="24">
        <f>'240Nm 11mm 0.76m-min'!B130</f>
        <v>0.74199999999999999</v>
      </c>
      <c r="C532" s="24" t="str">
        <f>'240Nm 11mm 0.76m-min'!C130</f>
        <v>Tr14x3</v>
      </c>
      <c r="D532" s="24" t="str">
        <f>'240Nm 11mm 0.76m-min'!D130</f>
        <v>Tr</v>
      </c>
      <c r="E532" s="35">
        <f>'240Nm 11mm 0.76m-min'!E130</f>
        <v>14</v>
      </c>
      <c r="F532" s="14" t="e">
        <f>'240Nm 11mm 0.76m-min'!F130</f>
        <v>#N/A</v>
      </c>
      <c r="G532" s="41">
        <f>'240Nm 11mm 0.76m-min'!G130</f>
        <v>3</v>
      </c>
      <c r="H532" s="24" t="str">
        <f>'240Nm 11mm 0.76m-min'!H130</f>
        <v>J</v>
      </c>
      <c r="I532" s="35">
        <f>'240Nm 11mm 0.76m-min'!I130</f>
        <v>28</v>
      </c>
      <c r="J532" s="35">
        <f>'240Nm 11mm 0.76m-min'!J130</f>
        <v>35</v>
      </c>
      <c r="K532" s="25">
        <f>'240Nm 11mm 0.76m-min'!K130</f>
        <v>14.51</v>
      </c>
      <c r="L532" s="24" t="str">
        <f>'240Nm 11mm 0.76m-min'!L130</f>
        <v>Acciaio inox</v>
      </c>
      <c r="M532" s="25">
        <f>'240Nm 11mm 0.76m-min'!M130</f>
        <v>76.59</v>
      </c>
      <c r="N532" s="37">
        <f>'240Nm 11mm 0.76m-min'!N130</f>
        <v>240</v>
      </c>
      <c r="O532" s="41">
        <f>'240Nm 11mm 0.76m-min'!O130</f>
        <v>11</v>
      </c>
      <c r="P532" s="46">
        <f>'240Nm 11mm 0.76m-min'!P130</f>
        <v>0.76049999999999995</v>
      </c>
      <c r="Q532" s="14">
        <f>'240Nm 11mm 0.76m-min'!Q130</f>
        <v>256.66666666666669</v>
      </c>
      <c r="R532" s="26">
        <f>'240Nm 11mm 0.76m-min'!R130</f>
        <v>1</v>
      </c>
    </row>
    <row r="533" spans="1:18" x14ac:dyDescent="0.25">
      <c r="A533" s="24">
        <f>'240Nm 11mm 0.76m-min'!A131</f>
        <v>2315040</v>
      </c>
      <c r="B533" s="24">
        <f>'240Nm 11mm 0.76m-min'!B131</f>
        <v>0.85599999999999998</v>
      </c>
      <c r="C533" s="24" t="str">
        <f>'240Nm 11mm 0.76m-min'!C131</f>
        <v>Tr16x4</v>
      </c>
      <c r="D533" s="24" t="str">
        <f>'240Nm 11mm 0.76m-min'!D131</f>
        <v>Tr</v>
      </c>
      <c r="E533" s="35">
        <f>'240Nm 11mm 0.76m-min'!E131</f>
        <v>16</v>
      </c>
      <c r="F533" s="14" t="e">
        <f>'240Nm 11mm 0.76m-min'!F131</f>
        <v>#N/A</v>
      </c>
      <c r="G533" s="41">
        <f>'240Nm 11mm 0.76m-min'!G131</f>
        <v>4</v>
      </c>
      <c r="H533" s="24" t="str">
        <f>'240Nm 11mm 0.76m-min'!H131</f>
        <v>W300</v>
      </c>
      <c r="I533" s="35">
        <f>'240Nm 11mm 0.76m-min'!I131</f>
        <v>28</v>
      </c>
      <c r="J533" s="35">
        <f>'240Nm 11mm 0.76m-min'!J131</f>
        <v>35</v>
      </c>
      <c r="K533" s="25">
        <f>'240Nm 11mm 0.76m-min'!K131</f>
        <v>17.68</v>
      </c>
      <c r="L533" s="24" t="str">
        <f>'240Nm 11mm 0.76m-min'!L131</f>
        <v>Acciaio C15</v>
      </c>
      <c r="M533" s="25">
        <f>'240Nm 11mm 0.76m-min'!M131</f>
        <v>19.09</v>
      </c>
      <c r="N533" s="37">
        <f>'240Nm 11mm 0.76m-min'!N131</f>
        <v>240</v>
      </c>
      <c r="O533" s="41">
        <f>'240Nm 11mm 0.76m-min'!O131</f>
        <v>11</v>
      </c>
      <c r="P533" s="46">
        <f>'240Nm 11mm 0.76m-min'!P131</f>
        <v>0.76049999999999995</v>
      </c>
      <c r="Q533" s="14">
        <f>'240Nm 11mm 0.76m-min'!Q131</f>
        <v>192.5</v>
      </c>
      <c r="R533" s="26">
        <f>'240Nm 11mm 0.76m-min'!R131</f>
        <v>1</v>
      </c>
    </row>
    <row r="534" spans="1:18" x14ac:dyDescent="0.25">
      <c r="A534" s="24">
        <f>'240Nm 11mm 0.76m-min'!A132</f>
        <v>2311570</v>
      </c>
      <c r="B534" s="24">
        <f>'240Nm 11mm 0.76m-min'!B132</f>
        <v>1.151</v>
      </c>
      <c r="C534" s="24" t="str">
        <f>'240Nm 11mm 0.76m-min'!C132</f>
        <v>Tr18x8P4</v>
      </c>
      <c r="D534" s="24" t="str">
        <f>'240Nm 11mm 0.76m-min'!D132</f>
        <v>Tr</v>
      </c>
      <c r="E534" s="35">
        <f>'240Nm 11mm 0.76m-min'!E132</f>
        <v>18</v>
      </c>
      <c r="F534" s="14">
        <f>'240Nm 11mm 0.76m-min'!F132</f>
        <v>8</v>
      </c>
      <c r="G534" s="41">
        <f>'240Nm 11mm 0.76m-min'!G132</f>
        <v>4</v>
      </c>
      <c r="H534" s="24" t="str">
        <f>'240Nm 11mm 0.76m-min'!H132</f>
        <v>W300</v>
      </c>
      <c r="I534" s="35">
        <f>'240Nm 11mm 0.76m-min'!I132</f>
        <v>28</v>
      </c>
      <c r="J534" s="35">
        <f>'240Nm 11mm 0.76m-min'!J132</f>
        <v>35</v>
      </c>
      <c r="K534" s="25">
        <f>'240Nm 11mm 0.76m-min'!K132</f>
        <v>21.66</v>
      </c>
      <c r="L534" s="24" t="str">
        <f>'240Nm 11mm 0.76m-min'!L132</f>
        <v>Acciaio C15</v>
      </c>
      <c r="M534" s="25">
        <f>'240Nm 11mm 0.76m-min'!M132</f>
        <v>27.37</v>
      </c>
      <c r="N534" s="37">
        <f>'240Nm 11mm 0.76m-min'!N132</f>
        <v>240</v>
      </c>
      <c r="O534" s="41">
        <f>'240Nm 11mm 0.76m-min'!O132</f>
        <v>11</v>
      </c>
      <c r="P534" s="46">
        <f>'240Nm 11mm 0.76m-min'!P132</f>
        <v>0.76049999999999995</v>
      </c>
      <c r="Q534" s="14">
        <f>'240Nm 11mm 0.76m-min'!Q132</f>
        <v>192.5</v>
      </c>
      <c r="R534" s="26">
        <f>'240Nm 11mm 0.76m-min'!R132</f>
        <v>1</v>
      </c>
    </row>
    <row r="535" spans="1:18" x14ac:dyDescent="0.25">
      <c r="A535" s="24">
        <f>'240Nm 11mm 0.76m-min'!A133</f>
        <v>2261202</v>
      </c>
      <c r="B535" s="24">
        <f>'240Nm 11mm 0.76m-min'!B133</f>
        <v>0.85599999999999998</v>
      </c>
      <c r="C535" s="24" t="str">
        <f>'240Nm 11mm 0.76m-min'!C133</f>
        <v>Tr16x4</v>
      </c>
      <c r="D535" s="24" t="str">
        <f>'240Nm 11mm 0.76m-min'!D133</f>
        <v>Tr</v>
      </c>
      <c r="E535" s="35">
        <f>'240Nm 11mm 0.76m-min'!E133</f>
        <v>16</v>
      </c>
      <c r="F535" s="14" t="e">
        <f>'240Nm 11mm 0.76m-min'!F133</f>
        <v>#N/A</v>
      </c>
      <c r="G535" s="41">
        <f>'240Nm 11mm 0.76m-min'!G133</f>
        <v>4</v>
      </c>
      <c r="H535" s="24" t="str">
        <f>'240Nm 11mm 0.76m-min'!H133</f>
        <v>R</v>
      </c>
      <c r="I535" s="35">
        <f>'240Nm 11mm 0.76m-min'!I133</f>
        <v>28</v>
      </c>
      <c r="J535" s="35">
        <f>'240Nm 11mm 0.76m-min'!J133</f>
        <v>35</v>
      </c>
      <c r="K535" s="25">
        <f>'240Nm 11mm 0.76m-min'!K133</f>
        <v>12.47</v>
      </c>
      <c r="L535" s="24" t="str">
        <f>'240Nm 11mm 0.76m-min'!L133</f>
        <v>Acciaio C15</v>
      </c>
      <c r="M535" s="25">
        <f>'240Nm 11mm 0.76m-min'!M133</f>
        <v>19.09</v>
      </c>
      <c r="N535" s="37">
        <f>'240Nm 11mm 0.76m-min'!N133</f>
        <v>240</v>
      </c>
      <c r="O535" s="41">
        <f>'240Nm 11mm 0.76m-min'!O133</f>
        <v>11</v>
      </c>
      <c r="P535" s="46">
        <f>'240Nm 11mm 0.76m-min'!P133</f>
        <v>0.76049999999999995</v>
      </c>
      <c r="Q535" s="14">
        <f>'240Nm 11mm 0.76m-min'!Q133</f>
        <v>192.5</v>
      </c>
      <c r="R535" s="26">
        <f>'240Nm 11mm 0.76m-min'!R133</f>
        <v>1</v>
      </c>
    </row>
    <row r="536" spans="1:18" x14ac:dyDescent="0.25">
      <c r="A536" s="24">
        <f>'240Nm 11mm 0.76m-min'!A134</f>
        <v>2257812</v>
      </c>
      <c r="B536" s="24">
        <f>'240Nm 11mm 0.76m-min'!B134</f>
        <v>1.151</v>
      </c>
      <c r="C536" s="24" t="str">
        <f>'240Nm 11mm 0.76m-min'!C134</f>
        <v>Tr18x8P4</v>
      </c>
      <c r="D536" s="24" t="str">
        <f>'240Nm 11mm 0.76m-min'!D134</f>
        <v>Tr</v>
      </c>
      <c r="E536" s="35">
        <f>'240Nm 11mm 0.76m-min'!E134</f>
        <v>18</v>
      </c>
      <c r="F536" s="14">
        <f>'240Nm 11mm 0.76m-min'!F134</f>
        <v>8</v>
      </c>
      <c r="G536" s="41">
        <f>'240Nm 11mm 0.76m-min'!G134</f>
        <v>4</v>
      </c>
      <c r="H536" s="24" t="str">
        <f>'240Nm 11mm 0.76m-min'!H134</f>
        <v>R</v>
      </c>
      <c r="I536" s="35">
        <f>'240Nm 11mm 0.76m-min'!I134</f>
        <v>28</v>
      </c>
      <c r="J536" s="35">
        <f>'240Nm 11mm 0.76m-min'!J134</f>
        <v>35</v>
      </c>
      <c r="K536" s="25">
        <f>'240Nm 11mm 0.76m-min'!K134</f>
        <v>16.190000000000001</v>
      </c>
      <c r="L536" s="24" t="str">
        <f>'240Nm 11mm 0.76m-min'!L134</f>
        <v>Acciaio C15</v>
      </c>
      <c r="M536" s="25">
        <f>'240Nm 11mm 0.76m-min'!M134</f>
        <v>27.37</v>
      </c>
      <c r="N536" s="37">
        <f>'240Nm 11mm 0.76m-min'!N134</f>
        <v>240</v>
      </c>
      <c r="O536" s="41">
        <f>'240Nm 11mm 0.76m-min'!O134</f>
        <v>11</v>
      </c>
      <c r="P536" s="46">
        <f>'240Nm 11mm 0.76m-min'!P134</f>
        <v>0.76049999999999995</v>
      </c>
      <c r="Q536" s="14">
        <f>'240Nm 11mm 0.76m-min'!Q134</f>
        <v>192.5</v>
      </c>
      <c r="R536" s="26">
        <f>'240Nm 11mm 0.76m-min'!R134</f>
        <v>1</v>
      </c>
    </row>
    <row r="537" spans="1:18" x14ac:dyDescent="0.25">
      <c r="A537" s="24">
        <f>'240Nm 11mm 0.76m-min'!A135</f>
        <v>2213536</v>
      </c>
      <c r="B537" s="24">
        <f>'240Nm 11mm 0.76m-min'!B135</f>
        <v>0.74199999999999999</v>
      </c>
      <c r="C537" s="24" t="str">
        <f>'240Nm 11mm 0.76m-min'!C135</f>
        <v>Tr14x3</v>
      </c>
      <c r="D537" s="24" t="str">
        <f>'240Nm 11mm 0.76m-min'!D135</f>
        <v>Tr</v>
      </c>
      <c r="E537" s="35">
        <f>'240Nm 11mm 0.76m-min'!E135</f>
        <v>14</v>
      </c>
      <c r="F537" s="14" t="e">
        <f>'240Nm 11mm 0.76m-min'!F135</f>
        <v>#N/A</v>
      </c>
      <c r="G537" s="41">
        <f>'240Nm 11mm 0.76m-min'!G135</f>
        <v>3</v>
      </c>
      <c r="H537" s="24" t="str">
        <f>'240Nm 11mm 0.76m-min'!H135</f>
        <v>W300</v>
      </c>
      <c r="I537" s="35">
        <f>'240Nm 11mm 0.76m-min'!I135</f>
        <v>28</v>
      </c>
      <c r="J537" s="35">
        <f>'240Nm 11mm 0.76m-min'!J135</f>
        <v>35</v>
      </c>
      <c r="K537" s="25">
        <f>'240Nm 11mm 0.76m-min'!K135</f>
        <v>17.68</v>
      </c>
      <c r="L537" s="24" t="str">
        <f>'240Nm 11mm 0.76m-min'!L135</f>
        <v>Acciaio inox</v>
      </c>
      <c r="M537" s="25">
        <f>'240Nm 11mm 0.76m-min'!M135</f>
        <v>76.59</v>
      </c>
      <c r="N537" s="37">
        <f>'240Nm 11mm 0.76m-min'!N135</f>
        <v>240</v>
      </c>
      <c r="O537" s="41">
        <f>'240Nm 11mm 0.76m-min'!O135</f>
        <v>11</v>
      </c>
      <c r="P537" s="46">
        <f>'240Nm 11mm 0.76m-min'!P135</f>
        <v>0.76049999999999995</v>
      </c>
      <c r="Q537" s="14">
        <f>'240Nm 11mm 0.76m-min'!Q135</f>
        <v>256.66666666666669</v>
      </c>
      <c r="R537" s="26">
        <f>'240Nm 11mm 0.76m-min'!R135</f>
        <v>1</v>
      </c>
    </row>
    <row r="538" spans="1:18" x14ac:dyDescent="0.25">
      <c r="A538" s="24">
        <f>'240Nm 11mm 0.76m-min'!A136</f>
        <v>2147573</v>
      </c>
      <c r="B538" s="24">
        <f>'240Nm 11mm 0.76m-min'!B136</f>
        <v>1.0649999999999999</v>
      </c>
      <c r="C538" s="24" t="str">
        <f>'240Nm 11mm 0.76m-min'!C136</f>
        <v>Ds10x12</v>
      </c>
      <c r="D538" s="24" t="str">
        <f>'240Nm 11mm 0.76m-min'!D136</f>
        <v>Ds</v>
      </c>
      <c r="E538" s="35">
        <f>'240Nm 11mm 0.76m-min'!E136</f>
        <v>10</v>
      </c>
      <c r="F538" s="14" t="e">
        <f>'240Nm 11mm 0.76m-min'!F136</f>
        <v>#N/A</v>
      </c>
      <c r="G538" s="41">
        <f>'240Nm 11mm 0.76m-min'!G136</f>
        <v>12</v>
      </c>
      <c r="H538" s="24" t="str">
        <f>'240Nm 11mm 0.76m-min'!H136</f>
        <v>J</v>
      </c>
      <c r="I538" s="35">
        <f>'240Nm 11mm 0.76m-min'!I136</f>
        <v>25</v>
      </c>
      <c r="J538" s="35">
        <f>'240Nm 11mm 0.76m-min'!J136</f>
        <v>25</v>
      </c>
      <c r="K538" s="25">
        <f>'240Nm 11mm 0.76m-min'!K136</f>
        <v>20.85</v>
      </c>
      <c r="L538" s="24" t="str">
        <f>'240Nm 11mm 0.76m-min'!L136</f>
        <v>Acciaio inox</v>
      </c>
      <c r="M538" s="25">
        <f>'240Nm 11mm 0.76m-min'!M136</f>
        <v>63.23</v>
      </c>
      <c r="N538" s="37">
        <f>'240Nm 11mm 0.76m-min'!N136</f>
        <v>240</v>
      </c>
      <c r="O538" s="41">
        <f>'240Nm 11mm 0.76m-min'!O136</f>
        <v>11</v>
      </c>
      <c r="P538" s="46">
        <f>'240Nm 11mm 0.76m-min'!P136</f>
        <v>0.76049999999999995</v>
      </c>
      <c r="Q538" s="14">
        <f>'240Nm 11mm 0.76m-min'!Q136</f>
        <v>64.166666666666671</v>
      </c>
      <c r="R538" s="26">
        <f>'240Nm 11mm 0.76m-min'!R136</f>
        <v>1</v>
      </c>
    </row>
    <row r="539" spans="1:18" x14ac:dyDescent="0.25">
      <c r="A539" s="24">
        <f>'240Nm 11mm 0.76m-min'!A137</f>
        <v>2140723</v>
      </c>
      <c r="B539" s="24">
        <f>'240Nm 11mm 0.76m-min'!B137</f>
        <v>0.74199999999999999</v>
      </c>
      <c r="C539" s="24" t="str">
        <f>'240Nm 11mm 0.76m-min'!C137</f>
        <v>Tr14x3</v>
      </c>
      <c r="D539" s="24" t="str">
        <f>'240Nm 11mm 0.76m-min'!D137</f>
        <v>Tr</v>
      </c>
      <c r="E539" s="35">
        <f>'240Nm 11mm 0.76m-min'!E137</f>
        <v>14</v>
      </c>
      <c r="F539" s="14" t="e">
        <f>'240Nm 11mm 0.76m-min'!F137</f>
        <v>#N/A</v>
      </c>
      <c r="G539" s="41">
        <f>'240Nm 11mm 0.76m-min'!G137</f>
        <v>3</v>
      </c>
      <c r="H539" s="24" t="str">
        <f>'240Nm 11mm 0.76m-min'!H137</f>
        <v>R</v>
      </c>
      <c r="I539" s="35">
        <f>'240Nm 11mm 0.76m-min'!I137</f>
        <v>28</v>
      </c>
      <c r="J539" s="35">
        <f>'240Nm 11mm 0.76m-min'!J137</f>
        <v>35</v>
      </c>
      <c r="K539" s="25">
        <f>'240Nm 11mm 0.76m-min'!K137</f>
        <v>12.47</v>
      </c>
      <c r="L539" s="24" t="str">
        <f>'240Nm 11mm 0.76m-min'!L137</f>
        <v>Acciaio inox</v>
      </c>
      <c r="M539" s="25">
        <f>'240Nm 11mm 0.76m-min'!M137</f>
        <v>76.59</v>
      </c>
      <c r="N539" s="37">
        <f>'240Nm 11mm 0.76m-min'!N137</f>
        <v>240</v>
      </c>
      <c r="O539" s="41">
        <f>'240Nm 11mm 0.76m-min'!O137</f>
        <v>11</v>
      </c>
      <c r="P539" s="46">
        <f>'240Nm 11mm 0.76m-min'!P137</f>
        <v>0.76049999999999995</v>
      </c>
      <c r="Q539" s="14">
        <f>'240Nm 11mm 0.76m-min'!Q137</f>
        <v>256.66666666666669</v>
      </c>
      <c r="R539" s="26">
        <f>'240Nm 11mm 0.76m-min'!R137</f>
        <v>1</v>
      </c>
    </row>
    <row r="540" spans="1:18" x14ac:dyDescent="0.25">
      <c r="A540" s="24">
        <f>'240Nm 11mm 0.76m-min'!A138</f>
        <v>2084429</v>
      </c>
      <c r="B540" s="24">
        <f>'240Nm 11mm 0.76m-min'!B138</f>
        <v>4.4009999999999998</v>
      </c>
      <c r="C540" s="24" t="str">
        <f>'240Nm 11mm 0.76m-min'!C138</f>
        <v>Ds10x50</v>
      </c>
      <c r="D540" s="24" t="str">
        <f>'240Nm 11mm 0.76m-min'!D138</f>
        <v>Ds</v>
      </c>
      <c r="E540" s="35">
        <f>'240Nm 11mm 0.76m-min'!E138</f>
        <v>10</v>
      </c>
      <c r="F540" s="14" t="e">
        <f>'240Nm 11mm 0.76m-min'!F138</f>
        <v>#N/A</v>
      </c>
      <c r="G540" s="41">
        <f>'240Nm 11mm 0.76m-min'!G138</f>
        <v>50</v>
      </c>
      <c r="H540" s="24" t="str">
        <f>'240Nm 11mm 0.76m-min'!H138</f>
        <v>J</v>
      </c>
      <c r="I540" s="35">
        <f>'240Nm 11mm 0.76m-min'!I138</f>
        <v>25</v>
      </c>
      <c r="J540" s="35">
        <f>'240Nm 11mm 0.76m-min'!J138</f>
        <v>25</v>
      </c>
      <c r="K540" s="25">
        <f>'240Nm 11mm 0.76m-min'!K138</f>
        <v>20.85</v>
      </c>
      <c r="L540" s="24" t="str">
        <f>'240Nm 11mm 0.76m-min'!L138</f>
        <v>Acciaio inox</v>
      </c>
      <c r="M540" s="25">
        <f>'240Nm 11mm 0.76m-min'!M138</f>
        <v>77.849999999999994</v>
      </c>
      <c r="N540" s="37">
        <f>'240Nm 11mm 0.76m-min'!N138</f>
        <v>240</v>
      </c>
      <c r="O540" s="41">
        <f>'240Nm 11mm 0.76m-min'!O138</f>
        <v>11</v>
      </c>
      <c r="P540" s="46">
        <f>'240Nm 11mm 0.76m-min'!P138</f>
        <v>0.76049999999999995</v>
      </c>
      <c r="Q540" s="14">
        <f>'240Nm 11mm 0.76m-min'!Q138</f>
        <v>15.4</v>
      </c>
      <c r="R540" s="26">
        <f>'240Nm 11mm 0.76m-min'!R138</f>
        <v>1</v>
      </c>
    </row>
    <row r="541" spans="1:18" x14ac:dyDescent="0.25">
      <c r="A541" s="24">
        <f>'240Nm 11mm 0.76m-min'!A139</f>
        <v>2083536</v>
      </c>
      <c r="B541" s="24">
        <f>'240Nm 11mm 0.76m-min'!B139</f>
        <v>0.74199999999999999</v>
      </c>
      <c r="C541" s="24" t="str">
        <f>'240Nm 11mm 0.76m-min'!C139</f>
        <v>Tr14x4</v>
      </c>
      <c r="D541" s="24" t="str">
        <f>'240Nm 11mm 0.76m-min'!D139</f>
        <v>Tr</v>
      </c>
      <c r="E541" s="35">
        <f>'240Nm 11mm 0.76m-min'!E139</f>
        <v>14</v>
      </c>
      <c r="F541" s="14" t="e">
        <f>'240Nm 11mm 0.76m-min'!F139</f>
        <v>#N/A</v>
      </c>
      <c r="G541" s="41">
        <f>'240Nm 11mm 0.76m-min'!G139</f>
        <v>4</v>
      </c>
      <c r="H541" s="24" t="str">
        <f>'240Nm 11mm 0.76m-min'!H139</f>
        <v>J</v>
      </c>
      <c r="I541" s="35">
        <f>'240Nm 11mm 0.76m-min'!I139</f>
        <v>28</v>
      </c>
      <c r="J541" s="35">
        <f>'240Nm 11mm 0.76m-min'!J139</f>
        <v>35</v>
      </c>
      <c r="K541" s="25">
        <f>'240Nm 11mm 0.76m-min'!K139</f>
        <v>14.51</v>
      </c>
      <c r="L541" s="24" t="str">
        <f>'240Nm 11mm 0.76m-min'!L139</f>
        <v>Acciaio C15</v>
      </c>
      <c r="M541" s="25">
        <f>'240Nm 11mm 0.76m-min'!M139</f>
        <v>16.79</v>
      </c>
      <c r="N541" s="37">
        <f>'240Nm 11mm 0.76m-min'!N139</f>
        <v>240</v>
      </c>
      <c r="O541" s="41">
        <f>'240Nm 11mm 0.76m-min'!O139</f>
        <v>11</v>
      </c>
      <c r="P541" s="46">
        <f>'240Nm 11mm 0.76m-min'!P139</f>
        <v>0.76049999999999995</v>
      </c>
      <c r="Q541" s="14">
        <f>'240Nm 11mm 0.76m-min'!Q139</f>
        <v>192.5</v>
      </c>
      <c r="R541" s="26">
        <f>'240Nm 11mm 0.76m-min'!R139</f>
        <v>1</v>
      </c>
    </row>
    <row r="542" spans="1:18" x14ac:dyDescent="0.25">
      <c r="A542" s="24">
        <f>'240Nm 11mm 0.76m-min'!A140</f>
        <v>2080413</v>
      </c>
      <c r="B542" s="24">
        <f>'240Nm 11mm 0.76m-min'!B140</f>
        <v>1.0920000000000001</v>
      </c>
      <c r="C542" s="24" t="str">
        <f>'240Nm 11mm 0.76m-min'!C140</f>
        <v>Tr16x8P4</v>
      </c>
      <c r="D542" s="24" t="str">
        <f>'240Nm 11mm 0.76m-min'!D140</f>
        <v>Tr</v>
      </c>
      <c r="E542" s="35">
        <f>'240Nm 11mm 0.76m-min'!E140</f>
        <v>16</v>
      </c>
      <c r="F542" s="14">
        <f>'240Nm 11mm 0.76m-min'!F140</f>
        <v>8</v>
      </c>
      <c r="G542" s="41">
        <f>'240Nm 11mm 0.76m-min'!G140</f>
        <v>4</v>
      </c>
      <c r="H542" s="24" t="str">
        <f>'240Nm 11mm 0.76m-min'!H140</f>
        <v>J</v>
      </c>
      <c r="I542" s="35">
        <f>'240Nm 11mm 0.76m-min'!I140</f>
        <v>28</v>
      </c>
      <c r="J542" s="35">
        <f>'240Nm 11mm 0.76m-min'!J140</f>
        <v>35</v>
      </c>
      <c r="K542" s="25">
        <f>'240Nm 11mm 0.76m-min'!K140</f>
        <v>15.66</v>
      </c>
      <c r="L542" s="24" t="str">
        <f>'240Nm 11mm 0.76m-min'!L140</f>
        <v>Acciaio C15</v>
      </c>
      <c r="M542" s="25">
        <f>'240Nm 11mm 0.76m-min'!M140</f>
        <v>19.09</v>
      </c>
      <c r="N542" s="37">
        <f>'240Nm 11mm 0.76m-min'!N140</f>
        <v>240</v>
      </c>
      <c r="O542" s="41">
        <f>'240Nm 11mm 0.76m-min'!O140</f>
        <v>11</v>
      </c>
      <c r="P542" s="46">
        <f>'240Nm 11mm 0.76m-min'!P140</f>
        <v>0.76049999999999995</v>
      </c>
      <c r="Q542" s="14">
        <f>'240Nm 11mm 0.76m-min'!Q140</f>
        <v>192.5</v>
      </c>
      <c r="R542" s="26">
        <f>'240Nm 11mm 0.76m-min'!R140</f>
        <v>1</v>
      </c>
    </row>
    <row r="543" spans="1:18" x14ac:dyDescent="0.25">
      <c r="A543" s="24">
        <f>'240Nm 11mm 0.76m-min'!A141</f>
        <v>2079808</v>
      </c>
      <c r="B543" s="24">
        <f>'240Nm 11mm 0.76m-min'!B141</f>
        <v>0.74199999999999999</v>
      </c>
      <c r="C543" s="24" t="str">
        <f>'240Nm 11mm 0.76m-min'!C141</f>
        <v>Ds12x5</v>
      </c>
      <c r="D543" s="24" t="str">
        <f>'240Nm 11mm 0.76m-min'!D141</f>
        <v>Ds</v>
      </c>
      <c r="E543" s="35">
        <f>'240Nm 11mm 0.76m-min'!E141</f>
        <v>12</v>
      </c>
      <c r="F543" s="14" t="e">
        <f>'240Nm 11mm 0.76m-min'!F141</f>
        <v>#N/A</v>
      </c>
      <c r="G543" s="41">
        <f>'240Nm 11mm 0.76m-min'!G141</f>
        <v>5</v>
      </c>
      <c r="H543" s="24" t="str">
        <f>'240Nm 11mm 0.76m-min'!H141</f>
        <v>R</v>
      </c>
      <c r="I543" s="35">
        <f>'240Nm 11mm 0.76m-min'!I141</f>
        <v>28</v>
      </c>
      <c r="J543" s="35">
        <f>'240Nm 11mm 0.76m-min'!J141</f>
        <v>35</v>
      </c>
      <c r="K543" s="25">
        <f>'240Nm 11mm 0.76m-min'!K141</f>
        <v>19.55</v>
      </c>
      <c r="L543" s="24" t="str">
        <f>'240Nm 11mm 0.76m-min'!L141</f>
        <v>Acciaio inox</v>
      </c>
      <c r="M543" s="25">
        <f>'240Nm 11mm 0.76m-min'!M141</f>
        <v>74.849999999999994</v>
      </c>
      <c r="N543" s="37">
        <f>'240Nm 11mm 0.76m-min'!N141</f>
        <v>240</v>
      </c>
      <c r="O543" s="41">
        <f>'240Nm 11mm 0.76m-min'!O141</f>
        <v>11</v>
      </c>
      <c r="P543" s="46">
        <f>'240Nm 11mm 0.76m-min'!P141</f>
        <v>0.76049999999999995</v>
      </c>
      <c r="Q543" s="14">
        <f>'240Nm 11mm 0.76m-min'!Q141</f>
        <v>154</v>
      </c>
      <c r="R543" s="26">
        <f>'240Nm 11mm 0.76m-min'!R141</f>
        <v>1</v>
      </c>
    </row>
    <row r="544" spans="1:18" x14ac:dyDescent="0.25">
      <c r="A544" s="24">
        <f>'240Nm 11mm 0.76m-min'!A142</f>
        <v>1984320</v>
      </c>
      <c r="B544" s="24">
        <f>'240Nm 11mm 0.76m-min'!B142</f>
        <v>0.74199999999999999</v>
      </c>
      <c r="C544" s="24" t="str">
        <f>'240Nm 11mm 0.76m-min'!C142</f>
        <v>Tr14x4</v>
      </c>
      <c r="D544" s="24" t="str">
        <f>'240Nm 11mm 0.76m-min'!D142</f>
        <v>Tr</v>
      </c>
      <c r="E544" s="35">
        <f>'240Nm 11mm 0.76m-min'!E142</f>
        <v>14</v>
      </c>
      <c r="F544" s="14" t="e">
        <f>'240Nm 11mm 0.76m-min'!F142</f>
        <v>#N/A</v>
      </c>
      <c r="G544" s="41">
        <f>'240Nm 11mm 0.76m-min'!G142</f>
        <v>4</v>
      </c>
      <c r="H544" s="24" t="str">
        <f>'240Nm 11mm 0.76m-min'!H142</f>
        <v>W300</v>
      </c>
      <c r="I544" s="35">
        <f>'240Nm 11mm 0.76m-min'!I142</f>
        <v>28</v>
      </c>
      <c r="J544" s="35">
        <f>'240Nm 11mm 0.76m-min'!J142</f>
        <v>35</v>
      </c>
      <c r="K544" s="25">
        <f>'240Nm 11mm 0.76m-min'!K142</f>
        <v>17.68</v>
      </c>
      <c r="L544" s="24" t="str">
        <f>'240Nm 11mm 0.76m-min'!L142</f>
        <v>Acciaio C15</v>
      </c>
      <c r="M544" s="25">
        <f>'240Nm 11mm 0.76m-min'!M142</f>
        <v>16.79</v>
      </c>
      <c r="N544" s="37">
        <f>'240Nm 11mm 0.76m-min'!N142</f>
        <v>240</v>
      </c>
      <c r="O544" s="41">
        <f>'240Nm 11mm 0.76m-min'!O142</f>
        <v>11</v>
      </c>
      <c r="P544" s="46">
        <f>'240Nm 11mm 0.76m-min'!P142</f>
        <v>0.76049999999999995</v>
      </c>
      <c r="Q544" s="14">
        <f>'240Nm 11mm 0.76m-min'!Q142</f>
        <v>192.5</v>
      </c>
      <c r="R544" s="26">
        <f>'240Nm 11mm 0.76m-min'!R142</f>
        <v>1</v>
      </c>
    </row>
    <row r="545" spans="1:18" x14ac:dyDescent="0.25">
      <c r="A545" s="24">
        <f>'240Nm 11mm 0.76m-min'!A143</f>
        <v>1981345</v>
      </c>
      <c r="B545" s="24">
        <f>'240Nm 11mm 0.76m-min'!B143</f>
        <v>1.0920000000000001</v>
      </c>
      <c r="C545" s="24" t="str">
        <f>'240Nm 11mm 0.76m-min'!C143</f>
        <v>Tr16x8P4</v>
      </c>
      <c r="D545" s="24" t="str">
        <f>'240Nm 11mm 0.76m-min'!D143</f>
        <v>Tr</v>
      </c>
      <c r="E545" s="35">
        <f>'240Nm 11mm 0.76m-min'!E143</f>
        <v>16</v>
      </c>
      <c r="F545" s="14">
        <f>'240Nm 11mm 0.76m-min'!F143</f>
        <v>8</v>
      </c>
      <c r="G545" s="41">
        <f>'240Nm 11mm 0.76m-min'!G143</f>
        <v>4</v>
      </c>
      <c r="H545" s="24" t="str">
        <f>'240Nm 11mm 0.76m-min'!H143</f>
        <v>W300</v>
      </c>
      <c r="I545" s="35">
        <f>'240Nm 11mm 0.76m-min'!I143</f>
        <v>28</v>
      </c>
      <c r="J545" s="35">
        <f>'240Nm 11mm 0.76m-min'!J143</f>
        <v>35</v>
      </c>
      <c r="K545" s="25">
        <f>'240Nm 11mm 0.76m-min'!K143</f>
        <v>18.96</v>
      </c>
      <c r="L545" s="24" t="str">
        <f>'240Nm 11mm 0.76m-min'!L143</f>
        <v>Acciaio C15</v>
      </c>
      <c r="M545" s="25">
        <f>'240Nm 11mm 0.76m-min'!M143</f>
        <v>19.09</v>
      </c>
      <c r="N545" s="37">
        <f>'240Nm 11mm 0.76m-min'!N143</f>
        <v>240</v>
      </c>
      <c r="O545" s="41">
        <f>'240Nm 11mm 0.76m-min'!O143</f>
        <v>11</v>
      </c>
      <c r="P545" s="46">
        <f>'240Nm 11mm 0.76m-min'!P143</f>
        <v>0.76049999999999995</v>
      </c>
      <c r="Q545" s="14">
        <f>'240Nm 11mm 0.76m-min'!Q143</f>
        <v>192.5</v>
      </c>
      <c r="R545" s="26">
        <f>'240Nm 11mm 0.76m-min'!R143</f>
        <v>1</v>
      </c>
    </row>
    <row r="546" spans="1:18" x14ac:dyDescent="0.25">
      <c r="A546" s="24">
        <f>'240Nm 11mm 0.76m-min'!A144</f>
        <v>1939569</v>
      </c>
      <c r="B546" s="24">
        <f>'240Nm 11mm 0.76m-min'!B144</f>
        <v>1.2949999999999999</v>
      </c>
      <c r="C546" s="24" t="str">
        <f>'240Nm 11mm 0.76m-min'!C144</f>
        <v>Ds12x15</v>
      </c>
      <c r="D546" s="24" t="str">
        <f>'240Nm 11mm 0.76m-min'!D144</f>
        <v>Ds</v>
      </c>
      <c r="E546" s="35">
        <f>'240Nm 11mm 0.76m-min'!E144</f>
        <v>12</v>
      </c>
      <c r="F546" s="14" t="e">
        <f>'240Nm 11mm 0.76m-min'!F144</f>
        <v>#N/A</v>
      </c>
      <c r="G546" s="41">
        <f>'240Nm 11mm 0.76m-min'!G144</f>
        <v>15</v>
      </c>
      <c r="H546" s="24" t="str">
        <f>'240Nm 11mm 0.76m-min'!H144</f>
        <v>R</v>
      </c>
      <c r="I546" s="35">
        <f>'240Nm 11mm 0.76m-min'!I144</f>
        <v>28</v>
      </c>
      <c r="J546" s="35">
        <f>'240Nm 11mm 0.76m-min'!J144</f>
        <v>35</v>
      </c>
      <c r="K546" s="25" t="str">
        <f>'240Nm 11mm 0.76m-min'!K144</f>
        <v>Su richiesta</v>
      </c>
      <c r="L546" s="24" t="str">
        <f>'240Nm 11mm 0.76m-min'!L144</f>
        <v>Acciaio inox</v>
      </c>
      <c r="M546" s="25" t="str">
        <f>'240Nm 11mm 0.76m-min'!M144</f>
        <v>Su richiesta</v>
      </c>
      <c r="N546" s="37">
        <f>'240Nm 11mm 0.76m-min'!N144</f>
        <v>240</v>
      </c>
      <c r="O546" s="41">
        <f>'240Nm 11mm 0.76m-min'!O144</f>
        <v>11</v>
      </c>
      <c r="P546" s="46">
        <f>'240Nm 11mm 0.76m-min'!P144</f>
        <v>0.76049999999999995</v>
      </c>
      <c r="Q546" s="14">
        <f>'240Nm 11mm 0.76m-min'!Q144</f>
        <v>51.333333333333336</v>
      </c>
      <c r="R546" s="26">
        <f>'240Nm 11mm 0.76m-min'!R144</f>
        <v>1</v>
      </c>
    </row>
    <row r="547" spans="1:18" x14ac:dyDescent="0.25">
      <c r="A547" s="24">
        <f>'240Nm 11mm 0.76m-min'!A145</f>
        <v>1938173</v>
      </c>
      <c r="B547" s="24">
        <f>'240Nm 11mm 0.76m-min'!B145</f>
        <v>0.74199999999999999</v>
      </c>
      <c r="C547" s="24" t="str">
        <f>'240Nm 11mm 0.76m-min'!C145</f>
        <v>Tr14x4</v>
      </c>
      <c r="D547" s="24" t="str">
        <f>'240Nm 11mm 0.76m-min'!D145</f>
        <v>Tr</v>
      </c>
      <c r="E547" s="35">
        <f>'240Nm 11mm 0.76m-min'!E145</f>
        <v>14</v>
      </c>
      <c r="F547" s="14" t="e">
        <f>'240Nm 11mm 0.76m-min'!F145</f>
        <v>#N/A</v>
      </c>
      <c r="G547" s="41">
        <f>'240Nm 11mm 0.76m-min'!G145</f>
        <v>4</v>
      </c>
      <c r="H547" s="24" t="str">
        <f>'240Nm 11mm 0.76m-min'!H145</f>
        <v>R</v>
      </c>
      <c r="I547" s="35">
        <f>'240Nm 11mm 0.76m-min'!I145</f>
        <v>28</v>
      </c>
      <c r="J547" s="35">
        <f>'240Nm 11mm 0.76m-min'!J145</f>
        <v>35</v>
      </c>
      <c r="K547" s="25">
        <f>'240Nm 11mm 0.76m-min'!K145</f>
        <v>12.47</v>
      </c>
      <c r="L547" s="24" t="str">
        <f>'240Nm 11mm 0.76m-min'!L145</f>
        <v>Acciaio C15</v>
      </c>
      <c r="M547" s="25">
        <f>'240Nm 11mm 0.76m-min'!M145</f>
        <v>16.79</v>
      </c>
      <c r="N547" s="37">
        <f>'240Nm 11mm 0.76m-min'!N145</f>
        <v>240</v>
      </c>
      <c r="O547" s="41">
        <f>'240Nm 11mm 0.76m-min'!O145</f>
        <v>11</v>
      </c>
      <c r="P547" s="46">
        <f>'240Nm 11mm 0.76m-min'!P145</f>
        <v>0.76049999999999995</v>
      </c>
      <c r="Q547" s="14">
        <f>'240Nm 11mm 0.76m-min'!Q145</f>
        <v>192.5</v>
      </c>
      <c r="R547" s="26">
        <f>'240Nm 11mm 0.76m-min'!R145</f>
        <v>1</v>
      </c>
    </row>
    <row r="548" spans="1:18" x14ac:dyDescent="0.25">
      <c r="A548" s="24">
        <f>'240Nm 11mm 0.76m-min'!A146</f>
        <v>1935268</v>
      </c>
      <c r="B548" s="24">
        <f>'240Nm 11mm 0.76m-min'!B146</f>
        <v>1.0920000000000001</v>
      </c>
      <c r="C548" s="24" t="str">
        <f>'240Nm 11mm 0.76m-min'!C146</f>
        <v>Tr16x8P4</v>
      </c>
      <c r="D548" s="24" t="str">
        <f>'240Nm 11mm 0.76m-min'!D146</f>
        <v>Tr</v>
      </c>
      <c r="E548" s="35">
        <f>'240Nm 11mm 0.76m-min'!E146</f>
        <v>16</v>
      </c>
      <c r="F548" s="14">
        <f>'240Nm 11mm 0.76m-min'!F146</f>
        <v>8</v>
      </c>
      <c r="G548" s="41">
        <f>'240Nm 11mm 0.76m-min'!G146</f>
        <v>4</v>
      </c>
      <c r="H548" s="24" t="str">
        <f>'240Nm 11mm 0.76m-min'!H146</f>
        <v>R</v>
      </c>
      <c r="I548" s="35">
        <f>'240Nm 11mm 0.76m-min'!I146</f>
        <v>28</v>
      </c>
      <c r="J548" s="35">
        <f>'240Nm 11mm 0.76m-min'!J146</f>
        <v>35</v>
      </c>
      <c r="K548" s="25">
        <f>'240Nm 11mm 0.76m-min'!K146</f>
        <v>13.66</v>
      </c>
      <c r="L548" s="24" t="str">
        <f>'240Nm 11mm 0.76m-min'!L146</f>
        <v>Acciaio C15</v>
      </c>
      <c r="M548" s="25">
        <f>'240Nm 11mm 0.76m-min'!M146</f>
        <v>19.09</v>
      </c>
      <c r="N548" s="37">
        <f>'240Nm 11mm 0.76m-min'!N146</f>
        <v>240</v>
      </c>
      <c r="O548" s="41">
        <f>'240Nm 11mm 0.76m-min'!O146</f>
        <v>11</v>
      </c>
      <c r="P548" s="46">
        <f>'240Nm 11mm 0.76m-min'!P146</f>
        <v>0.76049999999999995</v>
      </c>
      <c r="Q548" s="14">
        <f>'240Nm 11mm 0.76m-min'!Q146</f>
        <v>192.5</v>
      </c>
      <c r="R548" s="26">
        <f>'240Nm 11mm 0.76m-min'!R146</f>
        <v>1</v>
      </c>
    </row>
    <row r="549" spans="1:18" x14ac:dyDescent="0.25">
      <c r="A549" s="24">
        <f>'240Nm 11mm 0.76m-min'!A147</f>
        <v>1766402</v>
      </c>
      <c r="B549" s="24">
        <f>'240Nm 11mm 0.76m-min'!B147</f>
        <v>0.83399999999999996</v>
      </c>
      <c r="C549" s="24" t="str">
        <f>'240Nm 11mm 0.76m-min'!C147</f>
        <v>Tr12x6P3</v>
      </c>
      <c r="D549" s="24" t="str">
        <f>'240Nm 11mm 0.76m-min'!D147</f>
        <v>Tr</v>
      </c>
      <c r="E549" s="35">
        <f>'240Nm 11mm 0.76m-min'!E147</f>
        <v>12</v>
      </c>
      <c r="F549" s="14">
        <f>'240Nm 11mm 0.76m-min'!F147</f>
        <v>6</v>
      </c>
      <c r="G549" s="41">
        <f>'240Nm 11mm 0.76m-min'!G147</f>
        <v>3</v>
      </c>
      <c r="H549" s="24" t="str">
        <f>'240Nm 11mm 0.76m-min'!H147</f>
        <v>J</v>
      </c>
      <c r="I549" s="35">
        <f>'240Nm 11mm 0.76m-min'!I147</f>
        <v>28</v>
      </c>
      <c r="J549" s="35">
        <f>'240Nm 11mm 0.76m-min'!J147</f>
        <v>35</v>
      </c>
      <c r="K549" s="25">
        <f>'240Nm 11mm 0.76m-min'!K147</f>
        <v>13.82</v>
      </c>
      <c r="L549" s="24" t="str">
        <f>'240Nm 11mm 0.76m-min'!L147</f>
        <v>Acciaio inox</v>
      </c>
      <c r="M549" s="25">
        <f>'240Nm 11mm 0.76m-min'!M147</f>
        <v>86.62</v>
      </c>
      <c r="N549" s="37">
        <f>'240Nm 11mm 0.76m-min'!N147</f>
        <v>240</v>
      </c>
      <c r="O549" s="41">
        <f>'240Nm 11mm 0.76m-min'!O147</f>
        <v>11</v>
      </c>
      <c r="P549" s="46">
        <f>'240Nm 11mm 0.76m-min'!P147</f>
        <v>0.76049999999999995</v>
      </c>
      <c r="Q549" s="14">
        <f>'240Nm 11mm 0.76m-min'!Q147</f>
        <v>256.66666666666669</v>
      </c>
      <c r="R549" s="26">
        <f>'240Nm 11mm 0.76m-min'!R147</f>
        <v>1</v>
      </c>
    </row>
    <row r="550" spans="1:18" x14ac:dyDescent="0.25">
      <c r="A550" s="24">
        <f>'240Nm 11mm 0.76m-min'!A148</f>
        <v>1684806</v>
      </c>
      <c r="B550" s="24">
        <f>'240Nm 11mm 0.76m-min'!B148</f>
        <v>1.9550000000000001</v>
      </c>
      <c r="C550" s="24" t="str">
        <f>'240Nm 11mm 0.76m-min'!C148</f>
        <v>Ds12x25</v>
      </c>
      <c r="D550" s="24" t="str">
        <f>'240Nm 11mm 0.76m-min'!D148</f>
        <v>Ds</v>
      </c>
      <c r="E550" s="35">
        <f>'240Nm 11mm 0.76m-min'!E148</f>
        <v>12</v>
      </c>
      <c r="F550" s="14" t="e">
        <f>'240Nm 11mm 0.76m-min'!F148</f>
        <v>#N/A</v>
      </c>
      <c r="G550" s="41">
        <f>'240Nm 11mm 0.76m-min'!G148</f>
        <v>25</v>
      </c>
      <c r="H550" s="24" t="str">
        <f>'240Nm 11mm 0.76m-min'!H148</f>
        <v>R</v>
      </c>
      <c r="I550" s="35">
        <f>'240Nm 11mm 0.76m-min'!I148</f>
        <v>28</v>
      </c>
      <c r="J550" s="35">
        <f>'240Nm 11mm 0.76m-min'!J148</f>
        <v>35</v>
      </c>
      <c r="K550" s="25" t="str">
        <f>'240Nm 11mm 0.76m-min'!K148</f>
        <v>Su richiesta</v>
      </c>
      <c r="L550" s="24" t="str">
        <f>'240Nm 11mm 0.76m-min'!L148</f>
        <v>Acciaio inox</v>
      </c>
      <c r="M550" s="25">
        <f>'240Nm 11mm 0.76m-min'!M148</f>
        <v>78.599999999999994</v>
      </c>
      <c r="N550" s="37">
        <f>'240Nm 11mm 0.76m-min'!N148</f>
        <v>240</v>
      </c>
      <c r="O550" s="41">
        <f>'240Nm 11mm 0.76m-min'!O148</f>
        <v>11</v>
      </c>
      <c r="P550" s="46">
        <f>'240Nm 11mm 0.76m-min'!P148</f>
        <v>0.76049999999999995</v>
      </c>
      <c r="Q550" s="14">
        <f>'240Nm 11mm 0.76m-min'!Q148</f>
        <v>30.8</v>
      </c>
      <c r="R550" s="26">
        <f>'240Nm 11mm 0.76m-min'!R148</f>
        <v>1</v>
      </c>
    </row>
    <row r="551" spans="1:18" x14ac:dyDescent="0.25">
      <c r="A551" s="24">
        <f>'240Nm 11mm 0.76m-min'!A149</f>
        <v>1682288</v>
      </c>
      <c r="B551" s="24">
        <f>'240Nm 11mm 0.76m-min'!B149</f>
        <v>0.83399999999999996</v>
      </c>
      <c r="C551" s="24" t="str">
        <f>'240Nm 11mm 0.76m-min'!C149</f>
        <v>Tr12x6P3</v>
      </c>
      <c r="D551" s="24" t="str">
        <f>'240Nm 11mm 0.76m-min'!D149</f>
        <v>Tr</v>
      </c>
      <c r="E551" s="35">
        <f>'240Nm 11mm 0.76m-min'!E149</f>
        <v>12</v>
      </c>
      <c r="F551" s="14">
        <f>'240Nm 11mm 0.76m-min'!F149</f>
        <v>6</v>
      </c>
      <c r="G551" s="41">
        <f>'240Nm 11mm 0.76m-min'!G149</f>
        <v>3</v>
      </c>
      <c r="H551" s="24" t="str">
        <f>'240Nm 11mm 0.76m-min'!H149</f>
        <v>W300</v>
      </c>
      <c r="I551" s="35">
        <f>'240Nm 11mm 0.76m-min'!I149</f>
        <v>28</v>
      </c>
      <c r="J551" s="35">
        <f>'240Nm 11mm 0.76m-min'!J149</f>
        <v>35</v>
      </c>
      <c r="K551" s="25">
        <f>'240Nm 11mm 0.76m-min'!K149</f>
        <v>16.920000000000002</v>
      </c>
      <c r="L551" s="24" t="str">
        <f>'240Nm 11mm 0.76m-min'!L149</f>
        <v>Acciaio inox</v>
      </c>
      <c r="M551" s="25">
        <f>'240Nm 11mm 0.76m-min'!M149</f>
        <v>86.62</v>
      </c>
      <c r="N551" s="37">
        <f>'240Nm 11mm 0.76m-min'!N149</f>
        <v>240</v>
      </c>
      <c r="O551" s="41">
        <f>'240Nm 11mm 0.76m-min'!O149</f>
        <v>11</v>
      </c>
      <c r="P551" s="46">
        <f>'240Nm 11mm 0.76m-min'!P149</f>
        <v>0.76049999999999995</v>
      </c>
      <c r="Q551" s="14">
        <f>'240Nm 11mm 0.76m-min'!Q149</f>
        <v>256.66666666666669</v>
      </c>
      <c r="R551" s="26">
        <f>'240Nm 11mm 0.76m-min'!R149</f>
        <v>1</v>
      </c>
    </row>
    <row r="552" spans="1:18" x14ac:dyDescent="0.25">
      <c r="A552" s="24">
        <f>'240Nm 11mm 0.76m-min'!A150</f>
        <v>1626949</v>
      </c>
      <c r="B552" s="24">
        <f>'240Nm 11mm 0.76m-min'!B150</f>
        <v>0.74199999999999999</v>
      </c>
      <c r="C552" s="24" t="str">
        <f>'240Nm 11mm 0.76m-min'!C150</f>
        <v>Tr14x3</v>
      </c>
      <c r="D552" s="24" t="str">
        <f>'240Nm 11mm 0.76m-min'!D150</f>
        <v>Tr</v>
      </c>
      <c r="E552" s="35">
        <f>'240Nm 11mm 0.76m-min'!E150</f>
        <v>14</v>
      </c>
      <c r="F552" s="14" t="e">
        <f>'240Nm 11mm 0.76m-min'!F150</f>
        <v>#N/A</v>
      </c>
      <c r="G552" s="41">
        <f>'240Nm 11mm 0.76m-min'!G150</f>
        <v>3</v>
      </c>
      <c r="H552" s="24" t="str">
        <f>'240Nm 11mm 0.76m-min'!H150</f>
        <v>J</v>
      </c>
      <c r="I552" s="35">
        <f>'240Nm 11mm 0.76m-min'!I150</f>
        <v>28</v>
      </c>
      <c r="J552" s="35">
        <f>'240Nm 11mm 0.76m-min'!J150</f>
        <v>35</v>
      </c>
      <c r="K552" s="25">
        <f>'240Nm 11mm 0.76m-min'!K150</f>
        <v>14.51</v>
      </c>
      <c r="L552" s="24" t="str">
        <f>'240Nm 11mm 0.76m-min'!L150</f>
        <v>Acciaio C15</v>
      </c>
      <c r="M552" s="25">
        <f>'240Nm 11mm 0.76m-min'!M150</f>
        <v>16.79</v>
      </c>
      <c r="N552" s="37">
        <f>'240Nm 11mm 0.76m-min'!N150</f>
        <v>240</v>
      </c>
      <c r="O552" s="41">
        <f>'240Nm 11mm 0.76m-min'!O150</f>
        <v>11</v>
      </c>
      <c r="P552" s="46">
        <f>'240Nm 11mm 0.76m-min'!P150</f>
        <v>0.76049999999999995</v>
      </c>
      <c r="Q552" s="14">
        <f>'240Nm 11mm 0.76m-min'!Q150</f>
        <v>256.66666666666669</v>
      </c>
      <c r="R552" s="26">
        <f>'240Nm 11mm 0.76m-min'!R150</f>
        <v>1</v>
      </c>
    </row>
    <row r="553" spans="1:18" x14ac:dyDescent="0.25">
      <c r="A553" s="24">
        <f>'240Nm 11mm 0.76m-min'!A151</f>
        <v>1626949</v>
      </c>
      <c r="B553" s="24">
        <f>'240Nm 11mm 0.76m-min'!B151</f>
        <v>0.83399999999999996</v>
      </c>
      <c r="C553" s="24" t="str">
        <f>'240Nm 11mm 0.76m-min'!C151</f>
        <v>Tr12x6P3</v>
      </c>
      <c r="D553" s="24" t="str">
        <f>'240Nm 11mm 0.76m-min'!D151</f>
        <v>Tr</v>
      </c>
      <c r="E553" s="35">
        <f>'240Nm 11mm 0.76m-min'!E151</f>
        <v>12</v>
      </c>
      <c r="F553" s="14">
        <f>'240Nm 11mm 0.76m-min'!F151</f>
        <v>6</v>
      </c>
      <c r="G553" s="41">
        <f>'240Nm 11mm 0.76m-min'!G151</f>
        <v>3</v>
      </c>
      <c r="H553" s="24" t="str">
        <f>'240Nm 11mm 0.76m-min'!H151</f>
        <v>R</v>
      </c>
      <c r="I553" s="35">
        <f>'240Nm 11mm 0.76m-min'!I151</f>
        <v>28</v>
      </c>
      <c r="J553" s="35">
        <f>'240Nm 11mm 0.76m-min'!J151</f>
        <v>35</v>
      </c>
      <c r="K553" s="25">
        <f>'240Nm 11mm 0.76m-min'!K151</f>
        <v>11.76</v>
      </c>
      <c r="L553" s="24" t="str">
        <f>'240Nm 11mm 0.76m-min'!L151</f>
        <v>Acciaio inox</v>
      </c>
      <c r="M553" s="25">
        <f>'240Nm 11mm 0.76m-min'!M151</f>
        <v>86.62</v>
      </c>
      <c r="N553" s="37">
        <f>'240Nm 11mm 0.76m-min'!N151</f>
        <v>240</v>
      </c>
      <c r="O553" s="41">
        <f>'240Nm 11mm 0.76m-min'!O151</f>
        <v>11</v>
      </c>
      <c r="P553" s="46">
        <f>'240Nm 11mm 0.76m-min'!P151</f>
        <v>0.76049999999999995</v>
      </c>
      <c r="Q553" s="14">
        <f>'240Nm 11mm 0.76m-min'!Q151</f>
        <v>256.66666666666669</v>
      </c>
      <c r="R553" s="26">
        <f>'240Nm 11mm 0.76m-min'!R151</f>
        <v>1</v>
      </c>
    </row>
    <row r="554" spans="1:18" x14ac:dyDescent="0.25">
      <c r="A554" s="24">
        <f>'240Nm 11mm 0.76m-min'!A152</f>
        <v>1549476</v>
      </c>
      <c r="B554" s="24">
        <f>'240Nm 11mm 0.76m-min'!B152</f>
        <v>0.74199999999999999</v>
      </c>
      <c r="C554" s="24" t="str">
        <f>'240Nm 11mm 0.76m-min'!C152</f>
        <v>Tr14x3</v>
      </c>
      <c r="D554" s="24" t="str">
        <f>'240Nm 11mm 0.76m-min'!D152</f>
        <v>Tr</v>
      </c>
      <c r="E554" s="35">
        <f>'240Nm 11mm 0.76m-min'!E152</f>
        <v>14</v>
      </c>
      <c r="F554" s="14" t="e">
        <f>'240Nm 11mm 0.76m-min'!F152</f>
        <v>#N/A</v>
      </c>
      <c r="G554" s="41">
        <f>'240Nm 11mm 0.76m-min'!G152</f>
        <v>3</v>
      </c>
      <c r="H554" s="24" t="str">
        <f>'240Nm 11mm 0.76m-min'!H152</f>
        <v>W300</v>
      </c>
      <c r="I554" s="35">
        <f>'240Nm 11mm 0.76m-min'!I152</f>
        <v>28</v>
      </c>
      <c r="J554" s="35">
        <f>'240Nm 11mm 0.76m-min'!J152</f>
        <v>35</v>
      </c>
      <c r="K554" s="25">
        <f>'240Nm 11mm 0.76m-min'!K152</f>
        <v>17.68</v>
      </c>
      <c r="L554" s="24" t="str">
        <f>'240Nm 11mm 0.76m-min'!L152</f>
        <v>Acciaio C15</v>
      </c>
      <c r="M554" s="25">
        <f>'240Nm 11mm 0.76m-min'!M152</f>
        <v>16.79</v>
      </c>
      <c r="N554" s="37">
        <f>'240Nm 11mm 0.76m-min'!N152</f>
        <v>240</v>
      </c>
      <c r="O554" s="41">
        <f>'240Nm 11mm 0.76m-min'!O152</f>
        <v>11</v>
      </c>
      <c r="P554" s="46">
        <f>'240Nm 11mm 0.76m-min'!P152</f>
        <v>0.76049999999999995</v>
      </c>
      <c r="Q554" s="14">
        <f>'240Nm 11mm 0.76m-min'!Q152</f>
        <v>256.66666666666669</v>
      </c>
      <c r="R554" s="26">
        <f>'240Nm 11mm 0.76m-min'!R152</f>
        <v>1</v>
      </c>
    </row>
    <row r="555" spans="1:18" x14ac:dyDescent="0.25">
      <c r="A555" s="24">
        <f>'240Nm 11mm 0.76m-min'!A153</f>
        <v>1542973</v>
      </c>
      <c r="B555" s="24">
        <f>'240Nm 11mm 0.76m-min'!B153</f>
        <v>0.50800000000000001</v>
      </c>
      <c r="C555" s="24" t="str">
        <f>'240Nm 11mm 0.76m-min'!C153</f>
        <v>Ds10x3</v>
      </c>
      <c r="D555" s="24" t="str">
        <f>'240Nm 11mm 0.76m-min'!D153</f>
        <v>Ds</v>
      </c>
      <c r="E555" s="35">
        <f>'240Nm 11mm 0.76m-min'!E153</f>
        <v>10</v>
      </c>
      <c r="F555" s="14" t="e">
        <f>'240Nm 11mm 0.76m-min'!F153</f>
        <v>#N/A</v>
      </c>
      <c r="G555" s="41">
        <f>'240Nm 11mm 0.76m-min'!G153</f>
        <v>3</v>
      </c>
      <c r="H555" s="24" t="str">
        <f>'240Nm 11mm 0.76m-min'!H153</f>
        <v>J</v>
      </c>
      <c r="I555" s="35">
        <f>'240Nm 11mm 0.76m-min'!I153</f>
        <v>25</v>
      </c>
      <c r="J555" s="35">
        <f>'240Nm 11mm 0.76m-min'!J153</f>
        <v>25</v>
      </c>
      <c r="K555" s="25" t="str">
        <f>'240Nm 11mm 0.76m-min'!K153</f>
        <v>Su richiesta</v>
      </c>
      <c r="L555" s="24" t="str">
        <f>'240Nm 11mm 0.76m-min'!L153</f>
        <v>Acciaio inox</v>
      </c>
      <c r="M555" s="25" t="str">
        <f>'240Nm 11mm 0.76m-min'!M153</f>
        <v>Su richiesta</v>
      </c>
      <c r="N555" s="37">
        <f>'240Nm 11mm 0.76m-min'!N153</f>
        <v>240</v>
      </c>
      <c r="O555" s="41">
        <f>'240Nm 11mm 0.76m-min'!O153</f>
        <v>11</v>
      </c>
      <c r="P555" s="46">
        <f>'240Nm 11mm 0.76m-min'!P153</f>
        <v>0.76049999999999995</v>
      </c>
      <c r="Q555" s="14">
        <f>'240Nm 11mm 0.76m-min'!Q153</f>
        <v>256.66666666666669</v>
      </c>
      <c r="R555" s="26">
        <f>'240Nm 11mm 0.76m-min'!R153</f>
        <v>1</v>
      </c>
    </row>
    <row r="556" spans="1:18" x14ac:dyDescent="0.25">
      <c r="A556" s="24">
        <f>'240Nm 11mm 0.76m-min'!A154</f>
        <v>1513441</v>
      </c>
      <c r="B556" s="24">
        <f>'240Nm 11mm 0.76m-min'!B154</f>
        <v>0.74199999999999999</v>
      </c>
      <c r="C556" s="24" t="str">
        <f>'240Nm 11mm 0.76m-min'!C154</f>
        <v>Tr14x3</v>
      </c>
      <c r="D556" s="24" t="str">
        <f>'240Nm 11mm 0.76m-min'!D154</f>
        <v>Tr</v>
      </c>
      <c r="E556" s="35">
        <f>'240Nm 11mm 0.76m-min'!E154</f>
        <v>14</v>
      </c>
      <c r="F556" s="14" t="e">
        <f>'240Nm 11mm 0.76m-min'!F154</f>
        <v>#N/A</v>
      </c>
      <c r="G556" s="41">
        <f>'240Nm 11mm 0.76m-min'!G154</f>
        <v>3</v>
      </c>
      <c r="H556" s="24" t="str">
        <f>'240Nm 11mm 0.76m-min'!H154</f>
        <v>R</v>
      </c>
      <c r="I556" s="35">
        <f>'240Nm 11mm 0.76m-min'!I154</f>
        <v>28</v>
      </c>
      <c r="J556" s="35">
        <f>'240Nm 11mm 0.76m-min'!J154</f>
        <v>35</v>
      </c>
      <c r="K556" s="25">
        <f>'240Nm 11mm 0.76m-min'!K154</f>
        <v>12.47</v>
      </c>
      <c r="L556" s="24" t="str">
        <f>'240Nm 11mm 0.76m-min'!L154</f>
        <v>Acciaio C15</v>
      </c>
      <c r="M556" s="25">
        <f>'240Nm 11mm 0.76m-min'!M154</f>
        <v>16.79</v>
      </c>
      <c r="N556" s="37">
        <f>'240Nm 11mm 0.76m-min'!N154</f>
        <v>240</v>
      </c>
      <c r="O556" s="41">
        <f>'240Nm 11mm 0.76m-min'!O154</f>
        <v>11</v>
      </c>
      <c r="P556" s="46">
        <f>'240Nm 11mm 0.76m-min'!P154</f>
        <v>0.76049999999999995</v>
      </c>
      <c r="Q556" s="14">
        <f>'240Nm 11mm 0.76m-min'!Q154</f>
        <v>256.66666666666669</v>
      </c>
      <c r="R556" s="26">
        <f>'240Nm 11mm 0.76m-min'!R154</f>
        <v>1</v>
      </c>
    </row>
    <row r="557" spans="1:18" x14ac:dyDescent="0.25">
      <c r="A557" s="24">
        <f>'240Nm 11mm 0.76m-min'!A155</f>
        <v>1457747</v>
      </c>
      <c r="B557" s="24">
        <f>'240Nm 11mm 0.76m-min'!B155</f>
        <v>0.65700000000000003</v>
      </c>
      <c r="C557" s="24" t="str">
        <f>'240Nm 11mm 0.76m-min'!C155</f>
        <v>Tr12x3</v>
      </c>
      <c r="D557" s="24" t="str">
        <f>'240Nm 11mm 0.76m-min'!D155</f>
        <v>Tr</v>
      </c>
      <c r="E557" s="35">
        <f>'240Nm 11mm 0.76m-min'!E155</f>
        <v>12</v>
      </c>
      <c r="F557" s="14" t="e">
        <f>'240Nm 11mm 0.76m-min'!F155</f>
        <v>#N/A</v>
      </c>
      <c r="G557" s="41">
        <f>'240Nm 11mm 0.76m-min'!G155</f>
        <v>3</v>
      </c>
      <c r="H557" s="24" t="str">
        <f>'240Nm 11mm 0.76m-min'!H155</f>
        <v>J</v>
      </c>
      <c r="I557" s="35">
        <f>'240Nm 11mm 0.76m-min'!I155</f>
        <v>28</v>
      </c>
      <c r="J557" s="35">
        <f>'240Nm 11mm 0.76m-min'!J155</f>
        <v>35</v>
      </c>
      <c r="K557" s="25">
        <f>'240Nm 11mm 0.76m-min'!K155</f>
        <v>11.3</v>
      </c>
      <c r="L557" s="24" t="str">
        <f>'240Nm 11mm 0.76m-min'!L155</f>
        <v>Acciaio inox</v>
      </c>
      <c r="M557" s="25">
        <f>'240Nm 11mm 0.76m-min'!M155</f>
        <v>63.62</v>
      </c>
      <c r="N557" s="37">
        <f>'240Nm 11mm 0.76m-min'!N155</f>
        <v>240</v>
      </c>
      <c r="O557" s="41">
        <f>'240Nm 11mm 0.76m-min'!O155</f>
        <v>11</v>
      </c>
      <c r="P557" s="46">
        <f>'240Nm 11mm 0.76m-min'!P155</f>
        <v>0.76049999999999995</v>
      </c>
      <c r="Q557" s="14">
        <f>'240Nm 11mm 0.76m-min'!Q155</f>
        <v>256.66666666666669</v>
      </c>
      <c r="R557" s="26">
        <f>'240Nm 11mm 0.76m-min'!R155</f>
        <v>1</v>
      </c>
    </row>
    <row r="558" spans="1:18" x14ac:dyDescent="0.25">
      <c r="A558" s="24">
        <f>'240Nm 11mm 0.76m-min'!A156</f>
        <v>1390980</v>
      </c>
      <c r="B558" s="24">
        <f>'240Nm 11mm 0.76m-min'!B156</f>
        <v>0.65700000000000003</v>
      </c>
      <c r="C558" s="24" t="str">
        <f>'240Nm 11mm 0.76m-min'!C156</f>
        <v>Tr12x3</v>
      </c>
      <c r="D558" s="24" t="str">
        <f>'240Nm 11mm 0.76m-min'!D156</f>
        <v>Tr</v>
      </c>
      <c r="E558" s="35">
        <f>'240Nm 11mm 0.76m-min'!E156</f>
        <v>12</v>
      </c>
      <c r="F558" s="14" t="e">
        <f>'240Nm 11mm 0.76m-min'!F156</f>
        <v>#N/A</v>
      </c>
      <c r="G558" s="41">
        <f>'240Nm 11mm 0.76m-min'!G156</f>
        <v>3</v>
      </c>
      <c r="H558" s="24" t="str">
        <f>'240Nm 11mm 0.76m-min'!H156</f>
        <v>W300</v>
      </c>
      <c r="I558" s="35">
        <f>'240Nm 11mm 0.76m-min'!I156</f>
        <v>28</v>
      </c>
      <c r="J558" s="35">
        <f>'240Nm 11mm 0.76m-min'!J156</f>
        <v>35</v>
      </c>
      <c r="K558" s="25">
        <f>'240Nm 11mm 0.76m-min'!K156</f>
        <v>14.11</v>
      </c>
      <c r="L558" s="24" t="str">
        <f>'240Nm 11mm 0.76m-min'!L156</f>
        <v>Acciaio inox</v>
      </c>
      <c r="M558" s="25">
        <f>'240Nm 11mm 0.76m-min'!M156</f>
        <v>63.62</v>
      </c>
      <c r="N558" s="37">
        <f>'240Nm 11mm 0.76m-min'!N156</f>
        <v>240</v>
      </c>
      <c r="O558" s="41">
        <f>'240Nm 11mm 0.76m-min'!O156</f>
        <v>11</v>
      </c>
      <c r="P558" s="46">
        <f>'240Nm 11mm 0.76m-min'!P156</f>
        <v>0.76049999999999995</v>
      </c>
      <c r="Q558" s="14">
        <f>'240Nm 11mm 0.76m-min'!Q156</f>
        <v>256.66666666666669</v>
      </c>
      <c r="R558" s="26">
        <f>'240Nm 11mm 0.76m-min'!R156</f>
        <v>1</v>
      </c>
    </row>
    <row r="559" spans="1:18" x14ac:dyDescent="0.25">
      <c r="A559" s="24">
        <f>'240Nm 11mm 0.76m-min'!A157</f>
        <v>1385531</v>
      </c>
      <c r="B559" s="24">
        <f>'240Nm 11mm 0.76m-min'!B157</f>
        <v>1.0649999999999999</v>
      </c>
      <c r="C559" s="24" t="str">
        <f>'240Nm 11mm 0.76m-min'!C157</f>
        <v>Ds10x12</v>
      </c>
      <c r="D559" s="24" t="str">
        <f>'240Nm 11mm 0.76m-min'!D157</f>
        <v>Ds</v>
      </c>
      <c r="E559" s="35">
        <f>'240Nm 11mm 0.76m-min'!E157</f>
        <v>10</v>
      </c>
      <c r="F559" s="14" t="e">
        <f>'240Nm 11mm 0.76m-min'!F157</f>
        <v>#N/A</v>
      </c>
      <c r="G559" s="41">
        <f>'240Nm 11mm 0.76m-min'!G157</f>
        <v>12</v>
      </c>
      <c r="H559" s="24" t="str">
        <f>'240Nm 11mm 0.76m-min'!H157</f>
        <v>R</v>
      </c>
      <c r="I559" s="35">
        <f>'240Nm 11mm 0.76m-min'!I157</f>
        <v>25</v>
      </c>
      <c r="J559" s="35">
        <f>'240Nm 11mm 0.76m-min'!J157</f>
        <v>25</v>
      </c>
      <c r="K559" s="25">
        <f>'240Nm 11mm 0.76m-min'!K157</f>
        <v>17.45</v>
      </c>
      <c r="L559" s="24" t="str">
        <f>'240Nm 11mm 0.76m-min'!L157</f>
        <v>Acciaio inox</v>
      </c>
      <c r="M559" s="25">
        <f>'240Nm 11mm 0.76m-min'!M157</f>
        <v>63.23</v>
      </c>
      <c r="N559" s="37">
        <f>'240Nm 11mm 0.76m-min'!N157</f>
        <v>240</v>
      </c>
      <c r="O559" s="41">
        <f>'240Nm 11mm 0.76m-min'!O157</f>
        <v>11</v>
      </c>
      <c r="P559" s="46">
        <f>'240Nm 11mm 0.76m-min'!P157</f>
        <v>0.76049999999999995</v>
      </c>
      <c r="Q559" s="14">
        <f>'240Nm 11mm 0.76m-min'!Q157</f>
        <v>64.166666666666671</v>
      </c>
      <c r="R559" s="26">
        <f>'240Nm 11mm 0.76m-min'!R157</f>
        <v>1</v>
      </c>
    </row>
    <row r="560" spans="1:18" x14ac:dyDescent="0.25">
      <c r="A560" s="24">
        <f>'240Nm 11mm 0.76m-min'!A158</f>
        <v>1356464</v>
      </c>
      <c r="B560" s="24">
        <f>'240Nm 11mm 0.76m-min'!B158</f>
        <v>0.65700000000000003</v>
      </c>
      <c r="C560" s="24" t="str">
        <f>'240Nm 11mm 0.76m-min'!C158</f>
        <v>Tr12x3</v>
      </c>
      <c r="D560" s="24" t="str">
        <f>'240Nm 11mm 0.76m-min'!D158</f>
        <v>Tr</v>
      </c>
      <c r="E560" s="35">
        <f>'240Nm 11mm 0.76m-min'!E158</f>
        <v>12</v>
      </c>
      <c r="F560" s="14" t="e">
        <f>'240Nm 11mm 0.76m-min'!F158</f>
        <v>#N/A</v>
      </c>
      <c r="G560" s="41">
        <f>'240Nm 11mm 0.76m-min'!G158</f>
        <v>3</v>
      </c>
      <c r="H560" s="24" t="str">
        <f>'240Nm 11mm 0.76m-min'!H158</f>
        <v>R</v>
      </c>
      <c r="I560" s="35">
        <f>'240Nm 11mm 0.76m-min'!I158</f>
        <v>28</v>
      </c>
      <c r="J560" s="35">
        <f>'240Nm 11mm 0.76m-min'!J158</f>
        <v>35</v>
      </c>
      <c r="K560" s="25">
        <f>'240Nm 11mm 0.76m-min'!K158</f>
        <v>9.14</v>
      </c>
      <c r="L560" s="24" t="str">
        <f>'240Nm 11mm 0.76m-min'!L158</f>
        <v>Acciaio inox</v>
      </c>
      <c r="M560" s="25">
        <f>'240Nm 11mm 0.76m-min'!M158</f>
        <v>63.62</v>
      </c>
      <c r="N560" s="37">
        <f>'240Nm 11mm 0.76m-min'!N158</f>
        <v>240</v>
      </c>
      <c r="O560" s="41">
        <f>'240Nm 11mm 0.76m-min'!O158</f>
        <v>11</v>
      </c>
      <c r="P560" s="46">
        <f>'240Nm 11mm 0.76m-min'!P158</f>
        <v>0.76049999999999995</v>
      </c>
      <c r="Q560" s="14">
        <f>'240Nm 11mm 0.76m-min'!Q158</f>
        <v>256.66666666666669</v>
      </c>
      <c r="R560" s="26">
        <f>'240Nm 11mm 0.76m-min'!R158</f>
        <v>1</v>
      </c>
    </row>
    <row r="561" spans="1:18" x14ac:dyDescent="0.25">
      <c r="A561" s="24">
        <f>'240Nm 11mm 0.76m-min'!A159</f>
        <v>1236481</v>
      </c>
      <c r="B561" s="24">
        <f>'240Nm 11mm 0.76m-min'!B159</f>
        <v>0.83399999999999996</v>
      </c>
      <c r="C561" s="24" t="str">
        <f>'240Nm 11mm 0.76m-min'!C159</f>
        <v>Tr12x6P3</v>
      </c>
      <c r="D561" s="24" t="str">
        <f>'240Nm 11mm 0.76m-min'!D159</f>
        <v>Tr</v>
      </c>
      <c r="E561" s="35">
        <f>'240Nm 11mm 0.76m-min'!E159</f>
        <v>12</v>
      </c>
      <c r="F561" s="14">
        <f>'240Nm 11mm 0.76m-min'!F159</f>
        <v>6</v>
      </c>
      <c r="G561" s="41">
        <f>'240Nm 11mm 0.76m-min'!G159</f>
        <v>3</v>
      </c>
      <c r="H561" s="24" t="str">
        <f>'240Nm 11mm 0.76m-min'!H159</f>
        <v>J</v>
      </c>
      <c r="I561" s="35">
        <f>'240Nm 11mm 0.76m-min'!I159</f>
        <v>28</v>
      </c>
      <c r="J561" s="35">
        <f>'240Nm 11mm 0.76m-min'!J159</f>
        <v>35</v>
      </c>
      <c r="K561" s="25">
        <f>'240Nm 11mm 0.76m-min'!K159</f>
        <v>13.82</v>
      </c>
      <c r="L561" s="24" t="str">
        <f>'240Nm 11mm 0.76m-min'!L159</f>
        <v>Acciaio C15</v>
      </c>
      <c r="M561" s="25">
        <f>'240Nm 11mm 0.76m-min'!M159</f>
        <v>16.7</v>
      </c>
      <c r="N561" s="37">
        <f>'240Nm 11mm 0.76m-min'!N159</f>
        <v>240</v>
      </c>
      <c r="O561" s="41">
        <f>'240Nm 11mm 0.76m-min'!O159</f>
        <v>11</v>
      </c>
      <c r="P561" s="46">
        <f>'240Nm 11mm 0.76m-min'!P159</f>
        <v>0.76049999999999995</v>
      </c>
      <c r="Q561" s="14">
        <f>'240Nm 11mm 0.76m-min'!Q159</f>
        <v>256.66666666666669</v>
      </c>
      <c r="R561" s="26">
        <f>'240Nm 11mm 0.76m-min'!R159</f>
        <v>1</v>
      </c>
    </row>
    <row r="562" spans="1:18" x14ac:dyDescent="0.25">
      <c r="A562" s="24">
        <f>'240Nm 11mm 0.76m-min'!A160</f>
        <v>1177601</v>
      </c>
      <c r="B562" s="24">
        <f>'240Nm 11mm 0.76m-min'!B160</f>
        <v>0.83399999999999996</v>
      </c>
      <c r="C562" s="24" t="str">
        <f>'240Nm 11mm 0.76m-min'!C160</f>
        <v>Tr12x6P3</v>
      </c>
      <c r="D562" s="24" t="str">
        <f>'240Nm 11mm 0.76m-min'!D160</f>
        <v>Tr</v>
      </c>
      <c r="E562" s="35">
        <f>'240Nm 11mm 0.76m-min'!E160</f>
        <v>12</v>
      </c>
      <c r="F562" s="14">
        <f>'240Nm 11mm 0.76m-min'!F160</f>
        <v>6</v>
      </c>
      <c r="G562" s="41">
        <f>'240Nm 11mm 0.76m-min'!G160</f>
        <v>3</v>
      </c>
      <c r="H562" s="24" t="str">
        <f>'240Nm 11mm 0.76m-min'!H160</f>
        <v>W300</v>
      </c>
      <c r="I562" s="35">
        <f>'240Nm 11mm 0.76m-min'!I160</f>
        <v>28</v>
      </c>
      <c r="J562" s="35">
        <f>'240Nm 11mm 0.76m-min'!J160</f>
        <v>35</v>
      </c>
      <c r="K562" s="25">
        <f>'240Nm 11mm 0.76m-min'!K160</f>
        <v>16.920000000000002</v>
      </c>
      <c r="L562" s="24" t="str">
        <f>'240Nm 11mm 0.76m-min'!L160</f>
        <v>Acciaio C15</v>
      </c>
      <c r="M562" s="25">
        <f>'240Nm 11mm 0.76m-min'!M160</f>
        <v>16.7</v>
      </c>
      <c r="N562" s="37">
        <f>'240Nm 11mm 0.76m-min'!N160</f>
        <v>240</v>
      </c>
      <c r="O562" s="41">
        <f>'240Nm 11mm 0.76m-min'!O160</f>
        <v>11</v>
      </c>
      <c r="P562" s="46">
        <f>'240Nm 11mm 0.76m-min'!P160</f>
        <v>0.76049999999999995</v>
      </c>
      <c r="Q562" s="14">
        <f>'240Nm 11mm 0.76m-min'!Q160</f>
        <v>256.66666666666669</v>
      </c>
      <c r="R562" s="26">
        <f>'240Nm 11mm 0.76m-min'!R160</f>
        <v>1</v>
      </c>
    </row>
    <row r="563" spans="1:18" x14ac:dyDescent="0.25">
      <c r="A563" s="24">
        <f>'240Nm 11mm 0.76m-min'!A161</f>
        <v>1165245</v>
      </c>
      <c r="B563" s="24">
        <f>'240Nm 11mm 0.76m-min'!B161</f>
        <v>1.2150000000000001</v>
      </c>
      <c r="C563" s="24" t="str">
        <f>'240Nm 11mm 0.76m-min'!C161</f>
        <v>Ds8x15</v>
      </c>
      <c r="D563" s="24" t="str">
        <f>'240Nm 11mm 0.76m-min'!D161</f>
        <v>Ds</v>
      </c>
      <c r="E563" s="35">
        <f>'240Nm 11mm 0.76m-min'!E161</f>
        <v>8</v>
      </c>
      <c r="F563" s="14" t="e">
        <f>'240Nm 11mm 0.76m-min'!F161</f>
        <v>#N/A</v>
      </c>
      <c r="G563" s="41">
        <f>'240Nm 11mm 0.76m-min'!G161</f>
        <v>15</v>
      </c>
      <c r="H563" s="24" t="str">
        <f>'240Nm 11mm 0.76m-min'!H161</f>
        <v>J</v>
      </c>
      <c r="I563" s="35">
        <f>'240Nm 11mm 0.76m-min'!I161</f>
        <v>20</v>
      </c>
      <c r="J563" s="35">
        <f>'240Nm 11mm 0.76m-min'!J161</f>
        <v>20</v>
      </c>
      <c r="K563" s="25">
        <f>'240Nm 11mm 0.76m-min'!K161</f>
        <v>19.91</v>
      </c>
      <c r="L563" s="24" t="str">
        <f>'240Nm 11mm 0.76m-min'!L161</f>
        <v>Acciaio inox</v>
      </c>
      <c r="M563" s="25">
        <f>'240Nm 11mm 0.76m-min'!M161</f>
        <v>60.98</v>
      </c>
      <c r="N563" s="37">
        <f>'240Nm 11mm 0.76m-min'!N161</f>
        <v>240</v>
      </c>
      <c r="O563" s="41">
        <f>'240Nm 11mm 0.76m-min'!O161</f>
        <v>11</v>
      </c>
      <c r="P563" s="46">
        <f>'240Nm 11mm 0.76m-min'!P161</f>
        <v>0.76049999999999995</v>
      </c>
      <c r="Q563" s="14">
        <f>'240Nm 11mm 0.76m-min'!Q161</f>
        <v>51.333333333333336</v>
      </c>
      <c r="R563" s="26">
        <f>'240Nm 11mm 0.76m-min'!R161</f>
        <v>1</v>
      </c>
    </row>
    <row r="564" spans="1:18" x14ac:dyDescent="0.25">
      <c r="A564" s="24">
        <f>'240Nm 11mm 0.76m-min'!A162</f>
        <v>1165245</v>
      </c>
      <c r="B564" s="24">
        <f>'240Nm 11mm 0.76m-min'!B162</f>
        <v>0.88300000000000001</v>
      </c>
      <c r="C564" s="24" t="str">
        <f>'240Nm 11mm 0.76m-min'!C162</f>
        <v>Ds8x10</v>
      </c>
      <c r="D564" s="24" t="str">
        <f>'240Nm 11mm 0.76m-min'!D162</f>
        <v>Ds</v>
      </c>
      <c r="E564" s="35">
        <f>'240Nm 11mm 0.76m-min'!E162</f>
        <v>8</v>
      </c>
      <c r="F564" s="14" t="e">
        <f>'240Nm 11mm 0.76m-min'!F162</f>
        <v>#N/A</v>
      </c>
      <c r="G564" s="41">
        <f>'240Nm 11mm 0.76m-min'!G162</f>
        <v>10</v>
      </c>
      <c r="H564" s="24" t="str">
        <f>'240Nm 11mm 0.76m-min'!H162</f>
        <v>J</v>
      </c>
      <c r="I564" s="35">
        <f>'240Nm 11mm 0.76m-min'!I162</f>
        <v>20</v>
      </c>
      <c r="J564" s="35">
        <f>'240Nm 11mm 0.76m-min'!J162</f>
        <v>20</v>
      </c>
      <c r="K564" s="25">
        <f>'240Nm 11mm 0.76m-min'!K162</f>
        <v>19.91</v>
      </c>
      <c r="L564" s="24" t="str">
        <f>'240Nm 11mm 0.76m-min'!L162</f>
        <v>Acciaio inox</v>
      </c>
      <c r="M564" s="25">
        <f>'240Nm 11mm 0.76m-min'!M162</f>
        <v>60.98</v>
      </c>
      <c r="N564" s="37">
        <f>'240Nm 11mm 0.76m-min'!N162</f>
        <v>240</v>
      </c>
      <c r="O564" s="41">
        <f>'240Nm 11mm 0.76m-min'!O162</f>
        <v>11</v>
      </c>
      <c r="P564" s="46">
        <f>'240Nm 11mm 0.76m-min'!P162</f>
        <v>0.76049999999999995</v>
      </c>
      <c r="Q564" s="14">
        <f>'240Nm 11mm 0.76m-min'!Q162</f>
        <v>77</v>
      </c>
      <c r="R564" s="26">
        <f>'240Nm 11mm 0.76m-min'!R162</f>
        <v>1</v>
      </c>
    </row>
    <row r="565" spans="1:18" x14ac:dyDescent="0.25">
      <c r="A565" s="24">
        <f>'240Nm 11mm 0.76m-min'!A163</f>
        <v>1150215</v>
      </c>
      <c r="B565" s="24">
        <f>'240Nm 11mm 0.76m-min'!B163</f>
        <v>0.83399999999999996</v>
      </c>
      <c r="C565" s="24" t="str">
        <f>'240Nm 11mm 0.76m-min'!C163</f>
        <v>Tr12x6P3</v>
      </c>
      <c r="D565" s="24" t="str">
        <f>'240Nm 11mm 0.76m-min'!D163</f>
        <v>Tr</v>
      </c>
      <c r="E565" s="35">
        <f>'240Nm 11mm 0.76m-min'!E163</f>
        <v>12</v>
      </c>
      <c r="F565" s="14">
        <f>'240Nm 11mm 0.76m-min'!F163</f>
        <v>6</v>
      </c>
      <c r="G565" s="41">
        <f>'240Nm 11mm 0.76m-min'!G163</f>
        <v>3</v>
      </c>
      <c r="H565" s="24" t="str">
        <f>'240Nm 11mm 0.76m-min'!H163</f>
        <v>R</v>
      </c>
      <c r="I565" s="35">
        <f>'240Nm 11mm 0.76m-min'!I163</f>
        <v>28</v>
      </c>
      <c r="J565" s="35">
        <f>'240Nm 11mm 0.76m-min'!J163</f>
        <v>35</v>
      </c>
      <c r="K565" s="25">
        <f>'240Nm 11mm 0.76m-min'!K163</f>
        <v>11.76</v>
      </c>
      <c r="L565" s="24" t="str">
        <f>'240Nm 11mm 0.76m-min'!L163</f>
        <v>Acciaio C15</v>
      </c>
      <c r="M565" s="25">
        <f>'240Nm 11mm 0.76m-min'!M163</f>
        <v>16.7</v>
      </c>
      <c r="N565" s="37">
        <f>'240Nm 11mm 0.76m-min'!N163</f>
        <v>240</v>
      </c>
      <c r="O565" s="41">
        <f>'240Nm 11mm 0.76m-min'!O163</f>
        <v>11</v>
      </c>
      <c r="P565" s="46">
        <f>'240Nm 11mm 0.76m-min'!P163</f>
        <v>0.76049999999999995</v>
      </c>
      <c r="Q565" s="14">
        <f>'240Nm 11mm 0.76m-min'!Q163</f>
        <v>256.66666666666669</v>
      </c>
      <c r="R565" s="26">
        <f>'240Nm 11mm 0.76m-min'!R163</f>
        <v>1</v>
      </c>
    </row>
    <row r="566" spans="1:18" x14ac:dyDescent="0.25">
      <c r="A566" s="24">
        <f>'240Nm 11mm 0.76m-min'!A164</f>
        <v>1142167</v>
      </c>
      <c r="B566" s="24">
        <f>'240Nm 11mm 0.76m-min'!B164</f>
        <v>1.9550000000000001</v>
      </c>
      <c r="C566" s="24" t="str">
        <f>'240Nm 11mm 0.76m-min'!C164</f>
        <v>Ds10x25</v>
      </c>
      <c r="D566" s="24" t="str">
        <f>'240Nm 11mm 0.76m-min'!D164</f>
        <v>Ds</v>
      </c>
      <c r="E566" s="35">
        <f>'240Nm 11mm 0.76m-min'!E164</f>
        <v>10</v>
      </c>
      <c r="F566" s="14" t="e">
        <f>'240Nm 11mm 0.76m-min'!F164</f>
        <v>#N/A</v>
      </c>
      <c r="G566" s="41">
        <f>'240Nm 11mm 0.76m-min'!G164</f>
        <v>25</v>
      </c>
      <c r="H566" s="24" t="str">
        <f>'240Nm 11mm 0.76m-min'!H164</f>
        <v>R</v>
      </c>
      <c r="I566" s="35">
        <f>'240Nm 11mm 0.76m-min'!I164</f>
        <v>25</v>
      </c>
      <c r="J566" s="35">
        <f>'240Nm 11mm 0.76m-min'!J164</f>
        <v>25</v>
      </c>
      <c r="K566" s="25">
        <f>'240Nm 11mm 0.76m-min'!K164</f>
        <v>17.45</v>
      </c>
      <c r="L566" s="24" t="str">
        <f>'240Nm 11mm 0.76m-min'!L164</f>
        <v>Acciaio inox</v>
      </c>
      <c r="M566" s="25">
        <f>'240Nm 11mm 0.76m-min'!M164</f>
        <v>64.349999999999994</v>
      </c>
      <c r="N566" s="37">
        <f>'240Nm 11mm 0.76m-min'!N164</f>
        <v>240</v>
      </c>
      <c r="O566" s="41">
        <f>'240Nm 11mm 0.76m-min'!O164</f>
        <v>11</v>
      </c>
      <c r="P566" s="46">
        <f>'240Nm 11mm 0.76m-min'!P164</f>
        <v>0.76049999999999995</v>
      </c>
      <c r="Q566" s="14">
        <f>'240Nm 11mm 0.76m-min'!Q164</f>
        <v>30.8</v>
      </c>
      <c r="R566" s="26">
        <f>'240Nm 11mm 0.76m-min'!R164</f>
        <v>1</v>
      </c>
    </row>
    <row r="567" spans="1:18" x14ac:dyDescent="0.25">
      <c r="A567" s="24">
        <f>'240Nm 11mm 0.76m-min'!A165</f>
        <v>1041248</v>
      </c>
      <c r="B567" s="24">
        <f>'240Nm 11mm 0.76m-min'!B165</f>
        <v>0.65700000000000003</v>
      </c>
      <c r="C567" s="24" t="str">
        <f>'240Nm 11mm 0.76m-min'!C165</f>
        <v>Tr12x3</v>
      </c>
      <c r="D567" s="24" t="str">
        <f>'240Nm 11mm 0.76m-min'!D165</f>
        <v>Tr</v>
      </c>
      <c r="E567" s="35">
        <f>'240Nm 11mm 0.76m-min'!E165</f>
        <v>12</v>
      </c>
      <c r="F567" s="14" t="e">
        <f>'240Nm 11mm 0.76m-min'!F165</f>
        <v>#N/A</v>
      </c>
      <c r="G567" s="41">
        <f>'240Nm 11mm 0.76m-min'!G165</f>
        <v>3</v>
      </c>
      <c r="H567" s="24" t="str">
        <f>'240Nm 11mm 0.76m-min'!H165</f>
        <v>J</v>
      </c>
      <c r="I567" s="35">
        <f>'240Nm 11mm 0.76m-min'!I165</f>
        <v>28</v>
      </c>
      <c r="J567" s="35">
        <f>'240Nm 11mm 0.76m-min'!J165</f>
        <v>35</v>
      </c>
      <c r="K567" s="25">
        <f>'240Nm 11mm 0.76m-min'!K165</f>
        <v>11.3</v>
      </c>
      <c r="L567" s="24" t="str">
        <f>'240Nm 11mm 0.76m-min'!L165</f>
        <v>Acciaio C15</v>
      </c>
      <c r="M567" s="25">
        <f>'240Nm 11mm 0.76m-min'!M165</f>
        <v>16.7</v>
      </c>
      <c r="N567" s="37">
        <f>'240Nm 11mm 0.76m-min'!N165</f>
        <v>240</v>
      </c>
      <c r="O567" s="41">
        <f>'240Nm 11mm 0.76m-min'!O165</f>
        <v>11</v>
      </c>
      <c r="P567" s="46">
        <f>'240Nm 11mm 0.76m-min'!P165</f>
        <v>0.76049999999999995</v>
      </c>
      <c r="Q567" s="14">
        <f>'240Nm 11mm 0.76m-min'!Q165</f>
        <v>256.66666666666669</v>
      </c>
      <c r="R567" s="26">
        <f>'240Nm 11mm 0.76m-min'!R165</f>
        <v>1</v>
      </c>
    </row>
    <row r="568" spans="1:18" x14ac:dyDescent="0.25">
      <c r="A568" s="24">
        <f>'240Nm 11mm 0.76m-min'!A166</f>
        <v>992359</v>
      </c>
      <c r="B568" s="24">
        <f>'240Nm 11mm 0.76m-min'!B166</f>
        <v>2.3479999999999999</v>
      </c>
      <c r="C568" s="24" t="str">
        <f>'240Nm 11mm 0.76m-min'!C166</f>
        <v>Ds635x254</v>
      </c>
      <c r="D568" s="24" t="str">
        <f>'240Nm 11mm 0.76m-min'!D166</f>
        <v>Ds</v>
      </c>
      <c r="E568" s="35">
        <f>'240Nm 11mm 0.76m-min'!E166</f>
        <v>635</v>
      </c>
      <c r="F568" s="14" t="e">
        <f>'240Nm 11mm 0.76m-min'!F166</f>
        <v>#N/A</v>
      </c>
      <c r="G568" s="41">
        <f>'240Nm 11mm 0.76m-min'!G166</f>
        <v>254</v>
      </c>
      <c r="H568" s="24" t="str">
        <f>'240Nm 11mm 0.76m-min'!H166</f>
        <v>J</v>
      </c>
      <c r="I568" s="35">
        <f>'240Nm 11mm 0.76m-min'!I166</f>
        <v>13</v>
      </c>
      <c r="J568" s="35">
        <f>'240Nm 11mm 0.76m-min'!J166</f>
        <v>15</v>
      </c>
      <c r="K568" s="25">
        <f>'240Nm 11mm 0.76m-min'!K166</f>
        <v>16.579999999999998</v>
      </c>
      <c r="L568" s="24" t="str">
        <f>'240Nm 11mm 0.76m-min'!L166</f>
        <v>Acciaio inox</v>
      </c>
      <c r="M568" s="25">
        <f>'240Nm 11mm 0.76m-min'!M166</f>
        <v>53.48</v>
      </c>
      <c r="N568" s="37">
        <f>'240Nm 11mm 0.76m-min'!N166</f>
        <v>240</v>
      </c>
      <c r="O568" s="41">
        <f>'240Nm 11mm 0.76m-min'!O166</f>
        <v>11</v>
      </c>
      <c r="P568" s="46">
        <f>'240Nm 11mm 0.76m-min'!P166</f>
        <v>0.76049999999999995</v>
      </c>
      <c r="Q568" s="14">
        <f>'240Nm 11mm 0.76m-min'!Q166</f>
        <v>3.0314960629921259</v>
      </c>
      <c r="R568" s="26">
        <f>'240Nm 11mm 0.76m-min'!R166</f>
        <v>1</v>
      </c>
    </row>
    <row r="569" spans="1:18" x14ac:dyDescent="0.25">
      <c r="A569" s="24">
        <f>'240Nm 11mm 0.76m-min'!A167</f>
        <v>992114</v>
      </c>
      <c r="B569" s="24">
        <f>'240Nm 11mm 0.76m-min'!B167</f>
        <v>0.65700000000000003</v>
      </c>
      <c r="C569" s="24" t="str">
        <f>'240Nm 11mm 0.76m-min'!C167</f>
        <v>Tr12x3</v>
      </c>
      <c r="D569" s="24" t="str">
        <f>'240Nm 11mm 0.76m-min'!D167</f>
        <v>Tr</v>
      </c>
      <c r="E569" s="35">
        <f>'240Nm 11mm 0.76m-min'!E167</f>
        <v>12</v>
      </c>
      <c r="F569" s="14" t="e">
        <f>'240Nm 11mm 0.76m-min'!F167</f>
        <v>#N/A</v>
      </c>
      <c r="G569" s="41">
        <f>'240Nm 11mm 0.76m-min'!G167</f>
        <v>3</v>
      </c>
      <c r="H569" s="24" t="str">
        <f>'240Nm 11mm 0.76m-min'!H167</f>
        <v>W300</v>
      </c>
      <c r="I569" s="35">
        <f>'240Nm 11mm 0.76m-min'!I167</f>
        <v>28</v>
      </c>
      <c r="J569" s="35">
        <f>'240Nm 11mm 0.76m-min'!J167</f>
        <v>35</v>
      </c>
      <c r="K569" s="25">
        <f>'240Nm 11mm 0.76m-min'!K167</f>
        <v>14.11</v>
      </c>
      <c r="L569" s="24" t="str">
        <f>'240Nm 11mm 0.76m-min'!L167</f>
        <v>Acciaio C15</v>
      </c>
      <c r="M569" s="25">
        <f>'240Nm 11mm 0.76m-min'!M167</f>
        <v>16.7</v>
      </c>
      <c r="N569" s="37">
        <f>'240Nm 11mm 0.76m-min'!N167</f>
        <v>240</v>
      </c>
      <c r="O569" s="41">
        <f>'240Nm 11mm 0.76m-min'!O167</f>
        <v>11</v>
      </c>
      <c r="P569" s="46">
        <f>'240Nm 11mm 0.76m-min'!P167</f>
        <v>0.76049999999999995</v>
      </c>
      <c r="Q569" s="14">
        <f>'240Nm 11mm 0.76m-min'!Q167</f>
        <v>256.66666666666669</v>
      </c>
      <c r="R569" s="26">
        <f>'240Nm 11mm 0.76m-min'!R167</f>
        <v>1</v>
      </c>
    </row>
    <row r="570" spans="1:18" x14ac:dyDescent="0.25">
      <c r="A570" s="24">
        <f>'240Nm 11mm 0.76m-min'!A168</f>
        <v>974430</v>
      </c>
      <c r="B570" s="24">
        <f>'240Nm 11mm 0.76m-min'!B168</f>
        <v>0.65700000000000003</v>
      </c>
      <c r="C570" s="24" t="str">
        <f>'240Nm 11mm 0.76m-min'!C168</f>
        <v>Tr12x3</v>
      </c>
      <c r="D570" s="24" t="str">
        <f>'240Nm 11mm 0.76m-min'!D168</f>
        <v>Tr</v>
      </c>
      <c r="E570" s="35">
        <f>'240Nm 11mm 0.76m-min'!E168</f>
        <v>12</v>
      </c>
      <c r="F570" s="14" t="e">
        <f>'240Nm 11mm 0.76m-min'!F168</f>
        <v>#N/A</v>
      </c>
      <c r="G570" s="41">
        <f>'240Nm 11mm 0.76m-min'!G168</f>
        <v>3</v>
      </c>
      <c r="H570" s="24" t="str">
        <f>'240Nm 11mm 0.76m-min'!H168</f>
        <v>R</v>
      </c>
      <c r="I570" s="35">
        <f>'240Nm 11mm 0.76m-min'!I168</f>
        <v>28</v>
      </c>
      <c r="J570" s="35">
        <f>'240Nm 11mm 0.76m-min'!J168</f>
        <v>35</v>
      </c>
      <c r="K570" s="25">
        <f>'240Nm 11mm 0.76m-min'!K168</f>
        <v>9.14</v>
      </c>
      <c r="L570" s="24" t="str">
        <f>'240Nm 11mm 0.76m-min'!L168</f>
        <v>Acciaio C15</v>
      </c>
      <c r="M570" s="25">
        <f>'240Nm 11mm 0.76m-min'!M168</f>
        <v>16.7</v>
      </c>
      <c r="N570" s="37">
        <f>'240Nm 11mm 0.76m-min'!N168</f>
        <v>240</v>
      </c>
      <c r="O570" s="41">
        <f>'240Nm 11mm 0.76m-min'!O168</f>
        <v>11</v>
      </c>
      <c r="P570" s="46">
        <f>'240Nm 11mm 0.76m-min'!P168</f>
        <v>0.76049999999999995</v>
      </c>
      <c r="Q570" s="14">
        <f>'240Nm 11mm 0.76m-min'!Q168</f>
        <v>256.66666666666669</v>
      </c>
      <c r="R570" s="26">
        <f>'240Nm 11mm 0.76m-min'!R168</f>
        <v>1</v>
      </c>
    </row>
    <row r="571" spans="1:18" x14ac:dyDescent="0.25">
      <c r="A571" s="24">
        <f>'240Nm 11mm 0.76m-min'!A169</f>
        <v>915703</v>
      </c>
      <c r="B571" s="24">
        <f>'240Nm 11mm 0.76m-min'!B169</f>
        <v>1.879</v>
      </c>
      <c r="C571" s="24" t="str">
        <f>'240Nm 11mm 0.76m-min'!C169</f>
        <v>Ds8x24</v>
      </c>
      <c r="D571" s="24" t="str">
        <f>'240Nm 11mm 0.76m-min'!D169</f>
        <v>Ds</v>
      </c>
      <c r="E571" s="35">
        <f>'240Nm 11mm 0.76m-min'!E169</f>
        <v>8</v>
      </c>
      <c r="F571" s="14" t="e">
        <f>'240Nm 11mm 0.76m-min'!F169</f>
        <v>#N/A</v>
      </c>
      <c r="G571" s="41">
        <f>'240Nm 11mm 0.76m-min'!G169</f>
        <v>24</v>
      </c>
      <c r="H571" s="24" t="str">
        <f>'240Nm 11mm 0.76m-min'!H169</f>
        <v>J</v>
      </c>
      <c r="I571" s="35">
        <f>'240Nm 11mm 0.76m-min'!I169</f>
        <v>20</v>
      </c>
      <c r="J571" s="35">
        <f>'240Nm 11mm 0.76m-min'!J169</f>
        <v>20</v>
      </c>
      <c r="K571" s="25" t="str">
        <f>'240Nm 11mm 0.76m-min'!K169</f>
        <v>Su richiesta</v>
      </c>
      <c r="L571" s="24" t="str">
        <f>'240Nm 11mm 0.76m-min'!L169</f>
        <v>Acciaio inox</v>
      </c>
      <c r="M571" s="25" t="str">
        <f>'240Nm 11mm 0.76m-min'!M169</f>
        <v>Su richiesta</v>
      </c>
      <c r="N571" s="37">
        <f>'240Nm 11mm 0.76m-min'!N169</f>
        <v>240</v>
      </c>
      <c r="O571" s="41">
        <f>'240Nm 11mm 0.76m-min'!O169</f>
        <v>11</v>
      </c>
      <c r="P571" s="46">
        <f>'240Nm 11mm 0.76m-min'!P169</f>
        <v>0.76049999999999995</v>
      </c>
      <c r="Q571" s="14">
        <f>'240Nm 11mm 0.76m-min'!Q169</f>
        <v>32.083333333333336</v>
      </c>
      <c r="R571" s="26">
        <f>'240Nm 11mm 0.76m-min'!R169</f>
        <v>1</v>
      </c>
    </row>
    <row r="572" spans="1:18" x14ac:dyDescent="0.25">
      <c r="A572" s="24">
        <f>'240Nm 11mm 0.76m-min'!A170</f>
        <v>885470</v>
      </c>
      <c r="B572" s="24">
        <f>'240Nm 11mm 0.76m-min'!B170</f>
        <v>0.57599999999999996</v>
      </c>
      <c r="C572" s="24" t="str">
        <f>'240Nm 11mm 0.76m-min'!C170</f>
        <v>Ds635x508</v>
      </c>
      <c r="D572" s="24" t="str">
        <f>'240Nm 11mm 0.76m-min'!D170</f>
        <v>Ds</v>
      </c>
      <c r="E572" s="35">
        <f>'240Nm 11mm 0.76m-min'!E170</f>
        <v>635</v>
      </c>
      <c r="F572" s="14" t="e">
        <f>'240Nm 11mm 0.76m-min'!F170</f>
        <v>#N/A</v>
      </c>
      <c r="G572" s="41">
        <f>'240Nm 11mm 0.76m-min'!G170</f>
        <v>508</v>
      </c>
      <c r="H572" s="24" t="str">
        <f>'240Nm 11mm 0.76m-min'!H170</f>
        <v>J</v>
      </c>
      <c r="I572" s="35">
        <f>'240Nm 11mm 0.76m-min'!I170</f>
        <v>13</v>
      </c>
      <c r="J572" s="35">
        <f>'240Nm 11mm 0.76m-min'!J170</f>
        <v>15</v>
      </c>
      <c r="K572" s="25">
        <f>'240Nm 11mm 0.76m-min'!K170</f>
        <v>16.579999999999998</v>
      </c>
      <c r="L572" s="24" t="str">
        <f>'240Nm 11mm 0.76m-min'!L170</f>
        <v>Acciaio inox</v>
      </c>
      <c r="M572" s="25">
        <f>'240Nm 11mm 0.76m-min'!M170</f>
        <v>44.48</v>
      </c>
      <c r="N572" s="37">
        <f>'240Nm 11mm 0.76m-min'!N170</f>
        <v>240</v>
      </c>
      <c r="O572" s="41">
        <f>'240Nm 11mm 0.76m-min'!O170</f>
        <v>11</v>
      </c>
      <c r="P572" s="46">
        <f>'240Nm 11mm 0.76m-min'!P170</f>
        <v>0.76049999999999995</v>
      </c>
      <c r="Q572" s="14">
        <f>'240Nm 11mm 0.76m-min'!Q170</f>
        <v>1.515748031496063</v>
      </c>
      <c r="R572" s="26">
        <f>'240Nm 11mm 0.76m-min'!R170</f>
        <v>1</v>
      </c>
    </row>
    <row r="573" spans="1:18" x14ac:dyDescent="0.25">
      <c r="A573" s="24">
        <f>'240Nm 11mm 0.76m-min'!A171</f>
        <v>751771</v>
      </c>
      <c r="B573" s="24">
        <f>'240Nm 11mm 0.76m-min'!B171</f>
        <v>1.2150000000000001</v>
      </c>
      <c r="C573" s="24" t="str">
        <f>'240Nm 11mm 0.76m-min'!C171</f>
        <v>Ds8x15</v>
      </c>
      <c r="D573" s="24" t="str">
        <f>'240Nm 11mm 0.76m-min'!D171</f>
        <v>Ds</v>
      </c>
      <c r="E573" s="35">
        <f>'240Nm 11mm 0.76m-min'!E171</f>
        <v>8</v>
      </c>
      <c r="F573" s="14" t="e">
        <f>'240Nm 11mm 0.76m-min'!F171</f>
        <v>#N/A</v>
      </c>
      <c r="G573" s="41">
        <f>'240Nm 11mm 0.76m-min'!G171</f>
        <v>15</v>
      </c>
      <c r="H573" s="24" t="str">
        <f>'240Nm 11mm 0.76m-min'!H171</f>
        <v>R</v>
      </c>
      <c r="I573" s="35">
        <f>'240Nm 11mm 0.76m-min'!I171</f>
        <v>20</v>
      </c>
      <c r="J573" s="35">
        <f>'240Nm 11mm 0.76m-min'!J171</f>
        <v>20</v>
      </c>
      <c r="K573" s="25">
        <f>'240Nm 11mm 0.76m-min'!K171</f>
        <v>16.71</v>
      </c>
      <c r="L573" s="24" t="str">
        <f>'240Nm 11mm 0.76m-min'!L171</f>
        <v>Acciaio inox</v>
      </c>
      <c r="M573" s="25">
        <f>'240Nm 11mm 0.76m-min'!M171</f>
        <v>60.98</v>
      </c>
      <c r="N573" s="37">
        <f>'240Nm 11mm 0.76m-min'!N171</f>
        <v>240</v>
      </c>
      <c r="O573" s="41">
        <f>'240Nm 11mm 0.76m-min'!O171</f>
        <v>11</v>
      </c>
      <c r="P573" s="46">
        <f>'240Nm 11mm 0.76m-min'!P171</f>
        <v>0.76049999999999995</v>
      </c>
      <c r="Q573" s="14">
        <f>'240Nm 11mm 0.76m-min'!Q171</f>
        <v>51.333333333333336</v>
      </c>
      <c r="R573" s="26">
        <f>'240Nm 11mm 0.76m-min'!R171</f>
        <v>1</v>
      </c>
    </row>
    <row r="574" spans="1:18" x14ac:dyDescent="0.25">
      <c r="A574" s="24">
        <f>'240Nm 11mm 0.76m-min'!A172</f>
        <v>751771</v>
      </c>
      <c r="B574" s="24">
        <f>'240Nm 11mm 0.76m-min'!B172</f>
        <v>0.88300000000000001</v>
      </c>
      <c r="C574" s="24" t="str">
        <f>'240Nm 11mm 0.76m-min'!C172</f>
        <v>Ds8x10</v>
      </c>
      <c r="D574" s="24" t="str">
        <f>'240Nm 11mm 0.76m-min'!D172</f>
        <v>Ds</v>
      </c>
      <c r="E574" s="35">
        <f>'240Nm 11mm 0.76m-min'!E172</f>
        <v>8</v>
      </c>
      <c r="F574" s="14" t="e">
        <f>'240Nm 11mm 0.76m-min'!F172</f>
        <v>#N/A</v>
      </c>
      <c r="G574" s="41">
        <f>'240Nm 11mm 0.76m-min'!G172</f>
        <v>10</v>
      </c>
      <c r="H574" s="24" t="str">
        <f>'240Nm 11mm 0.76m-min'!H172</f>
        <v>R</v>
      </c>
      <c r="I574" s="35">
        <f>'240Nm 11mm 0.76m-min'!I172</f>
        <v>20</v>
      </c>
      <c r="J574" s="35">
        <f>'240Nm 11mm 0.76m-min'!J172</f>
        <v>20</v>
      </c>
      <c r="K574" s="25">
        <f>'240Nm 11mm 0.76m-min'!K172</f>
        <v>16.71</v>
      </c>
      <c r="L574" s="24" t="str">
        <f>'240Nm 11mm 0.76m-min'!L172</f>
        <v>Acciaio inox</v>
      </c>
      <c r="M574" s="25">
        <f>'240Nm 11mm 0.76m-min'!M172</f>
        <v>60.98</v>
      </c>
      <c r="N574" s="37">
        <f>'240Nm 11mm 0.76m-min'!N172</f>
        <v>240</v>
      </c>
      <c r="O574" s="41">
        <f>'240Nm 11mm 0.76m-min'!O172</f>
        <v>11</v>
      </c>
      <c r="P574" s="46">
        <f>'240Nm 11mm 0.76m-min'!P172</f>
        <v>0.76049999999999995</v>
      </c>
      <c r="Q574" s="14">
        <f>'240Nm 11mm 0.76m-min'!Q172</f>
        <v>77</v>
      </c>
      <c r="R574" s="26">
        <f>'240Nm 11mm 0.76m-min'!R172</f>
        <v>1</v>
      </c>
    </row>
    <row r="575" spans="1:18" x14ac:dyDescent="0.25">
      <c r="A575" s="24">
        <f>'240Nm 11mm 0.76m-min'!A173</f>
        <v>672396</v>
      </c>
      <c r="B575" s="24">
        <f>'240Nm 11mm 0.76m-min'!B173</f>
        <v>4.4009999999999998</v>
      </c>
      <c r="C575" s="24" t="str">
        <f>'240Nm 11mm 0.76m-min'!C173</f>
        <v>Ds10x50</v>
      </c>
      <c r="D575" s="24" t="str">
        <f>'240Nm 11mm 0.76m-min'!D173</f>
        <v>Ds</v>
      </c>
      <c r="E575" s="35">
        <f>'240Nm 11mm 0.76m-min'!E173</f>
        <v>10</v>
      </c>
      <c r="F575" s="14" t="e">
        <f>'240Nm 11mm 0.76m-min'!F173</f>
        <v>#N/A</v>
      </c>
      <c r="G575" s="41">
        <f>'240Nm 11mm 0.76m-min'!G173</f>
        <v>50</v>
      </c>
      <c r="H575" s="24" t="str">
        <f>'240Nm 11mm 0.76m-min'!H173</f>
        <v>R</v>
      </c>
      <c r="I575" s="35">
        <f>'240Nm 11mm 0.76m-min'!I173</f>
        <v>25</v>
      </c>
      <c r="J575" s="35">
        <f>'240Nm 11mm 0.76m-min'!J173</f>
        <v>25</v>
      </c>
      <c r="K575" s="25">
        <f>'240Nm 11mm 0.76m-min'!K173</f>
        <v>17.45</v>
      </c>
      <c r="L575" s="24" t="str">
        <f>'240Nm 11mm 0.76m-min'!L173</f>
        <v>Acciaio inox</v>
      </c>
      <c r="M575" s="25">
        <f>'240Nm 11mm 0.76m-min'!M173</f>
        <v>77.849999999999994</v>
      </c>
      <c r="N575" s="37">
        <f>'240Nm 11mm 0.76m-min'!N173</f>
        <v>240</v>
      </c>
      <c r="O575" s="41">
        <f>'240Nm 11mm 0.76m-min'!O173</f>
        <v>11</v>
      </c>
      <c r="P575" s="46">
        <f>'240Nm 11mm 0.76m-min'!P173</f>
        <v>0.76049999999999995</v>
      </c>
      <c r="Q575" s="14">
        <f>'240Nm 11mm 0.76m-min'!Q173</f>
        <v>15.4</v>
      </c>
      <c r="R575" s="26">
        <f>'240Nm 11mm 0.76m-min'!R173</f>
        <v>1</v>
      </c>
    </row>
    <row r="576" spans="1:18" x14ac:dyDescent="0.25">
      <c r="A576" s="24">
        <f>'240Nm 11mm 0.76m-min'!A174</f>
        <v>590776</v>
      </c>
      <c r="B576" s="24">
        <f>'240Nm 11mm 0.76m-min'!B174</f>
        <v>1.879</v>
      </c>
      <c r="C576" s="24" t="str">
        <f>'240Nm 11mm 0.76m-min'!C174</f>
        <v>Ds8x24</v>
      </c>
      <c r="D576" s="24" t="str">
        <f>'240Nm 11mm 0.76m-min'!D174</f>
        <v>Ds</v>
      </c>
      <c r="E576" s="35">
        <f>'240Nm 11mm 0.76m-min'!E174</f>
        <v>8</v>
      </c>
      <c r="F576" s="14" t="e">
        <f>'240Nm 11mm 0.76m-min'!F174</f>
        <v>#N/A</v>
      </c>
      <c r="G576" s="41">
        <f>'240Nm 11mm 0.76m-min'!G174</f>
        <v>24</v>
      </c>
      <c r="H576" s="24" t="str">
        <f>'240Nm 11mm 0.76m-min'!H174</f>
        <v>R</v>
      </c>
      <c r="I576" s="35">
        <f>'240Nm 11mm 0.76m-min'!I174</f>
        <v>20</v>
      </c>
      <c r="J576" s="35">
        <f>'240Nm 11mm 0.76m-min'!J174</f>
        <v>20</v>
      </c>
      <c r="K576" s="25" t="str">
        <f>'240Nm 11mm 0.76m-min'!K174</f>
        <v>Su richiesta</v>
      </c>
      <c r="L576" s="24" t="str">
        <f>'240Nm 11mm 0.76m-min'!L174</f>
        <v>Acciaio inox</v>
      </c>
      <c r="M576" s="25" t="str">
        <f>'240Nm 11mm 0.76m-min'!M174</f>
        <v>Su richiesta</v>
      </c>
      <c r="N576" s="37">
        <f>'240Nm 11mm 0.76m-min'!N174</f>
        <v>240</v>
      </c>
      <c r="O576" s="41">
        <f>'240Nm 11mm 0.76m-min'!O174</f>
        <v>11</v>
      </c>
      <c r="P576" s="46">
        <f>'240Nm 11mm 0.76m-min'!P174</f>
        <v>0.76049999999999995</v>
      </c>
      <c r="Q576" s="14">
        <f>'240Nm 11mm 0.76m-min'!Q174</f>
        <v>32.083333333333336</v>
      </c>
      <c r="R576" s="26">
        <f>'240Nm 11mm 0.76m-min'!R174</f>
        <v>1</v>
      </c>
    </row>
    <row r="577" spans="1:18" x14ac:dyDescent="0.25">
      <c r="A577" s="24">
        <f>'240Nm 11mm 0.76m-min'!A175</f>
        <v>571271</v>
      </c>
      <c r="B577" s="24">
        <f>'240Nm 11mm 0.76m-min'!B175</f>
        <v>0.57599999999999996</v>
      </c>
      <c r="C577" s="24" t="str">
        <f>'240Nm 11mm 0.76m-min'!C175</f>
        <v>Ds635x508</v>
      </c>
      <c r="D577" s="24" t="str">
        <f>'240Nm 11mm 0.76m-min'!D175</f>
        <v>Ds</v>
      </c>
      <c r="E577" s="35">
        <f>'240Nm 11mm 0.76m-min'!E175</f>
        <v>635</v>
      </c>
      <c r="F577" s="14" t="e">
        <f>'240Nm 11mm 0.76m-min'!F175</f>
        <v>#N/A</v>
      </c>
      <c r="G577" s="41">
        <f>'240Nm 11mm 0.76m-min'!G175</f>
        <v>508</v>
      </c>
      <c r="H577" s="24" t="str">
        <f>'240Nm 11mm 0.76m-min'!H175</f>
        <v>R</v>
      </c>
      <c r="I577" s="35">
        <f>'240Nm 11mm 0.76m-min'!I175</f>
        <v>13</v>
      </c>
      <c r="J577" s="35">
        <f>'240Nm 11mm 0.76m-min'!J175</f>
        <v>15</v>
      </c>
      <c r="K577" s="25">
        <f>'240Nm 11mm 0.76m-min'!K175</f>
        <v>14.1</v>
      </c>
      <c r="L577" s="24" t="str">
        <f>'240Nm 11mm 0.76m-min'!L175</f>
        <v>Acciaio inox</v>
      </c>
      <c r="M577" s="25">
        <f>'240Nm 11mm 0.76m-min'!M175</f>
        <v>44.48</v>
      </c>
      <c r="N577" s="37">
        <f>'240Nm 11mm 0.76m-min'!N175</f>
        <v>240</v>
      </c>
      <c r="O577" s="41">
        <f>'240Nm 11mm 0.76m-min'!O175</f>
        <v>11</v>
      </c>
      <c r="P577" s="46">
        <f>'240Nm 11mm 0.76m-min'!P175</f>
        <v>0.76049999999999995</v>
      </c>
      <c r="Q577" s="14">
        <f>'240Nm 11mm 0.76m-min'!Q175</f>
        <v>1.515748031496063</v>
      </c>
      <c r="R577" s="26">
        <f>'240Nm 11mm 0.76m-min'!R175</f>
        <v>1</v>
      </c>
    </row>
    <row r="578" spans="1:18" x14ac:dyDescent="0.25">
      <c r="A578" s="24">
        <f>'240Nm 11mm 0.76m-min'!A176</f>
        <v>451168</v>
      </c>
      <c r="B578" s="24">
        <f>'240Nm 11mm 0.76m-min'!B176</f>
        <v>1.0229999999999999</v>
      </c>
      <c r="C578" s="24" t="str">
        <f>'240Nm 11mm 0.76m-min'!C176</f>
        <v>Ds635x127</v>
      </c>
      <c r="D578" s="24" t="str">
        <f>'240Nm 11mm 0.76m-min'!D176</f>
        <v>Ds</v>
      </c>
      <c r="E578" s="35">
        <f>'240Nm 11mm 0.76m-min'!E176</f>
        <v>635</v>
      </c>
      <c r="F578" s="14" t="e">
        <f>'240Nm 11mm 0.76m-min'!F176</f>
        <v>#N/A</v>
      </c>
      <c r="G578" s="41">
        <f>'240Nm 11mm 0.76m-min'!G176</f>
        <v>127</v>
      </c>
      <c r="H578" s="24" t="str">
        <f>'240Nm 11mm 0.76m-min'!H176</f>
        <v>J</v>
      </c>
      <c r="I578" s="35">
        <f>'240Nm 11mm 0.76m-min'!I176</f>
        <v>13</v>
      </c>
      <c r="J578" s="35">
        <f>'240Nm 11mm 0.76m-min'!J176</f>
        <v>15</v>
      </c>
      <c r="K578" s="25">
        <f>'240Nm 11mm 0.76m-min'!K176</f>
        <v>16.579999999999998</v>
      </c>
      <c r="L578" s="24" t="str">
        <f>'240Nm 11mm 0.76m-min'!L176</f>
        <v>Acciaio inox</v>
      </c>
      <c r="M578" s="25">
        <f>'240Nm 11mm 0.76m-min'!M176</f>
        <v>44.48</v>
      </c>
      <c r="N578" s="37">
        <f>'240Nm 11mm 0.76m-min'!N176</f>
        <v>240</v>
      </c>
      <c r="O578" s="41">
        <f>'240Nm 11mm 0.76m-min'!O176</f>
        <v>11</v>
      </c>
      <c r="P578" s="46">
        <f>'240Nm 11mm 0.76m-min'!P176</f>
        <v>0.76049999999999995</v>
      </c>
      <c r="Q578" s="14">
        <f>'240Nm 11mm 0.76m-min'!Q176</f>
        <v>6.0629921259842519</v>
      </c>
      <c r="R578" s="26">
        <f>'240Nm 11mm 0.76m-min'!R176</f>
        <v>1</v>
      </c>
    </row>
    <row r="579" spans="1:18" x14ac:dyDescent="0.25">
      <c r="A579" s="24" t="e">
        <f>'240Nm 11mm 0.76m-min'!A177</f>
        <v>#N/A</v>
      </c>
      <c r="B579" s="24">
        <f>'240Nm 11mm 0.76m-min'!B177</f>
        <v>2.7130000000000001</v>
      </c>
      <c r="C579" s="24" t="str">
        <f>'240Nm 11mm 0.76m-min'!C177</f>
        <v>Ds16x35</v>
      </c>
      <c r="D579" s="24" t="str">
        <f>'240Nm 11mm 0.76m-min'!D177</f>
        <v>Ds</v>
      </c>
      <c r="E579" s="35">
        <f>'240Nm 11mm 0.76m-min'!E177</f>
        <v>16</v>
      </c>
      <c r="F579" s="14" t="e">
        <f>'240Nm 11mm 0.76m-min'!F177</f>
        <v>#N/A</v>
      </c>
      <c r="G579" s="41">
        <f>'240Nm 11mm 0.76m-min'!G177</f>
        <v>35</v>
      </c>
      <c r="H579" s="24" t="str">
        <f>'240Nm 11mm 0.76m-min'!H177</f>
        <v>J200</v>
      </c>
      <c r="I579" s="35">
        <f>'240Nm 11mm 0.76m-min'!I177</f>
        <v>28</v>
      </c>
      <c r="J579" s="35">
        <f>'240Nm 11mm 0.76m-min'!J177</f>
        <v>35</v>
      </c>
      <c r="K579" s="25">
        <f>'240Nm 11mm 0.76m-min'!K177</f>
        <v>37.11</v>
      </c>
      <c r="L579" s="24" t="str">
        <f>'240Nm 11mm 0.76m-min'!L177</f>
        <v>Acciaio inox</v>
      </c>
      <c r="M579" s="25">
        <f>'240Nm 11mm 0.76m-min'!M177</f>
        <v>120.54</v>
      </c>
      <c r="N579" s="37">
        <f>'240Nm 11mm 0.76m-min'!N177</f>
        <v>240</v>
      </c>
      <c r="O579" s="41">
        <f>'240Nm 11mm 0.76m-min'!O177</f>
        <v>11</v>
      </c>
      <c r="P579" s="46">
        <f>'240Nm 11mm 0.76m-min'!P177</f>
        <v>0.76049999999999995</v>
      </c>
      <c r="Q579" s="14">
        <f>'240Nm 11mm 0.76m-min'!Q177</f>
        <v>22</v>
      </c>
      <c r="R579" s="26">
        <f>'240Nm 11mm 0.76m-min'!R177</f>
        <v>1</v>
      </c>
    </row>
    <row r="580" spans="1:18" x14ac:dyDescent="0.25">
      <c r="A580" s="24" t="e">
        <f>'240Nm 11mm 0.76m-min'!A178</f>
        <v>#N/A</v>
      </c>
      <c r="B580" s="24">
        <f>'240Nm 11mm 0.76m-min'!B178</f>
        <v>8.9019999999999992</v>
      </c>
      <c r="C580" s="24" t="str">
        <f>'240Nm 11mm 0.76m-min'!C178</f>
        <v>Ds18x100</v>
      </c>
      <c r="D580" s="24" t="str">
        <f>'240Nm 11mm 0.76m-min'!D178</f>
        <v>Ds</v>
      </c>
      <c r="E580" s="35">
        <f>'240Nm 11mm 0.76m-min'!E178</f>
        <v>18</v>
      </c>
      <c r="F580" s="14" t="e">
        <f>'240Nm 11mm 0.76m-min'!F178</f>
        <v>#N/A</v>
      </c>
      <c r="G580" s="41">
        <f>'240Nm 11mm 0.76m-min'!G178</f>
        <v>100</v>
      </c>
      <c r="H580" s="24" t="str">
        <f>'240Nm 11mm 0.76m-min'!H178</f>
        <v>J200</v>
      </c>
      <c r="I580" s="35">
        <f>'240Nm 11mm 0.76m-min'!I178</f>
        <v>28</v>
      </c>
      <c r="J580" s="35">
        <f>'240Nm 11mm 0.76m-min'!J178</f>
        <v>35</v>
      </c>
      <c r="K580" s="25">
        <f>'240Nm 11mm 0.76m-min'!K178</f>
        <v>38.22</v>
      </c>
      <c r="L580" s="24" t="str">
        <f>'240Nm 11mm 0.76m-min'!L178</f>
        <v>Acciaio inox</v>
      </c>
      <c r="M580" s="25">
        <f>'240Nm 11mm 0.76m-min'!M178</f>
        <v>146.69999999999999</v>
      </c>
      <c r="N580" s="37">
        <f>'240Nm 11mm 0.76m-min'!N178</f>
        <v>240</v>
      </c>
      <c r="O580" s="41">
        <f>'240Nm 11mm 0.76m-min'!O178</f>
        <v>11</v>
      </c>
      <c r="P580" s="46">
        <f>'240Nm 11mm 0.76m-min'!P178</f>
        <v>0.76049999999999995</v>
      </c>
      <c r="Q580" s="14">
        <f>'240Nm 11mm 0.76m-min'!Q178</f>
        <v>7.7</v>
      </c>
      <c r="R580" s="26">
        <f>'240Nm 11mm 0.76m-min'!R178</f>
        <v>1</v>
      </c>
    </row>
    <row r="581" spans="1:18" x14ac:dyDescent="0.25">
      <c r="A581" s="24" t="e">
        <f>'240Nm 11mm 0.76m-min'!A179</f>
        <v>#N/A</v>
      </c>
      <c r="B581" s="24">
        <f>'240Nm 11mm 0.76m-min'!B179</f>
        <v>2.0019999999999998</v>
      </c>
      <c r="C581" s="24" t="str">
        <f>'240Nm 11mm 0.76m-min'!C179</f>
        <v>Ds18x24</v>
      </c>
      <c r="D581" s="24" t="str">
        <f>'240Nm 11mm 0.76m-min'!D179</f>
        <v>Ds</v>
      </c>
      <c r="E581" s="35">
        <f>'240Nm 11mm 0.76m-min'!E179</f>
        <v>18</v>
      </c>
      <c r="F581" s="14" t="e">
        <f>'240Nm 11mm 0.76m-min'!F179</f>
        <v>#N/A</v>
      </c>
      <c r="G581" s="41">
        <f>'240Nm 11mm 0.76m-min'!G179</f>
        <v>24</v>
      </c>
      <c r="H581" s="24" t="str">
        <f>'240Nm 11mm 0.76m-min'!H179</f>
        <v>J200</v>
      </c>
      <c r="I581" s="35">
        <f>'240Nm 11mm 0.76m-min'!I179</f>
        <v>28</v>
      </c>
      <c r="J581" s="35">
        <f>'240Nm 11mm 0.76m-min'!J179</f>
        <v>35</v>
      </c>
      <c r="K581" s="25">
        <f>'240Nm 11mm 0.76m-min'!K179</f>
        <v>37.479999999999997</v>
      </c>
      <c r="L581" s="24" t="str">
        <f>'240Nm 11mm 0.76m-min'!L179</f>
        <v>Acciaio inox</v>
      </c>
      <c r="M581" s="25">
        <f>'240Nm 11mm 0.76m-min'!M179</f>
        <v>146.37</v>
      </c>
      <c r="N581" s="37">
        <f>'240Nm 11mm 0.76m-min'!N179</f>
        <v>240</v>
      </c>
      <c r="O581" s="41">
        <f>'240Nm 11mm 0.76m-min'!O179</f>
        <v>11</v>
      </c>
      <c r="P581" s="46">
        <f>'240Nm 11mm 0.76m-min'!P179</f>
        <v>0.76049999999999995</v>
      </c>
      <c r="Q581" s="14">
        <f>'240Nm 11mm 0.76m-min'!Q179</f>
        <v>32.083333333333336</v>
      </c>
      <c r="R581" s="26">
        <f>'240Nm 11mm 0.76m-min'!R179</f>
        <v>1</v>
      </c>
    </row>
    <row r="582" spans="1:18" x14ac:dyDescent="0.25">
      <c r="A582" s="24" t="e">
        <f>'240Nm 11mm 0.76m-min'!A180</f>
        <v>#N/A</v>
      </c>
      <c r="B582" s="24">
        <f>'240Nm 11mm 0.76m-min'!B180</f>
        <v>3.0920000000000001</v>
      </c>
      <c r="C582" s="24" t="str">
        <f>'240Nm 11mm 0.76m-min'!C180</f>
        <v>Ds18x40</v>
      </c>
      <c r="D582" s="24" t="str">
        <f>'240Nm 11mm 0.76m-min'!D180</f>
        <v>Ds</v>
      </c>
      <c r="E582" s="35">
        <f>'240Nm 11mm 0.76m-min'!E180</f>
        <v>18</v>
      </c>
      <c r="F582" s="14" t="e">
        <f>'240Nm 11mm 0.76m-min'!F180</f>
        <v>#N/A</v>
      </c>
      <c r="G582" s="41">
        <f>'240Nm 11mm 0.76m-min'!G180</f>
        <v>40</v>
      </c>
      <c r="H582" s="24" t="str">
        <f>'240Nm 11mm 0.76m-min'!H180</f>
        <v>J200</v>
      </c>
      <c r="I582" s="35">
        <f>'240Nm 11mm 0.76m-min'!I180</f>
        <v>28</v>
      </c>
      <c r="J582" s="35">
        <f>'240Nm 11mm 0.76m-min'!J180</f>
        <v>35</v>
      </c>
      <c r="K582" s="25">
        <f>'240Nm 11mm 0.76m-min'!K180</f>
        <v>37.86</v>
      </c>
      <c r="L582" s="24" t="str">
        <f>'240Nm 11mm 0.76m-min'!L180</f>
        <v>Acciaio inox</v>
      </c>
      <c r="M582" s="25">
        <f>'240Nm 11mm 0.76m-min'!M180</f>
        <v>134.07</v>
      </c>
      <c r="N582" s="37">
        <f>'240Nm 11mm 0.76m-min'!N180</f>
        <v>240</v>
      </c>
      <c r="O582" s="41">
        <f>'240Nm 11mm 0.76m-min'!O180</f>
        <v>11</v>
      </c>
      <c r="P582" s="46">
        <f>'240Nm 11mm 0.76m-min'!P180</f>
        <v>0.76049999999999995</v>
      </c>
      <c r="Q582" s="14">
        <f>'240Nm 11mm 0.76m-min'!Q180</f>
        <v>19.25</v>
      </c>
      <c r="R582" s="26">
        <f>'240Nm 11mm 0.76m-min'!R180</f>
        <v>1</v>
      </c>
    </row>
    <row r="583" spans="1:18" x14ac:dyDescent="0.25">
      <c r="A583" s="24" t="e">
        <f>'240Nm 11mm 0.76m-min'!A181</f>
        <v>#N/A</v>
      </c>
      <c r="B583" s="24">
        <f>'240Nm 11mm 0.76m-min'!B181</f>
        <v>7.0049999999999999</v>
      </c>
      <c r="C583" s="24" t="str">
        <f>'240Nm 11mm 0.76m-min'!C181</f>
        <v>Ds18x80</v>
      </c>
      <c r="D583" s="24" t="str">
        <f>'240Nm 11mm 0.76m-min'!D181</f>
        <v>Ds</v>
      </c>
      <c r="E583" s="35">
        <f>'240Nm 11mm 0.76m-min'!E181</f>
        <v>18</v>
      </c>
      <c r="F583" s="14" t="e">
        <f>'240Nm 11mm 0.76m-min'!F181</f>
        <v>#N/A</v>
      </c>
      <c r="G583" s="41">
        <f>'240Nm 11mm 0.76m-min'!G181</f>
        <v>80</v>
      </c>
      <c r="H583" s="24" t="str">
        <f>'240Nm 11mm 0.76m-min'!H181</f>
        <v>J200</v>
      </c>
      <c r="I583" s="35">
        <f>'240Nm 11mm 0.76m-min'!I181</f>
        <v>28</v>
      </c>
      <c r="J583" s="35">
        <f>'240Nm 11mm 0.76m-min'!J181</f>
        <v>35</v>
      </c>
      <c r="K583" s="25">
        <f>'240Nm 11mm 0.76m-min'!K181</f>
        <v>38.04</v>
      </c>
      <c r="L583" s="24" t="str">
        <f>'240Nm 11mm 0.76m-min'!L181</f>
        <v>Acciaio inox</v>
      </c>
      <c r="M583" s="25">
        <f>'240Nm 11mm 0.76m-min'!M181</f>
        <v>139.4</v>
      </c>
      <c r="N583" s="37">
        <f>'240Nm 11mm 0.76m-min'!N181</f>
        <v>240</v>
      </c>
      <c r="O583" s="41">
        <f>'240Nm 11mm 0.76m-min'!O181</f>
        <v>11</v>
      </c>
      <c r="P583" s="46">
        <f>'240Nm 11mm 0.76m-min'!P181</f>
        <v>0.76049999999999995</v>
      </c>
      <c r="Q583" s="14">
        <f>'240Nm 11mm 0.76m-min'!Q181</f>
        <v>9.625</v>
      </c>
      <c r="R583" s="26">
        <f>'240Nm 11mm 0.76m-min'!R181</f>
        <v>1</v>
      </c>
    </row>
    <row r="584" spans="1:18" x14ac:dyDescent="0.25">
      <c r="A584" s="24" t="e">
        <f>'240Nm 11mm 0.76m-min'!A182</f>
        <v>#N/A</v>
      </c>
      <c r="B584" s="24">
        <f>'240Nm 11mm 0.76m-min'!B182</f>
        <v>1.8280000000000001</v>
      </c>
      <c r="C584" s="24" t="str">
        <f>'240Nm 11mm 0.76m-min'!C182</f>
        <v>Ds20x20</v>
      </c>
      <c r="D584" s="24" t="str">
        <f>'240Nm 11mm 0.76m-min'!D182</f>
        <v>Ds</v>
      </c>
      <c r="E584" s="35">
        <f>'240Nm 11mm 0.76m-min'!E182</f>
        <v>20</v>
      </c>
      <c r="F584" s="14" t="e">
        <f>'240Nm 11mm 0.76m-min'!F182</f>
        <v>#N/A</v>
      </c>
      <c r="G584" s="41">
        <f>'240Nm 11mm 0.76m-min'!G182</f>
        <v>20</v>
      </c>
      <c r="H584" s="24" t="str">
        <f>'240Nm 11mm 0.76m-min'!H182</f>
        <v>J200</v>
      </c>
      <c r="I584" s="35">
        <f>'240Nm 11mm 0.76m-min'!I182</f>
        <v>32</v>
      </c>
      <c r="J584" s="35">
        <f>'240Nm 11mm 0.76m-min'!J182</f>
        <v>44</v>
      </c>
      <c r="K584" s="25">
        <f>'240Nm 11mm 0.76m-min'!K182</f>
        <v>43.75</v>
      </c>
      <c r="L584" s="24" t="str">
        <f>'240Nm 11mm 0.76m-min'!L182</f>
        <v>Acciaio inox</v>
      </c>
      <c r="M584" s="25">
        <f>'240Nm 11mm 0.76m-min'!M182</f>
        <v>154.97999999999999</v>
      </c>
      <c r="N584" s="37">
        <f>'240Nm 11mm 0.76m-min'!N182</f>
        <v>240</v>
      </c>
      <c r="O584" s="41">
        <f>'240Nm 11mm 0.76m-min'!O182</f>
        <v>11</v>
      </c>
      <c r="P584" s="46">
        <f>'240Nm 11mm 0.76m-min'!P182</f>
        <v>0.76049999999999995</v>
      </c>
      <c r="Q584" s="14">
        <f>'240Nm 11mm 0.76m-min'!Q182</f>
        <v>38.5</v>
      </c>
      <c r="R584" s="26">
        <f>'240Nm 11mm 0.76m-min'!R182</f>
        <v>1</v>
      </c>
    </row>
    <row r="585" spans="1:18" x14ac:dyDescent="0.25">
      <c r="A585" s="24" t="e">
        <f>'240Nm 11mm 0.76m-min'!A183</f>
        <v>#N/A</v>
      </c>
      <c r="B585" s="24">
        <f>'240Nm 11mm 0.76m-min'!B183</f>
        <v>3.8490000000000002</v>
      </c>
      <c r="C585" s="24" t="str">
        <f>'240Nm 11mm 0.76m-min'!C183</f>
        <v>Ds20x50</v>
      </c>
      <c r="D585" s="24" t="str">
        <f>'240Nm 11mm 0.76m-min'!D183</f>
        <v>Ds</v>
      </c>
      <c r="E585" s="35">
        <f>'240Nm 11mm 0.76m-min'!E183</f>
        <v>20</v>
      </c>
      <c r="F585" s="14" t="e">
        <f>'240Nm 11mm 0.76m-min'!F183</f>
        <v>#N/A</v>
      </c>
      <c r="G585" s="41">
        <f>'240Nm 11mm 0.76m-min'!G183</f>
        <v>50</v>
      </c>
      <c r="H585" s="24" t="str">
        <f>'240Nm 11mm 0.76m-min'!H183</f>
        <v>J200</v>
      </c>
      <c r="I585" s="35">
        <f>'240Nm 11mm 0.76m-min'!I183</f>
        <v>32</v>
      </c>
      <c r="J585" s="35">
        <f>'240Nm 11mm 0.76m-min'!J183</f>
        <v>44</v>
      </c>
      <c r="K585" s="25">
        <f>'240Nm 11mm 0.76m-min'!K183</f>
        <v>44.19</v>
      </c>
      <c r="L585" s="24" t="str">
        <f>'240Nm 11mm 0.76m-min'!L183</f>
        <v>Alluminio</v>
      </c>
      <c r="M585" s="25" t="str">
        <f>'240Nm 11mm 0.76m-min'!M183</f>
        <v>Su richiesta</v>
      </c>
      <c r="N585" s="37">
        <f>'240Nm 11mm 0.76m-min'!N183</f>
        <v>240</v>
      </c>
      <c r="O585" s="41">
        <f>'240Nm 11mm 0.76m-min'!O183</f>
        <v>11</v>
      </c>
      <c r="P585" s="46">
        <f>'240Nm 11mm 0.76m-min'!P183</f>
        <v>0.76049999999999995</v>
      </c>
      <c r="Q585" s="14">
        <f>'240Nm 11mm 0.76m-min'!Q183</f>
        <v>15.4</v>
      </c>
      <c r="R585" s="26">
        <f>'240Nm 11mm 0.76m-min'!R183</f>
        <v>1</v>
      </c>
    </row>
    <row r="586" spans="1:18" x14ac:dyDescent="0.25">
      <c r="A586" s="24" t="e">
        <f>'240Nm 11mm 0.76m-min'!A184</f>
        <v>#N/A</v>
      </c>
      <c r="B586" s="24">
        <f>'240Nm 11mm 0.76m-min'!B184</f>
        <v>3.8490000000000002</v>
      </c>
      <c r="C586" s="24" t="str">
        <f>'240Nm 11mm 0.76m-min'!C184</f>
        <v>Ds20x50</v>
      </c>
      <c r="D586" s="24" t="str">
        <f>'240Nm 11mm 0.76m-min'!D184</f>
        <v>Ds</v>
      </c>
      <c r="E586" s="35">
        <f>'240Nm 11mm 0.76m-min'!E184</f>
        <v>20</v>
      </c>
      <c r="F586" s="14" t="e">
        <f>'240Nm 11mm 0.76m-min'!F184</f>
        <v>#N/A</v>
      </c>
      <c r="G586" s="41">
        <f>'240Nm 11mm 0.76m-min'!G184</f>
        <v>50</v>
      </c>
      <c r="H586" s="24" t="str">
        <f>'240Nm 11mm 0.76m-min'!H184</f>
        <v>J200</v>
      </c>
      <c r="I586" s="35">
        <f>'240Nm 11mm 0.76m-min'!I184</f>
        <v>32</v>
      </c>
      <c r="J586" s="35">
        <f>'240Nm 11mm 0.76m-min'!J184</f>
        <v>44</v>
      </c>
      <c r="K586" s="25">
        <f>'240Nm 11mm 0.76m-min'!K184</f>
        <v>44.19</v>
      </c>
      <c r="L586" s="24" t="str">
        <f>'240Nm 11mm 0.76m-min'!L184</f>
        <v>Acciaio inox</v>
      </c>
      <c r="M586" s="25">
        <f>'240Nm 11mm 0.76m-min'!M184</f>
        <v>156.78</v>
      </c>
      <c r="N586" s="37">
        <f>'240Nm 11mm 0.76m-min'!N184</f>
        <v>240</v>
      </c>
      <c r="O586" s="41">
        <f>'240Nm 11mm 0.76m-min'!O184</f>
        <v>11</v>
      </c>
      <c r="P586" s="46">
        <f>'240Nm 11mm 0.76m-min'!P184</f>
        <v>0.76049999999999995</v>
      </c>
      <c r="Q586" s="14">
        <f>'240Nm 11mm 0.76m-min'!Q184</f>
        <v>15.4</v>
      </c>
      <c r="R586" s="26">
        <f>'240Nm 11mm 0.76m-min'!R184</f>
        <v>1</v>
      </c>
    </row>
    <row r="587" spans="1:18" x14ac:dyDescent="0.25">
      <c r="A587" s="24" t="e">
        <f>'240Nm 11mm 0.76m-min'!A185</f>
        <v>#N/A</v>
      </c>
      <c r="B587" s="24">
        <f>'240Nm 11mm 0.76m-min'!B185</f>
        <v>4.835</v>
      </c>
      <c r="C587" s="24" t="str">
        <f>'240Nm 11mm 0.76m-min'!C185</f>
        <v>Ds20x60</v>
      </c>
      <c r="D587" s="24" t="str">
        <f>'240Nm 11mm 0.76m-min'!D185</f>
        <v>Ds</v>
      </c>
      <c r="E587" s="35">
        <f>'240Nm 11mm 0.76m-min'!E185</f>
        <v>20</v>
      </c>
      <c r="F587" s="14" t="e">
        <f>'240Nm 11mm 0.76m-min'!F185</f>
        <v>#N/A</v>
      </c>
      <c r="G587" s="41">
        <f>'240Nm 11mm 0.76m-min'!G185</f>
        <v>60</v>
      </c>
      <c r="H587" s="24" t="str">
        <f>'240Nm 11mm 0.76m-min'!H185</f>
        <v>J200</v>
      </c>
      <c r="I587" s="35">
        <f>'240Nm 11mm 0.76m-min'!I185</f>
        <v>32</v>
      </c>
      <c r="J587" s="35">
        <f>'240Nm 11mm 0.76m-min'!J185</f>
        <v>44</v>
      </c>
      <c r="K587" s="25">
        <f>'240Nm 11mm 0.76m-min'!K185</f>
        <v>44.63</v>
      </c>
      <c r="L587" s="24" t="str">
        <f>'240Nm 11mm 0.76m-min'!L185</f>
        <v>Acciaio inox</v>
      </c>
      <c r="M587" s="25">
        <f>'240Nm 11mm 0.76m-min'!M185</f>
        <v>158.26</v>
      </c>
      <c r="N587" s="37">
        <f>'240Nm 11mm 0.76m-min'!N185</f>
        <v>240</v>
      </c>
      <c r="O587" s="41">
        <f>'240Nm 11mm 0.76m-min'!O185</f>
        <v>11</v>
      </c>
      <c r="P587" s="46">
        <f>'240Nm 11mm 0.76m-min'!P185</f>
        <v>0.76049999999999995</v>
      </c>
      <c r="Q587" s="14">
        <f>'240Nm 11mm 0.76m-min'!Q185</f>
        <v>12.833333333333334</v>
      </c>
      <c r="R587" s="26">
        <f>'240Nm 11mm 0.76m-min'!R185</f>
        <v>1</v>
      </c>
    </row>
    <row r="588" spans="1:18" x14ac:dyDescent="0.25">
      <c r="A588" s="24" t="e">
        <f>'240Nm 11mm 0.76m-min'!A186</f>
        <v>#N/A</v>
      </c>
      <c r="B588" s="24">
        <f>'240Nm 11mm 0.76m-min'!B186</f>
        <v>6.4260000000000002</v>
      </c>
      <c r="C588" s="24" t="str">
        <f>'240Nm 11mm 0.76m-min'!C186</f>
        <v>Ds20x80</v>
      </c>
      <c r="D588" s="24" t="str">
        <f>'240Nm 11mm 0.76m-min'!D186</f>
        <v>Ds</v>
      </c>
      <c r="E588" s="35">
        <f>'240Nm 11mm 0.76m-min'!E186</f>
        <v>20</v>
      </c>
      <c r="F588" s="14" t="e">
        <f>'240Nm 11mm 0.76m-min'!F186</f>
        <v>#N/A</v>
      </c>
      <c r="G588" s="41">
        <f>'240Nm 11mm 0.76m-min'!G186</f>
        <v>80</v>
      </c>
      <c r="H588" s="24" t="str">
        <f>'240Nm 11mm 0.76m-min'!H186</f>
        <v>J200</v>
      </c>
      <c r="I588" s="35">
        <f>'240Nm 11mm 0.76m-min'!I186</f>
        <v>32</v>
      </c>
      <c r="J588" s="35">
        <f>'240Nm 11mm 0.76m-min'!J186</f>
        <v>44</v>
      </c>
      <c r="K588" s="25">
        <f>'240Nm 11mm 0.76m-min'!K186</f>
        <v>45.08</v>
      </c>
      <c r="L588" s="24" t="str">
        <f>'240Nm 11mm 0.76m-min'!L186</f>
        <v>Acciaio inox</v>
      </c>
      <c r="M588" s="25">
        <f>'240Nm 11mm 0.76m-min'!M186</f>
        <v>164.82</v>
      </c>
      <c r="N588" s="37">
        <f>'240Nm 11mm 0.76m-min'!N186</f>
        <v>240</v>
      </c>
      <c r="O588" s="41">
        <f>'240Nm 11mm 0.76m-min'!O186</f>
        <v>11</v>
      </c>
      <c r="P588" s="46">
        <f>'240Nm 11mm 0.76m-min'!P186</f>
        <v>0.76049999999999995</v>
      </c>
      <c r="Q588" s="14">
        <f>'240Nm 11mm 0.76m-min'!Q186</f>
        <v>9.625</v>
      </c>
      <c r="R588" s="26">
        <f>'240Nm 11mm 0.76m-min'!R186</f>
        <v>1</v>
      </c>
    </row>
    <row r="589" spans="1:18" x14ac:dyDescent="0.25">
      <c r="A589" s="24" t="e">
        <f>'240Nm 11mm 0.76m-min'!A187</f>
        <v>#N/A</v>
      </c>
      <c r="B589" s="24">
        <f>'240Nm 11mm 0.76m-min'!B187</f>
        <v>7.8730000000000002</v>
      </c>
      <c r="C589" s="24" t="str">
        <f>'240Nm 11mm 0.76m-min'!C187</f>
        <v>Ds20x90</v>
      </c>
      <c r="D589" s="24" t="str">
        <f>'240Nm 11mm 0.76m-min'!D187</f>
        <v>Ds</v>
      </c>
      <c r="E589" s="35">
        <f>'240Nm 11mm 0.76m-min'!E187</f>
        <v>20</v>
      </c>
      <c r="F589" s="14" t="e">
        <f>'240Nm 11mm 0.76m-min'!F187</f>
        <v>#N/A</v>
      </c>
      <c r="G589" s="41">
        <f>'240Nm 11mm 0.76m-min'!G187</f>
        <v>90</v>
      </c>
      <c r="H589" s="24" t="str">
        <f>'240Nm 11mm 0.76m-min'!H187</f>
        <v>J200</v>
      </c>
      <c r="I589" s="35">
        <f>'240Nm 11mm 0.76m-min'!I187</f>
        <v>32</v>
      </c>
      <c r="J589" s="35">
        <f>'240Nm 11mm 0.76m-min'!J187</f>
        <v>44</v>
      </c>
      <c r="K589" s="25">
        <f>'240Nm 11mm 0.76m-min'!K187</f>
        <v>45.53</v>
      </c>
      <c r="L589" s="24" t="str">
        <f>'240Nm 11mm 0.76m-min'!L187</f>
        <v>Acciaio inox</v>
      </c>
      <c r="M589" s="25">
        <f>'240Nm 11mm 0.76m-min'!M187</f>
        <v>167.28</v>
      </c>
      <c r="N589" s="37">
        <f>'240Nm 11mm 0.76m-min'!N187</f>
        <v>240</v>
      </c>
      <c r="O589" s="41">
        <f>'240Nm 11mm 0.76m-min'!O187</f>
        <v>11</v>
      </c>
      <c r="P589" s="46">
        <f>'240Nm 11mm 0.76m-min'!P187</f>
        <v>0.76049999999999995</v>
      </c>
      <c r="Q589" s="14">
        <f>'240Nm 11mm 0.76m-min'!Q187</f>
        <v>8.5555555555555554</v>
      </c>
      <c r="R589" s="26">
        <f>'240Nm 11mm 0.76m-min'!R187</f>
        <v>1</v>
      </c>
    </row>
    <row r="590" spans="1:18" x14ac:dyDescent="0.25">
      <c r="A590" s="24" t="e">
        <f>'240Nm 11mm 0.76m-min'!A188</f>
        <v>#N/A</v>
      </c>
      <c r="B590" s="24">
        <f>'240Nm 11mm 0.76m-min'!B188</f>
        <v>0.85599999999999998</v>
      </c>
      <c r="C590" s="24" t="str">
        <f>'240Nm 11mm 0.76m-min'!C188</f>
        <v>Tr16x4</v>
      </c>
      <c r="D590" s="24" t="str">
        <f>'240Nm 11mm 0.76m-min'!D188</f>
        <v>Tr</v>
      </c>
      <c r="E590" s="35">
        <f>'240Nm 11mm 0.76m-min'!E188</f>
        <v>16</v>
      </c>
      <c r="F590" s="14" t="e">
        <f>'240Nm 11mm 0.76m-min'!F188</f>
        <v>#N/A</v>
      </c>
      <c r="G590" s="41">
        <f>'240Nm 11mm 0.76m-min'!G188</f>
        <v>4</v>
      </c>
      <c r="H590" s="24" t="str">
        <f>'240Nm 11mm 0.76m-min'!H188</f>
        <v>J200</v>
      </c>
      <c r="I590" s="35">
        <f>'240Nm 11mm 0.76m-min'!I188</f>
        <v>28</v>
      </c>
      <c r="J590" s="35">
        <f>'240Nm 11mm 0.76m-min'!J188</f>
        <v>35</v>
      </c>
      <c r="K590" s="25">
        <f>'240Nm 11mm 0.76m-min'!K188</f>
        <v>32.4</v>
      </c>
      <c r="L590" s="24" t="str">
        <f>'240Nm 11mm 0.76m-min'!L188</f>
        <v>Acciaio C15</v>
      </c>
      <c r="M590" s="25">
        <f>'240Nm 11mm 0.76m-min'!M188</f>
        <v>19.09</v>
      </c>
      <c r="N590" s="37">
        <f>'240Nm 11mm 0.76m-min'!N188</f>
        <v>240</v>
      </c>
      <c r="O590" s="41">
        <f>'240Nm 11mm 0.76m-min'!O188</f>
        <v>11</v>
      </c>
      <c r="P590" s="46">
        <f>'240Nm 11mm 0.76m-min'!P188</f>
        <v>0.76049999999999995</v>
      </c>
      <c r="Q590" s="14">
        <f>'240Nm 11mm 0.76m-min'!Q188</f>
        <v>192.5</v>
      </c>
      <c r="R590" s="26">
        <f>'240Nm 11mm 0.76m-min'!R188</f>
        <v>1</v>
      </c>
    </row>
    <row r="591" spans="1:18" x14ac:dyDescent="0.25">
      <c r="A591" s="24" t="e">
        <f>'240Nm 11mm 0.76m-min'!A189</f>
        <v>#N/A</v>
      </c>
      <c r="B591" s="24">
        <f>'240Nm 11mm 0.76m-min'!B189</f>
        <v>0.85599999999999998</v>
      </c>
      <c r="C591" s="24" t="str">
        <f>'240Nm 11mm 0.76m-min'!C189</f>
        <v>Tr16x4</v>
      </c>
      <c r="D591" s="24" t="str">
        <f>'240Nm 11mm 0.76m-min'!D189</f>
        <v>Tr</v>
      </c>
      <c r="E591" s="35">
        <f>'240Nm 11mm 0.76m-min'!E189</f>
        <v>16</v>
      </c>
      <c r="F591" s="14" t="e">
        <f>'240Nm 11mm 0.76m-min'!F189</f>
        <v>#N/A</v>
      </c>
      <c r="G591" s="41">
        <f>'240Nm 11mm 0.76m-min'!G189</f>
        <v>4</v>
      </c>
      <c r="H591" s="24" t="str">
        <f>'240Nm 11mm 0.76m-min'!H189</f>
        <v>J200</v>
      </c>
      <c r="I591" s="35">
        <f>'240Nm 11mm 0.76m-min'!I189</f>
        <v>28</v>
      </c>
      <c r="J591" s="35">
        <f>'240Nm 11mm 0.76m-min'!J189</f>
        <v>35</v>
      </c>
      <c r="K591" s="25">
        <f>'240Nm 11mm 0.76m-min'!K189</f>
        <v>32.4</v>
      </c>
      <c r="L591" s="24" t="str">
        <f>'240Nm 11mm 0.76m-min'!L189</f>
        <v>Acciaio inox</v>
      </c>
      <c r="M591" s="25">
        <f>'240Nm 11mm 0.76m-min'!M189</f>
        <v>74.98</v>
      </c>
      <c r="N591" s="37">
        <f>'240Nm 11mm 0.76m-min'!N189</f>
        <v>240</v>
      </c>
      <c r="O591" s="41">
        <f>'240Nm 11mm 0.76m-min'!O189</f>
        <v>11</v>
      </c>
      <c r="P591" s="46">
        <f>'240Nm 11mm 0.76m-min'!P189</f>
        <v>0.76049999999999995</v>
      </c>
      <c r="Q591" s="14">
        <f>'240Nm 11mm 0.76m-min'!Q189</f>
        <v>192.5</v>
      </c>
      <c r="R591" s="26">
        <f>'240Nm 11mm 0.76m-min'!R189</f>
        <v>1</v>
      </c>
    </row>
    <row r="592" spans="1:18" x14ac:dyDescent="0.25">
      <c r="A592" s="24" t="e">
        <f>'240Nm 11mm 0.76m-min'!A190</f>
        <v>#N/A</v>
      </c>
      <c r="B592" s="24">
        <f>'240Nm 11mm 0.76m-min'!B190</f>
        <v>1.0920000000000001</v>
      </c>
      <c r="C592" s="24" t="str">
        <f>'240Nm 11mm 0.76m-min'!C190</f>
        <v>Tr16x8P4</v>
      </c>
      <c r="D592" s="24" t="str">
        <f>'240Nm 11mm 0.76m-min'!D190</f>
        <v>Tr</v>
      </c>
      <c r="E592" s="35">
        <f>'240Nm 11mm 0.76m-min'!E190</f>
        <v>16</v>
      </c>
      <c r="F592" s="14">
        <f>'240Nm 11mm 0.76m-min'!F190</f>
        <v>8</v>
      </c>
      <c r="G592" s="41">
        <f>'240Nm 11mm 0.76m-min'!G190</f>
        <v>4</v>
      </c>
      <c r="H592" s="24" t="str">
        <f>'240Nm 11mm 0.76m-min'!H190</f>
        <v>J200</v>
      </c>
      <c r="I592" s="35">
        <f>'240Nm 11mm 0.76m-min'!I190</f>
        <v>28</v>
      </c>
      <c r="J592" s="35">
        <f>'240Nm 11mm 0.76m-min'!J190</f>
        <v>35</v>
      </c>
      <c r="K592" s="25">
        <f>'240Nm 11mm 0.76m-min'!K190</f>
        <v>33.04</v>
      </c>
      <c r="L592" s="24" t="str">
        <f>'240Nm 11mm 0.76m-min'!L190</f>
        <v>Acciaio C15</v>
      </c>
      <c r="M592" s="25">
        <f>'240Nm 11mm 0.76m-min'!M190</f>
        <v>19.09</v>
      </c>
      <c r="N592" s="37">
        <f>'240Nm 11mm 0.76m-min'!N190</f>
        <v>240</v>
      </c>
      <c r="O592" s="41">
        <f>'240Nm 11mm 0.76m-min'!O190</f>
        <v>11</v>
      </c>
      <c r="P592" s="46">
        <f>'240Nm 11mm 0.76m-min'!P190</f>
        <v>0.76049999999999995</v>
      </c>
      <c r="Q592" s="14">
        <f>'240Nm 11mm 0.76m-min'!Q190</f>
        <v>192.5</v>
      </c>
      <c r="R592" s="26">
        <f>'240Nm 11mm 0.76m-min'!R190</f>
        <v>1</v>
      </c>
    </row>
    <row r="593" spans="1:18" x14ac:dyDescent="0.25">
      <c r="A593" s="24" t="e">
        <f>'240Nm 11mm 0.76m-min'!A191</f>
        <v>#N/A</v>
      </c>
      <c r="B593" s="24">
        <f>'240Nm 11mm 0.76m-min'!B191</f>
        <v>1.0920000000000001</v>
      </c>
      <c r="C593" s="24" t="str">
        <f>'240Nm 11mm 0.76m-min'!C191</f>
        <v>Tr16x8P4</v>
      </c>
      <c r="D593" s="24" t="str">
        <f>'240Nm 11mm 0.76m-min'!D191</f>
        <v>Tr</v>
      </c>
      <c r="E593" s="35">
        <f>'240Nm 11mm 0.76m-min'!E191</f>
        <v>16</v>
      </c>
      <c r="F593" s="14">
        <f>'240Nm 11mm 0.76m-min'!F191</f>
        <v>8</v>
      </c>
      <c r="G593" s="41">
        <f>'240Nm 11mm 0.76m-min'!G191</f>
        <v>4</v>
      </c>
      <c r="H593" s="24" t="str">
        <f>'240Nm 11mm 0.76m-min'!H191</f>
        <v>J200</v>
      </c>
      <c r="I593" s="35">
        <f>'240Nm 11mm 0.76m-min'!I191</f>
        <v>28</v>
      </c>
      <c r="J593" s="35">
        <f>'240Nm 11mm 0.76m-min'!J191</f>
        <v>35</v>
      </c>
      <c r="K593" s="25">
        <f>'240Nm 11mm 0.76m-min'!K191</f>
        <v>33.04</v>
      </c>
      <c r="L593" s="24" t="str">
        <f>'240Nm 11mm 0.76m-min'!L191</f>
        <v>Acciaio inox</v>
      </c>
      <c r="M593" s="25">
        <f>'240Nm 11mm 0.76m-min'!M191</f>
        <v>99.59</v>
      </c>
      <c r="N593" s="37">
        <f>'240Nm 11mm 0.76m-min'!N191</f>
        <v>240</v>
      </c>
      <c r="O593" s="41">
        <f>'240Nm 11mm 0.76m-min'!O191</f>
        <v>11</v>
      </c>
      <c r="P593" s="46">
        <f>'240Nm 11mm 0.76m-min'!P191</f>
        <v>0.76049999999999995</v>
      </c>
      <c r="Q593" s="14">
        <f>'240Nm 11mm 0.76m-min'!Q191</f>
        <v>192.5</v>
      </c>
      <c r="R593" s="26">
        <f>'240Nm 11mm 0.76m-min'!R191</f>
        <v>1</v>
      </c>
    </row>
    <row r="594" spans="1:18" x14ac:dyDescent="0.25">
      <c r="A594" s="24" t="e">
        <f>'240Nm 11mm 0.76m-min'!A192</f>
        <v>#N/A</v>
      </c>
      <c r="B594" s="24">
        <f>'240Nm 11mm 0.76m-min'!B192</f>
        <v>0.96899999999999997</v>
      </c>
      <c r="C594" s="24" t="str">
        <f>'240Nm 11mm 0.76m-min'!C192</f>
        <v>Tr18x4</v>
      </c>
      <c r="D594" s="24" t="str">
        <f>'240Nm 11mm 0.76m-min'!D192</f>
        <v>Tr</v>
      </c>
      <c r="E594" s="35">
        <f>'240Nm 11mm 0.76m-min'!E192</f>
        <v>18</v>
      </c>
      <c r="F594" s="14" t="e">
        <f>'240Nm 11mm 0.76m-min'!F192</f>
        <v>#N/A</v>
      </c>
      <c r="G594" s="41">
        <f>'240Nm 11mm 0.76m-min'!G192</f>
        <v>4</v>
      </c>
      <c r="H594" s="24" t="str">
        <f>'240Nm 11mm 0.76m-min'!H192</f>
        <v>J200</v>
      </c>
      <c r="I594" s="35">
        <f>'240Nm 11mm 0.76m-min'!I192</f>
        <v>28</v>
      </c>
      <c r="J594" s="35">
        <f>'240Nm 11mm 0.76m-min'!J192</f>
        <v>35</v>
      </c>
      <c r="K594" s="25">
        <f>'240Nm 11mm 0.76m-min'!K192</f>
        <v>36.35</v>
      </c>
      <c r="L594" s="24" t="str">
        <f>'240Nm 11mm 0.76m-min'!L192</f>
        <v>Acciaio C15</v>
      </c>
      <c r="M594" s="25">
        <f>'240Nm 11mm 0.76m-min'!M192</f>
        <v>25.99</v>
      </c>
      <c r="N594" s="37">
        <f>'240Nm 11mm 0.76m-min'!N192</f>
        <v>240</v>
      </c>
      <c r="O594" s="41">
        <f>'240Nm 11mm 0.76m-min'!O192</f>
        <v>11</v>
      </c>
      <c r="P594" s="46">
        <f>'240Nm 11mm 0.76m-min'!P192</f>
        <v>0.76049999999999995</v>
      </c>
      <c r="Q594" s="14">
        <f>'240Nm 11mm 0.76m-min'!Q192</f>
        <v>192.5</v>
      </c>
      <c r="R594" s="26">
        <f>'240Nm 11mm 0.76m-min'!R192</f>
        <v>1</v>
      </c>
    </row>
    <row r="595" spans="1:18" x14ac:dyDescent="0.25">
      <c r="A595" s="24" t="e">
        <f>'240Nm 11mm 0.76m-min'!A193</f>
        <v>#N/A</v>
      </c>
      <c r="B595" s="24">
        <f>'240Nm 11mm 0.76m-min'!B193</f>
        <v>0.96899999999999997</v>
      </c>
      <c r="C595" s="24" t="str">
        <f>'240Nm 11mm 0.76m-min'!C193</f>
        <v>Tr18x4</v>
      </c>
      <c r="D595" s="24" t="str">
        <f>'240Nm 11mm 0.76m-min'!D193</f>
        <v>Tr</v>
      </c>
      <c r="E595" s="35">
        <f>'240Nm 11mm 0.76m-min'!E193</f>
        <v>18</v>
      </c>
      <c r="F595" s="14" t="e">
        <f>'240Nm 11mm 0.76m-min'!F193</f>
        <v>#N/A</v>
      </c>
      <c r="G595" s="41">
        <f>'240Nm 11mm 0.76m-min'!G193</f>
        <v>4</v>
      </c>
      <c r="H595" s="24" t="str">
        <f>'240Nm 11mm 0.76m-min'!H193</f>
        <v>J200</v>
      </c>
      <c r="I595" s="35">
        <f>'240Nm 11mm 0.76m-min'!I193</f>
        <v>28</v>
      </c>
      <c r="J595" s="35">
        <f>'240Nm 11mm 0.76m-min'!J193</f>
        <v>35</v>
      </c>
      <c r="K595" s="25">
        <f>'240Nm 11mm 0.76m-min'!K193</f>
        <v>36.35</v>
      </c>
      <c r="L595" s="24" t="str">
        <f>'240Nm 11mm 0.76m-min'!L193</f>
        <v>Acciaio inox</v>
      </c>
      <c r="M595" s="25">
        <f>'240Nm 11mm 0.76m-min'!M193</f>
        <v>92.69</v>
      </c>
      <c r="N595" s="37">
        <f>'240Nm 11mm 0.76m-min'!N193</f>
        <v>240</v>
      </c>
      <c r="O595" s="41">
        <f>'240Nm 11mm 0.76m-min'!O193</f>
        <v>11</v>
      </c>
      <c r="P595" s="46">
        <f>'240Nm 11mm 0.76m-min'!P193</f>
        <v>0.76049999999999995</v>
      </c>
      <c r="Q595" s="14">
        <f>'240Nm 11mm 0.76m-min'!Q193</f>
        <v>192.5</v>
      </c>
      <c r="R595" s="26">
        <f>'240Nm 11mm 0.76m-min'!R193</f>
        <v>1</v>
      </c>
    </row>
    <row r="596" spans="1:18" x14ac:dyDescent="0.25">
      <c r="A596" s="24" t="e">
        <f>'240Nm 11mm 0.76m-min'!A194</f>
        <v>#N/A</v>
      </c>
      <c r="B596" s="24">
        <f>'240Nm 11mm 0.76m-min'!B194</f>
        <v>1.151</v>
      </c>
      <c r="C596" s="24" t="str">
        <f>'240Nm 11mm 0.76m-min'!C194</f>
        <v>Tr18x8P4</v>
      </c>
      <c r="D596" s="24" t="str">
        <f>'240Nm 11mm 0.76m-min'!D194</f>
        <v>Tr</v>
      </c>
      <c r="E596" s="35">
        <f>'240Nm 11mm 0.76m-min'!E194</f>
        <v>18</v>
      </c>
      <c r="F596" s="14">
        <f>'240Nm 11mm 0.76m-min'!F194</f>
        <v>8</v>
      </c>
      <c r="G596" s="41">
        <f>'240Nm 11mm 0.76m-min'!G194</f>
        <v>4</v>
      </c>
      <c r="H596" s="24" t="str">
        <f>'240Nm 11mm 0.76m-min'!H194</f>
        <v>J200</v>
      </c>
      <c r="I596" s="35">
        <f>'240Nm 11mm 0.76m-min'!I194</f>
        <v>28</v>
      </c>
      <c r="J596" s="35">
        <f>'240Nm 11mm 0.76m-min'!J194</f>
        <v>35</v>
      </c>
      <c r="K596" s="25">
        <f>'240Nm 11mm 0.76m-min'!K194</f>
        <v>37.07</v>
      </c>
      <c r="L596" s="24" t="str">
        <f>'240Nm 11mm 0.76m-min'!L194</f>
        <v>Acciaio C15</v>
      </c>
      <c r="M596" s="25">
        <f>'240Nm 11mm 0.76m-min'!M194</f>
        <v>27.37</v>
      </c>
      <c r="N596" s="37">
        <f>'240Nm 11mm 0.76m-min'!N194</f>
        <v>240</v>
      </c>
      <c r="O596" s="41">
        <f>'240Nm 11mm 0.76m-min'!O194</f>
        <v>11</v>
      </c>
      <c r="P596" s="46">
        <f>'240Nm 11mm 0.76m-min'!P194</f>
        <v>0.76049999999999995</v>
      </c>
      <c r="Q596" s="14">
        <f>'240Nm 11mm 0.76m-min'!Q194</f>
        <v>192.5</v>
      </c>
      <c r="R596" s="26">
        <f>'240Nm 11mm 0.76m-min'!R194</f>
        <v>1</v>
      </c>
    </row>
    <row r="597" spans="1:18" x14ac:dyDescent="0.25">
      <c r="A597" s="24" t="e">
        <f>'240Nm 11mm 0.76m-min'!A195</f>
        <v>#N/A</v>
      </c>
      <c r="B597" s="24">
        <f>'240Nm 11mm 0.76m-min'!B195</f>
        <v>1.151</v>
      </c>
      <c r="C597" s="24" t="str">
        <f>'240Nm 11mm 0.76m-min'!C195</f>
        <v>Tr18x8P4</v>
      </c>
      <c r="D597" s="24" t="str">
        <f>'240Nm 11mm 0.76m-min'!D195</f>
        <v>Tr</v>
      </c>
      <c r="E597" s="35">
        <f>'240Nm 11mm 0.76m-min'!E195</f>
        <v>18</v>
      </c>
      <c r="F597" s="14">
        <f>'240Nm 11mm 0.76m-min'!F195</f>
        <v>8</v>
      </c>
      <c r="G597" s="41">
        <f>'240Nm 11mm 0.76m-min'!G195</f>
        <v>4</v>
      </c>
      <c r="H597" s="24" t="str">
        <f>'240Nm 11mm 0.76m-min'!H195</f>
        <v>J200</v>
      </c>
      <c r="I597" s="35">
        <f>'240Nm 11mm 0.76m-min'!I195</f>
        <v>28</v>
      </c>
      <c r="J597" s="35">
        <f>'240Nm 11mm 0.76m-min'!J195</f>
        <v>35</v>
      </c>
      <c r="K597" s="25">
        <f>'240Nm 11mm 0.76m-min'!K195</f>
        <v>37.07</v>
      </c>
      <c r="L597" s="24" t="str">
        <f>'240Nm 11mm 0.76m-min'!L195</f>
        <v>Acciaio inox</v>
      </c>
      <c r="M597" s="25">
        <f>'240Nm 11mm 0.76m-min'!M195</f>
        <v>143.29</v>
      </c>
      <c r="N597" s="37">
        <f>'240Nm 11mm 0.76m-min'!N195</f>
        <v>240</v>
      </c>
      <c r="O597" s="41">
        <f>'240Nm 11mm 0.76m-min'!O195</f>
        <v>11</v>
      </c>
      <c r="P597" s="46">
        <f>'240Nm 11mm 0.76m-min'!P195</f>
        <v>0.76049999999999995</v>
      </c>
      <c r="Q597" s="14">
        <f>'240Nm 11mm 0.76m-min'!Q195</f>
        <v>192.5</v>
      </c>
      <c r="R597" s="26">
        <f>'240Nm 11mm 0.76m-min'!R195</f>
        <v>1</v>
      </c>
    </row>
    <row r="598" spans="1:18" x14ac:dyDescent="0.25">
      <c r="A598" s="24" t="e">
        <f>'240Nm 11mm 0.76m-min'!A196</f>
        <v>#N/A</v>
      </c>
      <c r="B598" s="24">
        <f>'240Nm 11mm 0.76m-min'!B196</f>
        <v>1.0149999999999999</v>
      </c>
      <c r="C598" s="24" t="str">
        <f>'240Nm 11mm 0.76m-min'!C196</f>
        <v>Tr20x4</v>
      </c>
      <c r="D598" s="24" t="str">
        <f>'240Nm 11mm 0.76m-min'!D196</f>
        <v>Tr</v>
      </c>
      <c r="E598" s="35">
        <f>'240Nm 11mm 0.76m-min'!E196</f>
        <v>20</v>
      </c>
      <c r="F598" s="14" t="e">
        <f>'240Nm 11mm 0.76m-min'!F196</f>
        <v>#N/A</v>
      </c>
      <c r="G598" s="41">
        <f>'240Nm 11mm 0.76m-min'!G196</f>
        <v>4</v>
      </c>
      <c r="H598" s="24" t="str">
        <f>'240Nm 11mm 0.76m-min'!H196</f>
        <v>J200</v>
      </c>
      <c r="I598" s="35">
        <f>'240Nm 11mm 0.76m-min'!I196</f>
        <v>32</v>
      </c>
      <c r="J598" s="35">
        <f>'240Nm 11mm 0.76m-min'!J196</f>
        <v>44</v>
      </c>
      <c r="K598" s="25">
        <f>'240Nm 11mm 0.76m-min'!K196</f>
        <v>37.82</v>
      </c>
      <c r="L598" s="24" t="str">
        <f>'240Nm 11mm 0.76m-min'!L196</f>
        <v>Acciaio C15</v>
      </c>
      <c r="M598" s="25">
        <f>'240Nm 11mm 0.76m-min'!M196</f>
        <v>28.29</v>
      </c>
      <c r="N598" s="37">
        <f>'240Nm 11mm 0.76m-min'!N196</f>
        <v>240</v>
      </c>
      <c r="O598" s="41">
        <f>'240Nm 11mm 0.76m-min'!O196</f>
        <v>11</v>
      </c>
      <c r="P598" s="46">
        <f>'240Nm 11mm 0.76m-min'!P196</f>
        <v>0.76049999999999995</v>
      </c>
      <c r="Q598" s="14">
        <f>'240Nm 11mm 0.76m-min'!Q196</f>
        <v>192.5</v>
      </c>
      <c r="R598" s="26">
        <f>'240Nm 11mm 0.76m-min'!R196</f>
        <v>1</v>
      </c>
    </row>
    <row r="599" spans="1:18" x14ac:dyDescent="0.25">
      <c r="A599" s="24" t="e">
        <f>'240Nm 11mm 0.76m-min'!A197</f>
        <v>#N/A</v>
      </c>
      <c r="B599" s="24">
        <f>'240Nm 11mm 0.76m-min'!B197</f>
        <v>1.0149999999999999</v>
      </c>
      <c r="C599" s="24" t="str">
        <f>'240Nm 11mm 0.76m-min'!C197</f>
        <v>Tr20x4</v>
      </c>
      <c r="D599" s="24" t="str">
        <f>'240Nm 11mm 0.76m-min'!D197</f>
        <v>Tr</v>
      </c>
      <c r="E599" s="35">
        <f>'240Nm 11mm 0.76m-min'!E197</f>
        <v>20</v>
      </c>
      <c r="F599" s="14" t="e">
        <f>'240Nm 11mm 0.76m-min'!F197</f>
        <v>#N/A</v>
      </c>
      <c r="G599" s="41">
        <f>'240Nm 11mm 0.76m-min'!G197</f>
        <v>4</v>
      </c>
      <c r="H599" s="24" t="str">
        <f>'240Nm 11mm 0.76m-min'!H197</f>
        <v>J200</v>
      </c>
      <c r="I599" s="35">
        <f>'240Nm 11mm 0.76m-min'!I197</f>
        <v>32</v>
      </c>
      <c r="J599" s="35">
        <f>'240Nm 11mm 0.76m-min'!J197</f>
        <v>44</v>
      </c>
      <c r="K599" s="25">
        <f>'240Nm 11mm 0.76m-min'!K197</f>
        <v>37.82</v>
      </c>
      <c r="L599" s="24" t="str">
        <f>'240Nm 11mm 0.76m-min'!L197</f>
        <v>Acciaio inox</v>
      </c>
      <c r="M599" s="25">
        <f>'240Nm 11mm 0.76m-min'!M197</f>
        <v>124.89</v>
      </c>
      <c r="N599" s="37">
        <f>'240Nm 11mm 0.76m-min'!N197</f>
        <v>240</v>
      </c>
      <c r="O599" s="41">
        <f>'240Nm 11mm 0.76m-min'!O197</f>
        <v>11</v>
      </c>
      <c r="P599" s="46">
        <f>'240Nm 11mm 0.76m-min'!P197</f>
        <v>0.76049999999999995</v>
      </c>
      <c r="Q599" s="14">
        <f>'240Nm 11mm 0.76m-min'!Q197</f>
        <v>192.5</v>
      </c>
      <c r="R599" s="26">
        <f>'240Nm 11mm 0.76m-min'!R197</f>
        <v>1</v>
      </c>
    </row>
    <row r="600" spans="1:18" x14ac:dyDescent="0.25">
      <c r="A600" s="24" t="e">
        <f>'240Nm 11mm 0.76m-min'!A198</f>
        <v>#N/A</v>
      </c>
      <c r="B600" s="24">
        <f>'240Nm 11mm 0.76m-min'!B198</f>
        <v>1.2170000000000001</v>
      </c>
      <c r="C600" s="24" t="str">
        <f>'240Nm 11mm 0.76m-min'!C198</f>
        <v>Tr20x8P4</v>
      </c>
      <c r="D600" s="24" t="str">
        <f>'240Nm 11mm 0.76m-min'!D198</f>
        <v>Tr</v>
      </c>
      <c r="E600" s="35">
        <f>'240Nm 11mm 0.76m-min'!E198</f>
        <v>20</v>
      </c>
      <c r="F600" s="14">
        <f>'240Nm 11mm 0.76m-min'!F198</f>
        <v>8</v>
      </c>
      <c r="G600" s="41">
        <f>'240Nm 11mm 0.76m-min'!G198</f>
        <v>4</v>
      </c>
      <c r="H600" s="24" t="str">
        <f>'240Nm 11mm 0.76m-min'!H198</f>
        <v>J200</v>
      </c>
      <c r="I600" s="35">
        <f>'240Nm 11mm 0.76m-min'!I198</f>
        <v>32</v>
      </c>
      <c r="J600" s="35">
        <f>'240Nm 11mm 0.76m-min'!J198</f>
        <v>44</v>
      </c>
      <c r="K600" s="25">
        <f>'240Nm 11mm 0.76m-min'!K198</f>
        <v>38.57</v>
      </c>
      <c r="L600" s="24" t="str">
        <f>'240Nm 11mm 0.76m-min'!L198</f>
        <v>Acciaio C15</v>
      </c>
      <c r="M600" s="25">
        <f>'240Nm 11mm 0.76m-min'!M198</f>
        <v>28.29</v>
      </c>
      <c r="N600" s="37">
        <f>'240Nm 11mm 0.76m-min'!N198</f>
        <v>240</v>
      </c>
      <c r="O600" s="41">
        <f>'240Nm 11mm 0.76m-min'!O198</f>
        <v>11</v>
      </c>
      <c r="P600" s="46">
        <f>'240Nm 11mm 0.76m-min'!P198</f>
        <v>0.76049999999999995</v>
      </c>
      <c r="Q600" s="14">
        <f>'240Nm 11mm 0.76m-min'!Q198</f>
        <v>192.5</v>
      </c>
      <c r="R600" s="26">
        <f>'240Nm 11mm 0.76m-min'!R198</f>
        <v>1</v>
      </c>
    </row>
    <row r="601" spans="1:18" x14ac:dyDescent="0.25">
      <c r="A601" s="24" t="e">
        <f>'240Nm 11mm 0.76m-min'!A199</f>
        <v>#N/A</v>
      </c>
      <c r="B601" s="24">
        <f>'240Nm 11mm 0.76m-min'!B199</f>
        <v>1.2170000000000001</v>
      </c>
      <c r="C601" s="24" t="str">
        <f>'240Nm 11mm 0.76m-min'!C199</f>
        <v>Tr20x8P4</v>
      </c>
      <c r="D601" s="24" t="str">
        <f>'240Nm 11mm 0.76m-min'!D199</f>
        <v>Tr</v>
      </c>
      <c r="E601" s="35">
        <f>'240Nm 11mm 0.76m-min'!E199</f>
        <v>20</v>
      </c>
      <c r="F601" s="14">
        <f>'240Nm 11mm 0.76m-min'!F199</f>
        <v>8</v>
      </c>
      <c r="G601" s="41">
        <f>'240Nm 11mm 0.76m-min'!G199</f>
        <v>4</v>
      </c>
      <c r="H601" s="24" t="str">
        <f>'240Nm 11mm 0.76m-min'!H199</f>
        <v>J200</v>
      </c>
      <c r="I601" s="35">
        <f>'240Nm 11mm 0.76m-min'!I199</f>
        <v>32</v>
      </c>
      <c r="J601" s="35">
        <f>'240Nm 11mm 0.76m-min'!J199</f>
        <v>44</v>
      </c>
      <c r="K601" s="25">
        <f>'240Nm 11mm 0.76m-min'!K199</f>
        <v>38.57</v>
      </c>
      <c r="L601" s="24" t="str">
        <f>'240Nm 11mm 0.76m-min'!L199</f>
        <v>Acciaio inox</v>
      </c>
      <c r="M601" s="25">
        <f>'240Nm 11mm 0.76m-min'!M199</f>
        <v>147.88999999999999</v>
      </c>
      <c r="N601" s="37">
        <f>'240Nm 11mm 0.76m-min'!N199</f>
        <v>240</v>
      </c>
      <c r="O601" s="41">
        <f>'240Nm 11mm 0.76m-min'!O199</f>
        <v>11</v>
      </c>
      <c r="P601" s="46">
        <f>'240Nm 11mm 0.76m-min'!P199</f>
        <v>0.76049999999999995</v>
      </c>
      <c r="Q601" s="14">
        <f>'240Nm 11mm 0.76m-min'!Q199</f>
        <v>192.5</v>
      </c>
      <c r="R601" s="26">
        <f>'240Nm 11mm 0.76m-min'!R199</f>
        <v>1</v>
      </c>
    </row>
    <row r="602" spans="1:18" x14ac:dyDescent="0.25">
      <c r="A602" s="24" t="e">
        <f>'240Nm 11mm 0.76m-min'!A200</f>
        <v>#N/A</v>
      </c>
      <c r="B602" s="24">
        <f>'240Nm 11mm 0.76m-min'!B200</f>
        <v>1.1970000000000001</v>
      </c>
      <c r="C602" s="24" t="str">
        <f>'240Nm 11mm 0.76m-min'!C200</f>
        <v>Tr24x5</v>
      </c>
      <c r="D602" s="24" t="str">
        <f>'240Nm 11mm 0.76m-min'!D200</f>
        <v>Tr</v>
      </c>
      <c r="E602" s="35">
        <f>'240Nm 11mm 0.76m-min'!E200</f>
        <v>24</v>
      </c>
      <c r="F602" s="14" t="e">
        <f>'240Nm 11mm 0.76m-min'!F200</f>
        <v>#N/A</v>
      </c>
      <c r="G602" s="41">
        <f>'240Nm 11mm 0.76m-min'!G200</f>
        <v>5</v>
      </c>
      <c r="H602" s="24" t="str">
        <f>'240Nm 11mm 0.76m-min'!H200</f>
        <v>J200</v>
      </c>
      <c r="I602" s="35">
        <f>'240Nm 11mm 0.76m-min'!I200</f>
        <v>32</v>
      </c>
      <c r="J602" s="35">
        <f>'240Nm 11mm 0.76m-min'!J200</f>
        <v>44</v>
      </c>
      <c r="K602" s="25">
        <f>'240Nm 11mm 0.76m-min'!K200</f>
        <v>40.5</v>
      </c>
      <c r="L602" s="24" t="str">
        <f>'240Nm 11mm 0.76m-min'!L200</f>
        <v>Acciaio C15</v>
      </c>
      <c r="M602" s="25">
        <f>'240Nm 11mm 0.76m-min'!M200</f>
        <v>34.82</v>
      </c>
      <c r="N602" s="37">
        <f>'240Nm 11mm 0.76m-min'!N200</f>
        <v>240</v>
      </c>
      <c r="O602" s="41">
        <f>'240Nm 11mm 0.76m-min'!O200</f>
        <v>11</v>
      </c>
      <c r="P602" s="46">
        <f>'240Nm 11mm 0.76m-min'!P200</f>
        <v>0.76049999999999995</v>
      </c>
      <c r="Q602" s="14">
        <f>'240Nm 11mm 0.76m-min'!Q200</f>
        <v>154</v>
      </c>
      <c r="R602" s="26">
        <f>'240Nm 11mm 0.76m-min'!R200</f>
        <v>1</v>
      </c>
    </row>
    <row r="603" spans="1:18" x14ac:dyDescent="0.25">
      <c r="A603" s="24" t="e">
        <f>'240Nm 11mm 0.76m-min'!A201</f>
        <v>#N/A</v>
      </c>
      <c r="B603" s="24">
        <f>'240Nm 11mm 0.76m-min'!B201</f>
        <v>1.1970000000000001</v>
      </c>
      <c r="C603" s="24" t="str">
        <f>'240Nm 11mm 0.76m-min'!C201</f>
        <v>Tr24x5</v>
      </c>
      <c r="D603" s="24" t="str">
        <f>'240Nm 11mm 0.76m-min'!D201</f>
        <v>Tr</v>
      </c>
      <c r="E603" s="35">
        <f>'240Nm 11mm 0.76m-min'!E201</f>
        <v>24</v>
      </c>
      <c r="F603" s="14" t="e">
        <f>'240Nm 11mm 0.76m-min'!F201</f>
        <v>#N/A</v>
      </c>
      <c r="G603" s="41">
        <f>'240Nm 11mm 0.76m-min'!G201</f>
        <v>5</v>
      </c>
      <c r="H603" s="24" t="str">
        <f>'240Nm 11mm 0.76m-min'!H201</f>
        <v>J200</v>
      </c>
      <c r="I603" s="35">
        <f>'240Nm 11mm 0.76m-min'!I201</f>
        <v>32</v>
      </c>
      <c r="J603" s="35">
        <f>'240Nm 11mm 0.76m-min'!J201</f>
        <v>44</v>
      </c>
      <c r="K603" s="25">
        <f>'240Nm 11mm 0.76m-min'!K201</f>
        <v>40.5</v>
      </c>
      <c r="L603" s="24" t="str">
        <f>'240Nm 11mm 0.76m-min'!L201</f>
        <v>Acciaio inox</v>
      </c>
      <c r="M603" s="25">
        <f>'240Nm 11mm 0.76m-min'!M201</f>
        <v>147.52000000000001</v>
      </c>
      <c r="N603" s="37">
        <f>'240Nm 11mm 0.76m-min'!N201</f>
        <v>240</v>
      </c>
      <c r="O603" s="41">
        <f>'240Nm 11mm 0.76m-min'!O201</f>
        <v>11</v>
      </c>
      <c r="P603" s="46">
        <f>'240Nm 11mm 0.76m-min'!P201</f>
        <v>0.76049999999999995</v>
      </c>
      <c r="Q603" s="14">
        <f>'240Nm 11mm 0.76m-min'!Q201</f>
        <v>154</v>
      </c>
      <c r="R603" s="26">
        <f>'240Nm 11mm 0.76m-min'!R201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62E7-AF43-4CF9-90D8-430DFDA841ED}">
  <dimension ref="A1:S604"/>
  <sheetViews>
    <sheetView topLeftCell="B1" workbookViewId="0">
      <selection activeCell="W9" sqref="W9"/>
    </sheetView>
  </sheetViews>
  <sheetFormatPr defaultRowHeight="15" x14ac:dyDescent="0.25"/>
  <cols>
    <col min="1" max="1" width="14.28515625" style="24" hidden="1" customWidth="1"/>
    <col min="2" max="2" width="14.28515625" style="51" customWidth="1"/>
    <col min="3" max="3" width="14.28515625" style="49" customWidth="1"/>
    <col min="4" max="5" width="14.28515625" style="24" hidden="1" customWidth="1"/>
    <col min="6" max="6" width="14.28515625" style="35" customWidth="1"/>
    <col min="7" max="7" width="14.28515625" style="14" hidden="1" customWidth="1"/>
    <col min="8" max="8" width="14.28515625" style="41" hidden="1" customWidth="1"/>
    <col min="9" max="9" width="14.28515625" style="24" hidden="1" customWidth="1"/>
    <col min="10" max="11" width="14.28515625" style="35" hidden="1" customWidth="1"/>
    <col min="12" max="12" width="14.28515625" style="25" hidden="1" customWidth="1"/>
    <col min="13" max="13" width="14.28515625" style="24" hidden="1" customWidth="1"/>
    <col min="14" max="14" width="14.28515625" style="25" hidden="1" customWidth="1"/>
    <col min="15" max="15" width="14.28515625" style="37" hidden="1" customWidth="1"/>
    <col min="16" max="16" width="14.28515625" style="41" hidden="1" customWidth="1"/>
    <col min="17" max="17" width="14.28515625" style="46" hidden="1" customWidth="1"/>
    <col min="18" max="18" width="14.28515625" style="14" customWidth="1"/>
    <col min="19" max="19" width="14.28515625" style="26" hidden="1" customWidth="1"/>
  </cols>
  <sheetData>
    <row r="1" spans="1:19" s="54" customFormat="1" ht="131.25" customHeight="1" x14ac:dyDescent="0.25">
      <c r="A1" s="54" t="s">
        <v>64</v>
      </c>
      <c r="B1" s="55" t="s">
        <v>93</v>
      </c>
      <c r="C1" s="56" t="s">
        <v>86</v>
      </c>
      <c r="D1" s="54" t="s">
        <v>66</v>
      </c>
      <c r="E1" s="54" t="s">
        <v>11</v>
      </c>
      <c r="F1" s="57" t="s">
        <v>81</v>
      </c>
      <c r="G1" s="58" t="s">
        <v>83</v>
      </c>
      <c r="H1" s="59" t="s">
        <v>8</v>
      </c>
      <c r="I1" s="54" t="s">
        <v>67</v>
      </c>
      <c r="J1" s="57" t="s">
        <v>84</v>
      </c>
      <c r="K1" s="57" t="s">
        <v>69</v>
      </c>
      <c r="L1" s="60" t="s">
        <v>85</v>
      </c>
      <c r="M1" s="54" t="s">
        <v>71</v>
      </c>
      <c r="N1" s="60" t="s">
        <v>72</v>
      </c>
      <c r="O1" s="61" t="s">
        <v>80</v>
      </c>
      <c r="P1" s="59" t="s">
        <v>73</v>
      </c>
      <c r="Q1" s="62" t="s">
        <v>27</v>
      </c>
      <c r="R1" s="58" t="s">
        <v>34</v>
      </c>
      <c r="S1" s="63" t="s">
        <v>74</v>
      </c>
    </row>
    <row r="2" spans="1:19" x14ac:dyDescent="0.25">
      <c r="A2" s="24" t="e">
        <v>#N/A</v>
      </c>
      <c r="B2" s="51" t="e">
        <f>Table1[[#This Row],[Durata d''esercizio min. Doppie corse]]/(Cycle_max*60*24)</f>
        <v>#N/A</v>
      </c>
      <c r="C2" s="49">
        <f>'80Nm 33mm 2.28m-min'!B177</f>
        <v>0.94399999999999995</v>
      </c>
      <c r="D2" s="24" t="str">
        <f>'80Nm 33mm 2.28m-min'!C177</f>
        <v>Ds16x35</v>
      </c>
      <c r="E2" s="24" t="str">
        <f>'80Nm 33mm 2.28m-min'!D177</f>
        <v>Ds</v>
      </c>
      <c r="F2" s="35">
        <f>'80Nm 33mm 2.28m-min'!E177</f>
        <v>16</v>
      </c>
      <c r="G2" s="14" t="e">
        <f>'80Nm 33mm 2.28m-min'!F177</f>
        <v>#N/A</v>
      </c>
      <c r="H2" s="41">
        <f>'80Nm 33mm 2.28m-min'!G177</f>
        <v>35</v>
      </c>
      <c r="I2" s="24" t="str">
        <f>'80Nm 33mm 2.28m-min'!H177</f>
        <v>J200</v>
      </c>
      <c r="J2" s="35">
        <f>'80Nm 33mm 2.28m-min'!I177</f>
        <v>28</v>
      </c>
      <c r="K2" s="35">
        <f>'80Nm 33mm 2.28m-min'!J177</f>
        <v>35</v>
      </c>
      <c r="L2" s="25">
        <f>'80Nm 33mm 2.28m-min'!K177</f>
        <v>37.11</v>
      </c>
      <c r="M2" s="24" t="str">
        <f>'80Nm 33mm 2.28m-min'!L177</f>
        <v>Acciaio inox</v>
      </c>
      <c r="N2" s="25">
        <f>'80Nm 33mm 2.28m-min'!M177</f>
        <v>120.54</v>
      </c>
      <c r="O2" s="37">
        <f>'80Nm 33mm 2.28m-min'!N177</f>
        <v>80</v>
      </c>
      <c r="P2" s="41">
        <f>'80Nm 33mm 2.28m-min'!O177</f>
        <v>33</v>
      </c>
      <c r="Q2" s="46">
        <f>'80Nm 33mm 2.28m-min'!P177</f>
        <v>2.2810000000000001</v>
      </c>
      <c r="R2" s="14">
        <f>'80Nm 33mm 2.28m-min'!Q177</f>
        <v>66</v>
      </c>
      <c r="S2" s="26">
        <f>'80Nm 33mm 2.28m-min'!R177</f>
        <v>1</v>
      </c>
    </row>
    <row r="3" spans="1:19" x14ac:dyDescent="0.25">
      <c r="A3" s="24" t="e">
        <f>'80Nm 33mm 2.28m-min'!A178</f>
        <v>#N/A</v>
      </c>
      <c r="B3" s="51" t="e">
        <f>Table1[[#This Row],[Durata d''esercizio min. Doppie corse]]/(Cycle_max*60*24)</f>
        <v>#N/A</v>
      </c>
      <c r="C3" s="49">
        <f>'80Nm 33mm 2.28m-min'!B178</f>
        <v>3.0070000000000001</v>
      </c>
      <c r="D3" s="24" t="str">
        <f>'80Nm 33mm 2.28m-min'!C178</f>
        <v>Ds18x100</v>
      </c>
      <c r="E3" s="24" t="str">
        <f>'80Nm 33mm 2.28m-min'!D178</f>
        <v>Ds</v>
      </c>
      <c r="F3" s="35">
        <f>'80Nm 33mm 2.28m-min'!E178</f>
        <v>18</v>
      </c>
      <c r="G3" s="14" t="e">
        <f>'80Nm 33mm 2.28m-min'!F178</f>
        <v>#N/A</v>
      </c>
      <c r="H3" s="41">
        <f>'80Nm 33mm 2.28m-min'!G178</f>
        <v>100</v>
      </c>
      <c r="I3" s="24" t="str">
        <f>'80Nm 33mm 2.28m-min'!H178</f>
        <v>J200</v>
      </c>
      <c r="J3" s="35">
        <f>'80Nm 33mm 2.28m-min'!I178</f>
        <v>28</v>
      </c>
      <c r="K3" s="35">
        <f>'80Nm 33mm 2.28m-min'!J178</f>
        <v>35</v>
      </c>
      <c r="L3" s="25">
        <f>'80Nm 33mm 2.28m-min'!K178</f>
        <v>38.22</v>
      </c>
      <c r="M3" s="24" t="str">
        <f>'80Nm 33mm 2.28m-min'!L178</f>
        <v>Acciaio inox</v>
      </c>
      <c r="N3" s="25">
        <f>'80Nm 33mm 2.28m-min'!M178</f>
        <v>146.69999999999999</v>
      </c>
      <c r="O3" s="37">
        <f>'80Nm 33mm 2.28m-min'!N178</f>
        <v>80</v>
      </c>
      <c r="P3" s="41">
        <f>'80Nm 33mm 2.28m-min'!O178</f>
        <v>33</v>
      </c>
      <c r="Q3" s="46">
        <f>'80Nm 33mm 2.28m-min'!P178</f>
        <v>2.2810000000000001</v>
      </c>
      <c r="R3" s="14">
        <f>'80Nm 33mm 2.28m-min'!Q178</f>
        <v>23.1</v>
      </c>
      <c r="S3" s="26">
        <f>'80Nm 33mm 2.28m-min'!R178</f>
        <v>1</v>
      </c>
    </row>
    <row r="4" spans="1:19" x14ac:dyDescent="0.25">
      <c r="A4" s="24" t="e">
        <f>'80Nm 33mm 2.28m-min'!A179</f>
        <v>#N/A</v>
      </c>
      <c r="B4" s="51" t="e">
        <f>Table1[[#This Row],[Durata d''esercizio min. Doppie corse]]/(Cycle_max*60*24)</f>
        <v>#N/A</v>
      </c>
      <c r="C4" s="49">
        <f>'80Nm 33mm 2.28m-min'!B179</f>
        <v>0.70699999999999996</v>
      </c>
      <c r="D4" s="24" t="str">
        <f>'80Nm 33mm 2.28m-min'!C179</f>
        <v>Ds18x24</v>
      </c>
      <c r="E4" s="24" t="str">
        <f>'80Nm 33mm 2.28m-min'!D179</f>
        <v>Ds</v>
      </c>
      <c r="F4" s="35">
        <f>'80Nm 33mm 2.28m-min'!E179</f>
        <v>18</v>
      </c>
      <c r="G4" s="14" t="e">
        <f>'80Nm 33mm 2.28m-min'!F179</f>
        <v>#N/A</v>
      </c>
      <c r="H4" s="41">
        <f>'80Nm 33mm 2.28m-min'!G179</f>
        <v>24</v>
      </c>
      <c r="I4" s="24" t="str">
        <f>'80Nm 33mm 2.28m-min'!H179</f>
        <v>J200</v>
      </c>
      <c r="J4" s="35">
        <f>'80Nm 33mm 2.28m-min'!I179</f>
        <v>28</v>
      </c>
      <c r="K4" s="35">
        <f>'80Nm 33mm 2.28m-min'!J179</f>
        <v>35</v>
      </c>
      <c r="L4" s="25">
        <f>'80Nm 33mm 2.28m-min'!K179</f>
        <v>37.479999999999997</v>
      </c>
      <c r="M4" s="24" t="str">
        <f>'80Nm 33mm 2.28m-min'!L179</f>
        <v>Acciaio inox</v>
      </c>
      <c r="N4" s="25">
        <f>'80Nm 33mm 2.28m-min'!M179</f>
        <v>146.37</v>
      </c>
      <c r="O4" s="37">
        <f>'80Nm 33mm 2.28m-min'!N179</f>
        <v>80</v>
      </c>
      <c r="P4" s="41">
        <f>'80Nm 33mm 2.28m-min'!O179</f>
        <v>33</v>
      </c>
      <c r="Q4" s="46">
        <f>'80Nm 33mm 2.28m-min'!P179</f>
        <v>2.2810000000000001</v>
      </c>
      <c r="R4" s="14">
        <f>'80Nm 33mm 2.28m-min'!Q179</f>
        <v>96.25</v>
      </c>
      <c r="S4" s="26">
        <f>'80Nm 33mm 2.28m-min'!R179</f>
        <v>1</v>
      </c>
    </row>
    <row r="5" spans="1:19" x14ac:dyDescent="0.25">
      <c r="A5" s="24" t="e">
        <f>'80Nm 33mm 2.28m-min'!A180</f>
        <v>#N/A</v>
      </c>
      <c r="B5" s="51" t="e">
        <f>Table1[[#This Row],[Durata d''esercizio min. Doppie corse]]/(Cycle_max*60*24)</f>
        <v>#N/A</v>
      </c>
      <c r="C5" s="49">
        <f>'80Nm 33mm 2.28m-min'!B180</f>
        <v>1.071</v>
      </c>
      <c r="D5" s="24" t="str">
        <f>'80Nm 33mm 2.28m-min'!C180</f>
        <v>Ds18x40</v>
      </c>
      <c r="E5" s="24" t="str">
        <f>'80Nm 33mm 2.28m-min'!D180</f>
        <v>Ds</v>
      </c>
      <c r="F5" s="35">
        <f>'80Nm 33mm 2.28m-min'!E180</f>
        <v>18</v>
      </c>
      <c r="G5" s="14" t="e">
        <f>'80Nm 33mm 2.28m-min'!F180</f>
        <v>#N/A</v>
      </c>
      <c r="H5" s="41">
        <f>'80Nm 33mm 2.28m-min'!G180</f>
        <v>40</v>
      </c>
      <c r="I5" s="24" t="str">
        <f>'80Nm 33mm 2.28m-min'!H180</f>
        <v>J200</v>
      </c>
      <c r="J5" s="35">
        <f>'80Nm 33mm 2.28m-min'!I180</f>
        <v>28</v>
      </c>
      <c r="K5" s="35">
        <f>'80Nm 33mm 2.28m-min'!J180</f>
        <v>35</v>
      </c>
      <c r="L5" s="25">
        <f>'80Nm 33mm 2.28m-min'!K180</f>
        <v>37.86</v>
      </c>
      <c r="M5" s="24" t="str">
        <f>'80Nm 33mm 2.28m-min'!L180</f>
        <v>Acciaio inox</v>
      </c>
      <c r="N5" s="25">
        <f>'80Nm 33mm 2.28m-min'!M180</f>
        <v>134.07</v>
      </c>
      <c r="O5" s="37">
        <f>'80Nm 33mm 2.28m-min'!N180</f>
        <v>80</v>
      </c>
      <c r="P5" s="41">
        <f>'80Nm 33mm 2.28m-min'!O180</f>
        <v>33</v>
      </c>
      <c r="Q5" s="46">
        <f>'80Nm 33mm 2.28m-min'!P180</f>
        <v>2.2810000000000001</v>
      </c>
      <c r="R5" s="14">
        <f>'80Nm 33mm 2.28m-min'!Q180</f>
        <v>57.75</v>
      </c>
      <c r="S5" s="26">
        <f>'80Nm 33mm 2.28m-min'!R180</f>
        <v>1</v>
      </c>
    </row>
    <row r="6" spans="1:19" x14ac:dyDescent="0.25">
      <c r="A6" s="24" t="e">
        <f>'80Nm 33mm 2.28m-min'!A181</f>
        <v>#N/A</v>
      </c>
      <c r="B6" s="51" t="e">
        <f>Table1[[#This Row],[Durata d''esercizio min. Doppie corse]]/(Cycle_max*60*24)</f>
        <v>#N/A</v>
      </c>
      <c r="C6" s="49">
        <f>'80Nm 33mm 2.28m-min'!B181</f>
        <v>2.375</v>
      </c>
      <c r="D6" s="24" t="str">
        <f>'80Nm 33mm 2.28m-min'!C181</f>
        <v>Ds18x80</v>
      </c>
      <c r="E6" s="24" t="str">
        <f>'80Nm 33mm 2.28m-min'!D181</f>
        <v>Ds</v>
      </c>
      <c r="F6" s="35">
        <f>'80Nm 33mm 2.28m-min'!E181</f>
        <v>18</v>
      </c>
      <c r="G6" s="14" t="e">
        <f>'80Nm 33mm 2.28m-min'!F181</f>
        <v>#N/A</v>
      </c>
      <c r="H6" s="41">
        <f>'80Nm 33mm 2.28m-min'!G181</f>
        <v>80</v>
      </c>
      <c r="I6" s="24" t="str">
        <f>'80Nm 33mm 2.28m-min'!H181</f>
        <v>J200</v>
      </c>
      <c r="J6" s="35">
        <f>'80Nm 33mm 2.28m-min'!I181</f>
        <v>28</v>
      </c>
      <c r="K6" s="35">
        <f>'80Nm 33mm 2.28m-min'!J181</f>
        <v>35</v>
      </c>
      <c r="L6" s="25">
        <f>'80Nm 33mm 2.28m-min'!K181</f>
        <v>38.04</v>
      </c>
      <c r="M6" s="24" t="str">
        <f>'80Nm 33mm 2.28m-min'!L181</f>
        <v>Acciaio inox</v>
      </c>
      <c r="N6" s="25">
        <f>'80Nm 33mm 2.28m-min'!M181</f>
        <v>139.4</v>
      </c>
      <c r="O6" s="37">
        <f>'80Nm 33mm 2.28m-min'!N181</f>
        <v>80</v>
      </c>
      <c r="P6" s="41">
        <f>'80Nm 33mm 2.28m-min'!O181</f>
        <v>33</v>
      </c>
      <c r="Q6" s="46">
        <f>'80Nm 33mm 2.28m-min'!P181</f>
        <v>2.2810000000000001</v>
      </c>
      <c r="R6" s="14">
        <f>'80Nm 33mm 2.28m-min'!Q181</f>
        <v>28.875</v>
      </c>
      <c r="S6" s="26">
        <f>'80Nm 33mm 2.28m-min'!R181</f>
        <v>1</v>
      </c>
    </row>
    <row r="7" spans="1:19" x14ac:dyDescent="0.25">
      <c r="A7" s="24" t="e">
        <f>'80Nm 33mm 2.28m-min'!A182</f>
        <v>#N/A</v>
      </c>
      <c r="B7" s="51" t="e">
        <f>Table1[[#This Row],[Durata d''esercizio min. Doppie corse]]/(Cycle_max*60*24)</f>
        <v>#N/A</v>
      </c>
      <c r="C7" s="49">
        <f>'80Nm 33mm 2.28m-min'!B182</f>
        <v>0.64900000000000002</v>
      </c>
      <c r="D7" s="24" t="str">
        <f>'80Nm 33mm 2.28m-min'!C182</f>
        <v>Ds20x20</v>
      </c>
      <c r="E7" s="24" t="str">
        <f>'80Nm 33mm 2.28m-min'!D182</f>
        <v>Ds</v>
      </c>
      <c r="F7" s="35">
        <f>'80Nm 33mm 2.28m-min'!E182</f>
        <v>20</v>
      </c>
      <c r="G7" s="14" t="e">
        <f>'80Nm 33mm 2.28m-min'!F182</f>
        <v>#N/A</v>
      </c>
      <c r="H7" s="41">
        <f>'80Nm 33mm 2.28m-min'!G182</f>
        <v>20</v>
      </c>
      <c r="I7" s="24" t="str">
        <f>'80Nm 33mm 2.28m-min'!H182</f>
        <v>J200</v>
      </c>
      <c r="J7" s="35">
        <f>'80Nm 33mm 2.28m-min'!I182</f>
        <v>32</v>
      </c>
      <c r="K7" s="35">
        <f>'80Nm 33mm 2.28m-min'!J182</f>
        <v>44</v>
      </c>
      <c r="L7" s="25">
        <f>'80Nm 33mm 2.28m-min'!K182</f>
        <v>43.75</v>
      </c>
      <c r="M7" s="24" t="str">
        <f>'80Nm 33mm 2.28m-min'!L182</f>
        <v>Acciaio inox</v>
      </c>
      <c r="N7" s="25">
        <f>'80Nm 33mm 2.28m-min'!M182</f>
        <v>154.97999999999999</v>
      </c>
      <c r="O7" s="37">
        <f>'80Nm 33mm 2.28m-min'!N182</f>
        <v>80</v>
      </c>
      <c r="P7" s="41">
        <f>'80Nm 33mm 2.28m-min'!O182</f>
        <v>33</v>
      </c>
      <c r="Q7" s="46">
        <f>'80Nm 33mm 2.28m-min'!P182</f>
        <v>2.2810000000000001</v>
      </c>
      <c r="R7" s="14">
        <f>'80Nm 33mm 2.28m-min'!Q182</f>
        <v>115.5</v>
      </c>
      <c r="S7" s="26">
        <f>'80Nm 33mm 2.28m-min'!R182</f>
        <v>1</v>
      </c>
    </row>
    <row r="8" spans="1:19" x14ac:dyDescent="0.25">
      <c r="A8" s="24" t="e">
        <f>'80Nm 33mm 2.28m-min'!A183</f>
        <v>#N/A</v>
      </c>
      <c r="B8" s="51" t="e">
        <f>Table1[[#This Row],[Durata d''esercizio min. Doppie corse]]/(Cycle_max*60*24)</f>
        <v>#N/A</v>
      </c>
      <c r="C8" s="49">
        <f>'80Nm 33mm 2.28m-min'!B183</f>
        <v>1.323</v>
      </c>
      <c r="D8" s="24" t="str">
        <f>'80Nm 33mm 2.28m-min'!C183</f>
        <v>Ds20x50</v>
      </c>
      <c r="E8" s="24" t="str">
        <f>'80Nm 33mm 2.28m-min'!D183</f>
        <v>Ds</v>
      </c>
      <c r="F8" s="35">
        <f>'80Nm 33mm 2.28m-min'!E183</f>
        <v>20</v>
      </c>
      <c r="G8" s="14" t="e">
        <f>'80Nm 33mm 2.28m-min'!F183</f>
        <v>#N/A</v>
      </c>
      <c r="H8" s="41">
        <f>'80Nm 33mm 2.28m-min'!G183</f>
        <v>50</v>
      </c>
      <c r="I8" s="24" t="str">
        <f>'80Nm 33mm 2.28m-min'!H183</f>
        <v>J200</v>
      </c>
      <c r="J8" s="35">
        <f>'80Nm 33mm 2.28m-min'!I183</f>
        <v>32</v>
      </c>
      <c r="K8" s="35">
        <f>'80Nm 33mm 2.28m-min'!J183</f>
        <v>44</v>
      </c>
      <c r="L8" s="25">
        <f>'80Nm 33mm 2.28m-min'!K183</f>
        <v>44.19</v>
      </c>
      <c r="M8" s="24" t="str">
        <f>'80Nm 33mm 2.28m-min'!L183</f>
        <v>Alluminio</v>
      </c>
      <c r="N8" s="25" t="str">
        <f>'80Nm 33mm 2.28m-min'!M183</f>
        <v>Su richiesta</v>
      </c>
      <c r="O8" s="37">
        <f>'80Nm 33mm 2.28m-min'!N183</f>
        <v>80</v>
      </c>
      <c r="P8" s="41">
        <f>'80Nm 33mm 2.28m-min'!O183</f>
        <v>33</v>
      </c>
      <c r="Q8" s="46">
        <f>'80Nm 33mm 2.28m-min'!P183</f>
        <v>2.2810000000000001</v>
      </c>
      <c r="R8" s="14">
        <f>'80Nm 33mm 2.28m-min'!Q183</f>
        <v>46.2</v>
      </c>
      <c r="S8" s="26">
        <f>'80Nm 33mm 2.28m-min'!R183</f>
        <v>1</v>
      </c>
    </row>
    <row r="9" spans="1:19" x14ac:dyDescent="0.25">
      <c r="A9" s="24" t="e">
        <f>'80Nm 33mm 2.28m-min'!A184</f>
        <v>#N/A</v>
      </c>
      <c r="B9" s="51" t="e">
        <f>Table1[[#This Row],[Durata d''esercizio min. Doppie corse]]/(Cycle_max*60*24)</f>
        <v>#N/A</v>
      </c>
      <c r="C9" s="49">
        <f>'80Nm 33mm 2.28m-min'!B184</f>
        <v>1.323</v>
      </c>
      <c r="D9" s="24" t="str">
        <f>'80Nm 33mm 2.28m-min'!C184</f>
        <v>Ds20x50</v>
      </c>
      <c r="E9" s="24" t="str">
        <f>'80Nm 33mm 2.28m-min'!D184</f>
        <v>Ds</v>
      </c>
      <c r="F9" s="35">
        <f>'80Nm 33mm 2.28m-min'!E184</f>
        <v>20</v>
      </c>
      <c r="G9" s="14" t="e">
        <f>'80Nm 33mm 2.28m-min'!F184</f>
        <v>#N/A</v>
      </c>
      <c r="H9" s="41">
        <f>'80Nm 33mm 2.28m-min'!G184</f>
        <v>50</v>
      </c>
      <c r="I9" s="24" t="str">
        <f>'80Nm 33mm 2.28m-min'!H184</f>
        <v>J200</v>
      </c>
      <c r="J9" s="35">
        <f>'80Nm 33mm 2.28m-min'!I184</f>
        <v>32</v>
      </c>
      <c r="K9" s="35">
        <f>'80Nm 33mm 2.28m-min'!J184</f>
        <v>44</v>
      </c>
      <c r="L9" s="25">
        <f>'80Nm 33mm 2.28m-min'!K184</f>
        <v>44.19</v>
      </c>
      <c r="M9" s="24" t="str">
        <f>'80Nm 33mm 2.28m-min'!L184</f>
        <v>Acciaio inox</v>
      </c>
      <c r="N9" s="25">
        <f>'80Nm 33mm 2.28m-min'!M184</f>
        <v>156.78</v>
      </c>
      <c r="O9" s="37">
        <f>'80Nm 33mm 2.28m-min'!N184</f>
        <v>80</v>
      </c>
      <c r="P9" s="41">
        <f>'80Nm 33mm 2.28m-min'!O184</f>
        <v>33</v>
      </c>
      <c r="Q9" s="46">
        <f>'80Nm 33mm 2.28m-min'!P184</f>
        <v>2.2810000000000001</v>
      </c>
      <c r="R9" s="14">
        <f>'80Nm 33mm 2.28m-min'!Q184</f>
        <v>46.2</v>
      </c>
      <c r="S9" s="26">
        <f>'80Nm 33mm 2.28m-min'!R184</f>
        <v>1</v>
      </c>
    </row>
    <row r="10" spans="1:19" x14ac:dyDescent="0.25">
      <c r="A10" s="24" t="e">
        <f>'80Nm 33mm 2.28m-min'!A185</f>
        <v>#N/A</v>
      </c>
      <c r="B10" s="51" t="e">
        <f>Table1[[#This Row],[Durata d''esercizio min. Doppie corse]]/(Cycle_max*60*24)</f>
        <v>#N/A</v>
      </c>
      <c r="C10" s="49">
        <f>'80Nm 33mm 2.28m-min'!B185</f>
        <v>1.6519999999999999</v>
      </c>
      <c r="D10" s="24" t="str">
        <f>'80Nm 33mm 2.28m-min'!C185</f>
        <v>Ds20x60</v>
      </c>
      <c r="E10" s="24" t="str">
        <f>'80Nm 33mm 2.28m-min'!D185</f>
        <v>Ds</v>
      </c>
      <c r="F10" s="35">
        <f>'80Nm 33mm 2.28m-min'!E185</f>
        <v>20</v>
      </c>
      <c r="G10" s="14" t="e">
        <f>'80Nm 33mm 2.28m-min'!F185</f>
        <v>#N/A</v>
      </c>
      <c r="H10" s="41">
        <f>'80Nm 33mm 2.28m-min'!G185</f>
        <v>60</v>
      </c>
      <c r="I10" s="24" t="str">
        <f>'80Nm 33mm 2.28m-min'!H185</f>
        <v>J200</v>
      </c>
      <c r="J10" s="35">
        <f>'80Nm 33mm 2.28m-min'!I185</f>
        <v>32</v>
      </c>
      <c r="K10" s="35">
        <f>'80Nm 33mm 2.28m-min'!J185</f>
        <v>44</v>
      </c>
      <c r="L10" s="25">
        <f>'80Nm 33mm 2.28m-min'!K185</f>
        <v>44.63</v>
      </c>
      <c r="M10" s="24" t="str">
        <f>'80Nm 33mm 2.28m-min'!L185</f>
        <v>Acciaio inox</v>
      </c>
      <c r="N10" s="25">
        <f>'80Nm 33mm 2.28m-min'!M185</f>
        <v>158.26</v>
      </c>
      <c r="O10" s="37">
        <f>'80Nm 33mm 2.28m-min'!N185</f>
        <v>80</v>
      </c>
      <c r="P10" s="41">
        <f>'80Nm 33mm 2.28m-min'!O185</f>
        <v>33</v>
      </c>
      <c r="Q10" s="46">
        <f>'80Nm 33mm 2.28m-min'!P185</f>
        <v>2.2810000000000001</v>
      </c>
      <c r="R10" s="14">
        <f>'80Nm 33mm 2.28m-min'!Q185</f>
        <v>38.5</v>
      </c>
      <c r="S10" s="26">
        <f>'80Nm 33mm 2.28m-min'!R185</f>
        <v>1</v>
      </c>
    </row>
    <row r="11" spans="1:19" x14ac:dyDescent="0.25">
      <c r="A11" s="24" t="e">
        <f>'80Nm 33mm 2.28m-min'!A186</f>
        <v>#N/A</v>
      </c>
      <c r="B11" s="51" t="e">
        <f>Table1[[#This Row],[Durata d''esercizio min. Doppie corse]]/(Cycle_max*60*24)</f>
        <v>#N/A</v>
      </c>
      <c r="C11" s="49">
        <f>'80Nm 33mm 2.28m-min'!B186</f>
        <v>2.1819999999999999</v>
      </c>
      <c r="D11" s="24" t="str">
        <f>'80Nm 33mm 2.28m-min'!C186</f>
        <v>Ds20x80</v>
      </c>
      <c r="E11" s="24" t="str">
        <f>'80Nm 33mm 2.28m-min'!D186</f>
        <v>Ds</v>
      </c>
      <c r="F11" s="35">
        <f>'80Nm 33mm 2.28m-min'!E186</f>
        <v>20</v>
      </c>
      <c r="G11" s="14" t="e">
        <f>'80Nm 33mm 2.28m-min'!F186</f>
        <v>#N/A</v>
      </c>
      <c r="H11" s="41">
        <f>'80Nm 33mm 2.28m-min'!G186</f>
        <v>80</v>
      </c>
      <c r="I11" s="24" t="str">
        <f>'80Nm 33mm 2.28m-min'!H186</f>
        <v>J200</v>
      </c>
      <c r="J11" s="35">
        <f>'80Nm 33mm 2.28m-min'!I186</f>
        <v>32</v>
      </c>
      <c r="K11" s="35">
        <f>'80Nm 33mm 2.28m-min'!J186</f>
        <v>44</v>
      </c>
      <c r="L11" s="25">
        <f>'80Nm 33mm 2.28m-min'!K186</f>
        <v>45.08</v>
      </c>
      <c r="M11" s="24" t="str">
        <f>'80Nm 33mm 2.28m-min'!L186</f>
        <v>Acciaio inox</v>
      </c>
      <c r="N11" s="25">
        <f>'80Nm 33mm 2.28m-min'!M186</f>
        <v>164.82</v>
      </c>
      <c r="O11" s="37">
        <f>'80Nm 33mm 2.28m-min'!N186</f>
        <v>80</v>
      </c>
      <c r="P11" s="41">
        <f>'80Nm 33mm 2.28m-min'!O186</f>
        <v>33</v>
      </c>
      <c r="Q11" s="46">
        <f>'80Nm 33mm 2.28m-min'!P186</f>
        <v>2.2810000000000001</v>
      </c>
      <c r="R11" s="14">
        <f>'80Nm 33mm 2.28m-min'!Q186</f>
        <v>28.875</v>
      </c>
      <c r="S11" s="26">
        <f>'80Nm 33mm 2.28m-min'!R186</f>
        <v>1</v>
      </c>
    </row>
    <row r="12" spans="1:19" x14ac:dyDescent="0.25">
      <c r="A12" s="24" t="e">
        <f>'80Nm 33mm 2.28m-min'!A187</f>
        <v>#N/A</v>
      </c>
      <c r="B12" s="51" t="e">
        <f>Table1[[#This Row],[Durata d''esercizio min. Doppie corse]]/(Cycle_max*60*24)</f>
        <v>#N/A</v>
      </c>
      <c r="C12" s="49">
        <f>'80Nm 33mm 2.28m-min'!B187</f>
        <v>2.6640000000000001</v>
      </c>
      <c r="D12" s="24" t="str">
        <f>'80Nm 33mm 2.28m-min'!C187</f>
        <v>Ds20x90</v>
      </c>
      <c r="E12" s="24" t="str">
        <f>'80Nm 33mm 2.28m-min'!D187</f>
        <v>Ds</v>
      </c>
      <c r="F12" s="35">
        <f>'80Nm 33mm 2.28m-min'!E187</f>
        <v>20</v>
      </c>
      <c r="G12" s="14" t="e">
        <f>'80Nm 33mm 2.28m-min'!F187</f>
        <v>#N/A</v>
      </c>
      <c r="H12" s="41">
        <f>'80Nm 33mm 2.28m-min'!G187</f>
        <v>90</v>
      </c>
      <c r="I12" s="24" t="str">
        <f>'80Nm 33mm 2.28m-min'!H187</f>
        <v>J200</v>
      </c>
      <c r="J12" s="35">
        <f>'80Nm 33mm 2.28m-min'!I187</f>
        <v>32</v>
      </c>
      <c r="K12" s="35">
        <f>'80Nm 33mm 2.28m-min'!J187</f>
        <v>44</v>
      </c>
      <c r="L12" s="25">
        <f>'80Nm 33mm 2.28m-min'!K187</f>
        <v>45.53</v>
      </c>
      <c r="M12" s="24" t="str">
        <f>'80Nm 33mm 2.28m-min'!L187</f>
        <v>Acciaio inox</v>
      </c>
      <c r="N12" s="25">
        <f>'80Nm 33mm 2.28m-min'!M187</f>
        <v>167.28</v>
      </c>
      <c r="O12" s="37">
        <f>'80Nm 33mm 2.28m-min'!N187</f>
        <v>80</v>
      </c>
      <c r="P12" s="41">
        <f>'80Nm 33mm 2.28m-min'!O187</f>
        <v>33</v>
      </c>
      <c r="Q12" s="46">
        <f>'80Nm 33mm 2.28m-min'!P187</f>
        <v>2.2810000000000001</v>
      </c>
      <c r="R12" s="14">
        <f>'80Nm 33mm 2.28m-min'!Q187</f>
        <v>25.666666666666668</v>
      </c>
      <c r="S12" s="26">
        <f>'80Nm 33mm 2.28m-min'!R187</f>
        <v>1</v>
      </c>
    </row>
    <row r="13" spans="1:19" x14ac:dyDescent="0.25">
      <c r="A13" s="24" t="e">
        <f>'120Nm 22mm 1.52m-min'!A179</f>
        <v>#N/A</v>
      </c>
      <c r="B13" s="51" t="e">
        <f>Table1[[#This Row],[Durata d''esercizio min. Doppie corse]]/(Cycle_max*60*24)</f>
        <v>#N/A</v>
      </c>
      <c r="C13" s="49">
        <f>'120Nm 22mm 1.52m-min'!B179</f>
        <v>1.3859999999999999</v>
      </c>
      <c r="D13" s="24" t="str">
        <f>'120Nm 22mm 1.52m-min'!C179</f>
        <v>Ds16x35</v>
      </c>
      <c r="E13" s="24" t="str">
        <f>'120Nm 22mm 1.52m-min'!D179</f>
        <v>Ds</v>
      </c>
      <c r="F13" s="35">
        <f>'120Nm 22mm 1.52m-min'!E179</f>
        <v>16</v>
      </c>
      <c r="G13" s="14" t="e">
        <f>'120Nm 22mm 1.52m-min'!F179</f>
        <v>#N/A</v>
      </c>
      <c r="H13" s="41">
        <f>'120Nm 22mm 1.52m-min'!G179</f>
        <v>35</v>
      </c>
      <c r="I13" s="24" t="str">
        <f>'120Nm 22mm 1.52m-min'!H179</f>
        <v>J200</v>
      </c>
      <c r="J13" s="35">
        <f>'120Nm 22mm 1.52m-min'!I179</f>
        <v>28</v>
      </c>
      <c r="K13" s="35">
        <f>'120Nm 22mm 1.52m-min'!J179</f>
        <v>35</v>
      </c>
      <c r="L13" s="25">
        <f>'120Nm 22mm 1.52m-min'!K179</f>
        <v>37.11</v>
      </c>
      <c r="M13" s="24" t="str">
        <f>'120Nm 22mm 1.52m-min'!L179</f>
        <v>Acciaio inox</v>
      </c>
      <c r="N13" s="25">
        <f>'120Nm 22mm 1.52m-min'!M179</f>
        <v>120.54</v>
      </c>
      <c r="O13" s="37">
        <f>'120Nm 22mm 1.52m-min'!N179</f>
        <v>120</v>
      </c>
      <c r="P13" s="41">
        <f>'120Nm 22mm 1.52m-min'!O179</f>
        <v>22</v>
      </c>
      <c r="Q13" s="46">
        <f>'120Nm 22mm 1.52m-min'!P179</f>
        <v>1.5209999999999999</v>
      </c>
      <c r="R13" s="14">
        <f>'120Nm 22mm 1.52m-min'!Q179</f>
        <v>44</v>
      </c>
      <c r="S13" s="26">
        <f>'120Nm 22mm 1.52m-min'!R179</f>
        <v>1</v>
      </c>
    </row>
    <row r="14" spans="1:19" x14ac:dyDescent="0.25">
      <c r="A14" s="24" t="e">
        <f>'120Nm 22mm 1.52m-min'!A180</f>
        <v>#N/A</v>
      </c>
      <c r="B14" s="51" t="e">
        <f>Table1[[#This Row],[Durata d''esercizio min. Doppie corse]]/(Cycle_max*60*24)</f>
        <v>#N/A</v>
      </c>
      <c r="C14" s="49">
        <f>'120Nm 22mm 1.52m-min'!B180</f>
        <v>4.4809999999999999</v>
      </c>
      <c r="D14" s="24" t="str">
        <f>'120Nm 22mm 1.52m-min'!C180</f>
        <v>Ds18x100</v>
      </c>
      <c r="E14" s="24" t="str">
        <f>'120Nm 22mm 1.52m-min'!D180</f>
        <v>Ds</v>
      </c>
      <c r="F14" s="35">
        <f>'120Nm 22mm 1.52m-min'!E180</f>
        <v>18</v>
      </c>
      <c r="G14" s="14" t="e">
        <f>'120Nm 22mm 1.52m-min'!F180</f>
        <v>#N/A</v>
      </c>
      <c r="H14" s="41">
        <f>'120Nm 22mm 1.52m-min'!G180</f>
        <v>100</v>
      </c>
      <c r="I14" s="24" t="str">
        <f>'120Nm 22mm 1.52m-min'!H180</f>
        <v>J200</v>
      </c>
      <c r="J14" s="35">
        <f>'120Nm 22mm 1.52m-min'!I180</f>
        <v>28</v>
      </c>
      <c r="K14" s="35">
        <f>'120Nm 22mm 1.52m-min'!J180</f>
        <v>35</v>
      </c>
      <c r="L14" s="25">
        <f>'120Nm 22mm 1.52m-min'!K180</f>
        <v>38.22</v>
      </c>
      <c r="M14" s="24" t="str">
        <f>'120Nm 22mm 1.52m-min'!L180</f>
        <v>Acciaio inox</v>
      </c>
      <c r="N14" s="25">
        <f>'120Nm 22mm 1.52m-min'!M180</f>
        <v>146.69999999999999</v>
      </c>
      <c r="O14" s="37">
        <f>'120Nm 22mm 1.52m-min'!N180</f>
        <v>120</v>
      </c>
      <c r="P14" s="41">
        <f>'120Nm 22mm 1.52m-min'!O180</f>
        <v>22</v>
      </c>
      <c r="Q14" s="46">
        <f>'120Nm 22mm 1.52m-min'!P180</f>
        <v>1.5209999999999999</v>
      </c>
      <c r="R14" s="14">
        <f>'120Nm 22mm 1.52m-min'!Q180</f>
        <v>15.4</v>
      </c>
      <c r="S14" s="26">
        <f>'120Nm 22mm 1.52m-min'!R180</f>
        <v>1</v>
      </c>
    </row>
    <row r="15" spans="1:19" x14ac:dyDescent="0.25">
      <c r="A15" s="24" t="e">
        <f>'120Nm 22mm 1.52m-min'!A181</f>
        <v>#N/A</v>
      </c>
      <c r="B15" s="51" t="e">
        <f>Table1[[#This Row],[Durata d''esercizio min. Doppie corse]]/(Cycle_max*60*24)</f>
        <v>#N/A</v>
      </c>
      <c r="C15" s="49">
        <f>'120Nm 22mm 1.52m-min'!B181</f>
        <v>1.0309999999999999</v>
      </c>
      <c r="D15" s="24" t="str">
        <f>'120Nm 22mm 1.52m-min'!C181</f>
        <v>Ds18x24</v>
      </c>
      <c r="E15" s="24" t="str">
        <f>'120Nm 22mm 1.52m-min'!D181</f>
        <v>Ds</v>
      </c>
      <c r="F15" s="35">
        <f>'120Nm 22mm 1.52m-min'!E181</f>
        <v>18</v>
      </c>
      <c r="G15" s="14" t="e">
        <f>'120Nm 22mm 1.52m-min'!F181</f>
        <v>#N/A</v>
      </c>
      <c r="H15" s="41">
        <f>'120Nm 22mm 1.52m-min'!G181</f>
        <v>24</v>
      </c>
      <c r="I15" s="24" t="str">
        <f>'120Nm 22mm 1.52m-min'!H181</f>
        <v>J200</v>
      </c>
      <c r="J15" s="35">
        <f>'120Nm 22mm 1.52m-min'!I181</f>
        <v>28</v>
      </c>
      <c r="K15" s="35">
        <f>'120Nm 22mm 1.52m-min'!J181</f>
        <v>35</v>
      </c>
      <c r="L15" s="25">
        <f>'120Nm 22mm 1.52m-min'!K181</f>
        <v>37.479999999999997</v>
      </c>
      <c r="M15" s="24" t="str">
        <f>'120Nm 22mm 1.52m-min'!L181</f>
        <v>Acciaio inox</v>
      </c>
      <c r="N15" s="25">
        <f>'120Nm 22mm 1.52m-min'!M181</f>
        <v>146.37</v>
      </c>
      <c r="O15" s="37">
        <f>'120Nm 22mm 1.52m-min'!N181</f>
        <v>120</v>
      </c>
      <c r="P15" s="41">
        <f>'120Nm 22mm 1.52m-min'!O181</f>
        <v>22</v>
      </c>
      <c r="Q15" s="46">
        <f>'120Nm 22mm 1.52m-min'!P181</f>
        <v>1.5209999999999999</v>
      </c>
      <c r="R15" s="14">
        <f>'120Nm 22mm 1.52m-min'!Q181</f>
        <v>64.166666666666671</v>
      </c>
      <c r="S15" s="26">
        <f>'120Nm 22mm 1.52m-min'!R181</f>
        <v>1</v>
      </c>
    </row>
    <row r="16" spans="1:19" x14ac:dyDescent="0.25">
      <c r="A16" s="24" t="e">
        <f>'120Nm 22mm 1.52m-min'!A182</f>
        <v>#N/A</v>
      </c>
      <c r="B16" s="51" t="e">
        <f>Table1[[#This Row],[Durata d''esercizio min. Doppie corse]]/(Cycle_max*60*24)</f>
        <v>#N/A</v>
      </c>
      <c r="C16" s="49">
        <f>'120Nm 22mm 1.52m-min'!B182</f>
        <v>1.5760000000000001</v>
      </c>
      <c r="D16" s="24" t="str">
        <f>'120Nm 22mm 1.52m-min'!C182</f>
        <v>Ds18x40</v>
      </c>
      <c r="E16" s="24" t="str">
        <f>'120Nm 22mm 1.52m-min'!D182</f>
        <v>Ds</v>
      </c>
      <c r="F16" s="35">
        <f>'120Nm 22mm 1.52m-min'!E182</f>
        <v>18</v>
      </c>
      <c r="G16" s="14" t="e">
        <f>'120Nm 22mm 1.52m-min'!F182</f>
        <v>#N/A</v>
      </c>
      <c r="H16" s="41">
        <f>'120Nm 22mm 1.52m-min'!G182</f>
        <v>40</v>
      </c>
      <c r="I16" s="24" t="str">
        <f>'120Nm 22mm 1.52m-min'!H182</f>
        <v>J200</v>
      </c>
      <c r="J16" s="35">
        <f>'120Nm 22mm 1.52m-min'!I182</f>
        <v>28</v>
      </c>
      <c r="K16" s="35">
        <f>'120Nm 22mm 1.52m-min'!J182</f>
        <v>35</v>
      </c>
      <c r="L16" s="25">
        <f>'120Nm 22mm 1.52m-min'!K182</f>
        <v>37.86</v>
      </c>
      <c r="M16" s="24" t="str">
        <f>'120Nm 22mm 1.52m-min'!L182</f>
        <v>Acciaio inox</v>
      </c>
      <c r="N16" s="25">
        <f>'120Nm 22mm 1.52m-min'!M182</f>
        <v>134.07</v>
      </c>
      <c r="O16" s="37">
        <f>'120Nm 22mm 1.52m-min'!N182</f>
        <v>120</v>
      </c>
      <c r="P16" s="41">
        <f>'120Nm 22mm 1.52m-min'!O182</f>
        <v>22</v>
      </c>
      <c r="Q16" s="46">
        <f>'120Nm 22mm 1.52m-min'!P182</f>
        <v>1.5209999999999999</v>
      </c>
      <c r="R16" s="14">
        <f>'120Nm 22mm 1.52m-min'!Q182</f>
        <v>38.5</v>
      </c>
      <c r="S16" s="26">
        <f>'120Nm 22mm 1.52m-min'!R182</f>
        <v>1</v>
      </c>
    </row>
    <row r="17" spans="1:19" x14ac:dyDescent="0.25">
      <c r="A17" s="24" t="e">
        <f>'120Nm 22mm 1.52m-min'!A183</f>
        <v>#N/A</v>
      </c>
      <c r="B17" s="51" t="e">
        <f>Table1[[#This Row],[Durata d''esercizio min. Doppie corse]]/(Cycle_max*60*24)</f>
        <v>#N/A</v>
      </c>
      <c r="C17" s="49">
        <f>'120Nm 22mm 1.52m-min'!B183</f>
        <v>3.532</v>
      </c>
      <c r="D17" s="24" t="str">
        <f>'120Nm 22mm 1.52m-min'!C183</f>
        <v>Ds18x80</v>
      </c>
      <c r="E17" s="24" t="str">
        <f>'120Nm 22mm 1.52m-min'!D183</f>
        <v>Ds</v>
      </c>
      <c r="F17" s="35">
        <f>'120Nm 22mm 1.52m-min'!E183</f>
        <v>18</v>
      </c>
      <c r="G17" s="14" t="e">
        <f>'120Nm 22mm 1.52m-min'!F183</f>
        <v>#N/A</v>
      </c>
      <c r="H17" s="41">
        <f>'120Nm 22mm 1.52m-min'!G183</f>
        <v>80</v>
      </c>
      <c r="I17" s="24" t="str">
        <f>'120Nm 22mm 1.52m-min'!H183</f>
        <v>J200</v>
      </c>
      <c r="J17" s="35">
        <f>'120Nm 22mm 1.52m-min'!I183</f>
        <v>28</v>
      </c>
      <c r="K17" s="35">
        <f>'120Nm 22mm 1.52m-min'!J183</f>
        <v>35</v>
      </c>
      <c r="L17" s="25">
        <f>'120Nm 22mm 1.52m-min'!K183</f>
        <v>38.04</v>
      </c>
      <c r="M17" s="24" t="str">
        <f>'120Nm 22mm 1.52m-min'!L183</f>
        <v>Acciaio inox</v>
      </c>
      <c r="N17" s="25">
        <f>'120Nm 22mm 1.52m-min'!M183</f>
        <v>139.4</v>
      </c>
      <c r="O17" s="37">
        <f>'120Nm 22mm 1.52m-min'!N183</f>
        <v>120</v>
      </c>
      <c r="P17" s="41">
        <f>'120Nm 22mm 1.52m-min'!O183</f>
        <v>22</v>
      </c>
      <c r="Q17" s="46">
        <f>'120Nm 22mm 1.52m-min'!P183</f>
        <v>1.5209999999999999</v>
      </c>
      <c r="R17" s="14">
        <f>'120Nm 22mm 1.52m-min'!Q183</f>
        <v>19.25</v>
      </c>
      <c r="S17" s="26">
        <f>'120Nm 22mm 1.52m-min'!R183</f>
        <v>1</v>
      </c>
    </row>
    <row r="18" spans="1:19" x14ac:dyDescent="0.25">
      <c r="A18" s="24" t="e">
        <f>'120Nm 22mm 1.52m-min'!A184</f>
        <v>#N/A</v>
      </c>
      <c r="B18" s="51" t="e">
        <f>Table1[[#This Row],[Durata d''esercizio min. Doppie corse]]/(Cycle_max*60*24)</f>
        <v>#N/A</v>
      </c>
      <c r="C18" s="49">
        <f>'120Nm 22mm 1.52m-min'!B184</f>
        <v>0.94399999999999995</v>
      </c>
      <c r="D18" s="24" t="str">
        <f>'120Nm 22mm 1.52m-min'!C184</f>
        <v>Ds20x20</v>
      </c>
      <c r="E18" s="24" t="str">
        <f>'120Nm 22mm 1.52m-min'!D184</f>
        <v>Ds</v>
      </c>
      <c r="F18" s="35">
        <f>'120Nm 22mm 1.52m-min'!E184</f>
        <v>20</v>
      </c>
      <c r="G18" s="14" t="e">
        <f>'120Nm 22mm 1.52m-min'!F184</f>
        <v>#N/A</v>
      </c>
      <c r="H18" s="41">
        <f>'120Nm 22mm 1.52m-min'!G184</f>
        <v>20</v>
      </c>
      <c r="I18" s="24" t="str">
        <f>'120Nm 22mm 1.52m-min'!H184</f>
        <v>J200</v>
      </c>
      <c r="J18" s="35">
        <f>'120Nm 22mm 1.52m-min'!I184</f>
        <v>32</v>
      </c>
      <c r="K18" s="35">
        <f>'120Nm 22mm 1.52m-min'!J184</f>
        <v>44</v>
      </c>
      <c r="L18" s="25">
        <f>'120Nm 22mm 1.52m-min'!K184</f>
        <v>43.75</v>
      </c>
      <c r="M18" s="24" t="str">
        <f>'120Nm 22mm 1.52m-min'!L184</f>
        <v>Acciaio inox</v>
      </c>
      <c r="N18" s="25">
        <f>'120Nm 22mm 1.52m-min'!M184</f>
        <v>154.97999999999999</v>
      </c>
      <c r="O18" s="37">
        <f>'120Nm 22mm 1.52m-min'!N184</f>
        <v>120</v>
      </c>
      <c r="P18" s="41">
        <f>'120Nm 22mm 1.52m-min'!O184</f>
        <v>22</v>
      </c>
      <c r="Q18" s="46">
        <f>'120Nm 22mm 1.52m-min'!P184</f>
        <v>1.5209999999999999</v>
      </c>
      <c r="R18" s="14">
        <f>'120Nm 22mm 1.52m-min'!Q184</f>
        <v>77</v>
      </c>
      <c r="S18" s="26">
        <f>'120Nm 22mm 1.52m-min'!R184</f>
        <v>1</v>
      </c>
    </row>
    <row r="19" spans="1:19" x14ac:dyDescent="0.25">
      <c r="A19" s="24" t="e">
        <f>'120Nm 22mm 1.52m-min'!A185</f>
        <v>#N/A</v>
      </c>
      <c r="B19" s="51" t="e">
        <f>Table1[[#This Row],[Durata d''esercizio min. Doppie corse]]/(Cycle_max*60*24)</f>
        <v>#N/A</v>
      </c>
      <c r="C19" s="49">
        <f>'120Nm 22mm 1.52m-min'!B185</f>
        <v>1.9550000000000001</v>
      </c>
      <c r="D19" s="24" t="str">
        <f>'120Nm 22mm 1.52m-min'!C185</f>
        <v>Ds20x50</v>
      </c>
      <c r="E19" s="24" t="str">
        <f>'120Nm 22mm 1.52m-min'!D185</f>
        <v>Ds</v>
      </c>
      <c r="F19" s="35">
        <f>'120Nm 22mm 1.52m-min'!E185</f>
        <v>20</v>
      </c>
      <c r="G19" s="14" t="e">
        <f>'120Nm 22mm 1.52m-min'!F185</f>
        <v>#N/A</v>
      </c>
      <c r="H19" s="41">
        <f>'120Nm 22mm 1.52m-min'!G185</f>
        <v>50</v>
      </c>
      <c r="I19" s="24" t="str">
        <f>'120Nm 22mm 1.52m-min'!H185</f>
        <v>J200</v>
      </c>
      <c r="J19" s="35">
        <f>'120Nm 22mm 1.52m-min'!I185</f>
        <v>32</v>
      </c>
      <c r="K19" s="35">
        <f>'120Nm 22mm 1.52m-min'!J185</f>
        <v>44</v>
      </c>
      <c r="L19" s="25">
        <f>'120Nm 22mm 1.52m-min'!K185</f>
        <v>44.19</v>
      </c>
      <c r="M19" s="24" t="str">
        <f>'120Nm 22mm 1.52m-min'!L185</f>
        <v>Alluminio</v>
      </c>
      <c r="N19" s="25" t="str">
        <f>'120Nm 22mm 1.52m-min'!M185</f>
        <v>Su richiesta</v>
      </c>
      <c r="O19" s="37">
        <f>'120Nm 22mm 1.52m-min'!N185</f>
        <v>120</v>
      </c>
      <c r="P19" s="41">
        <f>'120Nm 22mm 1.52m-min'!O185</f>
        <v>22</v>
      </c>
      <c r="Q19" s="46">
        <f>'120Nm 22mm 1.52m-min'!P185</f>
        <v>1.5209999999999999</v>
      </c>
      <c r="R19" s="14">
        <f>'120Nm 22mm 1.52m-min'!Q185</f>
        <v>30.8</v>
      </c>
      <c r="S19" s="26">
        <f>'120Nm 22mm 1.52m-min'!R185</f>
        <v>1</v>
      </c>
    </row>
    <row r="20" spans="1:19" x14ac:dyDescent="0.25">
      <c r="A20" s="24" t="e">
        <f>'120Nm 22mm 1.52m-min'!A186</f>
        <v>#N/A</v>
      </c>
      <c r="B20" s="51" t="e">
        <f>Table1[[#This Row],[Durata d''esercizio min. Doppie corse]]/(Cycle_max*60*24)</f>
        <v>#N/A</v>
      </c>
      <c r="C20" s="49">
        <f>'120Nm 22mm 1.52m-min'!B186</f>
        <v>1.9550000000000001</v>
      </c>
      <c r="D20" s="24" t="str">
        <f>'120Nm 22mm 1.52m-min'!C186</f>
        <v>Ds20x50</v>
      </c>
      <c r="E20" s="24" t="str">
        <f>'120Nm 22mm 1.52m-min'!D186</f>
        <v>Ds</v>
      </c>
      <c r="F20" s="35">
        <f>'120Nm 22mm 1.52m-min'!E186</f>
        <v>20</v>
      </c>
      <c r="G20" s="14" t="e">
        <f>'120Nm 22mm 1.52m-min'!F186</f>
        <v>#N/A</v>
      </c>
      <c r="H20" s="41">
        <f>'120Nm 22mm 1.52m-min'!G186</f>
        <v>50</v>
      </c>
      <c r="I20" s="24" t="str">
        <f>'120Nm 22mm 1.52m-min'!H186</f>
        <v>J200</v>
      </c>
      <c r="J20" s="35">
        <f>'120Nm 22mm 1.52m-min'!I186</f>
        <v>32</v>
      </c>
      <c r="K20" s="35">
        <f>'120Nm 22mm 1.52m-min'!J186</f>
        <v>44</v>
      </c>
      <c r="L20" s="25">
        <f>'120Nm 22mm 1.52m-min'!K186</f>
        <v>44.19</v>
      </c>
      <c r="M20" s="24" t="str">
        <f>'120Nm 22mm 1.52m-min'!L186</f>
        <v>Acciaio inox</v>
      </c>
      <c r="N20" s="25">
        <f>'120Nm 22mm 1.52m-min'!M186</f>
        <v>156.78</v>
      </c>
      <c r="O20" s="37">
        <f>'120Nm 22mm 1.52m-min'!N186</f>
        <v>120</v>
      </c>
      <c r="P20" s="41">
        <f>'120Nm 22mm 1.52m-min'!O186</f>
        <v>22</v>
      </c>
      <c r="Q20" s="46">
        <f>'120Nm 22mm 1.52m-min'!P186</f>
        <v>1.5209999999999999</v>
      </c>
      <c r="R20" s="14">
        <f>'120Nm 22mm 1.52m-min'!Q186</f>
        <v>30.8</v>
      </c>
      <c r="S20" s="26">
        <f>'120Nm 22mm 1.52m-min'!R186</f>
        <v>1</v>
      </c>
    </row>
    <row r="21" spans="1:19" x14ac:dyDescent="0.25">
      <c r="A21" s="24" t="e">
        <f>'120Nm 22mm 1.52m-min'!A187</f>
        <v>#N/A</v>
      </c>
      <c r="B21" s="51" t="e">
        <f>Table1[[#This Row],[Durata d''esercizio min. Doppie corse]]/(Cycle_max*60*24)</f>
        <v>#N/A</v>
      </c>
      <c r="C21" s="49">
        <f>'120Nm 22mm 1.52m-min'!B187</f>
        <v>2.4470000000000001</v>
      </c>
      <c r="D21" s="24" t="str">
        <f>'120Nm 22mm 1.52m-min'!C187</f>
        <v>Ds20x60</v>
      </c>
      <c r="E21" s="24" t="str">
        <f>'120Nm 22mm 1.52m-min'!D187</f>
        <v>Ds</v>
      </c>
      <c r="F21" s="35">
        <f>'120Nm 22mm 1.52m-min'!E187</f>
        <v>20</v>
      </c>
      <c r="G21" s="14" t="e">
        <f>'120Nm 22mm 1.52m-min'!F187</f>
        <v>#N/A</v>
      </c>
      <c r="H21" s="41">
        <f>'120Nm 22mm 1.52m-min'!G187</f>
        <v>60</v>
      </c>
      <c r="I21" s="24" t="str">
        <f>'120Nm 22mm 1.52m-min'!H187</f>
        <v>J200</v>
      </c>
      <c r="J21" s="35">
        <f>'120Nm 22mm 1.52m-min'!I187</f>
        <v>32</v>
      </c>
      <c r="K21" s="35">
        <f>'120Nm 22mm 1.52m-min'!J187</f>
        <v>44</v>
      </c>
      <c r="L21" s="25">
        <f>'120Nm 22mm 1.52m-min'!K187</f>
        <v>44.63</v>
      </c>
      <c r="M21" s="24" t="str">
        <f>'120Nm 22mm 1.52m-min'!L187</f>
        <v>Acciaio inox</v>
      </c>
      <c r="N21" s="25">
        <f>'120Nm 22mm 1.52m-min'!M187</f>
        <v>158.26</v>
      </c>
      <c r="O21" s="37">
        <f>'120Nm 22mm 1.52m-min'!N187</f>
        <v>120</v>
      </c>
      <c r="P21" s="41">
        <f>'120Nm 22mm 1.52m-min'!O187</f>
        <v>22</v>
      </c>
      <c r="Q21" s="46">
        <f>'120Nm 22mm 1.52m-min'!P187</f>
        <v>1.5209999999999999</v>
      </c>
      <c r="R21" s="14">
        <f>'120Nm 22mm 1.52m-min'!Q187</f>
        <v>25.666666666666668</v>
      </c>
      <c r="S21" s="26">
        <f>'120Nm 22mm 1.52m-min'!R187</f>
        <v>1</v>
      </c>
    </row>
    <row r="22" spans="1:19" x14ac:dyDescent="0.25">
      <c r="A22" s="24" t="e">
        <f>'120Nm 22mm 1.52m-min'!A188</f>
        <v>#N/A</v>
      </c>
      <c r="B22" s="51" t="e">
        <f>Table1[[#This Row],[Durata d''esercizio min. Doppie corse]]/(Cycle_max*60*24)</f>
        <v>#N/A</v>
      </c>
      <c r="C22" s="49">
        <f>'120Nm 22mm 1.52m-min'!B188</f>
        <v>3.2429999999999999</v>
      </c>
      <c r="D22" s="24" t="str">
        <f>'120Nm 22mm 1.52m-min'!C188</f>
        <v>Ds20x80</v>
      </c>
      <c r="E22" s="24" t="str">
        <f>'120Nm 22mm 1.52m-min'!D188</f>
        <v>Ds</v>
      </c>
      <c r="F22" s="35">
        <f>'120Nm 22mm 1.52m-min'!E188</f>
        <v>20</v>
      </c>
      <c r="G22" s="14" t="e">
        <f>'120Nm 22mm 1.52m-min'!F188</f>
        <v>#N/A</v>
      </c>
      <c r="H22" s="41">
        <f>'120Nm 22mm 1.52m-min'!G188</f>
        <v>80</v>
      </c>
      <c r="I22" s="24" t="str">
        <f>'120Nm 22mm 1.52m-min'!H188</f>
        <v>J200</v>
      </c>
      <c r="J22" s="35">
        <f>'120Nm 22mm 1.52m-min'!I188</f>
        <v>32</v>
      </c>
      <c r="K22" s="35">
        <f>'120Nm 22mm 1.52m-min'!J188</f>
        <v>44</v>
      </c>
      <c r="L22" s="25">
        <f>'120Nm 22mm 1.52m-min'!K188</f>
        <v>45.08</v>
      </c>
      <c r="M22" s="24" t="str">
        <f>'120Nm 22mm 1.52m-min'!L188</f>
        <v>Acciaio inox</v>
      </c>
      <c r="N22" s="25">
        <f>'120Nm 22mm 1.52m-min'!M188</f>
        <v>164.82</v>
      </c>
      <c r="O22" s="37">
        <f>'120Nm 22mm 1.52m-min'!N188</f>
        <v>120</v>
      </c>
      <c r="P22" s="41">
        <f>'120Nm 22mm 1.52m-min'!O188</f>
        <v>22</v>
      </c>
      <c r="Q22" s="46">
        <f>'120Nm 22mm 1.52m-min'!P188</f>
        <v>1.5209999999999999</v>
      </c>
      <c r="R22" s="14">
        <f>'120Nm 22mm 1.52m-min'!Q188</f>
        <v>19.25</v>
      </c>
      <c r="S22" s="26">
        <f>'120Nm 22mm 1.52m-min'!R188</f>
        <v>1</v>
      </c>
    </row>
    <row r="23" spans="1:19" x14ac:dyDescent="0.25">
      <c r="A23" s="24" t="e">
        <f>'120Nm 22mm 1.52m-min'!A189</f>
        <v>#N/A</v>
      </c>
      <c r="B23" s="51" t="e">
        <f>Table1[[#This Row],[Durata d''esercizio min. Doppie corse]]/(Cycle_max*60*24)</f>
        <v>#N/A</v>
      </c>
      <c r="C23" s="49">
        <f>'120Nm 22mm 1.52m-min'!B189</f>
        <v>3.9670000000000001</v>
      </c>
      <c r="D23" s="24" t="str">
        <f>'120Nm 22mm 1.52m-min'!C189</f>
        <v>Ds20x90</v>
      </c>
      <c r="E23" s="24" t="str">
        <f>'120Nm 22mm 1.52m-min'!D189</f>
        <v>Ds</v>
      </c>
      <c r="F23" s="35">
        <f>'120Nm 22mm 1.52m-min'!E189</f>
        <v>20</v>
      </c>
      <c r="G23" s="14" t="e">
        <f>'120Nm 22mm 1.52m-min'!F189</f>
        <v>#N/A</v>
      </c>
      <c r="H23" s="41">
        <f>'120Nm 22mm 1.52m-min'!G189</f>
        <v>90</v>
      </c>
      <c r="I23" s="24" t="str">
        <f>'120Nm 22mm 1.52m-min'!H189</f>
        <v>J200</v>
      </c>
      <c r="J23" s="35">
        <f>'120Nm 22mm 1.52m-min'!I189</f>
        <v>32</v>
      </c>
      <c r="K23" s="35">
        <f>'120Nm 22mm 1.52m-min'!J189</f>
        <v>44</v>
      </c>
      <c r="L23" s="25">
        <f>'120Nm 22mm 1.52m-min'!K189</f>
        <v>45.53</v>
      </c>
      <c r="M23" s="24" t="str">
        <f>'120Nm 22mm 1.52m-min'!L189</f>
        <v>Acciaio inox</v>
      </c>
      <c r="N23" s="25">
        <f>'120Nm 22mm 1.52m-min'!M189</f>
        <v>167.28</v>
      </c>
      <c r="O23" s="37">
        <f>'120Nm 22mm 1.52m-min'!N189</f>
        <v>120</v>
      </c>
      <c r="P23" s="41">
        <f>'120Nm 22mm 1.52m-min'!O189</f>
        <v>22</v>
      </c>
      <c r="Q23" s="46">
        <f>'120Nm 22mm 1.52m-min'!P189</f>
        <v>1.5209999999999999</v>
      </c>
      <c r="R23" s="14">
        <f>'120Nm 22mm 1.52m-min'!Q189</f>
        <v>17.111111111111111</v>
      </c>
      <c r="S23" s="26">
        <f>'120Nm 22mm 1.52m-min'!R189</f>
        <v>1</v>
      </c>
    </row>
    <row r="24" spans="1:19" x14ac:dyDescent="0.25">
      <c r="A24" s="24" t="e">
        <f>'120Nm 22mm 1.52m-min'!A190</f>
        <v>#N/A</v>
      </c>
      <c r="B24" s="51" t="e">
        <f>Table1[[#This Row],[Durata d''esercizio min. Doppie corse]]/(Cycle_max*60*24)</f>
        <v>#N/A</v>
      </c>
      <c r="C24" s="49">
        <f>'120Nm 22mm 1.52m-min'!B190</f>
        <v>0.45800000000000002</v>
      </c>
      <c r="D24" s="24" t="str">
        <f>'120Nm 22mm 1.52m-min'!C190</f>
        <v>Tr16x4</v>
      </c>
      <c r="E24" s="24" t="str">
        <f>'120Nm 22mm 1.52m-min'!D190</f>
        <v>Tr</v>
      </c>
      <c r="F24" s="35">
        <f>'120Nm 22mm 1.52m-min'!E190</f>
        <v>16</v>
      </c>
      <c r="G24" s="14" t="e">
        <f>'120Nm 22mm 1.52m-min'!F190</f>
        <v>#N/A</v>
      </c>
      <c r="H24" s="41">
        <f>'120Nm 22mm 1.52m-min'!G190</f>
        <v>4</v>
      </c>
      <c r="I24" s="24" t="str">
        <f>'120Nm 22mm 1.52m-min'!H190</f>
        <v>J200</v>
      </c>
      <c r="J24" s="35">
        <f>'120Nm 22mm 1.52m-min'!I190</f>
        <v>28</v>
      </c>
      <c r="K24" s="35">
        <f>'120Nm 22mm 1.52m-min'!J190</f>
        <v>35</v>
      </c>
      <c r="L24" s="25">
        <f>'120Nm 22mm 1.52m-min'!K190</f>
        <v>32.4</v>
      </c>
      <c r="M24" s="24" t="str">
        <f>'120Nm 22mm 1.52m-min'!L190</f>
        <v>Acciaio C15</v>
      </c>
      <c r="N24" s="25">
        <f>'120Nm 22mm 1.52m-min'!M190</f>
        <v>19.09</v>
      </c>
      <c r="O24" s="37">
        <f>'120Nm 22mm 1.52m-min'!N190</f>
        <v>120</v>
      </c>
      <c r="P24" s="41">
        <f>'120Nm 22mm 1.52m-min'!O190</f>
        <v>22</v>
      </c>
      <c r="Q24" s="46">
        <f>'120Nm 22mm 1.52m-min'!P190</f>
        <v>1.5209999999999999</v>
      </c>
      <c r="R24" s="14">
        <f>'120Nm 22mm 1.52m-min'!Q190</f>
        <v>385</v>
      </c>
      <c r="S24" s="26">
        <f>'120Nm 22mm 1.52m-min'!R190</f>
        <v>1</v>
      </c>
    </row>
    <row r="25" spans="1:19" x14ac:dyDescent="0.25">
      <c r="A25" s="24" t="e">
        <f>'120Nm 22mm 1.52m-min'!A191</f>
        <v>#N/A</v>
      </c>
      <c r="B25" s="51" t="e">
        <f>Table1[[#This Row],[Durata d''esercizio min. Doppie corse]]/(Cycle_max*60*24)</f>
        <v>#N/A</v>
      </c>
      <c r="C25" s="49">
        <f>'120Nm 22mm 1.52m-min'!B191</f>
        <v>0.45800000000000002</v>
      </c>
      <c r="D25" s="24" t="str">
        <f>'120Nm 22mm 1.52m-min'!C191</f>
        <v>Tr16x4</v>
      </c>
      <c r="E25" s="24" t="str">
        <f>'120Nm 22mm 1.52m-min'!D191</f>
        <v>Tr</v>
      </c>
      <c r="F25" s="35">
        <f>'120Nm 22mm 1.52m-min'!E191</f>
        <v>16</v>
      </c>
      <c r="G25" s="14" t="e">
        <f>'120Nm 22mm 1.52m-min'!F191</f>
        <v>#N/A</v>
      </c>
      <c r="H25" s="41">
        <f>'120Nm 22mm 1.52m-min'!G191</f>
        <v>4</v>
      </c>
      <c r="I25" s="24" t="str">
        <f>'120Nm 22mm 1.52m-min'!H191</f>
        <v>J200</v>
      </c>
      <c r="J25" s="35">
        <f>'120Nm 22mm 1.52m-min'!I191</f>
        <v>28</v>
      </c>
      <c r="K25" s="35">
        <f>'120Nm 22mm 1.52m-min'!J191</f>
        <v>35</v>
      </c>
      <c r="L25" s="25">
        <f>'120Nm 22mm 1.52m-min'!K191</f>
        <v>32.4</v>
      </c>
      <c r="M25" s="24" t="str">
        <f>'120Nm 22mm 1.52m-min'!L191</f>
        <v>Acciaio inox</v>
      </c>
      <c r="N25" s="25">
        <f>'120Nm 22mm 1.52m-min'!M191</f>
        <v>74.98</v>
      </c>
      <c r="O25" s="37">
        <f>'120Nm 22mm 1.52m-min'!N191</f>
        <v>120</v>
      </c>
      <c r="P25" s="41">
        <f>'120Nm 22mm 1.52m-min'!O191</f>
        <v>22</v>
      </c>
      <c r="Q25" s="46">
        <f>'120Nm 22mm 1.52m-min'!P191</f>
        <v>1.5209999999999999</v>
      </c>
      <c r="R25" s="14">
        <f>'120Nm 22mm 1.52m-min'!Q191</f>
        <v>385</v>
      </c>
      <c r="S25" s="26">
        <f>'120Nm 22mm 1.52m-min'!R191</f>
        <v>1</v>
      </c>
    </row>
    <row r="26" spans="1:19" x14ac:dyDescent="0.25">
      <c r="A26" s="24" t="e">
        <f>'120Nm 22mm 1.52m-min'!A192</f>
        <v>#N/A</v>
      </c>
      <c r="B26" s="51" t="e">
        <f>Table1[[#This Row],[Durata d''esercizio min. Doppie corse]]/(Cycle_max*60*24)</f>
        <v>#N/A</v>
      </c>
      <c r="C26" s="49">
        <f>'120Nm 22mm 1.52m-min'!B192</f>
        <v>0.57599999999999996</v>
      </c>
      <c r="D26" s="24" t="str">
        <f>'120Nm 22mm 1.52m-min'!C192</f>
        <v>Tr16x8P4</v>
      </c>
      <c r="E26" s="24" t="str">
        <f>'120Nm 22mm 1.52m-min'!D192</f>
        <v>Tr</v>
      </c>
      <c r="F26" s="35">
        <f>'120Nm 22mm 1.52m-min'!E192</f>
        <v>16</v>
      </c>
      <c r="G26" s="14">
        <f>'120Nm 22mm 1.52m-min'!F192</f>
        <v>8</v>
      </c>
      <c r="H26" s="41">
        <f>'120Nm 22mm 1.52m-min'!G192</f>
        <v>4</v>
      </c>
      <c r="I26" s="24" t="str">
        <f>'120Nm 22mm 1.52m-min'!H192</f>
        <v>J200</v>
      </c>
      <c r="J26" s="35">
        <f>'120Nm 22mm 1.52m-min'!I192</f>
        <v>28</v>
      </c>
      <c r="K26" s="35">
        <f>'120Nm 22mm 1.52m-min'!J192</f>
        <v>35</v>
      </c>
      <c r="L26" s="25">
        <f>'120Nm 22mm 1.52m-min'!K192</f>
        <v>33.04</v>
      </c>
      <c r="M26" s="24" t="str">
        <f>'120Nm 22mm 1.52m-min'!L192</f>
        <v>Acciaio C15</v>
      </c>
      <c r="N26" s="25">
        <f>'120Nm 22mm 1.52m-min'!M192</f>
        <v>19.09</v>
      </c>
      <c r="O26" s="37">
        <f>'120Nm 22mm 1.52m-min'!N192</f>
        <v>120</v>
      </c>
      <c r="P26" s="41">
        <f>'120Nm 22mm 1.52m-min'!O192</f>
        <v>22</v>
      </c>
      <c r="Q26" s="46">
        <f>'120Nm 22mm 1.52m-min'!P192</f>
        <v>1.5209999999999999</v>
      </c>
      <c r="R26" s="14">
        <f>'120Nm 22mm 1.52m-min'!Q192</f>
        <v>385</v>
      </c>
      <c r="S26" s="26">
        <f>'120Nm 22mm 1.52m-min'!R192</f>
        <v>1</v>
      </c>
    </row>
    <row r="27" spans="1:19" x14ac:dyDescent="0.25">
      <c r="A27" s="24" t="e">
        <f>'120Nm 22mm 1.52m-min'!A193</f>
        <v>#N/A</v>
      </c>
      <c r="B27" s="51" t="e">
        <f>Table1[[#This Row],[Durata d''esercizio min. Doppie corse]]/(Cycle_max*60*24)</f>
        <v>#N/A</v>
      </c>
      <c r="C27" s="49">
        <f>'120Nm 22mm 1.52m-min'!B193</f>
        <v>0.57599999999999996</v>
      </c>
      <c r="D27" s="24" t="str">
        <f>'120Nm 22mm 1.52m-min'!C193</f>
        <v>Tr16x8P4</v>
      </c>
      <c r="E27" s="24" t="str">
        <f>'120Nm 22mm 1.52m-min'!D193</f>
        <v>Tr</v>
      </c>
      <c r="F27" s="35">
        <f>'120Nm 22mm 1.52m-min'!E193</f>
        <v>16</v>
      </c>
      <c r="G27" s="14">
        <f>'120Nm 22mm 1.52m-min'!F193</f>
        <v>8</v>
      </c>
      <c r="H27" s="41">
        <f>'120Nm 22mm 1.52m-min'!G193</f>
        <v>4</v>
      </c>
      <c r="I27" s="24" t="str">
        <f>'120Nm 22mm 1.52m-min'!H193</f>
        <v>J200</v>
      </c>
      <c r="J27" s="35">
        <f>'120Nm 22mm 1.52m-min'!I193</f>
        <v>28</v>
      </c>
      <c r="K27" s="35">
        <f>'120Nm 22mm 1.52m-min'!J193</f>
        <v>35</v>
      </c>
      <c r="L27" s="25">
        <f>'120Nm 22mm 1.52m-min'!K193</f>
        <v>33.04</v>
      </c>
      <c r="M27" s="24" t="str">
        <f>'120Nm 22mm 1.52m-min'!L193</f>
        <v>Acciaio inox</v>
      </c>
      <c r="N27" s="25">
        <f>'120Nm 22mm 1.52m-min'!M193</f>
        <v>99.59</v>
      </c>
      <c r="O27" s="37">
        <f>'120Nm 22mm 1.52m-min'!N193</f>
        <v>120</v>
      </c>
      <c r="P27" s="41">
        <f>'120Nm 22mm 1.52m-min'!O193</f>
        <v>22</v>
      </c>
      <c r="Q27" s="46">
        <f>'120Nm 22mm 1.52m-min'!P193</f>
        <v>1.5209999999999999</v>
      </c>
      <c r="R27" s="14">
        <f>'120Nm 22mm 1.52m-min'!Q193</f>
        <v>385</v>
      </c>
      <c r="S27" s="26">
        <f>'120Nm 22mm 1.52m-min'!R193</f>
        <v>1</v>
      </c>
    </row>
    <row r="28" spans="1:19" x14ac:dyDescent="0.25">
      <c r="A28" s="24" t="e">
        <f>'120Nm 22mm 1.52m-min'!A194</f>
        <v>#N/A</v>
      </c>
      <c r="B28" s="51" t="e">
        <f>Table1[[#This Row],[Durata d''esercizio min. Doppie corse]]/(Cycle_max*60*24)</f>
        <v>#N/A</v>
      </c>
      <c r="C28" s="49">
        <f>'120Nm 22mm 1.52m-min'!B194</f>
        <v>0.51500000000000001</v>
      </c>
      <c r="D28" s="24" t="str">
        <f>'120Nm 22mm 1.52m-min'!C194</f>
        <v>Tr18x4</v>
      </c>
      <c r="E28" s="24" t="str">
        <f>'120Nm 22mm 1.52m-min'!D194</f>
        <v>Tr</v>
      </c>
      <c r="F28" s="35">
        <f>'120Nm 22mm 1.52m-min'!E194</f>
        <v>18</v>
      </c>
      <c r="G28" s="14" t="e">
        <f>'120Nm 22mm 1.52m-min'!F194</f>
        <v>#N/A</v>
      </c>
      <c r="H28" s="41">
        <f>'120Nm 22mm 1.52m-min'!G194</f>
        <v>4</v>
      </c>
      <c r="I28" s="24" t="str">
        <f>'120Nm 22mm 1.52m-min'!H194</f>
        <v>J200</v>
      </c>
      <c r="J28" s="35">
        <f>'120Nm 22mm 1.52m-min'!I194</f>
        <v>28</v>
      </c>
      <c r="K28" s="35">
        <f>'120Nm 22mm 1.52m-min'!J194</f>
        <v>35</v>
      </c>
      <c r="L28" s="25">
        <f>'120Nm 22mm 1.52m-min'!K194</f>
        <v>36.35</v>
      </c>
      <c r="M28" s="24" t="str">
        <f>'120Nm 22mm 1.52m-min'!L194</f>
        <v>Acciaio C15</v>
      </c>
      <c r="N28" s="25">
        <f>'120Nm 22mm 1.52m-min'!M194</f>
        <v>25.99</v>
      </c>
      <c r="O28" s="37">
        <f>'120Nm 22mm 1.52m-min'!N194</f>
        <v>120</v>
      </c>
      <c r="P28" s="41">
        <f>'120Nm 22mm 1.52m-min'!O194</f>
        <v>22</v>
      </c>
      <c r="Q28" s="46">
        <f>'120Nm 22mm 1.52m-min'!P194</f>
        <v>1.5209999999999999</v>
      </c>
      <c r="R28" s="14">
        <f>'120Nm 22mm 1.52m-min'!Q194</f>
        <v>385</v>
      </c>
      <c r="S28" s="26">
        <f>'120Nm 22mm 1.52m-min'!R194</f>
        <v>1</v>
      </c>
    </row>
    <row r="29" spans="1:19" x14ac:dyDescent="0.25">
      <c r="A29" s="24" t="e">
        <f>'120Nm 22mm 1.52m-min'!A195</f>
        <v>#N/A</v>
      </c>
      <c r="B29" s="51" t="e">
        <f>Table1[[#This Row],[Durata d''esercizio min. Doppie corse]]/(Cycle_max*60*24)</f>
        <v>#N/A</v>
      </c>
      <c r="C29" s="49">
        <f>'120Nm 22mm 1.52m-min'!B195</f>
        <v>0.51500000000000001</v>
      </c>
      <c r="D29" s="24" t="str">
        <f>'120Nm 22mm 1.52m-min'!C195</f>
        <v>Tr18x4</v>
      </c>
      <c r="E29" s="24" t="str">
        <f>'120Nm 22mm 1.52m-min'!D195</f>
        <v>Tr</v>
      </c>
      <c r="F29" s="35">
        <f>'120Nm 22mm 1.52m-min'!E195</f>
        <v>18</v>
      </c>
      <c r="G29" s="14" t="e">
        <f>'120Nm 22mm 1.52m-min'!F195</f>
        <v>#N/A</v>
      </c>
      <c r="H29" s="41">
        <f>'120Nm 22mm 1.52m-min'!G195</f>
        <v>4</v>
      </c>
      <c r="I29" s="24" t="str">
        <f>'120Nm 22mm 1.52m-min'!H195</f>
        <v>J200</v>
      </c>
      <c r="J29" s="35">
        <f>'120Nm 22mm 1.52m-min'!I195</f>
        <v>28</v>
      </c>
      <c r="K29" s="35">
        <f>'120Nm 22mm 1.52m-min'!J195</f>
        <v>35</v>
      </c>
      <c r="L29" s="25">
        <f>'120Nm 22mm 1.52m-min'!K195</f>
        <v>36.35</v>
      </c>
      <c r="M29" s="24" t="str">
        <f>'120Nm 22mm 1.52m-min'!L195</f>
        <v>Acciaio inox</v>
      </c>
      <c r="N29" s="25">
        <f>'120Nm 22mm 1.52m-min'!M195</f>
        <v>92.69</v>
      </c>
      <c r="O29" s="37">
        <f>'120Nm 22mm 1.52m-min'!N195</f>
        <v>120</v>
      </c>
      <c r="P29" s="41">
        <f>'120Nm 22mm 1.52m-min'!O195</f>
        <v>22</v>
      </c>
      <c r="Q29" s="46">
        <f>'120Nm 22mm 1.52m-min'!P195</f>
        <v>1.5209999999999999</v>
      </c>
      <c r="R29" s="14">
        <f>'120Nm 22mm 1.52m-min'!Q195</f>
        <v>385</v>
      </c>
      <c r="S29" s="26">
        <f>'120Nm 22mm 1.52m-min'!R195</f>
        <v>1</v>
      </c>
    </row>
    <row r="30" spans="1:19" x14ac:dyDescent="0.25">
      <c r="A30" s="24" t="e">
        <f>'120Nm 22mm 1.52m-min'!A196</f>
        <v>#N/A</v>
      </c>
      <c r="B30" s="51" t="e">
        <f>Table1[[#This Row],[Durata d''esercizio min. Doppie corse]]/(Cycle_max*60*24)</f>
        <v>#N/A</v>
      </c>
      <c r="C30" s="49">
        <f>'120Nm 22mm 1.52m-min'!B196</f>
        <v>0.60599999999999998</v>
      </c>
      <c r="D30" s="24" t="str">
        <f>'120Nm 22mm 1.52m-min'!C196</f>
        <v>Tr18x8P4</v>
      </c>
      <c r="E30" s="24" t="str">
        <f>'120Nm 22mm 1.52m-min'!D196</f>
        <v>Tr</v>
      </c>
      <c r="F30" s="35">
        <f>'120Nm 22mm 1.52m-min'!E196</f>
        <v>18</v>
      </c>
      <c r="G30" s="14">
        <f>'120Nm 22mm 1.52m-min'!F196</f>
        <v>8</v>
      </c>
      <c r="H30" s="41">
        <f>'120Nm 22mm 1.52m-min'!G196</f>
        <v>4</v>
      </c>
      <c r="I30" s="24" t="str">
        <f>'120Nm 22mm 1.52m-min'!H196</f>
        <v>J200</v>
      </c>
      <c r="J30" s="35">
        <f>'120Nm 22mm 1.52m-min'!I196</f>
        <v>28</v>
      </c>
      <c r="K30" s="35">
        <f>'120Nm 22mm 1.52m-min'!J196</f>
        <v>35</v>
      </c>
      <c r="L30" s="25">
        <f>'120Nm 22mm 1.52m-min'!K196</f>
        <v>37.07</v>
      </c>
      <c r="M30" s="24" t="str">
        <f>'120Nm 22mm 1.52m-min'!L196</f>
        <v>Acciaio C15</v>
      </c>
      <c r="N30" s="25">
        <f>'120Nm 22mm 1.52m-min'!M196</f>
        <v>27.37</v>
      </c>
      <c r="O30" s="37">
        <f>'120Nm 22mm 1.52m-min'!N196</f>
        <v>120</v>
      </c>
      <c r="P30" s="41">
        <f>'120Nm 22mm 1.52m-min'!O196</f>
        <v>22</v>
      </c>
      <c r="Q30" s="46">
        <f>'120Nm 22mm 1.52m-min'!P196</f>
        <v>1.5209999999999999</v>
      </c>
      <c r="R30" s="14">
        <f>'120Nm 22mm 1.52m-min'!Q196</f>
        <v>385</v>
      </c>
      <c r="S30" s="26">
        <f>'120Nm 22mm 1.52m-min'!R196</f>
        <v>1</v>
      </c>
    </row>
    <row r="31" spans="1:19" x14ac:dyDescent="0.25">
      <c r="A31" s="24" t="e">
        <f>'120Nm 22mm 1.52m-min'!A197</f>
        <v>#N/A</v>
      </c>
      <c r="B31" s="51" t="e">
        <f>Table1[[#This Row],[Durata d''esercizio min. Doppie corse]]/(Cycle_max*60*24)</f>
        <v>#N/A</v>
      </c>
      <c r="C31" s="49">
        <f>'120Nm 22mm 1.52m-min'!B197</f>
        <v>0.60599999999999998</v>
      </c>
      <c r="D31" s="24" t="str">
        <f>'120Nm 22mm 1.52m-min'!C197</f>
        <v>Tr18x8P4</v>
      </c>
      <c r="E31" s="24" t="str">
        <f>'120Nm 22mm 1.52m-min'!D197</f>
        <v>Tr</v>
      </c>
      <c r="F31" s="35">
        <f>'120Nm 22mm 1.52m-min'!E197</f>
        <v>18</v>
      </c>
      <c r="G31" s="14">
        <f>'120Nm 22mm 1.52m-min'!F197</f>
        <v>8</v>
      </c>
      <c r="H31" s="41">
        <f>'120Nm 22mm 1.52m-min'!G197</f>
        <v>4</v>
      </c>
      <c r="I31" s="24" t="str">
        <f>'120Nm 22mm 1.52m-min'!H197</f>
        <v>J200</v>
      </c>
      <c r="J31" s="35">
        <f>'120Nm 22mm 1.52m-min'!I197</f>
        <v>28</v>
      </c>
      <c r="K31" s="35">
        <f>'120Nm 22mm 1.52m-min'!J197</f>
        <v>35</v>
      </c>
      <c r="L31" s="25">
        <f>'120Nm 22mm 1.52m-min'!K197</f>
        <v>37.07</v>
      </c>
      <c r="M31" s="24" t="str">
        <f>'120Nm 22mm 1.52m-min'!L197</f>
        <v>Acciaio inox</v>
      </c>
      <c r="N31" s="25">
        <f>'120Nm 22mm 1.52m-min'!M197</f>
        <v>143.29</v>
      </c>
      <c r="O31" s="37">
        <f>'120Nm 22mm 1.52m-min'!N197</f>
        <v>120</v>
      </c>
      <c r="P31" s="41">
        <f>'120Nm 22mm 1.52m-min'!O197</f>
        <v>22</v>
      </c>
      <c r="Q31" s="46">
        <f>'120Nm 22mm 1.52m-min'!P197</f>
        <v>1.5209999999999999</v>
      </c>
      <c r="R31" s="14">
        <f>'120Nm 22mm 1.52m-min'!Q197</f>
        <v>385</v>
      </c>
      <c r="S31" s="26">
        <f>'120Nm 22mm 1.52m-min'!R197</f>
        <v>1</v>
      </c>
    </row>
    <row r="32" spans="1:19" x14ac:dyDescent="0.25">
      <c r="A32" s="24" t="e">
        <f>'120Nm 22mm 1.52m-min'!A198</f>
        <v>#N/A</v>
      </c>
      <c r="B32" s="51" t="e">
        <f>Table1[[#This Row],[Durata d''esercizio min. Doppie corse]]/(Cycle_max*60*24)</f>
        <v>#N/A</v>
      </c>
      <c r="C32" s="49">
        <f>'120Nm 22mm 1.52m-min'!B198</f>
        <v>0.53700000000000003</v>
      </c>
      <c r="D32" s="24" t="str">
        <f>'120Nm 22mm 1.52m-min'!C198</f>
        <v>Tr20x4</v>
      </c>
      <c r="E32" s="24" t="str">
        <f>'120Nm 22mm 1.52m-min'!D198</f>
        <v>Tr</v>
      </c>
      <c r="F32" s="35">
        <f>'120Nm 22mm 1.52m-min'!E198</f>
        <v>20</v>
      </c>
      <c r="G32" s="14" t="e">
        <f>'120Nm 22mm 1.52m-min'!F198</f>
        <v>#N/A</v>
      </c>
      <c r="H32" s="41">
        <f>'120Nm 22mm 1.52m-min'!G198</f>
        <v>4</v>
      </c>
      <c r="I32" s="24" t="str">
        <f>'120Nm 22mm 1.52m-min'!H198</f>
        <v>J200</v>
      </c>
      <c r="J32" s="35">
        <f>'120Nm 22mm 1.52m-min'!I198</f>
        <v>32</v>
      </c>
      <c r="K32" s="35">
        <f>'120Nm 22mm 1.52m-min'!J198</f>
        <v>44</v>
      </c>
      <c r="L32" s="25">
        <f>'120Nm 22mm 1.52m-min'!K198</f>
        <v>37.82</v>
      </c>
      <c r="M32" s="24" t="str">
        <f>'120Nm 22mm 1.52m-min'!L198</f>
        <v>Acciaio C15</v>
      </c>
      <c r="N32" s="25">
        <f>'120Nm 22mm 1.52m-min'!M198</f>
        <v>28.29</v>
      </c>
      <c r="O32" s="37">
        <f>'120Nm 22mm 1.52m-min'!N198</f>
        <v>120</v>
      </c>
      <c r="P32" s="41">
        <f>'120Nm 22mm 1.52m-min'!O198</f>
        <v>22</v>
      </c>
      <c r="Q32" s="46">
        <f>'120Nm 22mm 1.52m-min'!P198</f>
        <v>1.5209999999999999</v>
      </c>
      <c r="R32" s="14">
        <f>'120Nm 22mm 1.52m-min'!Q198</f>
        <v>385</v>
      </c>
      <c r="S32" s="26">
        <f>'120Nm 22mm 1.52m-min'!R198</f>
        <v>1</v>
      </c>
    </row>
    <row r="33" spans="1:19" x14ac:dyDescent="0.25">
      <c r="A33" s="24" t="e">
        <f>'120Nm 22mm 1.52m-min'!A199</f>
        <v>#N/A</v>
      </c>
      <c r="B33" s="51" t="e">
        <f>Table1[[#This Row],[Durata d''esercizio min. Doppie corse]]/(Cycle_max*60*24)</f>
        <v>#N/A</v>
      </c>
      <c r="C33" s="49">
        <f>'120Nm 22mm 1.52m-min'!B199</f>
        <v>0.53700000000000003</v>
      </c>
      <c r="D33" s="24" t="str">
        <f>'120Nm 22mm 1.52m-min'!C199</f>
        <v>Tr20x4</v>
      </c>
      <c r="E33" s="24" t="str">
        <f>'120Nm 22mm 1.52m-min'!D199</f>
        <v>Tr</v>
      </c>
      <c r="F33" s="35">
        <f>'120Nm 22mm 1.52m-min'!E199</f>
        <v>20</v>
      </c>
      <c r="G33" s="14" t="e">
        <f>'120Nm 22mm 1.52m-min'!F199</f>
        <v>#N/A</v>
      </c>
      <c r="H33" s="41">
        <f>'120Nm 22mm 1.52m-min'!G199</f>
        <v>4</v>
      </c>
      <c r="I33" s="24" t="str">
        <f>'120Nm 22mm 1.52m-min'!H199</f>
        <v>J200</v>
      </c>
      <c r="J33" s="35">
        <f>'120Nm 22mm 1.52m-min'!I199</f>
        <v>32</v>
      </c>
      <c r="K33" s="35">
        <f>'120Nm 22mm 1.52m-min'!J199</f>
        <v>44</v>
      </c>
      <c r="L33" s="25">
        <f>'120Nm 22mm 1.52m-min'!K199</f>
        <v>37.82</v>
      </c>
      <c r="M33" s="24" t="str">
        <f>'120Nm 22mm 1.52m-min'!L199</f>
        <v>Acciaio inox</v>
      </c>
      <c r="N33" s="25">
        <f>'120Nm 22mm 1.52m-min'!M199</f>
        <v>124.89</v>
      </c>
      <c r="O33" s="37">
        <f>'120Nm 22mm 1.52m-min'!N199</f>
        <v>120</v>
      </c>
      <c r="P33" s="41">
        <f>'120Nm 22mm 1.52m-min'!O199</f>
        <v>22</v>
      </c>
      <c r="Q33" s="46">
        <f>'120Nm 22mm 1.52m-min'!P199</f>
        <v>1.5209999999999999</v>
      </c>
      <c r="R33" s="14">
        <f>'120Nm 22mm 1.52m-min'!Q199</f>
        <v>385</v>
      </c>
      <c r="S33" s="26">
        <f>'120Nm 22mm 1.52m-min'!R199</f>
        <v>1</v>
      </c>
    </row>
    <row r="34" spans="1:19" x14ac:dyDescent="0.25">
      <c r="A34" s="24" t="e">
        <f>'120Nm 22mm 1.52m-min'!A200</f>
        <v>#N/A</v>
      </c>
      <c r="B34" s="51" t="e">
        <f>Table1[[#This Row],[Durata d''esercizio min. Doppie corse]]/(Cycle_max*60*24)</f>
        <v>#N/A</v>
      </c>
      <c r="C34" s="49">
        <f>'120Nm 22mm 1.52m-min'!B200</f>
        <v>0.63900000000000001</v>
      </c>
      <c r="D34" s="24" t="str">
        <f>'120Nm 22mm 1.52m-min'!C200</f>
        <v>Tr20x8P4</v>
      </c>
      <c r="E34" s="24" t="str">
        <f>'120Nm 22mm 1.52m-min'!D200</f>
        <v>Tr</v>
      </c>
      <c r="F34" s="35">
        <f>'120Nm 22mm 1.52m-min'!E200</f>
        <v>20</v>
      </c>
      <c r="G34" s="14">
        <f>'120Nm 22mm 1.52m-min'!F200</f>
        <v>8</v>
      </c>
      <c r="H34" s="41">
        <f>'120Nm 22mm 1.52m-min'!G200</f>
        <v>4</v>
      </c>
      <c r="I34" s="24" t="str">
        <f>'120Nm 22mm 1.52m-min'!H200</f>
        <v>J200</v>
      </c>
      <c r="J34" s="35">
        <f>'120Nm 22mm 1.52m-min'!I200</f>
        <v>32</v>
      </c>
      <c r="K34" s="35">
        <f>'120Nm 22mm 1.52m-min'!J200</f>
        <v>44</v>
      </c>
      <c r="L34" s="25">
        <f>'120Nm 22mm 1.52m-min'!K200</f>
        <v>38.57</v>
      </c>
      <c r="M34" s="24" t="str">
        <f>'120Nm 22mm 1.52m-min'!L200</f>
        <v>Acciaio C15</v>
      </c>
      <c r="N34" s="25">
        <f>'120Nm 22mm 1.52m-min'!M200</f>
        <v>28.29</v>
      </c>
      <c r="O34" s="37">
        <f>'120Nm 22mm 1.52m-min'!N200</f>
        <v>120</v>
      </c>
      <c r="P34" s="41">
        <f>'120Nm 22mm 1.52m-min'!O200</f>
        <v>22</v>
      </c>
      <c r="Q34" s="46">
        <f>'120Nm 22mm 1.52m-min'!P200</f>
        <v>1.5209999999999999</v>
      </c>
      <c r="R34" s="14">
        <f>'120Nm 22mm 1.52m-min'!Q200</f>
        <v>385</v>
      </c>
      <c r="S34" s="26">
        <f>'120Nm 22mm 1.52m-min'!R200</f>
        <v>1</v>
      </c>
    </row>
    <row r="35" spans="1:19" x14ac:dyDescent="0.25">
      <c r="A35" s="24" t="e">
        <f>'120Nm 22mm 1.52m-min'!A201</f>
        <v>#N/A</v>
      </c>
      <c r="B35" s="51" t="e">
        <f>Table1[[#This Row],[Durata d''esercizio min. Doppie corse]]/(Cycle_max*60*24)</f>
        <v>#N/A</v>
      </c>
      <c r="C35" s="49">
        <f>'120Nm 22mm 1.52m-min'!B201</f>
        <v>0.63900000000000001</v>
      </c>
      <c r="D35" s="24" t="str">
        <f>'120Nm 22mm 1.52m-min'!C201</f>
        <v>Tr20x8P4</v>
      </c>
      <c r="E35" s="24" t="str">
        <f>'120Nm 22mm 1.52m-min'!D201</f>
        <v>Tr</v>
      </c>
      <c r="F35" s="35">
        <f>'120Nm 22mm 1.52m-min'!E201</f>
        <v>20</v>
      </c>
      <c r="G35" s="14">
        <f>'120Nm 22mm 1.52m-min'!F201</f>
        <v>8</v>
      </c>
      <c r="H35" s="41">
        <f>'120Nm 22mm 1.52m-min'!G201</f>
        <v>4</v>
      </c>
      <c r="I35" s="24" t="str">
        <f>'120Nm 22mm 1.52m-min'!H201</f>
        <v>J200</v>
      </c>
      <c r="J35" s="35">
        <f>'120Nm 22mm 1.52m-min'!I201</f>
        <v>32</v>
      </c>
      <c r="K35" s="35">
        <f>'120Nm 22mm 1.52m-min'!J201</f>
        <v>44</v>
      </c>
      <c r="L35" s="25">
        <f>'120Nm 22mm 1.52m-min'!K201</f>
        <v>38.57</v>
      </c>
      <c r="M35" s="24" t="str">
        <f>'120Nm 22mm 1.52m-min'!L201</f>
        <v>Acciaio inox</v>
      </c>
      <c r="N35" s="25">
        <f>'120Nm 22mm 1.52m-min'!M201</f>
        <v>147.88999999999999</v>
      </c>
      <c r="O35" s="37">
        <f>'120Nm 22mm 1.52m-min'!N201</f>
        <v>120</v>
      </c>
      <c r="P35" s="41">
        <f>'120Nm 22mm 1.52m-min'!O201</f>
        <v>22</v>
      </c>
      <c r="Q35" s="46">
        <f>'120Nm 22mm 1.52m-min'!P201</f>
        <v>1.5209999999999999</v>
      </c>
      <c r="R35" s="14">
        <f>'120Nm 22mm 1.52m-min'!Q201</f>
        <v>385</v>
      </c>
      <c r="S35" s="26">
        <f>'120Nm 22mm 1.52m-min'!R201</f>
        <v>1</v>
      </c>
    </row>
    <row r="36" spans="1:19" x14ac:dyDescent="0.25">
      <c r="A36" s="24" t="e">
        <f>'120Nm 22mm 1.52m-min'!A202</f>
        <v>#N/A</v>
      </c>
      <c r="B36" s="51" t="e">
        <f>Table1[[#This Row],[Durata d''esercizio min. Doppie corse]]/(Cycle_max*60*24)</f>
        <v>#N/A</v>
      </c>
      <c r="C36" s="49">
        <f>'120Nm 22mm 1.52m-min'!B202</f>
        <v>0.628</v>
      </c>
      <c r="D36" s="24" t="str">
        <f>'120Nm 22mm 1.52m-min'!C202</f>
        <v>Tr24x5</v>
      </c>
      <c r="E36" s="24" t="str">
        <f>'120Nm 22mm 1.52m-min'!D202</f>
        <v>Tr</v>
      </c>
      <c r="F36" s="35">
        <f>'120Nm 22mm 1.52m-min'!E202</f>
        <v>24</v>
      </c>
      <c r="G36" s="14" t="e">
        <f>'120Nm 22mm 1.52m-min'!F202</f>
        <v>#N/A</v>
      </c>
      <c r="H36" s="41">
        <f>'120Nm 22mm 1.52m-min'!G202</f>
        <v>5</v>
      </c>
      <c r="I36" s="24" t="str">
        <f>'120Nm 22mm 1.52m-min'!H202</f>
        <v>J200</v>
      </c>
      <c r="J36" s="35">
        <f>'120Nm 22mm 1.52m-min'!I202</f>
        <v>32</v>
      </c>
      <c r="K36" s="35">
        <f>'120Nm 22mm 1.52m-min'!J202</f>
        <v>44</v>
      </c>
      <c r="L36" s="25">
        <f>'120Nm 22mm 1.52m-min'!K202</f>
        <v>40.5</v>
      </c>
      <c r="M36" s="24" t="str">
        <f>'120Nm 22mm 1.52m-min'!L202</f>
        <v>Acciaio C15</v>
      </c>
      <c r="N36" s="25">
        <f>'120Nm 22mm 1.52m-min'!M202</f>
        <v>34.82</v>
      </c>
      <c r="O36" s="37">
        <f>'120Nm 22mm 1.52m-min'!N202</f>
        <v>120</v>
      </c>
      <c r="P36" s="41">
        <f>'120Nm 22mm 1.52m-min'!O202</f>
        <v>22</v>
      </c>
      <c r="Q36" s="46">
        <f>'120Nm 22mm 1.52m-min'!P202</f>
        <v>1.5209999999999999</v>
      </c>
      <c r="R36" s="14">
        <f>'120Nm 22mm 1.52m-min'!Q202</f>
        <v>308</v>
      </c>
      <c r="S36" s="26">
        <f>'120Nm 22mm 1.52m-min'!R202</f>
        <v>1</v>
      </c>
    </row>
    <row r="37" spans="1:19" x14ac:dyDescent="0.25">
      <c r="A37" s="24" t="e">
        <f>'120Nm 22mm 1.52m-min'!A203</f>
        <v>#N/A</v>
      </c>
      <c r="B37" s="51" t="e">
        <f>Table1[[#This Row],[Durata d''esercizio min. Doppie corse]]/(Cycle_max*60*24)</f>
        <v>#N/A</v>
      </c>
      <c r="C37" s="49">
        <f>'120Nm 22mm 1.52m-min'!B203</f>
        <v>0.628</v>
      </c>
      <c r="D37" s="24" t="str">
        <f>'120Nm 22mm 1.52m-min'!C203</f>
        <v>Tr24x5</v>
      </c>
      <c r="E37" s="24" t="str">
        <f>'120Nm 22mm 1.52m-min'!D203</f>
        <v>Tr</v>
      </c>
      <c r="F37" s="35">
        <f>'120Nm 22mm 1.52m-min'!E203</f>
        <v>24</v>
      </c>
      <c r="G37" s="14" t="e">
        <f>'120Nm 22mm 1.52m-min'!F203</f>
        <v>#N/A</v>
      </c>
      <c r="H37" s="41">
        <f>'120Nm 22mm 1.52m-min'!G203</f>
        <v>5</v>
      </c>
      <c r="I37" s="24" t="str">
        <f>'120Nm 22mm 1.52m-min'!H203</f>
        <v>J200</v>
      </c>
      <c r="J37" s="35">
        <f>'120Nm 22mm 1.52m-min'!I203</f>
        <v>32</v>
      </c>
      <c r="K37" s="35">
        <f>'120Nm 22mm 1.52m-min'!J203</f>
        <v>44</v>
      </c>
      <c r="L37" s="25">
        <f>'120Nm 22mm 1.52m-min'!K203</f>
        <v>40.5</v>
      </c>
      <c r="M37" s="24" t="str">
        <f>'120Nm 22mm 1.52m-min'!L203</f>
        <v>Acciaio inox</v>
      </c>
      <c r="N37" s="25">
        <f>'120Nm 22mm 1.52m-min'!M203</f>
        <v>147.52000000000001</v>
      </c>
      <c r="O37" s="37">
        <f>'120Nm 22mm 1.52m-min'!N203</f>
        <v>120</v>
      </c>
      <c r="P37" s="41">
        <f>'120Nm 22mm 1.52m-min'!O203</f>
        <v>22</v>
      </c>
      <c r="Q37" s="46">
        <f>'120Nm 22mm 1.52m-min'!P203</f>
        <v>1.5209999999999999</v>
      </c>
      <c r="R37" s="14">
        <f>'120Nm 22mm 1.52m-min'!Q203</f>
        <v>308</v>
      </c>
      <c r="S37" s="26">
        <f>'120Nm 22mm 1.52m-min'!R203</f>
        <v>1</v>
      </c>
    </row>
    <row r="38" spans="1:19" x14ac:dyDescent="0.25">
      <c r="A38" s="24" t="e">
        <f>'240Nm 11mm 0.76m-min'!A177</f>
        <v>#N/A</v>
      </c>
      <c r="B38" s="51" t="e">
        <f>Table1[[#This Row],[Durata d''esercizio min. Doppie corse]]/(Cycle_max*60*24)</f>
        <v>#N/A</v>
      </c>
      <c r="C38" s="49">
        <f>'240Nm 11mm 0.76m-min'!B177</f>
        <v>2.7130000000000001</v>
      </c>
      <c r="D38" s="24" t="str">
        <f>'240Nm 11mm 0.76m-min'!C177</f>
        <v>Ds16x35</v>
      </c>
      <c r="E38" s="24" t="str">
        <f>'240Nm 11mm 0.76m-min'!D177</f>
        <v>Ds</v>
      </c>
      <c r="F38" s="35">
        <f>'240Nm 11mm 0.76m-min'!E177</f>
        <v>16</v>
      </c>
      <c r="G38" s="14" t="e">
        <f>'240Nm 11mm 0.76m-min'!F177</f>
        <v>#N/A</v>
      </c>
      <c r="H38" s="41">
        <f>'240Nm 11mm 0.76m-min'!G177</f>
        <v>35</v>
      </c>
      <c r="I38" s="24" t="str">
        <f>'240Nm 11mm 0.76m-min'!H177</f>
        <v>J200</v>
      </c>
      <c r="J38" s="35">
        <f>'240Nm 11mm 0.76m-min'!I177</f>
        <v>28</v>
      </c>
      <c r="K38" s="35">
        <f>'240Nm 11mm 0.76m-min'!J177</f>
        <v>35</v>
      </c>
      <c r="L38" s="25">
        <f>'240Nm 11mm 0.76m-min'!K177</f>
        <v>37.11</v>
      </c>
      <c r="M38" s="24" t="str">
        <f>'240Nm 11mm 0.76m-min'!L177</f>
        <v>Acciaio inox</v>
      </c>
      <c r="N38" s="25">
        <f>'240Nm 11mm 0.76m-min'!M177</f>
        <v>120.54</v>
      </c>
      <c r="O38" s="37">
        <f>'240Nm 11mm 0.76m-min'!N177</f>
        <v>240</v>
      </c>
      <c r="P38" s="41">
        <f>'240Nm 11mm 0.76m-min'!O177</f>
        <v>11</v>
      </c>
      <c r="Q38" s="46">
        <f>'240Nm 11mm 0.76m-min'!P177</f>
        <v>0.76049999999999995</v>
      </c>
      <c r="R38" s="14">
        <f>'240Nm 11mm 0.76m-min'!Q177</f>
        <v>22</v>
      </c>
      <c r="S38" s="26">
        <f>'240Nm 11mm 0.76m-min'!R177</f>
        <v>1</v>
      </c>
    </row>
    <row r="39" spans="1:19" x14ac:dyDescent="0.25">
      <c r="A39" s="24" t="e">
        <f>'240Nm 11mm 0.76m-min'!A178</f>
        <v>#N/A</v>
      </c>
      <c r="B39" s="51" t="e">
        <f>Table1[[#This Row],[Durata d''esercizio min. Doppie corse]]/(Cycle_max*60*24)</f>
        <v>#N/A</v>
      </c>
      <c r="C39" s="49">
        <f>'240Nm 11mm 0.76m-min'!B178</f>
        <v>8.9019999999999992</v>
      </c>
      <c r="D39" s="24" t="str">
        <f>'240Nm 11mm 0.76m-min'!C178</f>
        <v>Ds18x100</v>
      </c>
      <c r="E39" s="24" t="str">
        <f>'240Nm 11mm 0.76m-min'!D178</f>
        <v>Ds</v>
      </c>
      <c r="F39" s="35">
        <f>'240Nm 11mm 0.76m-min'!E178</f>
        <v>18</v>
      </c>
      <c r="G39" s="14" t="e">
        <f>'240Nm 11mm 0.76m-min'!F178</f>
        <v>#N/A</v>
      </c>
      <c r="H39" s="41">
        <f>'240Nm 11mm 0.76m-min'!G178</f>
        <v>100</v>
      </c>
      <c r="I39" s="24" t="str">
        <f>'240Nm 11mm 0.76m-min'!H178</f>
        <v>J200</v>
      </c>
      <c r="J39" s="35">
        <f>'240Nm 11mm 0.76m-min'!I178</f>
        <v>28</v>
      </c>
      <c r="K39" s="35">
        <f>'240Nm 11mm 0.76m-min'!J178</f>
        <v>35</v>
      </c>
      <c r="L39" s="25">
        <f>'240Nm 11mm 0.76m-min'!K178</f>
        <v>38.22</v>
      </c>
      <c r="M39" s="24" t="str">
        <f>'240Nm 11mm 0.76m-min'!L178</f>
        <v>Acciaio inox</v>
      </c>
      <c r="N39" s="25">
        <f>'240Nm 11mm 0.76m-min'!M178</f>
        <v>146.69999999999999</v>
      </c>
      <c r="O39" s="37">
        <f>'240Nm 11mm 0.76m-min'!N178</f>
        <v>240</v>
      </c>
      <c r="P39" s="41">
        <f>'240Nm 11mm 0.76m-min'!O178</f>
        <v>11</v>
      </c>
      <c r="Q39" s="46">
        <f>'240Nm 11mm 0.76m-min'!P178</f>
        <v>0.76049999999999995</v>
      </c>
      <c r="R39" s="14">
        <f>'240Nm 11mm 0.76m-min'!Q178</f>
        <v>7.7</v>
      </c>
      <c r="S39" s="26">
        <f>'240Nm 11mm 0.76m-min'!R178</f>
        <v>1</v>
      </c>
    </row>
    <row r="40" spans="1:19" x14ac:dyDescent="0.25">
      <c r="A40" s="24" t="e">
        <f>'240Nm 11mm 0.76m-min'!A179</f>
        <v>#N/A</v>
      </c>
      <c r="B40" s="51" t="e">
        <f>Table1[[#This Row],[Durata d''esercizio min. Doppie corse]]/(Cycle_max*60*24)</f>
        <v>#N/A</v>
      </c>
      <c r="C40" s="49">
        <f>'240Nm 11mm 0.76m-min'!B179</f>
        <v>2.0019999999999998</v>
      </c>
      <c r="D40" s="24" t="str">
        <f>'240Nm 11mm 0.76m-min'!C179</f>
        <v>Ds18x24</v>
      </c>
      <c r="E40" s="24" t="str">
        <f>'240Nm 11mm 0.76m-min'!D179</f>
        <v>Ds</v>
      </c>
      <c r="F40" s="35">
        <f>'240Nm 11mm 0.76m-min'!E179</f>
        <v>18</v>
      </c>
      <c r="G40" s="14" t="e">
        <f>'240Nm 11mm 0.76m-min'!F179</f>
        <v>#N/A</v>
      </c>
      <c r="H40" s="41">
        <f>'240Nm 11mm 0.76m-min'!G179</f>
        <v>24</v>
      </c>
      <c r="I40" s="24" t="str">
        <f>'240Nm 11mm 0.76m-min'!H179</f>
        <v>J200</v>
      </c>
      <c r="J40" s="35">
        <f>'240Nm 11mm 0.76m-min'!I179</f>
        <v>28</v>
      </c>
      <c r="K40" s="35">
        <f>'240Nm 11mm 0.76m-min'!J179</f>
        <v>35</v>
      </c>
      <c r="L40" s="25">
        <f>'240Nm 11mm 0.76m-min'!K179</f>
        <v>37.479999999999997</v>
      </c>
      <c r="M40" s="24" t="str">
        <f>'240Nm 11mm 0.76m-min'!L179</f>
        <v>Acciaio inox</v>
      </c>
      <c r="N40" s="25">
        <f>'240Nm 11mm 0.76m-min'!M179</f>
        <v>146.37</v>
      </c>
      <c r="O40" s="37">
        <f>'240Nm 11mm 0.76m-min'!N179</f>
        <v>240</v>
      </c>
      <c r="P40" s="41">
        <f>'240Nm 11mm 0.76m-min'!O179</f>
        <v>11</v>
      </c>
      <c r="Q40" s="46">
        <f>'240Nm 11mm 0.76m-min'!P179</f>
        <v>0.76049999999999995</v>
      </c>
      <c r="R40" s="14">
        <f>'240Nm 11mm 0.76m-min'!Q179</f>
        <v>32.083333333333336</v>
      </c>
      <c r="S40" s="26">
        <f>'240Nm 11mm 0.76m-min'!R179</f>
        <v>1</v>
      </c>
    </row>
    <row r="41" spans="1:19" x14ac:dyDescent="0.25">
      <c r="A41" s="24" t="e">
        <f>'240Nm 11mm 0.76m-min'!A180</f>
        <v>#N/A</v>
      </c>
      <c r="B41" s="51" t="e">
        <f>Table1[[#This Row],[Durata d''esercizio min. Doppie corse]]/(Cycle_max*60*24)</f>
        <v>#N/A</v>
      </c>
      <c r="C41" s="49">
        <f>'240Nm 11mm 0.76m-min'!B180</f>
        <v>3.0920000000000001</v>
      </c>
      <c r="D41" s="24" t="str">
        <f>'240Nm 11mm 0.76m-min'!C180</f>
        <v>Ds18x40</v>
      </c>
      <c r="E41" s="24" t="str">
        <f>'240Nm 11mm 0.76m-min'!D180</f>
        <v>Ds</v>
      </c>
      <c r="F41" s="35">
        <f>'240Nm 11mm 0.76m-min'!E180</f>
        <v>18</v>
      </c>
      <c r="G41" s="14" t="e">
        <f>'240Nm 11mm 0.76m-min'!F180</f>
        <v>#N/A</v>
      </c>
      <c r="H41" s="41">
        <f>'240Nm 11mm 0.76m-min'!G180</f>
        <v>40</v>
      </c>
      <c r="I41" s="24" t="str">
        <f>'240Nm 11mm 0.76m-min'!H180</f>
        <v>J200</v>
      </c>
      <c r="J41" s="35">
        <f>'240Nm 11mm 0.76m-min'!I180</f>
        <v>28</v>
      </c>
      <c r="K41" s="35">
        <f>'240Nm 11mm 0.76m-min'!J180</f>
        <v>35</v>
      </c>
      <c r="L41" s="25">
        <f>'240Nm 11mm 0.76m-min'!K180</f>
        <v>37.86</v>
      </c>
      <c r="M41" s="24" t="str">
        <f>'240Nm 11mm 0.76m-min'!L180</f>
        <v>Acciaio inox</v>
      </c>
      <c r="N41" s="25">
        <f>'240Nm 11mm 0.76m-min'!M180</f>
        <v>134.07</v>
      </c>
      <c r="O41" s="37">
        <f>'240Nm 11mm 0.76m-min'!N180</f>
        <v>240</v>
      </c>
      <c r="P41" s="41">
        <f>'240Nm 11mm 0.76m-min'!O180</f>
        <v>11</v>
      </c>
      <c r="Q41" s="46">
        <f>'240Nm 11mm 0.76m-min'!P180</f>
        <v>0.76049999999999995</v>
      </c>
      <c r="R41" s="14">
        <f>'240Nm 11mm 0.76m-min'!Q180</f>
        <v>19.25</v>
      </c>
      <c r="S41" s="26">
        <f>'240Nm 11mm 0.76m-min'!R180</f>
        <v>1</v>
      </c>
    </row>
    <row r="42" spans="1:19" x14ac:dyDescent="0.25">
      <c r="A42" s="24" t="e">
        <f>'240Nm 11mm 0.76m-min'!A181</f>
        <v>#N/A</v>
      </c>
      <c r="B42" s="51" t="e">
        <f>Table1[[#This Row],[Durata d''esercizio min. Doppie corse]]/(Cycle_max*60*24)</f>
        <v>#N/A</v>
      </c>
      <c r="C42" s="49">
        <f>'240Nm 11mm 0.76m-min'!B181</f>
        <v>7.0049999999999999</v>
      </c>
      <c r="D42" s="24" t="str">
        <f>'240Nm 11mm 0.76m-min'!C181</f>
        <v>Ds18x80</v>
      </c>
      <c r="E42" s="24" t="str">
        <f>'240Nm 11mm 0.76m-min'!D181</f>
        <v>Ds</v>
      </c>
      <c r="F42" s="35">
        <f>'240Nm 11mm 0.76m-min'!E181</f>
        <v>18</v>
      </c>
      <c r="G42" s="14" t="e">
        <f>'240Nm 11mm 0.76m-min'!F181</f>
        <v>#N/A</v>
      </c>
      <c r="H42" s="41">
        <f>'240Nm 11mm 0.76m-min'!G181</f>
        <v>80</v>
      </c>
      <c r="I42" s="24" t="str">
        <f>'240Nm 11mm 0.76m-min'!H181</f>
        <v>J200</v>
      </c>
      <c r="J42" s="35">
        <f>'240Nm 11mm 0.76m-min'!I181</f>
        <v>28</v>
      </c>
      <c r="K42" s="35">
        <f>'240Nm 11mm 0.76m-min'!J181</f>
        <v>35</v>
      </c>
      <c r="L42" s="25">
        <f>'240Nm 11mm 0.76m-min'!K181</f>
        <v>38.04</v>
      </c>
      <c r="M42" s="24" t="str">
        <f>'240Nm 11mm 0.76m-min'!L181</f>
        <v>Acciaio inox</v>
      </c>
      <c r="N42" s="25">
        <f>'240Nm 11mm 0.76m-min'!M181</f>
        <v>139.4</v>
      </c>
      <c r="O42" s="37">
        <f>'240Nm 11mm 0.76m-min'!N181</f>
        <v>240</v>
      </c>
      <c r="P42" s="41">
        <f>'240Nm 11mm 0.76m-min'!O181</f>
        <v>11</v>
      </c>
      <c r="Q42" s="46">
        <f>'240Nm 11mm 0.76m-min'!P181</f>
        <v>0.76049999999999995</v>
      </c>
      <c r="R42" s="14">
        <f>'240Nm 11mm 0.76m-min'!Q181</f>
        <v>9.625</v>
      </c>
      <c r="S42" s="26">
        <f>'240Nm 11mm 0.76m-min'!R181</f>
        <v>1</v>
      </c>
    </row>
    <row r="43" spans="1:19" x14ac:dyDescent="0.25">
      <c r="A43" s="24" t="e">
        <f>'240Nm 11mm 0.76m-min'!A182</f>
        <v>#N/A</v>
      </c>
      <c r="B43" s="51" t="e">
        <f>Table1[[#This Row],[Durata d''esercizio min. Doppie corse]]/(Cycle_max*60*24)</f>
        <v>#N/A</v>
      </c>
      <c r="C43" s="49">
        <f>'240Nm 11mm 0.76m-min'!B182</f>
        <v>1.8280000000000001</v>
      </c>
      <c r="D43" s="24" t="str">
        <f>'240Nm 11mm 0.76m-min'!C182</f>
        <v>Ds20x20</v>
      </c>
      <c r="E43" s="24" t="str">
        <f>'240Nm 11mm 0.76m-min'!D182</f>
        <v>Ds</v>
      </c>
      <c r="F43" s="35">
        <f>'240Nm 11mm 0.76m-min'!E182</f>
        <v>20</v>
      </c>
      <c r="G43" s="14" t="e">
        <f>'240Nm 11mm 0.76m-min'!F182</f>
        <v>#N/A</v>
      </c>
      <c r="H43" s="41">
        <f>'240Nm 11mm 0.76m-min'!G182</f>
        <v>20</v>
      </c>
      <c r="I43" s="24" t="str">
        <f>'240Nm 11mm 0.76m-min'!H182</f>
        <v>J200</v>
      </c>
      <c r="J43" s="35">
        <f>'240Nm 11mm 0.76m-min'!I182</f>
        <v>32</v>
      </c>
      <c r="K43" s="35">
        <f>'240Nm 11mm 0.76m-min'!J182</f>
        <v>44</v>
      </c>
      <c r="L43" s="25">
        <f>'240Nm 11mm 0.76m-min'!K182</f>
        <v>43.75</v>
      </c>
      <c r="M43" s="24" t="str">
        <f>'240Nm 11mm 0.76m-min'!L182</f>
        <v>Acciaio inox</v>
      </c>
      <c r="N43" s="25">
        <f>'240Nm 11mm 0.76m-min'!M182</f>
        <v>154.97999999999999</v>
      </c>
      <c r="O43" s="37">
        <f>'240Nm 11mm 0.76m-min'!N182</f>
        <v>240</v>
      </c>
      <c r="P43" s="41">
        <f>'240Nm 11mm 0.76m-min'!O182</f>
        <v>11</v>
      </c>
      <c r="Q43" s="46">
        <f>'240Nm 11mm 0.76m-min'!P182</f>
        <v>0.76049999999999995</v>
      </c>
      <c r="R43" s="14">
        <f>'240Nm 11mm 0.76m-min'!Q182</f>
        <v>38.5</v>
      </c>
      <c r="S43" s="26">
        <f>'240Nm 11mm 0.76m-min'!R182</f>
        <v>1</v>
      </c>
    </row>
    <row r="44" spans="1:19" x14ac:dyDescent="0.25">
      <c r="A44" s="24" t="e">
        <f>'240Nm 11mm 0.76m-min'!A183</f>
        <v>#N/A</v>
      </c>
      <c r="B44" s="51" t="e">
        <f>Table1[[#This Row],[Durata d''esercizio min. Doppie corse]]/(Cycle_max*60*24)</f>
        <v>#N/A</v>
      </c>
      <c r="C44" s="49">
        <f>'240Nm 11mm 0.76m-min'!B183</f>
        <v>3.8490000000000002</v>
      </c>
      <c r="D44" s="24" t="str">
        <f>'240Nm 11mm 0.76m-min'!C183</f>
        <v>Ds20x50</v>
      </c>
      <c r="E44" s="24" t="str">
        <f>'240Nm 11mm 0.76m-min'!D183</f>
        <v>Ds</v>
      </c>
      <c r="F44" s="35">
        <f>'240Nm 11mm 0.76m-min'!E183</f>
        <v>20</v>
      </c>
      <c r="G44" s="14" t="e">
        <f>'240Nm 11mm 0.76m-min'!F183</f>
        <v>#N/A</v>
      </c>
      <c r="H44" s="41">
        <f>'240Nm 11mm 0.76m-min'!G183</f>
        <v>50</v>
      </c>
      <c r="I44" s="24" t="str">
        <f>'240Nm 11mm 0.76m-min'!H183</f>
        <v>J200</v>
      </c>
      <c r="J44" s="35">
        <f>'240Nm 11mm 0.76m-min'!I183</f>
        <v>32</v>
      </c>
      <c r="K44" s="35">
        <f>'240Nm 11mm 0.76m-min'!J183</f>
        <v>44</v>
      </c>
      <c r="L44" s="25">
        <f>'240Nm 11mm 0.76m-min'!K183</f>
        <v>44.19</v>
      </c>
      <c r="M44" s="24" t="str">
        <f>'240Nm 11mm 0.76m-min'!L183</f>
        <v>Alluminio</v>
      </c>
      <c r="N44" s="25" t="str">
        <f>'240Nm 11mm 0.76m-min'!M183</f>
        <v>Su richiesta</v>
      </c>
      <c r="O44" s="37">
        <f>'240Nm 11mm 0.76m-min'!N183</f>
        <v>240</v>
      </c>
      <c r="P44" s="41">
        <f>'240Nm 11mm 0.76m-min'!O183</f>
        <v>11</v>
      </c>
      <c r="Q44" s="46">
        <f>'240Nm 11mm 0.76m-min'!P183</f>
        <v>0.76049999999999995</v>
      </c>
      <c r="R44" s="14">
        <f>'240Nm 11mm 0.76m-min'!Q183</f>
        <v>15.4</v>
      </c>
      <c r="S44" s="26">
        <f>'240Nm 11mm 0.76m-min'!R183</f>
        <v>1</v>
      </c>
    </row>
    <row r="45" spans="1:19" x14ac:dyDescent="0.25">
      <c r="A45" s="24" t="e">
        <f>'240Nm 11mm 0.76m-min'!A184</f>
        <v>#N/A</v>
      </c>
      <c r="B45" s="51" t="e">
        <f>Table1[[#This Row],[Durata d''esercizio min. Doppie corse]]/(Cycle_max*60*24)</f>
        <v>#N/A</v>
      </c>
      <c r="C45" s="49">
        <f>'240Nm 11mm 0.76m-min'!B184</f>
        <v>3.8490000000000002</v>
      </c>
      <c r="D45" s="24" t="str">
        <f>'240Nm 11mm 0.76m-min'!C184</f>
        <v>Ds20x50</v>
      </c>
      <c r="E45" s="24" t="str">
        <f>'240Nm 11mm 0.76m-min'!D184</f>
        <v>Ds</v>
      </c>
      <c r="F45" s="35">
        <f>'240Nm 11mm 0.76m-min'!E184</f>
        <v>20</v>
      </c>
      <c r="G45" s="14" t="e">
        <f>'240Nm 11mm 0.76m-min'!F184</f>
        <v>#N/A</v>
      </c>
      <c r="H45" s="41">
        <f>'240Nm 11mm 0.76m-min'!G184</f>
        <v>50</v>
      </c>
      <c r="I45" s="24" t="str">
        <f>'240Nm 11mm 0.76m-min'!H184</f>
        <v>J200</v>
      </c>
      <c r="J45" s="35">
        <f>'240Nm 11mm 0.76m-min'!I184</f>
        <v>32</v>
      </c>
      <c r="K45" s="35">
        <f>'240Nm 11mm 0.76m-min'!J184</f>
        <v>44</v>
      </c>
      <c r="L45" s="25">
        <f>'240Nm 11mm 0.76m-min'!K184</f>
        <v>44.19</v>
      </c>
      <c r="M45" s="24" t="str">
        <f>'240Nm 11mm 0.76m-min'!L184</f>
        <v>Acciaio inox</v>
      </c>
      <c r="N45" s="25">
        <f>'240Nm 11mm 0.76m-min'!M184</f>
        <v>156.78</v>
      </c>
      <c r="O45" s="37">
        <f>'240Nm 11mm 0.76m-min'!N184</f>
        <v>240</v>
      </c>
      <c r="P45" s="41">
        <f>'240Nm 11mm 0.76m-min'!O184</f>
        <v>11</v>
      </c>
      <c r="Q45" s="46">
        <f>'240Nm 11mm 0.76m-min'!P184</f>
        <v>0.76049999999999995</v>
      </c>
      <c r="R45" s="14">
        <f>'240Nm 11mm 0.76m-min'!Q184</f>
        <v>15.4</v>
      </c>
      <c r="S45" s="26">
        <f>'240Nm 11mm 0.76m-min'!R184</f>
        <v>1</v>
      </c>
    </row>
    <row r="46" spans="1:19" x14ac:dyDescent="0.25">
      <c r="A46" s="24" t="e">
        <f>'240Nm 11mm 0.76m-min'!A185</f>
        <v>#N/A</v>
      </c>
      <c r="B46" s="51" t="e">
        <f>Table1[[#This Row],[Durata d''esercizio min. Doppie corse]]/(Cycle_max*60*24)</f>
        <v>#N/A</v>
      </c>
      <c r="C46" s="49">
        <f>'240Nm 11mm 0.76m-min'!B185</f>
        <v>4.835</v>
      </c>
      <c r="D46" s="24" t="str">
        <f>'240Nm 11mm 0.76m-min'!C185</f>
        <v>Ds20x60</v>
      </c>
      <c r="E46" s="24" t="str">
        <f>'240Nm 11mm 0.76m-min'!D185</f>
        <v>Ds</v>
      </c>
      <c r="F46" s="35">
        <f>'240Nm 11mm 0.76m-min'!E185</f>
        <v>20</v>
      </c>
      <c r="G46" s="14" t="e">
        <f>'240Nm 11mm 0.76m-min'!F185</f>
        <v>#N/A</v>
      </c>
      <c r="H46" s="41">
        <f>'240Nm 11mm 0.76m-min'!G185</f>
        <v>60</v>
      </c>
      <c r="I46" s="24" t="str">
        <f>'240Nm 11mm 0.76m-min'!H185</f>
        <v>J200</v>
      </c>
      <c r="J46" s="35">
        <f>'240Nm 11mm 0.76m-min'!I185</f>
        <v>32</v>
      </c>
      <c r="K46" s="35">
        <f>'240Nm 11mm 0.76m-min'!J185</f>
        <v>44</v>
      </c>
      <c r="L46" s="25">
        <f>'240Nm 11mm 0.76m-min'!K185</f>
        <v>44.63</v>
      </c>
      <c r="M46" s="24" t="str">
        <f>'240Nm 11mm 0.76m-min'!L185</f>
        <v>Acciaio inox</v>
      </c>
      <c r="N46" s="25">
        <f>'240Nm 11mm 0.76m-min'!M185</f>
        <v>158.26</v>
      </c>
      <c r="O46" s="37">
        <f>'240Nm 11mm 0.76m-min'!N185</f>
        <v>240</v>
      </c>
      <c r="P46" s="41">
        <f>'240Nm 11mm 0.76m-min'!O185</f>
        <v>11</v>
      </c>
      <c r="Q46" s="46">
        <f>'240Nm 11mm 0.76m-min'!P185</f>
        <v>0.76049999999999995</v>
      </c>
      <c r="R46" s="14">
        <f>'240Nm 11mm 0.76m-min'!Q185</f>
        <v>12.833333333333334</v>
      </c>
      <c r="S46" s="26">
        <f>'240Nm 11mm 0.76m-min'!R185</f>
        <v>1</v>
      </c>
    </row>
    <row r="47" spans="1:19" x14ac:dyDescent="0.25">
      <c r="A47" s="24" t="e">
        <f>'240Nm 11mm 0.76m-min'!A186</f>
        <v>#N/A</v>
      </c>
      <c r="B47" s="51" t="e">
        <f>Table1[[#This Row],[Durata d''esercizio min. Doppie corse]]/(Cycle_max*60*24)</f>
        <v>#N/A</v>
      </c>
      <c r="C47" s="49">
        <f>'240Nm 11mm 0.76m-min'!B186</f>
        <v>6.4260000000000002</v>
      </c>
      <c r="D47" s="24" t="str">
        <f>'240Nm 11mm 0.76m-min'!C186</f>
        <v>Ds20x80</v>
      </c>
      <c r="E47" s="24" t="str">
        <f>'240Nm 11mm 0.76m-min'!D186</f>
        <v>Ds</v>
      </c>
      <c r="F47" s="35">
        <f>'240Nm 11mm 0.76m-min'!E186</f>
        <v>20</v>
      </c>
      <c r="G47" s="14" t="e">
        <f>'240Nm 11mm 0.76m-min'!F186</f>
        <v>#N/A</v>
      </c>
      <c r="H47" s="41">
        <f>'240Nm 11mm 0.76m-min'!G186</f>
        <v>80</v>
      </c>
      <c r="I47" s="24" t="str">
        <f>'240Nm 11mm 0.76m-min'!H186</f>
        <v>J200</v>
      </c>
      <c r="J47" s="35">
        <f>'240Nm 11mm 0.76m-min'!I186</f>
        <v>32</v>
      </c>
      <c r="K47" s="35">
        <f>'240Nm 11mm 0.76m-min'!J186</f>
        <v>44</v>
      </c>
      <c r="L47" s="25">
        <f>'240Nm 11mm 0.76m-min'!K186</f>
        <v>45.08</v>
      </c>
      <c r="M47" s="24" t="str">
        <f>'240Nm 11mm 0.76m-min'!L186</f>
        <v>Acciaio inox</v>
      </c>
      <c r="N47" s="25">
        <f>'240Nm 11mm 0.76m-min'!M186</f>
        <v>164.82</v>
      </c>
      <c r="O47" s="37">
        <f>'240Nm 11mm 0.76m-min'!N186</f>
        <v>240</v>
      </c>
      <c r="P47" s="41">
        <f>'240Nm 11mm 0.76m-min'!O186</f>
        <v>11</v>
      </c>
      <c r="Q47" s="46">
        <f>'240Nm 11mm 0.76m-min'!P186</f>
        <v>0.76049999999999995</v>
      </c>
      <c r="R47" s="14">
        <f>'240Nm 11mm 0.76m-min'!Q186</f>
        <v>9.625</v>
      </c>
      <c r="S47" s="26">
        <f>'240Nm 11mm 0.76m-min'!R186</f>
        <v>1</v>
      </c>
    </row>
    <row r="48" spans="1:19" x14ac:dyDescent="0.25">
      <c r="A48" s="24" t="e">
        <f>'240Nm 11mm 0.76m-min'!A187</f>
        <v>#N/A</v>
      </c>
      <c r="B48" s="51" t="e">
        <f>Table1[[#This Row],[Durata d''esercizio min. Doppie corse]]/(Cycle_max*60*24)</f>
        <v>#N/A</v>
      </c>
      <c r="C48" s="49">
        <f>'240Nm 11mm 0.76m-min'!B187</f>
        <v>7.8730000000000002</v>
      </c>
      <c r="D48" s="24" t="str">
        <f>'240Nm 11mm 0.76m-min'!C187</f>
        <v>Ds20x90</v>
      </c>
      <c r="E48" s="24" t="str">
        <f>'240Nm 11mm 0.76m-min'!D187</f>
        <v>Ds</v>
      </c>
      <c r="F48" s="35">
        <f>'240Nm 11mm 0.76m-min'!E187</f>
        <v>20</v>
      </c>
      <c r="G48" s="14" t="e">
        <f>'240Nm 11mm 0.76m-min'!F187</f>
        <v>#N/A</v>
      </c>
      <c r="H48" s="41">
        <f>'240Nm 11mm 0.76m-min'!G187</f>
        <v>90</v>
      </c>
      <c r="I48" s="24" t="str">
        <f>'240Nm 11mm 0.76m-min'!H187</f>
        <v>J200</v>
      </c>
      <c r="J48" s="35">
        <f>'240Nm 11mm 0.76m-min'!I187</f>
        <v>32</v>
      </c>
      <c r="K48" s="35">
        <f>'240Nm 11mm 0.76m-min'!J187</f>
        <v>44</v>
      </c>
      <c r="L48" s="25">
        <f>'240Nm 11mm 0.76m-min'!K187</f>
        <v>45.53</v>
      </c>
      <c r="M48" s="24" t="str">
        <f>'240Nm 11mm 0.76m-min'!L187</f>
        <v>Acciaio inox</v>
      </c>
      <c r="N48" s="25">
        <f>'240Nm 11mm 0.76m-min'!M187</f>
        <v>167.28</v>
      </c>
      <c r="O48" s="37">
        <f>'240Nm 11mm 0.76m-min'!N187</f>
        <v>240</v>
      </c>
      <c r="P48" s="41">
        <f>'240Nm 11mm 0.76m-min'!O187</f>
        <v>11</v>
      </c>
      <c r="Q48" s="46">
        <f>'240Nm 11mm 0.76m-min'!P187</f>
        <v>0.76049999999999995</v>
      </c>
      <c r="R48" s="14">
        <f>'240Nm 11mm 0.76m-min'!Q187</f>
        <v>8.5555555555555554</v>
      </c>
      <c r="S48" s="26">
        <f>'240Nm 11mm 0.76m-min'!R187</f>
        <v>1</v>
      </c>
    </row>
    <row r="49" spans="1:19" x14ac:dyDescent="0.25">
      <c r="A49" s="24" t="e">
        <f>'240Nm 11mm 0.76m-min'!A188</f>
        <v>#N/A</v>
      </c>
      <c r="B49" s="51" t="e">
        <f>Table1[[#This Row],[Durata d''esercizio min. Doppie corse]]/(Cycle_max*60*24)</f>
        <v>#N/A</v>
      </c>
      <c r="C49" s="49">
        <f>'240Nm 11mm 0.76m-min'!B188</f>
        <v>0.85599999999999998</v>
      </c>
      <c r="D49" s="24" t="str">
        <f>'240Nm 11mm 0.76m-min'!C188</f>
        <v>Tr16x4</v>
      </c>
      <c r="E49" s="24" t="str">
        <f>'240Nm 11mm 0.76m-min'!D188</f>
        <v>Tr</v>
      </c>
      <c r="F49" s="35">
        <f>'240Nm 11mm 0.76m-min'!E188</f>
        <v>16</v>
      </c>
      <c r="G49" s="14" t="e">
        <f>'240Nm 11mm 0.76m-min'!F188</f>
        <v>#N/A</v>
      </c>
      <c r="H49" s="41">
        <f>'240Nm 11mm 0.76m-min'!G188</f>
        <v>4</v>
      </c>
      <c r="I49" s="24" t="str">
        <f>'240Nm 11mm 0.76m-min'!H188</f>
        <v>J200</v>
      </c>
      <c r="J49" s="35">
        <f>'240Nm 11mm 0.76m-min'!I188</f>
        <v>28</v>
      </c>
      <c r="K49" s="35">
        <f>'240Nm 11mm 0.76m-min'!J188</f>
        <v>35</v>
      </c>
      <c r="L49" s="25">
        <f>'240Nm 11mm 0.76m-min'!K188</f>
        <v>32.4</v>
      </c>
      <c r="M49" s="24" t="str">
        <f>'240Nm 11mm 0.76m-min'!L188</f>
        <v>Acciaio C15</v>
      </c>
      <c r="N49" s="25">
        <f>'240Nm 11mm 0.76m-min'!M188</f>
        <v>19.09</v>
      </c>
      <c r="O49" s="37">
        <f>'240Nm 11mm 0.76m-min'!N188</f>
        <v>240</v>
      </c>
      <c r="P49" s="41">
        <f>'240Nm 11mm 0.76m-min'!O188</f>
        <v>11</v>
      </c>
      <c r="Q49" s="46">
        <f>'240Nm 11mm 0.76m-min'!P188</f>
        <v>0.76049999999999995</v>
      </c>
      <c r="R49" s="14">
        <f>'240Nm 11mm 0.76m-min'!Q188</f>
        <v>192.5</v>
      </c>
      <c r="S49" s="26">
        <f>'240Nm 11mm 0.76m-min'!R188</f>
        <v>1</v>
      </c>
    </row>
    <row r="50" spans="1:19" x14ac:dyDescent="0.25">
      <c r="A50" s="24" t="e">
        <f>'240Nm 11mm 0.76m-min'!A189</f>
        <v>#N/A</v>
      </c>
      <c r="B50" s="51" t="e">
        <f>Table1[[#This Row],[Durata d''esercizio min. Doppie corse]]/(Cycle_max*60*24)</f>
        <v>#N/A</v>
      </c>
      <c r="C50" s="49">
        <f>'240Nm 11mm 0.76m-min'!B189</f>
        <v>0.85599999999999998</v>
      </c>
      <c r="D50" s="24" t="str">
        <f>'240Nm 11mm 0.76m-min'!C189</f>
        <v>Tr16x4</v>
      </c>
      <c r="E50" s="24" t="str">
        <f>'240Nm 11mm 0.76m-min'!D189</f>
        <v>Tr</v>
      </c>
      <c r="F50" s="35">
        <f>'240Nm 11mm 0.76m-min'!E189</f>
        <v>16</v>
      </c>
      <c r="G50" s="14" t="e">
        <f>'240Nm 11mm 0.76m-min'!F189</f>
        <v>#N/A</v>
      </c>
      <c r="H50" s="41">
        <f>'240Nm 11mm 0.76m-min'!G189</f>
        <v>4</v>
      </c>
      <c r="I50" s="24" t="str">
        <f>'240Nm 11mm 0.76m-min'!H189</f>
        <v>J200</v>
      </c>
      <c r="J50" s="35">
        <f>'240Nm 11mm 0.76m-min'!I189</f>
        <v>28</v>
      </c>
      <c r="K50" s="35">
        <f>'240Nm 11mm 0.76m-min'!J189</f>
        <v>35</v>
      </c>
      <c r="L50" s="25">
        <f>'240Nm 11mm 0.76m-min'!K189</f>
        <v>32.4</v>
      </c>
      <c r="M50" s="24" t="str">
        <f>'240Nm 11mm 0.76m-min'!L189</f>
        <v>Acciaio inox</v>
      </c>
      <c r="N50" s="25">
        <f>'240Nm 11mm 0.76m-min'!M189</f>
        <v>74.98</v>
      </c>
      <c r="O50" s="37">
        <f>'240Nm 11mm 0.76m-min'!N189</f>
        <v>240</v>
      </c>
      <c r="P50" s="41">
        <f>'240Nm 11mm 0.76m-min'!O189</f>
        <v>11</v>
      </c>
      <c r="Q50" s="46">
        <f>'240Nm 11mm 0.76m-min'!P189</f>
        <v>0.76049999999999995</v>
      </c>
      <c r="R50" s="14">
        <f>'240Nm 11mm 0.76m-min'!Q189</f>
        <v>192.5</v>
      </c>
      <c r="S50" s="26">
        <f>'240Nm 11mm 0.76m-min'!R189</f>
        <v>1</v>
      </c>
    </row>
    <row r="51" spans="1:19" x14ac:dyDescent="0.25">
      <c r="A51" s="24" t="e">
        <f>'240Nm 11mm 0.76m-min'!A190</f>
        <v>#N/A</v>
      </c>
      <c r="B51" s="51" t="e">
        <f>Table1[[#This Row],[Durata d''esercizio min. Doppie corse]]/(Cycle_max*60*24)</f>
        <v>#N/A</v>
      </c>
      <c r="C51" s="49">
        <f>'240Nm 11mm 0.76m-min'!B190</f>
        <v>1.0920000000000001</v>
      </c>
      <c r="D51" s="24" t="str">
        <f>'240Nm 11mm 0.76m-min'!C190</f>
        <v>Tr16x8P4</v>
      </c>
      <c r="E51" s="24" t="str">
        <f>'240Nm 11mm 0.76m-min'!D190</f>
        <v>Tr</v>
      </c>
      <c r="F51" s="35">
        <f>'240Nm 11mm 0.76m-min'!E190</f>
        <v>16</v>
      </c>
      <c r="G51" s="14">
        <f>'240Nm 11mm 0.76m-min'!F190</f>
        <v>8</v>
      </c>
      <c r="H51" s="41">
        <f>'240Nm 11mm 0.76m-min'!G190</f>
        <v>4</v>
      </c>
      <c r="I51" s="24" t="str">
        <f>'240Nm 11mm 0.76m-min'!H190</f>
        <v>J200</v>
      </c>
      <c r="J51" s="35">
        <f>'240Nm 11mm 0.76m-min'!I190</f>
        <v>28</v>
      </c>
      <c r="K51" s="35">
        <f>'240Nm 11mm 0.76m-min'!J190</f>
        <v>35</v>
      </c>
      <c r="L51" s="25">
        <f>'240Nm 11mm 0.76m-min'!K190</f>
        <v>33.04</v>
      </c>
      <c r="M51" s="24" t="str">
        <f>'240Nm 11mm 0.76m-min'!L190</f>
        <v>Acciaio C15</v>
      </c>
      <c r="N51" s="25">
        <f>'240Nm 11mm 0.76m-min'!M190</f>
        <v>19.09</v>
      </c>
      <c r="O51" s="37">
        <f>'240Nm 11mm 0.76m-min'!N190</f>
        <v>240</v>
      </c>
      <c r="P51" s="41">
        <f>'240Nm 11mm 0.76m-min'!O190</f>
        <v>11</v>
      </c>
      <c r="Q51" s="46">
        <f>'240Nm 11mm 0.76m-min'!P190</f>
        <v>0.76049999999999995</v>
      </c>
      <c r="R51" s="14">
        <f>'240Nm 11mm 0.76m-min'!Q190</f>
        <v>192.5</v>
      </c>
      <c r="S51" s="26">
        <f>'240Nm 11mm 0.76m-min'!R190</f>
        <v>1</v>
      </c>
    </row>
    <row r="52" spans="1:19" x14ac:dyDescent="0.25">
      <c r="A52" s="24" t="e">
        <f>'240Nm 11mm 0.76m-min'!A191</f>
        <v>#N/A</v>
      </c>
      <c r="B52" s="51" t="e">
        <f>Table1[[#This Row],[Durata d''esercizio min. Doppie corse]]/(Cycle_max*60*24)</f>
        <v>#N/A</v>
      </c>
      <c r="C52" s="49">
        <f>'240Nm 11mm 0.76m-min'!B191</f>
        <v>1.0920000000000001</v>
      </c>
      <c r="D52" s="24" t="str">
        <f>'240Nm 11mm 0.76m-min'!C191</f>
        <v>Tr16x8P4</v>
      </c>
      <c r="E52" s="24" t="str">
        <f>'240Nm 11mm 0.76m-min'!D191</f>
        <v>Tr</v>
      </c>
      <c r="F52" s="35">
        <f>'240Nm 11mm 0.76m-min'!E191</f>
        <v>16</v>
      </c>
      <c r="G52" s="14">
        <f>'240Nm 11mm 0.76m-min'!F191</f>
        <v>8</v>
      </c>
      <c r="H52" s="41">
        <f>'240Nm 11mm 0.76m-min'!G191</f>
        <v>4</v>
      </c>
      <c r="I52" s="24" t="str">
        <f>'240Nm 11mm 0.76m-min'!H191</f>
        <v>J200</v>
      </c>
      <c r="J52" s="35">
        <f>'240Nm 11mm 0.76m-min'!I191</f>
        <v>28</v>
      </c>
      <c r="K52" s="35">
        <f>'240Nm 11mm 0.76m-min'!J191</f>
        <v>35</v>
      </c>
      <c r="L52" s="25">
        <f>'240Nm 11mm 0.76m-min'!K191</f>
        <v>33.04</v>
      </c>
      <c r="M52" s="24" t="str">
        <f>'240Nm 11mm 0.76m-min'!L191</f>
        <v>Acciaio inox</v>
      </c>
      <c r="N52" s="25">
        <f>'240Nm 11mm 0.76m-min'!M191</f>
        <v>99.59</v>
      </c>
      <c r="O52" s="37">
        <f>'240Nm 11mm 0.76m-min'!N191</f>
        <v>240</v>
      </c>
      <c r="P52" s="41">
        <f>'240Nm 11mm 0.76m-min'!O191</f>
        <v>11</v>
      </c>
      <c r="Q52" s="46">
        <f>'240Nm 11mm 0.76m-min'!P191</f>
        <v>0.76049999999999995</v>
      </c>
      <c r="R52" s="14">
        <f>'240Nm 11mm 0.76m-min'!Q191</f>
        <v>192.5</v>
      </c>
      <c r="S52" s="26">
        <f>'240Nm 11mm 0.76m-min'!R191</f>
        <v>1</v>
      </c>
    </row>
    <row r="53" spans="1:19" x14ac:dyDescent="0.25">
      <c r="A53" s="24" t="e">
        <f>'240Nm 11mm 0.76m-min'!A192</f>
        <v>#N/A</v>
      </c>
      <c r="B53" s="51" t="e">
        <f>Table1[[#This Row],[Durata d''esercizio min. Doppie corse]]/(Cycle_max*60*24)</f>
        <v>#N/A</v>
      </c>
      <c r="C53" s="49">
        <f>'240Nm 11mm 0.76m-min'!B192</f>
        <v>0.96899999999999997</v>
      </c>
      <c r="D53" s="24" t="str">
        <f>'240Nm 11mm 0.76m-min'!C192</f>
        <v>Tr18x4</v>
      </c>
      <c r="E53" s="24" t="str">
        <f>'240Nm 11mm 0.76m-min'!D192</f>
        <v>Tr</v>
      </c>
      <c r="F53" s="35">
        <f>'240Nm 11mm 0.76m-min'!E192</f>
        <v>18</v>
      </c>
      <c r="G53" s="14" t="e">
        <f>'240Nm 11mm 0.76m-min'!F192</f>
        <v>#N/A</v>
      </c>
      <c r="H53" s="41">
        <f>'240Nm 11mm 0.76m-min'!G192</f>
        <v>4</v>
      </c>
      <c r="I53" s="24" t="str">
        <f>'240Nm 11mm 0.76m-min'!H192</f>
        <v>J200</v>
      </c>
      <c r="J53" s="35">
        <f>'240Nm 11mm 0.76m-min'!I192</f>
        <v>28</v>
      </c>
      <c r="K53" s="35">
        <f>'240Nm 11mm 0.76m-min'!J192</f>
        <v>35</v>
      </c>
      <c r="L53" s="25">
        <f>'240Nm 11mm 0.76m-min'!K192</f>
        <v>36.35</v>
      </c>
      <c r="M53" s="24" t="str">
        <f>'240Nm 11mm 0.76m-min'!L192</f>
        <v>Acciaio C15</v>
      </c>
      <c r="N53" s="25">
        <f>'240Nm 11mm 0.76m-min'!M192</f>
        <v>25.99</v>
      </c>
      <c r="O53" s="37">
        <f>'240Nm 11mm 0.76m-min'!N192</f>
        <v>240</v>
      </c>
      <c r="P53" s="41">
        <f>'240Nm 11mm 0.76m-min'!O192</f>
        <v>11</v>
      </c>
      <c r="Q53" s="46">
        <f>'240Nm 11mm 0.76m-min'!P192</f>
        <v>0.76049999999999995</v>
      </c>
      <c r="R53" s="14">
        <f>'240Nm 11mm 0.76m-min'!Q192</f>
        <v>192.5</v>
      </c>
      <c r="S53" s="26">
        <f>'240Nm 11mm 0.76m-min'!R192</f>
        <v>1</v>
      </c>
    </row>
    <row r="54" spans="1:19" x14ac:dyDescent="0.25">
      <c r="A54" s="24" t="e">
        <f>'240Nm 11mm 0.76m-min'!A193</f>
        <v>#N/A</v>
      </c>
      <c r="B54" s="51" t="e">
        <f>Table1[[#This Row],[Durata d''esercizio min. Doppie corse]]/(Cycle_max*60*24)</f>
        <v>#N/A</v>
      </c>
      <c r="C54" s="49">
        <f>'240Nm 11mm 0.76m-min'!B193</f>
        <v>0.96899999999999997</v>
      </c>
      <c r="D54" s="24" t="str">
        <f>'240Nm 11mm 0.76m-min'!C193</f>
        <v>Tr18x4</v>
      </c>
      <c r="E54" s="24" t="str">
        <f>'240Nm 11mm 0.76m-min'!D193</f>
        <v>Tr</v>
      </c>
      <c r="F54" s="35">
        <f>'240Nm 11mm 0.76m-min'!E193</f>
        <v>18</v>
      </c>
      <c r="G54" s="14" t="e">
        <f>'240Nm 11mm 0.76m-min'!F193</f>
        <v>#N/A</v>
      </c>
      <c r="H54" s="41">
        <f>'240Nm 11mm 0.76m-min'!G193</f>
        <v>4</v>
      </c>
      <c r="I54" s="24" t="str">
        <f>'240Nm 11mm 0.76m-min'!H193</f>
        <v>J200</v>
      </c>
      <c r="J54" s="35">
        <f>'240Nm 11mm 0.76m-min'!I193</f>
        <v>28</v>
      </c>
      <c r="K54" s="35">
        <f>'240Nm 11mm 0.76m-min'!J193</f>
        <v>35</v>
      </c>
      <c r="L54" s="25">
        <f>'240Nm 11mm 0.76m-min'!K193</f>
        <v>36.35</v>
      </c>
      <c r="M54" s="24" t="str">
        <f>'240Nm 11mm 0.76m-min'!L193</f>
        <v>Acciaio inox</v>
      </c>
      <c r="N54" s="25">
        <f>'240Nm 11mm 0.76m-min'!M193</f>
        <v>92.69</v>
      </c>
      <c r="O54" s="37">
        <f>'240Nm 11mm 0.76m-min'!N193</f>
        <v>240</v>
      </c>
      <c r="P54" s="41">
        <f>'240Nm 11mm 0.76m-min'!O193</f>
        <v>11</v>
      </c>
      <c r="Q54" s="46">
        <f>'240Nm 11mm 0.76m-min'!P193</f>
        <v>0.76049999999999995</v>
      </c>
      <c r="R54" s="14">
        <f>'240Nm 11mm 0.76m-min'!Q193</f>
        <v>192.5</v>
      </c>
      <c r="S54" s="26">
        <f>'240Nm 11mm 0.76m-min'!R193</f>
        <v>1</v>
      </c>
    </row>
    <row r="55" spans="1:19" x14ac:dyDescent="0.25">
      <c r="A55" s="24" t="e">
        <f>'240Nm 11mm 0.76m-min'!A194</f>
        <v>#N/A</v>
      </c>
      <c r="B55" s="51" t="e">
        <f>Table1[[#This Row],[Durata d''esercizio min. Doppie corse]]/(Cycle_max*60*24)</f>
        <v>#N/A</v>
      </c>
      <c r="C55" s="49">
        <f>'240Nm 11mm 0.76m-min'!B194</f>
        <v>1.151</v>
      </c>
      <c r="D55" s="24" t="str">
        <f>'240Nm 11mm 0.76m-min'!C194</f>
        <v>Tr18x8P4</v>
      </c>
      <c r="E55" s="24" t="str">
        <f>'240Nm 11mm 0.76m-min'!D194</f>
        <v>Tr</v>
      </c>
      <c r="F55" s="35">
        <f>'240Nm 11mm 0.76m-min'!E194</f>
        <v>18</v>
      </c>
      <c r="G55" s="14">
        <f>'240Nm 11mm 0.76m-min'!F194</f>
        <v>8</v>
      </c>
      <c r="H55" s="41">
        <f>'240Nm 11mm 0.76m-min'!G194</f>
        <v>4</v>
      </c>
      <c r="I55" s="24" t="str">
        <f>'240Nm 11mm 0.76m-min'!H194</f>
        <v>J200</v>
      </c>
      <c r="J55" s="35">
        <f>'240Nm 11mm 0.76m-min'!I194</f>
        <v>28</v>
      </c>
      <c r="K55" s="35">
        <f>'240Nm 11mm 0.76m-min'!J194</f>
        <v>35</v>
      </c>
      <c r="L55" s="25">
        <f>'240Nm 11mm 0.76m-min'!K194</f>
        <v>37.07</v>
      </c>
      <c r="M55" s="24" t="str">
        <f>'240Nm 11mm 0.76m-min'!L194</f>
        <v>Acciaio C15</v>
      </c>
      <c r="N55" s="25">
        <f>'240Nm 11mm 0.76m-min'!M194</f>
        <v>27.37</v>
      </c>
      <c r="O55" s="37">
        <f>'240Nm 11mm 0.76m-min'!N194</f>
        <v>240</v>
      </c>
      <c r="P55" s="41">
        <f>'240Nm 11mm 0.76m-min'!O194</f>
        <v>11</v>
      </c>
      <c r="Q55" s="46">
        <f>'240Nm 11mm 0.76m-min'!P194</f>
        <v>0.76049999999999995</v>
      </c>
      <c r="R55" s="14">
        <f>'240Nm 11mm 0.76m-min'!Q194</f>
        <v>192.5</v>
      </c>
      <c r="S55" s="26">
        <f>'240Nm 11mm 0.76m-min'!R194</f>
        <v>1</v>
      </c>
    </row>
    <row r="56" spans="1:19" x14ac:dyDescent="0.25">
      <c r="A56" s="24" t="e">
        <f>'240Nm 11mm 0.76m-min'!A195</f>
        <v>#N/A</v>
      </c>
      <c r="B56" s="51" t="e">
        <f>Table1[[#This Row],[Durata d''esercizio min. Doppie corse]]/(Cycle_max*60*24)</f>
        <v>#N/A</v>
      </c>
      <c r="C56" s="49">
        <f>'240Nm 11mm 0.76m-min'!B195</f>
        <v>1.151</v>
      </c>
      <c r="D56" s="24" t="str">
        <f>'240Nm 11mm 0.76m-min'!C195</f>
        <v>Tr18x8P4</v>
      </c>
      <c r="E56" s="24" t="str">
        <f>'240Nm 11mm 0.76m-min'!D195</f>
        <v>Tr</v>
      </c>
      <c r="F56" s="35">
        <f>'240Nm 11mm 0.76m-min'!E195</f>
        <v>18</v>
      </c>
      <c r="G56" s="14">
        <f>'240Nm 11mm 0.76m-min'!F195</f>
        <v>8</v>
      </c>
      <c r="H56" s="41">
        <f>'240Nm 11mm 0.76m-min'!G195</f>
        <v>4</v>
      </c>
      <c r="I56" s="24" t="str">
        <f>'240Nm 11mm 0.76m-min'!H195</f>
        <v>J200</v>
      </c>
      <c r="J56" s="35">
        <f>'240Nm 11mm 0.76m-min'!I195</f>
        <v>28</v>
      </c>
      <c r="K56" s="35">
        <f>'240Nm 11mm 0.76m-min'!J195</f>
        <v>35</v>
      </c>
      <c r="L56" s="25">
        <f>'240Nm 11mm 0.76m-min'!K195</f>
        <v>37.07</v>
      </c>
      <c r="M56" s="24" t="str">
        <f>'240Nm 11mm 0.76m-min'!L195</f>
        <v>Acciaio inox</v>
      </c>
      <c r="N56" s="25">
        <f>'240Nm 11mm 0.76m-min'!M195</f>
        <v>143.29</v>
      </c>
      <c r="O56" s="37">
        <f>'240Nm 11mm 0.76m-min'!N195</f>
        <v>240</v>
      </c>
      <c r="P56" s="41">
        <f>'240Nm 11mm 0.76m-min'!O195</f>
        <v>11</v>
      </c>
      <c r="Q56" s="46">
        <f>'240Nm 11mm 0.76m-min'!P195</f>
        <v>0.76049999999999995</v>
      </c>
      <c r="R56" s="14">
        <f>'240Nm 11mm 0.76m-min'!Q195</f>
        <v>192.5</v>
      </c>
      <c r="S56" s="26">
        <f>'240Nm 11mm 0.76m-min'!R195</f>
        <v>1</v>
      </c>
    </row>
    <row r="57" spans="1:19" x14ac:dyDescent="0.25">
      <c r="A57" s="24" t="e">
        <f>'240Nm 11mm 0.76m-min'!A196</f>
        <v>#N/A</v>
      </c>
      <c r="B57" s="51" t="e">
        <f>Table1[[#This Row],[Durata d''esercizio min. Doppie corse]]/(Cycle_max*60*24)</f>
        <v>#N/A</v>
      </c>
      <c r="C57" s="49">
        <f>'240Nm 11mm 0.76m-min'!B196</f>
        <v>1.0149999999999999</v>
      </c>
      <c r="D57" s="24" t="str">
        <f>'240Nm 11mm 0.76m-min'!C196</f>
        <v>Tr20x4</v>
      </c>
      <c r="E57" s="24" t="str">
        <f>'240Nm 11mm 0.76m-min'!D196</f>
        <v>Tr</v>
      </c>
      <c r="F57" s="35">
        <f>'240Nm 11mm 0.76m-min'!E196</f>
        <v>20</v>
      </c>
      <c r="G57" s="14" t="e">
        <f>'240Nm 11mm 0.76m-min'!F196</f>
        <v>#N/A</v>
      </c>
      <c r="H57" s="41">
        <f>'240Nm 11mm 0.76m-min'!G196</f>
        <v>4</v>
      </c>
      <c r="I57" s="24" t="str">
        <f>'240Nm 11mm 0.76m-min'!H196</f>
        <v>J200</v>
      </c>
      <c r="J57" s="35">
        <f>'240Nm 11mm 0.76m-min'!I196</f>
        <v>32</v>
      </c>
      <c r="K57" s="35">
        <f>'240Nm 11mm 0.76m-min'!J196</f>
        <v>44</v>
      </c>
      <c r="L57" s="25">
        <f>'240Nm 11mm 0.76m-min'!K196</f>
        <v>37.82</v>
      </c>
      <c r="M57" s="24" t="str">
        <f>'240Nm 11mm 0.76m-min'!L196</f>
        <v>Acciaio C15</v>
      </c>
      <c r="N57" s="25">
        <f>'240Nm 11mm 0.76m-min'!M196</f>
        <v>28.29</v>
      </c>
      <c r="O57" s="37">
        <f>'240Nm 11mm 0.76m-min'!N196</f>
        <v>240</v>
      </c>
      <c r="P57" s="41">
        <f>'240Nm 11mm 0.76m-min'!O196</f>
        <v>11</v>
      </c>
      <c r="Q57" s="46">
        <f>'240Nm 11mm 0.76m-min'!P196</f>
        <v>0.76049999999999995</v>
      </c>
      <c r="R57" s="14">
        <f>'240Nm 11mm 0.76m-min'!Q196</f>
        <v>192.5</v>
      </c>
      <c r="S57" s="26">
        <f>'240Nm 11mm 0.76m-min'!R196</f>
        <v>1</v>
      </c>
    </row>
    <row r="58" spans="1:19" x14ac:dyDescent="0.25">
      <c r="A58" s="24" t="e">
        <f>'240Nm 11mm 0.76m-min'!A197</f>
        <v>#N/A</v>
      </c>
      <c r="B58" s="51" t="e">
        <f>Table1[[#This Row],[Durata d''esercizio min. Doppie corse]]/(Cycle_max*60*24)</f>
        <v>#N/A</v>
      </c>
      <c r="C58" s="49">
        <f>'240Nm 11mm 0.76m-min'!B197</f>
        <v>1.0149999999999999</v>
      </c>
      <c r="D58" s="24" t="str">
        <f>'240Nm 11mm 0.76m-min'!C197</f>
        <v>Tr20x4</v>
      </c>
      <c r="E58" s="24" t="str">
        <f>'240Nm 11mm 0.76m-min'!D197</f>
        <v>Tr</v>
      </c>
      <c r="F58" s="35">
        <f>'240Nm 11mm 0.76m-min'!E197</f>
        <v>20</v>
      </c>
      <c r="G58" s="14" t="e">
        <f>'240Nm 11mm 0.76m-min'!F197</f>
        <v>#N/A</v>
      </c>
      <c r="H58" s="41">
        <f>'240Nm 11mm 0.76m-min'!G197</f>
        <v>4</v>
      </c>
      <c r="I58" s="24" t="str">
        <f>'240Nm 11mm 0.76m-min'!H197</f>
        <v>J200</v>
      </c>
      <c r="J58" s="35">
        <f>'240Nm 11mm 0.76m-min'!I197</f>
        <v>32</v>
      </c>
      <c r="K58" s="35">
        <f>'240Nm 11mm 0.76m-min'!J197</f>
        <v>44</v>
      </c>
      <c r="L58" s="25">
        <f>'240Nm 11mm 0.76m-min'!K197</f>
        <v>37.82</v>
      </c>
      <c r="M58" s="24" t="str">
        <f>'240Nm 11mm 0.76m-min'!L197</f>
        <v>Acciaio inox</v>
      </c>
      <c r="N58" s="25">
        <f>'240Nm 11mm 0.76m-min'!M197</f>
        <v>124.89</v>
      </c>
      <c r="O58" s="37">
        <f>'240Nm 11mm 0.76m-min'!N197</f>
        <v>240</v>
      </c>
      <c r="P58" s="41">
        <f>'240Nm 11mm 0.76m-min'!O197</f>
        <v>11</v>
      </c>
      <c r="Q58" s="46">
        <f>'240Nm 11mm 0.76m-min'!P197</f>
        <v>0.76049999999999995</v>
      </c>
      <c r="R58" s="14">
        <f>'240Nm 11mm 0.76m-min'!Q197</f>
        <v>192.5</v>
      </c>
      <c r="S58" s="26">
        <f>'240Nm 11mm 0.76m-min'!R197</f>
        <v>1</v>
      </c>
    </row>
    <row r="59" spans="1:19" x14ac:dyDescent="0.25">
      <c r="A59" s="24" t="e">
        <f>'240Nm 11mm 0.76m-min'!A198</f>
        <v>#N/A</v>
      </c>
      <c r="B59" s="51" t="e">
        <f>Table1[[#This Row],[Durata d''esercizio min. Doppie corse]]/(Cycle_max*60*24)</f>
        <v>#N/A</v>
      </c>
      <c r="C59" s="49">
        <f>'240Nm 11mm 0.76m-min'!B198</f>
        <v>1.2170000000000001</v>
      </c>
      <c r="D59" s="24" t="str">
        <f>'240Nm 11mm 0.76m-min'!C198</f>
        <v>Tr20x8P4</v>
      </c>
      <c r="E59" s="24" t="str">
        <f>'240Nm 11mm 0.76m-min'!D198</f>
        <v>Tr</v>
      </c>
      <c r="F59" s="35">
        <f>'240Nm 11mm 0.76m-min'!E198</f>
        <v>20</v>
      </c>
      <c r="G59" s="14">
        <f>'240Nm 11mm 0.76m-min'!F198</f>
        <v>8</v>
      </c>
      <c r="H59" s="41">
        <f>'240Nm 11mm 0.76m-min'!G198</f>
        <v>4</v>
      </c>
      <c r="I59" s="24" t="str">
        <f>'240Nm 11mm 0.76m-min'!H198</f>
        <v>J200</v>
      </c>
      <c r="J59" s="35">
        <f>'240Nm 11mm 0.76m-min'!I198</f>
        <v>32</v>
      </c>
      <c r="K59" s="35">
        <f>'240Nm 11mm 0.76m-min'!J198</f>
        <v>44</v>
      </c>
      <c r="L59" s="25">
        <f>'240Nm 11mm 0.76m-min'!K198</f>
        <v>38.57</v>
      </c>
      <c r="M59" s="24" t="str">
        <f>'240Nm 11mm 0.76m-min'!L198</f>
        <v>Acciaio C15</v>
      </c>
      <c r="N59" s="25">
        <f>'240Nm 11mm 0.76m-min'!M198</f>
        <v>28.29</v>
      </c>
      <c r="O59" s="37">
        <f>'240Nm 11mm 0.76m-min'!N198</f>
        <v>240</v>
      </c>
      <c r="P59" s="41">
        <f>'240Nm 11mm 0.76m-min'!O198</f>
        <v>11</v>
      </c>
      <c r="Q59" s="46">
        <f>'240Nm 11mm 0.76m-min'!P198</f>
        <v>0.76049999999999995</v>
      </c>
      <c r="R59" s="14">
        <f>'240Nm 11mm 0.76m-min'!Q198</f>
        <v>192.5</v>
      </c>
      <c r="S59" s="26">
        <f>'240Nm 11mm 0.76m-min'!R198</f>
        <v>1</v>
      </c>
    </row>
    <row r="60" spans="1:19" x14ac:dyDescent="0.25">
      <c r="A60" s="24" t="e">
        <f>'240Nm 11mm 0.76m-min'!A199</f>
        <v>#N/A</v>
      </c>
      <c r="B60" s="51" t="e">
        <f>Table1[[#This Row],[Durata d''esercizio min. Doppie corse]]/(Cycle_max*60*24)</f>
        <v>#N/A</v>
      </c>
      <c r="C60" s="49">
        <f>'240Nm 11mm 0.76m-min'!B199</f>
        <v>1.2170000000000001</v>
      </c>
      <c r="D60" s="24" t="str">
        <f>'240Nm 11mm 0.76m-min'!C199</f>
        <v>Tr20x8P4</v>
      </c>
      <c r="E60" s="24" t="str">
        <f>'240Nm 11mm 0.76m-min'!D199</f>
        <v>Tr</v>
      </c>
      <c r="F60" s="35">
        <f>'240Nm 11mm 0.76m-min'!E199</f>
        <v>20</v>
      </c>
      <c r="G60" s="14">
        <f>'240Nm 11mm 0.76m-min'!F199</f>
        <v>8</v>
      </c>
      <c r="H60" s="41">
        <f>'240Nm 11mm 0.76m-min'!G199</f>
        <v>4</v>
      </c>
      <c r="I60" s="24" t="str">
        <f>'240Nm 11mm 0.76m-min'!H199</f>
        <v>J200</v>
      </c>
      <c r="J60" s="35">
        <f>'240Nm 11mm 0.76m-min'!I199</f>
        <v>32</v>
      </c>
      <c r="K60" s="35">
        <f>'240Nm 11mm 0.76m-min'!J199</f>
        <v>44</v>
      </c>
      <c r="L60" s="25">
        <f>'240Nm 11mm 0.76m-min'!K199</f>
        <v>38.57</v>
      </c>
      <c r="M60" s="24" t="str">
        <f>'240Nm 11mm 0.76m-min'!L199</f>
        <v>Acciaio inox</v>
      </c>
      <c r="N60" s="25">
        <f>'240Nm 11mm 0.76m-min'!M199</f>
        <v>147.88999999999999</v>
      </c>
      <c r="O60" s="37">
        <f>'240Nm 11mm 0.76m-min'!N199</f>
        <v>240</v>
      </c>
      <c r="P60" s="41">
        <f>'240Nm 11mm 0.76m-min'!O199</f>
        <v>11</v>
      </c>
      <c r="Q60" s="46">
        <f>'240Nm 11mm 0.76m-min'!P199</f>
        <v>0.76049999999999995</v>
      </c>
      <c r="R60" s="14">
        <f>'240Nm 11mm 0.76m-min'!Q199</f>
        <v>192.5</v>
      </c>
      <c r="S60" s="26">
        <f>'240Nm 11mm 0.76m-min'!R199</f>
        <v>1</v>
      </c>
    </row>
    <row r="61" spans="1:19" x14ac:dyDescent="0.25">
      <c r="A61" s="24" t="e">
        <f>'240Nm 11mm 0.76m-min'!A200</f>
        <v>#N/A</v>
      </c>
      <c r="B61" s="51" t="e">
        <f>Table1[[#This Row],[Durata d''esercizio min. Doppie corse]]/(Cycle_max*60*24)</f>
        <v>#N/A</v>
      </c>
      <c r="C61" s="49">
        <f>'240Nm 11mm 0.76m-min'!B200</f>
        <v>1.1970000000000001</v>
      </c>
      <c r="D61" s="24" t="str">
        <f>'240Nm 11mm 0.76m-min'!C200</f>
        <v>Tr24x5</v>
      </c>
      <c r="E61" s="24" t="str">
        <f>'240Nm 11mm 0.76m-min'!D200</f>
        <v>Tr</v>
      </c>
      <c r="F61" s="35">
        <f>'240Nm 11mm 0.76m-min'!E200</f>
        <v>24</v>
      </c>
      <c r="G61" s="14" t="e">
        <f>'240Nm 11mm 0.76m-min'!F200</f>
        <v>#N/A</v>
      </c>
      <c r="H61" s="41">
        <f>'240Nm 11mm 0.76m-min'!G200</f>
        <v>5</v>
      </c>
      <c r="I61" s="24" t="str">
        <f>'240Nm 11mm 0.76m-min'!H200</f>
        <v>J200</v>
      </c>
      <c r="J61" s="35">
        <f>'240Nm 11mm 0.76m-min'!I200</f>
        <v>32</v>
      </c>
      <c r="K61" s="35">
        <f>'240Nm 11mm 0.76m-min'!J200</f>
        <v>44</v>
      </c>
      <c r="L61" s="25">
        <f>'240Nm 11mm 0.76m-min'!K200</f>
        <v>40.5</v>
      </c>
      <c r="M61" s="24" t="str">
        <f>'240Nm 11mm 0.76m-min'!L200</f>
        <v>Acciaio C15</v>
      </c>
      <c r="N61" s="25">
        <f>'240Nm 11mm 0.76m-min'!M200</f>
        <v>34.82</v>
      </c>
      <c r="O61" s="37">
        <f>'240Nm 11mm 0.76m-min'!N200</f>
        <v>240</v>
      </c>
      <c r="P61" s="41">
        <f>'240Nm 11mm 0.76m-min'!O200</f>
        <v>11</v>
      </c>
      <c r="Q61" s="46">
        <f>'240Nm 11mm 0.76m-min'!P200</f>
        <v>0.76049999999999995</v>
      </c>
      <c r="R61" s="14">
        <f>'240Nm 11mm 0.76m-min'!Q200</f>
        <v>154</v>
      </c>
      <c r="S61" s="26">
        <f>'240Nm 11mm 0.76m-min'!R200</f>
        <v>1</v>
      </c>
    </row>
    <row r="62" spans="1:19" x14ac:dyDescent="0.25">
      <c r="A62" s="24" t="e">
        <f>'240Nm 11mm 0.76m-min'!A201</f>
        <v>#N/A</v>
      </c>
      <c r="B62" s="51" t="e">
        <f>Table1[[#This Row],[Durata d''esercizio min. Doppie corse]]/(Cycle_max*60*24)</f>
        <v>#N/A</v>
      </c>
      <c r="C62" s="49">
        <f>'240Nm 11mm 0.76m-min'!B201</f>
        <v>1.1970000000000001</v>
      </c>
      <c r="D62" s="24" t="str">
        <f>'240Nm 11mm 0.76m-min'!C201</f>
        <v>Tr24x5</v>
      </c>
      <c r="E62" s="24" t="str">
        <f>'240Nm 11mm 0.76m-min'!D201</f>
        <v>Tr</v>
      </c>
      <c r="F62" s="35">
        <f>'240Nm 11mm 0.76m-min'!E201</f>
        <v>24</v>
      </c>
      <c r="G62" s="14" t="e">
        <f>'240Nm 11mm 0.76m-min'!F201</f>
        <v>#N/A</v>
      </c>
      <c r="H62" s="41">
        <f>'240Nm 11mm 0.76m-min'!G201</f>
        <v>5</v>
      </c>
      <c r="I62" s="24" t="str">
        <f>'240Nm 11mm 0.76m-min'!H201</f>
        <v>J200</v>
      </c>
      <c r="J62" s="35">
        <f>'240Nm 11mm 0.76m-min'!I201</f>
        <v>32</v>
      </c>
      <c r="K62" s="35">
        <f>'240Nm 11mm 0.76m-min'!J201</f>
        <v>44</v>
      </c>
      <c r="L62" s="25">
        <f>'240Nm 11mm 0.76m-min'!K201</f>
        <v>40.5</v>
      </c>
      <c r="M62" s="24" t="str">
        <f>'240Nm 11mm 0.76m-min'!L201</f>
        <v>Acciaio inox</v>
      </c>
      <c r="N62" s="25">
        <f>'240Nm 11mm 0.76m-min'!M201</f>
        <v>147.52000000000001</v>
      </c>
      <c r="O62" s="37">
        <f>'240Nm 11mm 0.76m-min'!N201</f>
        <v>240</v>
      </c>
      <c r="P62" s="41">
        <f>'240Nm 11mm 0.76m-min'!O201</f>
        <v>11</v>
      </c>
      <c r="Q62" s="46">
        <f>'240Nm 11mm 0.76m-min'!P201</f>
        <v>0.76049999999999995</v>
      </c>
      <c r="R62" s="14">
        <f>'240Nm 11mm 0.76m-min'!Q201</f>
        <v>154</v>
      </c>
      <c r="S62" s="26">
        <f>'240Nm 11mm 0.76m-min'!R201</f>
        <v>1</v>
      </c>
    </row>
    <row r="63" spans="1:19" x14ac:dyDescent="0.25">
      <c r="A63" s="24" t="e">
        <f>'80Nm 33mm 2.28m-min'!A188</f>
        <v>#N/A</v>
      </c>
      <c r="B63" s="51" t="e">
        <f>Table1[[#This Row],[Durata d''esercizio min. Doppie corse]]/(Cycle_max*60*24)</f>
        <v>#N/A</v>
      </c>
      <c r="C63" s="49">
        <f>'80Nm 33mm 2.28m-min'!B188</f>
        <v>0.32500000000000001</v>
      </c>
      <c r="D63" s="24" t="str">
        <f>'80Nm 33mm 2.28m-min'!C188</f>
        <v>Tr16x4</v>
      </c>
      <c r="E63" s="24" t="str">
        <f>'80Nm 33mm 2.28m-min'!D188</f>
        <v>Tr</v>
      </c>
      <c r="F63" s="35">
        <f>'80Nm 33mm 2.28m-min'!E188</f>
        <v>16</v>
      </c>
      <c r="G63" s="14" t="e">
        <f>'80Nm 33mm 2.28m-min'!F188</f>
        <v>#N/A</v>
      </c>
      <c r="H63" s="41">
        <f>'80Nm 33mm 2.28m-min'!G188</f>
        <v>4</v>
      </c>
      <c r="I63" s="24" t="str">
        <f>'80Nm 33mm 2.28m-min'!H188</f>
        <v>J200</v>
      </c>
      <c r="J63" s="35">
        <f>'80Nm 33mm 2.28m-min'!I188</f>
        <v>28</v>
      </c>
      <c r="K63" s="35">
        <f>'80Nm 33mm 2.28m-min'!J188</f>
        <v>35</v>
      </c>
      <c r="L63" s="25">
        <f>'80Nm 33mm 2.28m-min'!K188</f>
        <v>32.4</v>
      </c>
      <c r="M63" s="24" t="str">
        <f>'80Nm 33mm 2.28m-min'!L188</f>
        <v>Acciaio C15</v>
      </c>
      <c r="N63" s="25">
        <f>'80Nm 33mm 2.28m-min'!M188</f>
        <v>19.09</v>
      </c>
      <c r="O63" s="37">
        <f>'80Nm 33mm 2.28m-min'!N188</f>
        <v>80</v>
      </c>
      <c r="P63" s="41">
        <f>'80Nm 33mm 2.28m-min'!O188</f>
        <v>33</v>
      </c>
      <c r="Q63" s="46">
        <f>'80Nm 33mm 2.28m-min'!P188</f>
        <v>2.2810000000000001</v>
      </c>
      <c r="R63" s="14">
        <f>'80Nm 33mm 2.28m-min'!Q188</f>
        <v>577.5</v>
      </c>
      <c r="S63" s="26">
        <f>'80Nm 33mm 2.28m-min'!R188</f>
        <v>1</v>
      </c>
    </row>
    <row r="64" spans="1:19" x14ac:dyDescent="0.25">
      <c r="A64" s="24" t="e">
        <f>'80Nm 33mm 2.28m-min'!A189</f>
        <v>#N/A</v>
      </c>
      <c r="B64" s="51" t="e">
        <f>Table1[[#This Row],[Durata d''esercizio min. Doppie corse]]/(Cycle_max*60*24)</f>
        <v>#N/A</v>
      </c>
      <c r="C64" s="49">
        <f>'80Nm 33mm 2.28m-min'!B189</f>
        <v>0.32500000000000001</v>
      </c>
      <c r="D64" s="24" t="str">
        <f>'80Nm 33mm 2.28m-min'!C189</f>
        <v>Tr16x4</v>
      </c>
      <c r="E64" s="24" t="str">
        <f>'80Nm 33mm 2.28m-min'!D189</f>
        <v>Tr</v>
      </c>
      <c r="F64" s="35">
        <f>'80Nm 33mm 2.28m-min'!E189</f>
        <v>16</v>
      </c>
      <c r="G64" s="14" t="e">
        <f>'80Nm 33mm 2.28m-min'!F189</f>
        <v>#N/A</v>
      </c>
      <c r="H64" s="41">
        <f>'80Nm 33mm 2.28m-min'!G189</f>
        <v>4</v>
      </c>
      <c r="I64" s="24" t="str">
        <f>'80Nm 33mm 2.28m-min'!H189</f>
        <v>J200</v>
      </c>
      <c r="J64" s="35">
        <f>'80Nm 33mm 2.28m-min'!I189</f>
        <v>28</v>
      </c>
      <c r="K64" s="35">
        <f>'80Nm 33mm 2.28m-min'!J189</f>
        <v>35</v>
      </c>
      <c r="L64" s="25">
        <f>'80Nm 33mm 2.28m-min'!K189</f>
        <v>32.4</v>
      </c>
      <c r="M64" s="24" t="str">
        <f>'80Nm 33mm 2.28m-min'!L189</f>
        <v>Acciaio inox</v>
      </c>
      <c r="N64" s="25">
        <f>'80Nm 33mm 2.28m-min'!M189</f>
        <v>74.98</v>
      </c>
      <c r="O64" s="37">
        <f>'80Nm 33mm 2.28m-min'!N189</f>
        <v>80</v>
      </c>
      <c r="P64" s="41">
        <f>'80Nm 33mm 2.28m-min'!O189</f>
        <v>33</v>
      </c>
      <c r="Q64" s="46">
        <f>'80Nm 33mm 2.28m-min'!P189</f>
        <v>2.2810000000000001</v>
      </c>
      <c r="R64" s="14">
        <f>'80Nm 33mm 2.28m-min'!Q189</f>
        <v>577.5</v>
      </c>
      <c r="S64" s="26">
        <f>'80Nm 33mm 2.28m-min'!R189</f>
        <v>1</v>
      </c>
    </row>
    <row r="65" spans="1:19" x14ac:dyDescent="0.25">
      <c r="A65" s="24" t="e">
        <f>'80Nm 33mm 2.28m-min'!A190</f>
        <v>#N/A</v>
      </c>
      <c r="B65" s="51" t="e">
        <f>Table1[[#This Row],[Durata d''esercizio min. Doppie corse]]/(Cycle_max*60*24)</f>
        <v>#N/A</v>
      </c>
      <c r="C65" s="49">
        <f>'80Nm 33mm 2.28m-min'!B190</f>
        <v>0.40400000000000003</v>
      </c>
      <c r="D65" s="24" t="str">
        <f>'80Nm 33mm 2.28m-min'!C190</f>
        <v>Tr16x8P4</v>
      </c>
      <c r="E65" s="24" t="str">
        <f>'80Nm 33mm 2.28m-min'!D190</f>
        <v>Tr</v>
      </c>
      <c r="F65" s="35">
        <f>'80Nm 33mm 2.28m-min'!E190</f>
        <v>16</v>
      </c>
      <c r="G65" s="14">
        <f>'80Nm 33mm 2.28m-min'!F190</f>
        <v>8</v>
      </c>
      <c r="H65" s="41">
        <f>'80Nm 33mm 2.28m-min'!G190</f>
        <v>4</v>
      </c>
      <c r="I65" s="24" t="str">
        <f>'80Nm 33mm 2.28m-min'!H190</f>
        <v>J200</v>
      </c>
      <c r="J65" s="35">
        <f>'80Nm 33mm 2.28m-min'!I190</f>
        <v>28</v>
      </c>
      <c r="K65" s="35">
        <f>'80Nm 33mm 2.28m-min'!J190</f>
        <v>35</v>
      </c>
      <c r="L65" s="25">
        <f>'80Nm 33mm 2.28m-min'!K190</f>
        <v>33.04</v>
      </c>
      <c r="M65" s="24" t="str">
        <f>'80Nm 33mm 2.28m-min'!L190</f>
        <v>Acciaio C15</v>
      </c>
      <c r="N65" s="25">
        <f>'80Nm 33mm 2.28m-min'!M190</f>
        <v>19.09</v>
      </c>
      <c r="O65" s="37">
        <f>'80Nm 33mm 2.28m-min'!N190</f>
        <v>80</v>
      </c>
      <c r="P65" s="41">
        <f>'80Nm 33mm 2.28m-min'!O190</f>
        <v>33</v>
      </c>
      <c r="Q65" s="46">
        <f>'80Nm 33mm 2.28m-min'!P190</f>
        <v>2.2810000000000001</v>
      </c>
      <c r="R65" s="14">
        <f>'80Nm 33mm 2.28m-min'!Q190</f>
        <v>577.5</v>
      </c>
      <c r="S65" s="26">
        <f>'80Nm 33mm 2.28m-min'!R190</f>
        <v>1</v>
      </c>
    </row>
    <row r="66" spans="1:19" x14ac:dyDescent="0.25">
      <c r="A66" s="24" t="e">
        <f>'80Nm 33mm 2.28m-min'!A191</f>
        <v>#N/A</v>
      </c>
      <c r="B66" s="51" t="e">
        <f>Table1[[#This Row],[Durata d''esercizio min. Doppie corse]]/(Cycle_max*60*24)</f>
        <v>#N/A</v>
      </c>
      <c r="C66" s="49">
        <f>'80Nm 33mm 2.28m-min'!B191</f>
        <v>0.40400000000000003</v>
      </c>
      <c r="D66" s="24" t="str">
        <f>'80Nm 33mm 2.28m-min'!C191</f>
        <v>Tr16x8P4</v>
      </c>
      <c r="E66" s="24" t="str">
        <f>'80Nm 33mm 2.28m-min'!D191</f>
        <v>Tr</v>
      </c>
      <c r="F66" s="35">
        <f>'80Nm 33mm 2.28m-min'!E191</f>
        <v>16</v>
      </c>
      <c r="G66" s="14">
        <f>'80Nm 33mm 2.28m-min'!F191</f>
        <v>8</v>
      </c>
      <c r="H66" s="41">
        <f>'80Nm 33mm 2.28m-min'!G191</f>
        <v>4</v>
      </c>
      <c r="I66" s="24" t="str">
        <f>'80Nm 33mm 2.28m-min'!H191</f>
        <v>J200</v>
      </c>
      <c r="J66" s="35">
        <f>'80Nm 33mm 2.28m-min'!I191</f>
        <v>28</v>
      </c>
      <c r="K66" s="35">
        <f>'80Nm 33mm 2.28m-min'!J191</f>
        <v>35</v>
      </c>
      <c r="L66" s="25">
        <f>'80Nm 33mm 2.28m-min'!K191</f>
        <v>33.04</v>
      </c>
      <c r="M66" s="24" t="str">
        <f>'80Nm 33mm 2.28m-min'!L191</f>
        <v>Acciaio inox</v>
      </c>
      <c r="N66" s="25">
        <f>'80Nm 33mm 2.28m-min'!M191</f>
        <v>99.59</v>
      </c>
      <c r="O66" s="37">
        <f>'80Nm 33mm 2.28m-min'!N191</f>
        <v>80</v>
      </c>
      <c r="P66" s="41">
        <f>'80Nm 33mm 2.28m-min'!O191</f>
        <v>33</v>
      </c>
      <c r="Q66" s="46">
        <f>'80Nm 33mm 2.28m-min'!P191</f>
        <v>2.2810000000000001</v>
      </c>
      <c r="R66" s="14">
        <f>'80Nm 33mm 2.28m-min'!Q191</f>
        <v>577.5</v>
      </c>
      <c r="S66" s="26">
        <f>'80Nm 33mm 2.28m-min'!R191</f>
        <v>1</v>
      </c>
    </row>
    <row r="67" spans="1:19" x14ac:dyDescent="0.25">
      <c r="A67" s="24" t="e">
        <f>'80Nm 33mm 2.28m-min'!A192</f>
        <v>#N/A</v>
      </c>
      <c r="B67" s="51" t="e">
        <f>Table1[[#This Row],[Durata d''esercizio min. Doppie corse]]/(Cycle_max*60*24)</f>
        <v>#N/A</v>
      </c>
      <c r="C67" s="49">
        <f>'80Nm 33mm 2.28m-min'!B192</f>
        <v>0.36299999999999999</v>
      </c>
      <c r="D67" s="24" t="str">
        <f>'80Nm 33mm 2.28m-min'!C192</f>
        <v>Tr18x4</v>
      </c>
      <c r="E67" s="24" t="str">
        <f>'80Nm 33mm 2.28m-min'!D192</f>
        <v>Tr</v>
      </c>
      <c r="F67" s="35">
        <f>'80Nm 33mm 2.28m-min'!E192</f>
        <v>18</v>
      </c>
      <c r="G67" s="14" t="e">
        <f>'80Nm 33mm 2.28m-min'!F192</f>
        <v>#N/A</v>
      </c>
      <c r="H67" s="41">
        <f>'80Nm 33mm 2.28m-min'!G192</f>
        <v>4</v>
      </c>
      <c r="I67" s="24" t="str">
        <f>'80Nm 33mm 2.28m-min'!H192</f>
        <v>J200</v>
      </c>
      <c r="J67" s="35">
        <f>'80Nm 33mm 2.28m-min'!I192</f>
        <v>28</v>
      </c>
      <c r="K67" s="35">
        <f>'80Nm 33mm 2.28m-min'!J192</f>
        <v>35</v>
      </c>
      <c r="L67" s="25">
        <f>'80Nm 33mm 2.28m-min'!K192</f>
        <v>36.35</v>
      </c>
      <c r="M67" s="24" t="str">
        <f>'80Nm 33mm 2.28m-min'!L192</f>
        <v>Acciaio C15</v>
      </c>
      <c r="N67" s="25">
        <f>'80Nm 33mm 2.28m-min'!M192</f>
        <v>25.99</v>
      </c>
      <c r="O67" s="37">
        <f>'80Nm 33mm 2.28m-min'!N192</f>
        <v>80</v>
      </c>
      <c r="P67" s="41">
        <f>'80Nm 33mm 2.28m-min'!O192</f>
        <v>33</v>
      </c>
      <c r="Q67" s="46">
        <f>'80Nm 33mm 2.28m-min'!P192</f>
        <v>2.2810000000000001</v>
      </c>
      <c r="R67" s="14">
        <f>'80Nm 33mm 2.28m-min'!Q192</f>
        <v>577.5</v>
      </c>
      <c r="S67" s="26">
        <f>'80Nm 33mm 2.28m-min'!R192</f>
        <v>1</v>
      </c>
    </row>
    <row r="68" spans="1:19" x14ac:dyDescent="0.25">
      <c r="A68" s="24" t="e">
        <f>'80Nm 33mm 2.28m-min'!A193</f>
        <v>#N/A</v>
      </c>
      <c r="B68" s="51" t="e">
        <f>Table1[[#This Row],[Durata d''esercizio min. Doppie corse]]/(Cycle_max*60*24)</f>
        <v>#N/A</v>
      </c>
      <c r="C68" s="49">
        <f>'80Nm 33mm 2.28m-min'!B193</f>
        <v>0.36299999999999999</v>
      </c>
      <c r="D68" s="24" t="str">
        <f>'80Nm 33mm 2.28m-min'!C193</f>
        <v>Tr18x4</v>
      </c>
      <c r="E68" s="24" t="str">
        <f>'80Nm 33mm 2.28m-min'!D193</f>
        <v>Tr</v>
      </c>
      <c r="F68" s="35">
        <f>'80Nm 33mm 2.28m-min'!E193</f>
        <v>18</v>
      </c>
      <c r="G68" s="14" t="e">
        <f>'80Nm 33mm 2.28m-min'!F193</f>
        <v>#N/A</v>
      </c>
      <c r="H68" s="41">
        <f>'80Nm 33mm 2.28m-min'!G193</f>
        <v>4</v>
      </c>
      <c r="I68" s="24" t="str">
        <f>'80Nm 33mm 2.28m-min'!H193</f>
        <v>J200</v>
      </c>
      <c r="J68" s="35">
        <f>'80Nm 33mm 2.28m-min'!I193</f>
        <v>28</v>
      </c>
      <c r="K68" s="35">
        <f>'80Nm 33mm 2.28m-min'!J193</f>
        <v>35</v>
      </c>
      <c r="L68" s="25">
        <f>'80Nm 33mm 2.28m-min'!K193</f>
        <v>36.35</v>
      </c>
      <c r="M68" s="24" t="str">
        <f>'80Nm 33mm 2.28m-min'!L193</f>
        <v>Acciaio inox</v>
      </c>
      <c r="N68" s="25">
        <f>'80Nm 33mm 2.28m-min'!M193</f>
        <v>92.69</v>
      </c>
      <c r="O68" s="37">
        <f>'80Nm 33mm 2.28m-min'!N193</f>
        <v>80</v>
      </c>
      <c r="P68" s="41">
        <f>'80Nm 33mm 2.28m-min'!O193</f>
        <v>33</v>
      </c>
      <c r="Q68" s="46">
        <f>'80Nm 33mm 2.28m-min'!P193</f>
        <v>2.2810000000000001</v>
      </c>
      <c r="R68" s="14">
        <f>'80Nm 33mm 2.28m-min'!Q193</f>
        <v>577.5</v>
      </c>
      <c r="S68" s="26">
        <f>'80Nm 33mm 2.28m-min'!R193</f>
        <v>1</v>
      </c>
    </row>
    <row r="69" spans="1:19" x14ac:dyDescent="0.25">
      <c r="A69" s="24" t="e">
        <f>'80Nm 33mm 2.28m-min'!A194</f>
        <v>#N/A</v>
      </c>
      <c r="B69" s="51" t="e">
        <f>Table1[[#This Row],[Durata d''esercizio min. Doppie corse]]/(Cycle_max*60*24)</f>
        <v>#N/A</v>
      </c>
      <c r="C69" s="49">
        <f>'80Nm 33mm 2.28m-min'!B194</f>
        <v>0.42399999999999999</v>
      </c>
      <c r="D69" s="24" t="str">
        <f>'80Nm 33mm 2.28m-min'!C194</f>
        <v>Tr18x8P4</v>
      </c>
      <c r="E69" s="24" t="str">
        <f>'80Nm 33mm 2.28m-min'!D194</f>
        <v>Tr</v>
      </c>
      <c r="F69" s="35">
        <f>'80Nm 33mm 2.28m-min'!E194</f>
        <v>18</v>
      </c>
      <c r="G69" s="14">
        <f>'80Nm 33mm 2.28m-min'!F194</f>
        <v>8</v>
      </c>
      <c r="H69" s="41">
        <f>'80Nm 33mm 2.28m-min'!G194</f>
        <v>4</v>
      </c>
      <c r="I69" s="24" t="str">
        <f>'80Nm 33mm 2.28m-min'!H194</f>
        <v>J200</v>
      </c>
      <c r="J69" s="35">
        <f>'80Nm 33mm 2.28m-min'!I194</f>
        <v>28</v>
      </c>
      <c r="K69" s="35">
        <f>'80Nm 33mm 2.28m-min'!J194</f>
        <v>35</v>
      </c>
      <c r="L69" s="25">
        <f>'80Nm 33mm 2.28m-min'!K194</f>
        <v>37.07</v>
      </c>
      <c r="M69" s="24" t="str">
        <f>'80Nm 33mm 2.28m-min'!L194</f>
        <v>Acciaio C15</v>
      </c>
      <c r="N69" s="25">
        <f>'80Nm 33mm 2.28m-min'!M194</f>
        <v>27.37</v>
      </c>
      <c r="O69" s="37">
        <f>'80Nm 33mm 2.28m-min'!N194</f>
        <v>80</v>
      </c>
      <c r="P69" s="41">
        <f>'80Nm 33mm 2.28m-min'!O194</f>
        <v>33</v>
      </c>
      <c r="Q69" s="46">
        <f>'80Nm 33mm 2.28m-min'!P194</f>
        <v>2.2810000000000001</v>
      </c>
      <c r="R69" s="14">
        <f>'80Nm 33mm 2.28m-min'!Q194</f>
        <v>577.5</v>
      </c>
      <c r="S69" s="26">
        <f>'80Nm 33mm 2.28m-min'!R194</f>
        <v>1</v>
      </c>
    </row>
    <row r="70" spans="1:19" x14ac:dyDescent="0.25">
      <c r="A70" s="24" t="e">
        <f>'80Nm 33mm 2.28m-min'!A195</f>
        <v>#N/A</v>
      </c>
      <c r="B70" s="51" t="e">
        <f>Table1[[#This Row],[Durata d''esercizio min. Doppie corse]]/(Cycle_max*60*24)</f>
        <v>#N/A</v>
      </c>
      <c r="C70" s="49">
        <f>'80Nm 33mm 2.28m-min'!B195</f>
        <v>0.42399999999999999</v>
      </c>
      <c r="D70" s="24" t="str">
        <f>'80Nm 33mm 2.28m-min'!C195</f>
        <v>Tr18x8P4</v>
      </c>
      <c r="E70" s="24" t="str">
        <f>'80Nm 33mm 2.28m-min'!D195</f>
        <v>Tr</v>
      </c>
      <c r="F70" s="35">
        <f>'80Nm 33mm 2.28m-min'!E195</f>
        <v>18</v>
      </c>
      <c r="G70" s="14">
        <f>'80Nm 33mm 2.28m-min'!F195</f>
        <v>8</v>
      </c>
      <c r="H70" s="41">
        <f>'80Nm 33mm 2.28m-min'!G195</f>
        <v>4</v>
      </c>
      <c r="I70" s="24" t="str">
        <f>'80Nm 33mm 2.28m-min'!H195</f>
        <v>J200</v>
      </c>
      <c r="J70" s="35">
        <f>'80Nm 33mm 2.28m-min'!I195</f>
        <v>28</v>
      </c>
      <c r="K70" s="35">
        <f>'80Nm 33mm 2.28m-min'!J195</f>
        <v>35</v>
      </c>
      <c r="L70" s="25">
        <f>'80Nm 33mm 2.28m-min'!K195</f>
        <v>37.07</v>
      </c>
      <c r="M70" s="24" t="str">
        <f>'80Nm 33mm 2.28m-min'!L195</f>
        <v>Acciaio inox</v>
      </c>
      <c r="N70" s="25">
        <f>'80Nm 33mm 2.28m-min'!M195</f>
        <v>143.29</v>
      </c>
      <c r="O70" s="37">
        <f>'80Nm 33mm 2.28m-min'!N195</f>
        <v>80</v>
      </c>
      <c r="P70" s="41">
        <f>'80Nm 33mm 2.28m-min'!O195</f>
        <v>33</v>
      </c>
      <c r="Q70" s="46">
        <f>'80Nm 33mm 2.28m-min'!P195</f>
        <v>2.2810000000000001</v>
      </c>
      <c r="R70" s="14">
        <f>'80Nm 33mm 2.28m-min'!Q195</f>
        <v>577.5</v>
      </c>
      <c r="S70" s="26">
        <f>'80Nm 33mm 2.28m-min'!R195</f>
        <v>1</v>
      </c>
    </row>
    <row r="71" spans="1:19" x14ac:dyDescent="0.25">
      <c r="A71" s="24" t="e">
        <f>'80Nm 33mm 2.28m-min'!A196</f>
        <v>#N/A</v>
      </c>
      <c r="B71" s="51" t="e">
        <f>Table1[[#This Row],[Durata d''esercizio min. Doppie corse]]/(Cycle_max*60*24)</f>
        <v>#N/A</v>
      </c>
      <c r="C71" s="49">
        <f>'80Nm 33mm 2.28m-min'!B196</f>
        <v>0.378</v>
      </c>
      <c r="D71" s="24" t="str">
        <f>'80Nm 33mm 2.28m-min'!C196</f>
        <v>Tr20x4</v>
      </c>
      <c r="E71" s="24" t="str">
        <f>'80Nm 33mm 2.28m-min'!D196</f>
        <v>Tr</v>
      </c>
      <c r="F71" s="35">
        <f>'80Nm 33mm 2.28m-min'!E196</f>
        <v>20</v>
      </c>
      <c r="G71" s="14" t="e">
        <f>'80Nm 33mm 2.28m-min'!F196</f>
        <v>#N/A</v>
      </c>
      <c r="H71" s="41">
        <f>'80Nm 33mm 2.28m-min'!G196</f>
        <v>4</v>
      </c>
      <c r="I71" s="24" t="str">
        <f>'80Nm 33mm 2.28m-min'!H196</f>
        <v>J200</v>
      </c>
      <c r="J71" s="35">
        <f>'80Nm 33mm 2.28m-min'!I196</f>
        <v>32</v>
      </c>
      <c r="K71" s="35">
        <f>'80Nm 33mm 2.28m-min'!J196</f>
        <v>44</v>
      </c>
      <c r="L71" s="25">
        <f>'80Nm 33mm 2.28m-min'!K196</f>
        <v>37.82</v>
      </c>
      <c r="M71" s="24" t="str">
        <f>'80Nm 33mm 2.28m-min'!L196</f>
        <v>Acciaio C15</v>
      </c>
      <c r="N71" s="25">
        <f>'80Nm 33mm 2.28m-min'!M196</f>
        <v>28.29</v>
      </c>
      <c r="O71" s="37">
        <f>'80Nm 33mm 2.28m-min'!N196</f>
        <v>80</v>
      </c>
      <c r="P71" s="41">
        <f>'80Nm 33mm 2.28m-min'!O196</f>
        <v>33</v>
      </c>
      <c r="Q71" s="46">
        <f>'80Nm 33mm 2.28m-min'!P196</f>
        <v>2.2810000000000001</v>
      </c>
      <c r="R71" s="14">
        <f>'80Nm 33mm 2.28m-min'!Q196</f>
        <v>577.5</v>
      </c>
      <c r="S71" s="26">
        <f>'80Nm 33mm 2.28m-min'!R196</f>
        <v>1</v>
      </c>
    </row>
    <row r="72" spans="1:19" x14ac:dyDescent="0.25">
      <c r="A72" s="24" t="e">
        <f>'80Nm 33mm 2.28m-min'!A197</f>
        <v>#N/A</v>
      </c>
      <c r="B72" s="51" t="e">
        <f>Table1[[#This Row],[Durata d''esercizio min. Doppie corse]]/(Cycle_max*60*24)</f>
        <v>#N/A</v>
      </c>
      <c r="C72" s="49">
        <f>'80Nm 33mm 2.28m-min'!B197</f>
        <v>0.378</v>
      </c>
      <c r="D72" s="24" t="str">
        <f>'80Nm 33mm 2.28m-min'!C197</f>
        <v>Tr20x4</v>
      </c>
      <c r="E72" s="24" t="str">
        <f>'80Nm 33mm 2.28m-min'!D197</f>
        <v>Tr</v>
      </c>
      <c r="F72" s="35">
        <f>'80Nm 33mm 2.28m-min'!E197</f>
        <v>20</v>
      </c>
      <c r="G72" s="14" t="e">
        <f>'80Nm 33mm 2.28m-min'!F197</f>
        <v>#N/A</v>
      </c>
      <c r="H72" s="41">
        <f>'80Nm 33mm 2.28m-min'!G197</f>
        <v>4</v>
      </c>
      <c r="I72" s="24" t="str">
        <f>'80Nm 33mm 2.28m-min'!H197</f>
        <v>J200</v>
      </c>
      <c r="J72" s="35">
        <f>'80Nm 33mm 2.28m-min'!I197</f>
        <v>32</v>
      </c>
      <c r="K72" s="35">
        <f>'80Nm 33mm 2.28m-min'!J197</f>
        <v>44</v>
      </c>
      <c r="L72" s="25">
        <f>'80Nm 33mm 2.28m-min'!K197</f>
        <v>37.82</v>
      </c>
      <c r="M72" s="24" t="str">
        <f>'80Nm 33mm 2.28m-min'!L197</f>
        <v>Acciaio inox</v>
      </c>
      <c r="N72" s="25">
        <f>'80Nm 33mm 2.28m-min'!M197</f>
        <v>124.89</v>
      </c>
      <c r="O72" s="37">
        <f>'80Nm 33mm 2.28m-min'!N197</f>
        <v>80</v>
      </c>
      <c r="P72" s="41">
        <f>'80Nm 33mm 2.28m-min'!O197</f>
        <v>33</v>
      </c>
      <c r="Q72" s="46">
        <f>'80Nm 33mm 2.28m-min'!P197</f>
        <v>2.2810000000000001</v>
      </c>
      <c r="R72" s="14">
        <f>'80Nm 33mm 2.28m-min'!Q197</f>
        <v>577.5</v>
      </c>
      <c r="S72" s="26">
        <f>'80Nm 33mm 2.28m-min'!R197</f>
        <v>1</v>
      </c>
    </row>
    <row r="73" spans="1:19" x14ac:dyDescent="0.25">
      <c r="A73" s="24" t="e">
        <f>'80Nm 33mm 2.28m-min'!A198</f>
        <v>#N/A</v>
      </c>
      <c r="B73" s="51" t="e">
        <f>Table1[[#This Row],[Durata d''esercizio min. Doppie corse]]/(Cycle_max*60*24)</f>
        <v>#N/A</v>
      </c>
      <c r="C73" s="49">
        <f>'80Nm 33mm 2.28m-min'!B198</f>
        <v>0.44600000000000001</v>
      </c>
      <c r="D73" s="24" t="str">
        <f>'80Nm 33mm 2.28m-min'!C198</f>
        <v>Tr20x8P4</v>
      </c>
      <c r="E73" s="24" t="str">
        <f>'80Nm 33mm 2.28m-min'!D198</f>
        <v>Tr</v>
      </c>
      <c r="F73" s="35">
        <f>'80Nm 33mm 2.28m-min'!E198</f>
        <v>20</v>
      </c>
      <c r="G73" s="14">
        <f>'80Nm 33mm 2.28m-min'!F198</f>
        <v>8</v>
      </c>
      <c r="H73" s="41">
        <f>'80Nm 33mm 2.28m-min'!G198</f>
        <v>4</v>
      </c>
      <c r="I73" s="24" t="str">
        <f>'80Nm 33mm 2.28m-min'!H198</f>
        <v>J200</v>
      </c>
      <c r="J73" s="35">
        <f>'80Nm 33mm 2.28m-min'!I198</f>
        <v>32</v>
      </c>
      <c r="K73" s="35">
        <f>'80Nm 33mm 2.28m-min'!J198</f>
        <v>44</v>
      </c>
      <c r="L73" s="25">
        <f>'80Nm 33mm 2.28m-min'!K198</f>
        <v>38.57</v>
      </c>
      <c r="M73" s="24" t="str">
        <f>'80Nm 33mm 2.28m-min'!L198</f>
        <v>Acciaio C15</v>
      </c>
      <c r="N73" s="25">
        <f>'80Nm 33mm 2.28m-min'!M198</f>
        <v>28.29</v>
      </c>
      <c r="O73" s="37">
        <f>'80Nm 33mm 2.28m-min'!N198</f>
        <v>80</v>
      </c>
      <c r="P73" s="41">
        <f>'80Nm 33mm 2.28m-min'!O198</f>
        <v>33</v>
      </c>
      <c r="Q73" s="46">
        <f>'80Nm 33mm 2.28m-min'!P198</f>
        <v>2.2810000000000001</v>
      </c>
      <c r="R73" s="14">
        <f>'80Nm 33mm 2.28m-min'!Q198</f>
        <v>577.5</v>
      </c>
      <c r="S73" s="26">
        <f>'80Nm 33mm 2.28m-min'!R198</f>
        <v>1</v>
      </c>
    </row>
    <row r="74" spans="1:19" x14ac:dyDescent="0.25">
      <c r="A74" s="24" t="e">
        <f>'80Nm 33mm 2.28m-min'!A199</f>
        <v>#N/A</v>
      </c>
      <c r="B74" s="51" t="e">
        <f>Table1[[#This Row],[Durata d''esercizio min. Doppie corse]]/(Cycle_max*60*24)</f>
        <v>#N/A</v>
      </c>
      <c r="C74" s="49">
        <f>'80Nm 33mm 2.28m-min'!B199</f>
        <v>0.44600000000000001</v>
      </c>
      <c r="D74" s="24" t="str">
        <f>'80Nm 33mm 2.28m-min'!C199</f>
        <v>Tr20x8P4</v>
      </c>
      <c r="E74" s="24" t="str">
        <f>'80Nm 33mm 2.28m-min'!D199</f>
        <v>Tr</v>
      </c>
      <c r="F74" s="35">
        <f>'80Nm 33mm 2.28m-min'!E199</f>
        <v>20</v>
      </c>
      <c r="G74" s="14">
        <f>'80Nm 33mm 2.28m-min'!F199</f>
        <v>8</v>
      </c>
      <c r="H74" s="41">
        <f>'80Nm 33mm 2.28m-min'!G199</f>
        <v>4</v>
      </c>
      <c r="I74" s="24" t="str">
        <f>'80Nm 33mm 2.28m-min'!H199</f>
        <v>J200</v>
      </c>
      <c r="J74" s="35">
        <f>'80Nm 33mm 2.28m-min'!I199</f>
        <v>32</v>
      </c>
      <c r="K74" s="35">
        <f>'80Nm 33mm 2.28m-min'!J199</f>
        <v>44</v>
      </c>
      <c r="L74" s="25">
        <f>'80Nm 33mm 2.28m-min'!K199</f>
        <v>38.57</v>
      </c>
      <c r="M74" s="24" t="str">
        <f>'80Nm 33mm 2.28m-min'!L199</f>
        <v>Acciaio inox</v>
      </c>
      <c r="N74" s="25">
        <f>'80Nm 33mm 2.28m-min'!M199</f>
        <v>147.88999999999999</v>
      </c>
      <c r="O74" s="37">
        <f>'80Nm 33mm 2.28m-min'!N199</f>
        <v>80</v>
      </c>
      <c r="P74" s="41">
        <f>'80Nm 33mm 2.28m-min'!O199</f>
        <v>33</v>
      </c>
      <c r="Q74" s="46">
        <f>'80Nm 33mm 2.28m-min'!P199</f>
        <v>2.2810000000000001</v>
      </c>
      <c r="R74" s="14">
        <f>'80Nm 33mm 2.28m-min'!Q199</f>
        <v>577.5</v>
      </c>
      <c r="S74" s="26">
        <f>'80Nm 33mm 2.28m-min'!R199</f>
        <v>1</v>
      </c>
    </row>
    <row r="75" spans="1:19" x14ac:dyDescent="0.25">
      <c r="A75" s="24" t="e">
        <f>'80Nm 33mm 2.28m-min'!A200</f>
        <v>#N/A</v>
      </c>
      <c r="B75" s="51" t="e">
        <f>Table1[[#This Row],[Durata d''esercizio min. Doppie corse]]/(Cycle_max*60*24)</f>
        <v>#N/A</v>
      </c>
      <c r="C75" s="49">
        <f>'80Nm 33mm 2.28m-min'!B200</f>
        <v>0.439</v>
      </c>
      <c r="D75" s="24" t="str">
        <f>'80Nm 33mm 2.28m-min'!C200</f>
        <v>Tr24x5</v>
      </c>
      <c r="E75" s="24" t="str">
        <f>'80Nm 33mm 2.28m-min'!D200</f>
        <v>Tr</v>
      </c>
      <c r="F75" s="35">
        <f>'80Nm 33mm 2.28m-min'!E200</f>
        <v>24</v>
      </c>
      <c r="G75" s="14" t="e">
        <f>'80Nm 33mm 2.28m-min'!F200</f>
        <v>#N/A</v>
      </c>
      <c r="H75" s="41">
        <f>'80Nm 33mm 2.28m-min'!G200</f>
        <v>5</v>
      </c>
      <c r="I75" s="24" t="str">
        <f>'80Nm 33mm 2.28m-min'!H200</f>
        <v>J200</v>
      </c>
      <c r="J75" s="35">
        <f>'80Nm 33mm 2.28m-min'!I200</f>
        <v>32</v>
      </c>
      <c r="K75" s="35">
        <f>'80Nm 33mm 2.28m-min'!J200</f>
        <v>44</v>
      </c>
      <c r="L75" s="25">
        <f>'80Nm 33mm 2.28m-min'!K200</f>
        <v>40.5</v>
      </c>
      <c r="M75" s="24" t="str">
        <f>'80Nm 33mm 2.28m-min'!L200</f>
        <v>Acciaio C15</v>
      </c>
      <c r="N75" s="25">
        <f>'80Nm 33mm 2.28m-min'!M200</f>
        <v>34.82</v>
      </c>
      <c r="O75" s="37">
        <f>'80Nm 33mm 2.28m-min'!N200</f>
        <v>80</v>
      </c>
      <c r="P75" s="41">
        <f>'80Nm 33mm 2.28m-min'!O200</f>
        <v>33</v>
      </c>
      <c r="Q75" s="46">
        <f>'80Nm 33mm 2.28m-min'!P200</f>
        <v>2.2810000000000001</v>
      </c>
      <c r="R75" s="14">
        <f>'80Nm 33mm 2.28m-min'!Q200</f>
        <v>462</v>
      </c>
      <c r="S75" s="26">
        <f>'80Nm 33mm 2.28m-min'!R200</f>
        <v>1</v>
      </c>
    </row>
    <row r="76" spans="1:19" x14ac:dyDescent="0.25">
      <c r="A76" s="24" t="e">
        <f>'80Nm 33mm 2.28m-min'!A201</f>
        <v>#N/A</v>
      </c>
      <c r="B76" s="51" t="e">
        <f>Table1[[#This Row],[Durata d''esercizio min. Doppie corse]]/(Cycle_max*60*24)</f>
        <v>#N/A</v>
      </c>
      <c r="C76" s="49">
        <f>'80Nm 33mm 2.28m-min'!B201</f>
        <v>0.439</v>
      </c>
      <c r="D76" s="24" t="str">
        <f>'80Nm 33mm 2.28m-min'!C201</f>
        <v>Tr24x5</v>
      </c>
      <c r="E76" s="24" t="str">
        <f>'80Nm 33mm 2.28m-min'!D201</f>
        <v>Tr</v>
      </c>
      <c r="F76" s="35">
        <f>'80Nm 33mm 2.28m-min'!E201</f>
        <v>24</v>
      </c>
      <c r="G76" s="14" t="e">
        <f>'80Nm 33mm 2.28m-min'!F201</f>
        <v>#N/A</v>
      </c>
      <c r="H76" s="41">
        <f>'80Nm 33mm 2.28m-min'!G201</f>
        <v>5</v>
      </c>
      <c r="I76" s="24" t="str">
        <f>'80Nm 33mm 2.28m-min'!H201</f>
        <v>J200</v>
      </c>
      <c r="J76" s="35">
        <f>'80Nm 33mm 2.28m-min'!I201</f>
        <v>32</v>
      </c>
      <c r="K76" s="35">
        <f>'80Nm 33mm 2.28m-min'!J201</f>
        <v>44</v>
      </c>
      <c r="L76" s="25">
        <f>'80Nm 33mm 2.28m-min'!K201</f>
        <v>40.5</v>
      </c>
      <c r="M76" s="24" t="str">
        <f>'80Nm 33mm 2.28m-min'!L201</f>
        <v>Acciaio inox</v>
      </c>
      <c r="N76" s="25">
        <f>'80Nm 33mm 2.28m-min'!M201</f>
        <v>147.52000000000001</v>
      </c>
      <c r="O76" s="37">
        <f>'80Nm 33mm 2.28m-min'!N201</f>
        <v>80</v>
      </c>
      <c r="P76" s="41">
        <f>'80Nm 33mm 2.28m-min'!O201</f>
        <v>33</v>
      </c>
      <c r="Q76" s="46">
        <f>'80Nm 33mm 2.28m-min'!P201</f>
        <v>2.2810000000000001</v>
      </c>
      <c r="R76" s="14">
        <f>'80Nm 33mm 2.28m-min'!Q201</f>
        <v>462</v>
      </c>
      <c r="S76" s="26">
        <f>'80Nm 33mm 2.28m-min'!R201</f>
        <v>1</v>
      </c>
    </row>
    <row r="77" spans="1:19" x14ac:dyDescent="0.25">
      <c r="A77" s="24">
        <f>'80Nm 33mm 2.28m-min'!A2</f>
        <v>41031294</v>
      </c>
      <c r="B77" s="51">
        <f>Table1[[#This Row],[Durata d''esercizio min. Doppie corse]]/(Cycle_max*60*24)</f>
        <v>814.11297619047616</v>
      </c>
      <c r="C77" s="49">
        <f>'80Nm 33mm 2.28m-min'!B2</f>
        <v>0.64900000000000002</v>
      </c>
      <c r="D77" s="24" t="str">
        <f>'80Nm 33mm 2.28m-min'!C2</f>
        <v>Ds20x20</v>
      </c>
      <c r="E77" s="24" t="str">
        <f>'80Nm 33mm 2.28m-min'!D2</f>
        <v>Ds</v>
      </c>
      <c r="F77" s="35">
        <f>'80Nm 33mm 2.28m-min'!E2</f>
        <v>20</v>
      </c>
      <c r="G77" s="14" t="e">
        <f>'80Nm 33mm 2.28m-min'!F2</f>
        <v>#N/A</v>
      </c>
      <c r="H77" s="41">
        <f>'80Nm 33mm 2.28m-min'!G2</f>
        <v>20</v>
      </c>
      <c r="I77" s="24" t="str">
        <f>'80Nm 33mm 2.28m-min'!H2</f>
        <v>J200</v>
      </c>
      <c r="J77" s="35">
        <f>'80Nm 33mm 2.28m-min'!I2</f>
        <v>32</v>
      </c>
      <c r="K77" s="35">
        <f>'80Nm 33mm 2.28m-min'!J2</f>
        <v>44</v>
      </c>
      <c r="L77" s="25">
        <f>'80Nm 33mm 2.28m-min'!K2</f>
        <v>43.75</v>
      </c>
      <c r="M77" s="24" t="str">
        <f>'80Nm 33mm 2.28m-min'!L2</f>
        <v>Alluminio</v>
      </c>
      <c r="N77" s="25">
        <f>'80Nm 33mm 2.28m-min'!M2</f>
        <v>270</v>
      </c>
      <c r="O77" s="37">
        <f>'80Nm 33mm 2.28m-min'!N2</f>
        <v>80</v>
      </c>
      <c r="P77" s="41">
        <f>'80Nm 33mm 2.28m-min'!O2</f>
        <v>33</v>
      </c>
      <c r="Q77" s="46">
        <f>'80Nm 33mm 2.28m-min'!P2</f>
        <v>2.2810000000000001</v>
      </c>
      <c r="R77" s="14">
        <f>'80Nm 33mm 2.28m-min'!Q2</f>
        <v>115.5</v>
      </c>
      <c r="S77" s="26">
        <f>'80Nm 33mm 2.28m-min'!R2</f>
        <v>1</v>
      </c>
    </row>
    <row r="78" spans="1:19" x14ac:dyDescent="0.25">
      <c r="A78" s="24">
        <f>'120Nm 22mm 1.52m-min'!A2</f>
        <v>41031294</v>
      </c>
      <c r="B78" s="51">
        <f>Table1[[#This Row],[Durata d''esercizio min. Doppie corse]]/(Cycle_max*60*24)</f>
        <v>814.11297619047616</v>
      </c>
      <c r="C78" s="49">
        <f>'120Nm 22mm 1.52m-min'!B2</f>
        <v>0.94399999999999995</v>
      </c>
      <c r="D78" s="24" t="str">
        <f>'120Nm 22mm 1.52m-min'!C2</f>
        <v>Ds20x20</v>
      </c>
      <c r="E78" s="24" t="str">
        <f>'120Nm 22mm 1.52m-min'!D2</f>
        <v>Ds</v>
      </c>
      <c r="F78" s="35">
        <f>'120Nm 22mm 1.52m-min'!E2</f>
        <v>20</v>
      </c>
      <c r="G78" s="14" t="e">
        <f>'120Nm 22mm 1.52m-min'!F2</f>
        <v>#N/A</v>
      </c>
      <c r="H78" s="41">
        <f>'120Nm 22mm 1.52m-min'!G2</f>
        <v>20</v>
      </c>
      <c r="I78" s="24" t="str">
        <f>'120Nm 22mm 1.52m-min'!H2</f>
        <v>J200</v>
      </c>
      <c r="J78" s="35">
        <f>'120Nm 22mm 1.52m-min'!I2</f>
        <v>32</v>
      </c>
      <c r="K78" s="35">
        <f>'120Nm 22mm 1.52m-min'!J2</f>
        <v>44</v>
      </c>
      <c r="L78" s="25">
        <f>'120Nm 22mm 1.52m-min'!K2</f>
        <v>43.75</v>
      </c>
      <c r="M78" s="24" t="str">
        <f>'120Nm 22mm 1.52m-min'!L2</f>
        <v>Alluminio</v>
      </c>
      <c r="N78" s="25">
        <f>'120Nm 22mm 1.52m-min'!M2</f>
        <v>270</v>
      </c>
      <c r="O78" s="37">
        <f>'120Nm 22mm 1.52m-min'!N2</f>
        <v>120</v>
      </c>
      <c r="P78" s="41">
        <f>'120Nm 22mm 1.52m-min'!O2</f>
        <v>22</v>
      </c>
      <c r="Q78" s="46">
        <f>'120Nm 22mm 1.52m-min'!P2</f>
        <v>1.5209999999999999</v>
      </c>
      <c r="R78" s="14">
        <f>'120Nm 22mm 1.52m-min'!Q2</f>
        <v>77</v>
      </c>
      <c r="S78" s="26">
        <f>'120Nm 22mm 1.52m-min'!R2</f>
        <v>1</v>
      </c>
    </row>
    <row r="79" spans="1:19" x14ac:dyDescent="0.25">
      <c r="A79" s="24">
        <f>'240Nm 11mm 0.76m-min'!A2</f>
        <v>41031294</v>
      </c>
      <c r="B79" s="51">
        <f>Table1[[#This Row],[Durata d''esercizio min. Doppie corse]]/(Cycle_max*60*24)</f>
        <v>814.11297619047616</v>
      </c>
      <c r="C79" s="49">
        <f>'240Nm 11mm 0.76m-min'!B2</f>
        <v>1.8280000000000001</v>
      </c>
      <c r="D79" s="24" t="str">
        <f>'240Nm 11mm 0.76m-min'!C2</f>
        <v>Ds20x20</v>
      </c>
      <c r="E79" s="24" t="str">
        <f>'240Nm 11mm 0.76m-min'!D2</f>
        <v>Ds</v>
      </c>
      <c r="F79" s="35">
        <f>'240Nm 11mm 0.76m-min'!E2</f>
        <v>20</v>
      </c>
      <c r="G79" s="14" t="e">
        <f>'240Nm 11mm 0.76m-min'!F2</f>
        <v>#N/A</v>
      </c>
      <c r="H79" s="41">
        <f>'240Nm 11mm 0.76m-min'!G2</f>
        <v>20</v>
      </c>
      <c r="I79" s="24" t="str">
        <f>'240Nm 11mm 0.76m-min'!H2</f>
        <v>J200</v>
      </c>
      <c r="J79" s="35">
        <f>'240Nm 11mm 0.76m-min'!I2</f>
        <v>32</v>
      </c>
      <c r="K79" s="35">
        <f>'240Nm 11mm 0.76m-min'!J2</f>
        <v>44</v>
      </c>
      <c r="L79" s="25">
        <f>'240Nm 11mm 0.76m-min'!K2</f>
        <v>43.75</v>
      </c>
      <c r="M79" s="24" t="str">
        <f>'240Nm 11mm 0.76m-min'!L2</f>
        <v>Alluminio</v>
      </c>
      <c r="N79" s="25">
        <f>'240Nm 11mm 0.76m-min'!M2</f>
        <v>270</v>
      </c>
      <c r="O79" s="37">
        <f>'240Nm 11mm 0.76m-min'!N2</f>
        <v>240</v>
      </c>
      <c r="P79" s="41">
        <f>'240Nm 11mm 0.76m-min'!O2</f>
        <v>11</v>
      </c>
      <c r="Q79" s="46">
        <f>'240Nm 11mm 0.76m-min'!P2</f>
        <v>0.76049999999999995</v>
      </c>
      <c r="R79" s="14">
        <f>'240Nm 11mm 0.76m-min'!Q2</f>
        <v>38.5</v>
      </c>
      <c r="S79" s="26">
        <f>'240Nm 11mm 0.76m-min'!R2</f>
        <v>1</v>
      </c>
    </row>
    <row r="80" spans="1:19" x14ac:dyDescent="0.25">
      <c r="A80" s="24">
        <f>'80Nm 33mm 2.28m-min'!A3</f>
        <v>31680329</v>
      </c>
      <c r="B80" s="51">
        <f>Table1[[#This Row],[Durata d''esercizio min. Doppie corse]]/(Cycle_max*60*24)</f>
        <v>628.57795634920637</v>
      </c>
      <c r="C80" s="49">
        <f>'80Nm 33mm 2.28m-min'!B3</f>
        <v>0.67900000000000005</v>
      </c>
      <c r="D80" s="24" t="str">
        <f>'80Nm 33mm 2.28m-min'!C3</f>
        <v>Tr40x7</v>
      </c>
      <c r="E80" s="24" t="str">
        <f>'80Nm 33mm 2.28m-min'!D3</f>
        <v>Tr</v>
      </c>
      <c r="F80" s="35">
        <f>'80Nm 33mm 2.28m-min'!E3</f>
        <v>40</v>
      </c>
      <c r="G80" s="14" t="e">
        <f>'80Nm 33mm 2.28m-min'!F3</f>
        <v>#N/A</v>
      </c>
      <c r="H80" s="41">
        <f>'80Nm 33mm 2.28m-min'!G3</f>
        <v>7</v>
      </c>
      <c r="I80" s="24" t="str">
        <f>'80Nm 33mm 2.28m-min'!H3</f>
        <v>J</v>
      </c>
      <c r="J80" s="35">
        <f>'80Nm 33mm 2.28m-min'!I3</f>
        <v>67</v>
      </c>
      <c r="K80" s="35">
        <f>'80Nm 33mm 2.28m-min'!J3</f>
        <v>70</v>
      </c>
      <c r="L80" s="25">
        <f>'80Nm 33mm 2.28m-min'!K3</f>
        <v>64.52</v>
      </c>
      <c r="M80" s="24" t="str">
        <f>'80Nm 33mm 2.28m-min'!L3</f>
        <v>Acciaio inox</v>
      </c>
      <c r="N80" s="25">
        <f>'80Nm 33mm 2.28m-min'!M3</f>
        <v>424.9</v>
      </c>
      <c r="O80" s="37">
        <f>'80Nm 33mm 2.28m-min'!N3</f>
        <v>80</v>
      </c>
      <c r="P80" s="41">
        <f>'80Nm 33mm 2.28m-min'!O3</f>
        <v>33</v>
      </c>
      <c r="Q80" s="46">
        <f>'80Nm 33mm 2.28m-min'!P3</f>
        <v>2.2810000000000001</v>
      </c>
      <c r="R80" s="14">
        <f>'80Nm 33mm 2.28m-min'!Q3</f>
        <v>330</v>
      </c>
      <c r="S80" s="26">
        <f>'80Nm 33mm 2.28m-min'!R3</f>
        <v>1</v>
      </c>
    </row>
    <row r="81" spans="1:19" x14ac:dyDescent="0.25">
      <c r="A81" s="24">
        <f>'120Nm 22mm 1.52m-min'!A3</f>
        <v>31680329</v>
      </c>
      <c r="B81" s="51">
        <f>Table1[[#This Row],[Durata d''esercizio min. Doppie corse]]/(Cycle_max*60*24)</f>
        <v>628.57795634920637</v>
      </c>
      <c r="C81" s="49">
        <f>'120Nm 22mm 1.52m-min'!B3</f>
        <v>0.98799999999999999</v>
      </c>
      <c r="D81" s="24" t="str">
        <f>'120Nm 22mm 1.52m-min'!C3</f>
        <v>Tr40x7</v>
      </c>
      <c r="E81" s="24" t="str">
        <f>'120Nm 22mm 1.52m-min'!D3</f>
        <v>Tr</v>
      </c>
      <c r="F81" s="35">
        <f>'120Nm 22mm 1.52m-min'!E3</f>
        <v>40</v>
      </c>
      <c r="G81" s="14" t="e">
        <f>'120Nm 22mm 1.52m-min'!F3</f>
        <v>#N/A</v>
      </c>
      <c r="H81" s="41">
        <f>'120Nm 22mm 1.52m-min'!G3</f>
        <v>7</v>
      </c>
      <c r="I81" s="24" t="str">
        <f>'120Nm 22mm 1.52m-min'!H3</f>
        <v>J</v>
      </c>
      <c r="J81" s="35">
        <f>'120Nm 22mm 1.52m-min'!I3</f>
        <v>67</v>
      </c>
      <c r="K81" s="35">
        <f>'120Nm 22mm 1.52m-min'!J3</f>
        <v>70</v>
      </c>
      <c r="L81" s="25">
        <f>'120Nm 22mm 1.52m-min'!K3</f>
        <v>64.52</v>
      </c>
      <c r="M81" s="24" t="str">
        <f>'120Nm 22mm 1.52m-min'!L3</f>
        <v>Acciaio inox</v>
      </c>
      <c r="N81" s="25">
        <f>'120Nm 22mm 1.52m-min'!M3</f>
        <v>424.9</v>
      </c>
      <c r="O81" s="37">
        <f>'120Nm 22mm 1.52m-min'!N3</f>
        <v>120</v>
      </c>
      <c r="P81" s="41">
        <f>'120Nm 22mm 1.52m-min'!O3</f>
        <v>22</v>
      </c>
      <c r="Q81" s="46">
        <f>'120Nm 22mm 1.52m-min'!P3</f>
        <v>1.5209999999999999</v>
      </c>
      <c r="R81" s="14">
        <f>'120Nm 22mm 1.52m-min'!Q3</f>
        <v>220</v>
      </c>
      <c r="S81" s="26">
        <f>'120Nm 22mm 1.52m-min'!R3</f>
        <v>1</v>
      </c>
    </row>
    <row r="82" spans="1:19" x14ac:dyDescent="0.25">
      <c r="A82" s="24">
        <f>'240Nm 11mm 0.76m-min'!A3</f>
        <v>31680329</v>
      </c>
      <c r="B82" s="51">
        <f>Table1[[#This Row],[Durata d''esercizio min. Doppie corse]]/(Cycle_max*60*24)</f>
        <v>628.57795634920637</v>
      </c>
      <c r="C82" s="49">
        <f>'240Nm 11mm 0.76m-min'!B3</f>
        <v>1.917</v>
      </c>
      <c r="D82" s="24" t="str">
        <f>'240Nm 11mm 0.76m-min'!C3</f>
        <v>Tr40x7</v>
      </c>
      <c r="E82" s="24" t="str">
        <f>'240Nm 11mm 0.76m-min'!D3</f>
        <v>Tr</v>
      </c>
      <c r="F82" s="35">
        <f>'240Nm 11mm 0.76m-min'!E3</f>
        <v>40</v>
      </c>
      <c r="G82" s="14" t="e">
        <f>'240Nm 11mm 0.76m-min'!F3</f>
        <v>#N/A</v>
      </c>
      <c r="H82" s="41">
        <f>'240Nm 11mm 0.76m-min'!G3</f>
        <v>7</v>
      </c>
      <c r="I82" s="24" t="str">
        <f>'240Nm 11mm 0.76m-min'!H3</f>
        <v>J</v>
      </c>
      <c r="J82" s="35">
        <f>'240Nm 11mm 0.76m-min'!I3</f>
        <v>67</v>
      </c>
      <c r="K82" s="35">
        <f>'240Nm 11mm 0.76m-min'!J3</f>
        <v>70</v>
      </c>
      <c r="L82" s="25">
        <f>'240Nm 11mm 0.76m-min'!K3</f>
        <v>64.52</v>
      </c>
      <c r="M82" s="24" t="str">
        <f>'240Nm 11mm 0.76m-min'!L3</f>
        <v>Acciaio inox</v>
      </c>
      <c r="N82" s="25">
        <f>'240Nm 11mm 0.76m-min'!M3</f>
        <v>424.9</v>
      </c>
      <c r="O82" s="37">
        <f>'240Nm 11mm 0.76m-min'!N3</f>
        <v>240</v>
      </c>
      <c r="P82" s="41">
        <f>'240Nm 11mm 0.76m-min'!O3</f>
        <v>11</v>
      </c>
      <c r="Q82" s="46">
        <f>'240Nm 11mm 0.76m-min'!P3</f>
        <v>0.76049999999999995</v>
      </c>
      <c r="R82" s="14">
        <f>'240Nm 11mm 0.76m-min'!Q3</f>
        <v>110</v>
      </c>
      <c r="S82" s="26">
        <f>'240Nm 11mm 0.76m-min'!R3</f>
        <v>1</v>
      </c>
    </row>
    <row r="83" spans="1:19" x14ac:dyDescent="0.25">
      <c r="A83" s="24">
        <f>'80Nm 33mm 2.28m-min'!A4</f>
        <v>28983521</v>
      </c>
      <c r="B83" s="51">
        <f>Table1[[#This Row],[Durata d''esercizio min. Doppie corse]]/(Cycle_max*60*24)</f>
        <v>575.06986111111109</v>
      </c>
      <c r="C83" s="49">
        <f>'80Nm 33mm 2.28m-min'!B4</f>
        <v>0.70699999999999996</v>
      </c>
      <c r="D83" s="24" t="str">
        <f>'80Nm 33mm 2.28m-min'!C4</f>
        <v>Ds18x24</v>
      </c>
      <c r="E83" s="24" t="str">
        <f>'80Nm 33mm 2.28m-min'!D4</f>
        <v>Ds</v>
      </c>
      <c r="F83" s="35">
        <f>'80Nm 33mm 2.28m-min'!E4</f>
        <v>18</v>
      </c>
      <c r="G83" s="14" t="e">
        <f>'80Nm 33mm 2.28m-min'!F4</f>
        <v>#N/A</v>
      </c>
      <c r="H83" s="41">
        <f>'80Nm 33mm 2.28m-min'!G4</f>
        <v>24</v>
      </c>
      <c r="I83" s="24" t="str">
        <f>'80Nm 33mm 2.28m-min'!H4</f>
        <v>J200</v>
      </c>
      <c r="J83" s="35">
        <f>'80Nm 33mm 2.28m-min'!I4</f>
        <v>28</v>
      </c>
      <c r="K83" s="35">
        <f>'80Nm 33mm 2.28m-min'!J4</f>
        <v>35</v>
      </c>
      <c r="L83" s="25">
        <f>'80Nm 33mm 2.28m-min'!K4</f>
        <v>37.479999999999997</v>
      </c>
      <c r="M83" s="24" t="str">
        <f>'80Nm 33mm 2.28m-min'!L4</f>
        <v>Alluminio</v>
      </c>
      <c r="N83" s="25">
        <f>'80Nm 33mm 2.28m-min'!M4</f>
        <v>243</v>
      </c>
      <c r="O83" s="37">
        <f>'80Nm 33mm 2.28m-min'!N4</f>
        <v>80</v>
      </c>
      <c r="P83" s="41">
        <f>'80Nm 33mm 2.28m-min'!O4</f>
        <v>33</v>
      </c>
      <c r="Q83" s="46">
        <f>'80Nm 33mm 2.28m-min'!P4</f>
        <v>2.2810000000000001</v>
      </c>
      <c r="R83" s="14">
        <f>'80Nm 33mm 2.28m-min'!Q4</f>
        <v>96.25</v>
      </c>
      <c r="S83" s="26">
        <f>'80Nm 33mm 2.28m-min'!R4</f>
        <v>1</v>
      </c>
    </row>
    <row r="84" spans="1:19" x14ac:dyDescent="0.25">
      <c r="A84" s="24">
        <f>'120Nm 22mm 1.52m-min'!A4</f>
        <v>28983521</v>
      </c>
      <c r="B84" s="51">
        <f>Table1[[#This Row],[Durata d''esercizio min. Doppie corse]]/(Cycle_max*60*24)</f>
        <v>575.06986111111109</v>
      </c>
      <c r="C84" s="49">
        <f>'120Nm 22mm 1.52m-min'!B4</f>
        <v>1.0309999999999999</v>
      </c>
      <c r="D84" s="24" t="str">
        <f>'120Nm 22mm 1.52m-min'!C4</f>
        <v>Ds18x24</v>
      </c>
      <c r="E84" s="24" t="str">
        <f>'120Nm 22mm 1.52m-min'!D4</f>
        <v>Ds</v>
      </c>
      <c r="F84" s="35">
        <f>'120Nm 22mm 1.52m-min'!E4</f>
        <v>18</v>
      </c>
      <c r="G84" s="14" t="e">
        <f>'120Nm 22mm 1.52m-min'!F4</f>
        <v>#N/A</v>
      </c>
      <c r="H84" s="41">
        <f>'120Nm 22mm 1.52m-min'!G4</f>
        <v>24</v>
      </c>
      <c r="I84" s="24" t="str">
        <f>'120Nm 22mm 1.52m-min'!H4</f>
        <v>J200</v>
      </c>
      <c r="J84" s="35">
        <f>'120Nm 22mm 1.52m-min'!I4</f>
        <v>28</v>
      </c>
      <c r="K84" s="35">
        <f>'120Nm 22mm 1.52m-min'!J4</f>
        <v>35</v>
      </c>
      <c r="L84" s="25">
        <f>'120Nm 22mm 1.52m-min'!K4</f>
        <v>37.479999999999997</v>
      </c>
      <c r="M84" s="24" t="str">
        <f>'120Nm 22mm 1.52m-min'!L4</f>
        <v>Alluminio</v>
      </c>
      <c r="N84" s="25">
        <f>'120Nm 22mm 1.52m-min'!M4</f>
        <v>243</v>
      </c>
      <c r="O84" s="37">
        <f>'120Nm 22mm 1.52m-min'!N4</f>
        <v>120</v>
      </c>
      <c r="P84" s="41">
        <f>'120Nm 22mm 1.52m-min'!O4</f>
        <v>22</v>
      </c>
      <c r="Q84" s="46">
        <f>'120Nm 22mm 1.52m-min'!P4</f>
        <v>1.5209999999999999</v>
      </c>
      <c r="R84" s="14">
        <f>'120Nm 22mm 1.52m-min'!Q4</f>
        <v>64.166666666666671</v>
      </c>
      <c r="S84" s="26">
        <f>'120Nm 22mm 1.52m-min'!R4</f>
        <v>1</v>
      </c>
    </row>
    <row r="85" spans="1:19" x14ac:dyDescent="0.25">
      <c r="A85" s="24">
        <f>'240Nm 11mm 0.76m-min'!A4</f>
        <v>28983521</v>
      </c>
      <c r="B85" s="51">
        <f>Table1[[#This Row],[Durata d''esercizio min. Doppie corse]]/(Cycle_max*60*24)</f>
        <v>575.06986111111109</v>
      </c>
      <c r="C85" s="49">
        <f>'240Nm 11mm 0.76m-min'!B4</f>
        <v>2.0019999999999998</v>
      </c>
      <c r="D85" s="24" t="str">
        <f>'240Nm 11mm 0.76m-min'!C4</f>
        <v>Ds18x24</v>
      </c>
      <c r="E85" s="24" t="str">
        <f>'240Nm 11mm 0.76m-min'!D4</f>
        <v>Ds</v>
      </c>
      <c r="F85" s="35">
        <f>'240Nm 11mm 0.76m-min'!E4</f>
        <v>18</v>
      </c>
      <c r="G85" s="14" t="e">
        <f>'240Nm 11mm 0.76m-min'!F4</f>
        <v>#N/A</v>
      </c>
      <c r="H85" s="41">
        <f>'240Nm 11mm 0.76m-min'!G4</f>
        <v>24</v>
      </c>
      <c r="I85" s="24" t="str">
        <f>'240Nm 11mm 0.76m-min'!H4</f>
        <v>J200</v>
      </c>
      <c r="J85" s="35">
        <f>'240Nm 11mm 0.76m-min'!I4</f>
        <v>28</v>
      </c>
      <c r="K85" s="35">
        <f>'240Nm 11mm 0.76m-min'!J4</f>
        <v>35</v>
      </c>
      <c r="L85" s="25">
        <f>'240Nm 11mm 0.76m-min'!K4</f>
        <v>37.479999999999997</v>
      </c>
      <c r="M85" s="24" t="str">
        <f>'240Nm 11mm 0.76m-min'!L4</f>
        <v>Alluminio</v>
      </c>
      <c r="N85" s="25">
        <f>'240Nm 11mm 0.76m-min'!M4</f>
        <v>243</v>
      </c>
      <c r="O85" s="37">
        <f>'240Nm 11mm 0.76m-min'!N4</f>
        <v>240</v>
      </c>
      <c r="P85" s="41">
        <f>'240Nm 11mm 0.76m-min'!O4</f>
        <v>11</v>
      </c>
      <c r="Q85" s="46">
        <f>'240Nm 11mm 0.76m-min'!P4</f>
        <v>0.76049999999999995</v>
      </c>
      <c r="R85" s="14">
        <f>'240Nm 11mm 0.76m-min'!Q4</f>
        <v>32.083333333333336</v>
      </c>
      <c r="S85" s="26">
        <f>'240Nm 11mm 0.76m-min'!R4</f>
        <v>1</v>
      </c>
    </row>
    <row r="86" spans="1:19" x14ac:dyDescent="0.25">
      <c r="A86" s="24">
        <f>'80Nm 33mm 2.28m-min'!A5</f>
        <v>27975883</v>
      </c>
      <c r="B86" s="51">
        <f>Table1[[#This Row],[Durata d''esercizio min. Doppie corse]]/(Cycle_max*60*24)</f>
        <v>555.0770436507936</v>
      </c>
      <c r="C86" s="49">
        <f>'80Nm 33mm 2.28m-min'!B5</f>
        <v>2.1819999999999999</v>
      </c>
      <c r="D86" s="24" t="str">
        <f>'80Nm 33mm 2.28m-min'!C5</f>
        <v>Ds20x80</v>
      </c>
      <c r="E86" s="24" t="str">
        <f>'80Nm 33mm 2.28m-min'!D5</f>
        <v>Ds</v>
      </c>
      <c r="F86" s="35">
        <f>'80Nm 33mm 2.28m-min'!E5</f>
        <v>20</v>
      </c>
      <c r="G86" s="14" t="e">
        <f>'80Nm 33mm 2.28m-min'!F5</f>
        <v>#N/A</v>
      </c>
      <c r="H86" s="41">
        <f>'80Nm 33mm 2.28m-min'!G5</f>
        <v>80</v>
      </c>
      <c r="I86" s="24" t="str">
        <f>'80Nm 33mm 2.28m-min'!H5</f>
        <v>J200</v>
      </c>
      <c r="J86" s="35">
        <f>'80Nm 33mm 2.28m-min'!I5</f>
        <v>32</v>
      </c>
      <c r="K86" s="35">
        <f>'80Nm 33mm 2.28m-min'!J5</f>
        <v>44</v>
      </c>
      <c r="L86" s="25">
        <f>'80Nm 33mm 2.28m-min'!K5</f>
        <v>45.08</v>
      </c>
      <c r="M86" s="24" t="str">
        <f>'80Nm 33mm 2.28m-min'!L5</f>
        <v>Alluminio</v>
      </c>
      <c r="N86" s="25">
        <f>'80Nm 33mm 2.28m-min'!M5</f>
        <v>270</v>
      </c>
      <c r="O86" s="37">
        <f>'80Nm 33mm 2.28m-min'!N5</f>
        <v>80</v>
      </c>
      <c r="P86" s="41">
        <f>'80Nm 33mm 2.28m-min'!O5</f>
        <v>33</v>
      </c>
      <c r="Q86" s="46">
        <f>'80Nm 33mm 2.28m-min'!P5</f>
        <v>2.2810000000000001</v>
      </c>
      <c r="R86" s="14">
        <f>'80Nm 33mm 2.28m-min'!Q5</f>
        <v>28.875</v>
      </c>
      <c r="S86" s="26">
        <f>'80Nm 33mm 2.28m-min'!R5</f>
        <v>1</v>
      </c>
    </row>
    <row r="87" spans="1:19" x14ac:dyDescent="0.25">
      <c r="A87" s="24">
        <f>'120Nm 22mm 1.52m-min'!A5</f>
        <v>27975883</v>
      </c>
      <c r="B87" s="51">
        <f>Table1[[#This Row],[Durata d''esercizio min. Doppie corse]]/(Cycle_max*60*24)</f>
        <v>555.0770436507936</v>
      </c>
      <c r="C87" s="49">
        <f>'120Nm 22mm 1.52m-min'!B5</f>
        <v>3.2429999999999999</v>
      </c>
      <c r="D87" s="24" t="str">
        <f>'120Nm 22mm 1.52m-min'!C5</f>
        <v>Ds20x80</v>
      </c>
      <c r="E87" s="24" t="str">
        <f>'120Nm 22mm 1.52m-min'!D5</f>
        <v>Ds</v>
      </c>
      <c r="F87" s="35">
        <f>'120Nm 22mm 1.52m-min'!E5</f>
        <v>20</v>
      </c>
      <c r="G87" s="14" t="e">
        <f>'120Nm 22mm 1.52m-min'!F5</f>
        <v>#N/A</v>
      </c>
      <c r="H87" s="41">
        <f>'120Nm 22mm 1.52m-min'!G5</f>
        <v>80</v>
      </c>
      <c r="I87" s="24" t="str">
        <f>'120Nm 22mm 1.52m-min'!H5</f>
        <v>J200</v>
      </c>
      <c r="J87" s="35">
        <f>'120Nm 22mm 1.52m-min'!I5</f>
        <v>32</v>
      </c>
      <c r="K87" s="35">
        <f>'120Nm 22mm 1.52m-min'!J5</f>
        <v>44</v>
      </c>
      <c r="L87" s="25">
        <f>'120Nm 22mm 1.52m-min'!K5</f>
        <v>45.08</v>
      </c>
      <c r="M87" s="24" t="str">
        <f>'120Nm 22mm 1.52m-min'!L5</f>
        <v>Alluminio</v>
      </c>
      <c r="N87" s="25">
        <f>'120Nm 22mm 1.52m-min'!M5</f>
        <v>270</v>
      </c>
      <c r="O87" s="37">
        <f>'120Nm 22mm 1.52m-min'!N5</f>
        <v>120</v>
      </c>
      <c r="P87" s="41">
        <f>'120Nm 22mm 1.52m-min'!O5</f>
        <v>22</v>
      </c>
      <c r="Q87" s="46">
        <f>'120Nm 22mm 1.52m-min'!P5</f>
        <v>1.5209999999999999</v>
      </c>
      <c r="R87" s="14">
        <f>'120Nm 22mm 1.52m-min'!Q5</f>
        <v>19.25</v>
      </c>
      <c r="S87" s="26">
        <f>'120Nm 22mm 1.52m-min'!R5</f>
        <v>1</v>
      </c>
    </row>
    <row r="88" spans="1:19" x14ac:dyDescent="0.25">
      <c r="A88" s="24">
        <f>'240Nm 11mm 0.76m-min'!A5</f>
        <v>27975883</v>
      </c>
      <c r="B88" s="51">
        <f>Table1[[#This Row],[Durata d''esercizio min. Doppie corse]]/(Cycle_max*60*24)</f>
        <v>555.0770436507936</v>
      </c>
      <c r="C88" s="49">
        <f>'240Nm 11mm 0.76m-min'!B5</f>
        <v>6.4260000000000002</v>
      </c>
      <c r="D88" s="24" t="str">
        <f>'240Nm 11mm 0.76m-min'!C5</f>
        <v>Ds20x80</v>
      </c>
      <c r="E88" s="24" t="str">
        <f>'240Nm 11mm 0.76m-min'!D5</f>
        <v>Ds</v>
      </c>
      <c r="F88" s="35">
        <f>'240Nm 11mm 0.76m-min'!E5</f>
        <v>20</v>
      </c>
      <c r="G88" s="14" t="e">
        <f>'240Nm 11mm 0.76m-min'!F5</f>
        <v>#N/A</v>
      </c>
      <c r="H88" s="41">
        <f>'240Nm 11mm 0.76m-min'!G5</f>
        <v>80</v>
      </c>
      <c r="I88" s="24" t="str">
        <f>'240Nm 11mm 0.76m-min'!H5</f>
        <v>J200</v>
      </c>
      <c r="J88" s="35">
        <f>'240Nm 11mm 0.76m-min'!I5</f>
        <v>32</v>
      </c>
      <c r="K88" s="35">
        <f>'240Nm 11mm 0.76m-min'!J5</f>
        <v>44</v>
      </c>
      <c r="L88" s="25">
        <f>'240Nm 11mm 0.76m-min'!K5</f>
        <v>45.08</v>
      </c>
      <c r="M88" s="24" t="str">
        <f>'240Nm 11mm 0.76m-min'!L5</f>
        <v>Alluminio</v>
      </c>
      <c r="N88" s="25">
        <f>'240Nm 11mm 0.76m-min'!M5</f>
        <v>270</v>
      </c>
      <c r="O88" s="37">
        <f>'240Nm 11mm 0.76m-min'!N5</f>
        <v>240</v>
      </c>
      <c r="P88" s="41">
        <f>'240Nm 11mm 0.76m-min'!O5</f>
        <v>11</v>
      </c>
      <c r="Q88" s="46">
        <f>'240Nm 11mm 0.76m-min'!P5</f>
        <v>0.76049999999999995</v>
      </c>
      <c r="R88" s="14">
        <f>'240Nm 11mm 0.76m-min'!Q5</f>
        <v>9.625</v>
      </c>
      <c r="S88" s="26">
        <f>'240Nm 11mm 0.76m-min'!R5</f>
        <v>1</v>
      </c>
    </row>
    <row r="89" spans="1:19" x14ac:dyDescent="0.25">
      <c r="A89" s="24">
        <f>'80Nm 33mm 2.28m-min'!A6</f>
        <v>27881635</v>
      </c>
      <c r="B89" s="51">
        <f>Table1[[#This Row],[Durata d''esercizio min. Doppie corse]]/(Cycle_max*60*24)</f>
        <v>553.20704365079371</v>
      </c>
      <c r="C89" s="49">
        <f>'80Nm 33mm 2.28m-min'!B6</f>
        <v>2.6640000000000001</v>
      </c>
      <c r="D89" s="24" t="str">
        <f>'80Nm 33mm 2.28m-min'!C6</f>
        <v>Ds20x90</v>
      </c>
      <c r="E89" s="24" t="str">
        <f>'80Nm 33mm 2.28m-min'!D6</f>
        <v>Ds</v>
      </c>
      <c r="F89" s="35">
        <f>'80Nm 33mm 2.28m-min'!E6</f>
        <v>20</v>
      </c>
      <c r="G89" s="14" t="e">
        <f>'80Nm 33mm 2.28m-min'!F6</f>
        <v>#N/A</v>
      </c>
      <c r="H89" s="41">
        <f>'80Nm 33mm 2.28m-min'!G6</f>
        <v>90</v>
      </c>
      <c r="I89" s="24" t="str">
        <f>'80Nm 33mm 2.28m-min'!H6</f>
        <v>J200</v>
      </c>
      <c r="J89" s="35">
        <f>'80Nm 33mm 2.28m-min'!I6</f>
        <v>32</v>
      </c>
      <c r="K89" s="35">
        <f>'80Nm 33mm 2.28m-min'!J6</f>
        <v>44</v>
      </c>
      <c r="L89" s="25">
        <f>'80Nm 33mm 2.28m-min'!K6</f>
        <v>45.53</v>
      </c>
      <c r="M89" s="24" t="str">
        <f>'80Nm 33mm 2.28m-min'!L6</f>
        <v>Alluminio</v>
      </c>
      <c r="N89" s="25">
        <f>'80Nm 33mm 2.28m-min'!M6</f>
        <v>270</v>
      </c>
      <c r="O89" s="37">
        <f>'80Nm 33mm 2.28m-min'!N6</f>
        <v>80</v>
      </c>
      <c r="P89" s="41">
        <f>'80Nm 33mm 2.28m-min'!O6</f>
        <v>33</v>
      </c>
      <c r="Q89" s="46">
        <f>'80Nm 33mm 2.28m-min'!P6</f>
        <v>2.2810000000000001</v>
      </c>
      <c r="R89" s="14">
        <f>'80Nm 33mm 2.28m-min'!Q6</f>
        <v>25.666666666666668</v>
      </c>
      <c r="S89" s="26">
        <f>'80Nm 33mm 2.28m-min'!R6</f>
        <v>1</v>
      </c>
    </row>
    <row r="90" spans="1:19" x14ac:dyDescent="0.25">
      <c r="A90" s="24">
        <f>'80Nm 33mm 2.28m-min'!A7</f>
        <v>27881635</v>
      </c>
      <c r="B90" s="51">
        <f>Table1[[#This Row],[Durata d''esercizio min. Doppie corse]]/(Cycle_max*60*24)</f>
        <v>553.20704365079371</v>
      </c>
      <c r="C90" s="49">
        <f>'80Nm 33mm 2.28m-min'!B7</f>
        <v>1.6519999999999999</v>
      </c>
      <c r="D90" s="24" t="str">
        <f>'80Nm 33mm 2.28m-min'!C7</f>
        <v>Ds20x60</v>
      </c>
      <c r="E90" s="24" t="str">
        <f>'80Nm 33mm 2.28m-min'!D7</f>
        <v>Ds</v>
      </c>
      <c r="F90" s="35">
        <f>'80Nm 33mm 2.28m-min'!E7</f>
        <v>20</v>
      </c>
      <c r="G90" s="14" t="e">
        <f>'80Nm 33mm 2.28m-min'!F7</f>
        <v>#N/A</v>
      </c>
      <c r="H90" s="41">
        <f>'80Nm 33mm 2.28m-min'!G7</f>
        <v>60</v>
      </c>
      <c r="I90" s="24" t="str">
        <f>'80Nm 33mm 2.28m-min'!H7</f>
        <v>J200</v>
      </c>
      <c r="J90" s="35">
        <f>'80Nm 33mm 2.28m-min'!I7</f>
        <v>32</v>
      </c>
      <c r="K90" s="35">
        <f>'80Nm 33mm 2.28m-min'!J7</f>
        <v>44</v>
      </c>
      <c r="L90" s="25">
        <f>'80Nm 33mm 2.28m-min'!K7</f>
        <v>44.63</v>
      </c>
      <c r="M90" s="24" t="str">
        <f>'80Nm 33mm 2.28m-min'!L7</f>
        <v>Alluminio</v>
      </c>
      <c r="N90" s="25">
        <f>'80Nm 33mm 2.28m-min'!M7</f>
        <v>270</v>
      </c>
      <c r="O90" s="37">
        <f>'80Nm 33mm 2.28m-min'!N7</f>
        <v>80</v>
      </c>
      <c r="P90" s="41">
        <f>'80Nm 33mm 2.28m-min'!O7</f>
        <v>33</v>
      </c>
      <c r="Q90" s="46">
        <f>'80Nm 33mm 2.28m-min'!P7</f>
        <v>2.2810000000000001</v>
      </c>
      <c r="R90" s="14">
        <f>'80Nm 33mm 2.28m-min'!Q7</f>
        <v>38.5</v>
      </c>
      <c r="S90" s="26">
        <f>'80Nm 33mm 2.28m-min'!R7</f>
        <v>1</v>
      </c>
    </row>
    <row r="91" spans="1:19" x14ac:dyDescent="0.25">
      <c r="A91" s="24">
        <f>'120Nm 22mm 1.52m-min'!A6</f>
        <v>27881635</v>
      </c>
      <c r="B91" s="51">
        <f>Table1[[#This Row],[Durata d''esercizio min. Doppie corse]]/(Cycle_max*60*24)</f>
        <v>553.20704365079371</v>
      </c>
      <c r="C91" s="49">
        <f>'120Nm 22mm 1.52m-min'!B6</f>
        <v>2.4470000000000001</v>
      </c>
      <c r="D91" s="24" t="str">
        <f>'120Nm 22mm 1.52m-min'!C6</f>
        <v>Ds20x60</v>
      </c>
      <c r="E91" s="24" t="str">
        <f>'120Nm 22mm 1.52m-min'!D6</f>
        <v>Ds</v>
      </c>
      <c r="F91" s="35">
        <f>'120Nm 22mm 1.52m-min'!E6</f>
        <v>20</v>
      </c>
      <c r="G91" s="14" t="e">
        <f>'120Nm 22mm 1.52m-min'!F6</f>
        <v>#N/A</v>
      </c>
      <c r="H91" s="41">
        <f>'120Nm 22mm 1.52m-min'!G6</f>
        <v>60</v>
      </c>
      <c r="I91" s="24" t="str">
        <f>'120Nm 22mm 1.52m-min'!H6</f>
        <v>J200</v>
      </c>
      <c r="J91" s="35">
        <f>'120Nm 22mm 1.52m-min'!I6</f>
        <v>32</v>
      </c>
      <c r="K91" s="35">
        <f>'120Nm 22mm 1.52m-min'!J6</f>
        <v>44</v>
      </c>
      <c r="L91" s="25">
        <f>'120Nm 22mm 1.52m-min'!K6</f>
        <v>44.63</v>
      </c>
      <c r="M91" s="24" t="str">
        <f>'120Nm 22mm 1.52m-min'!L6</f>
        <v>Alluminio</v>
      </c>
      <c r="N91" s="25">
        <f>'120Nm 22mm 1.52m-min'!M6</f>
        <v>270</v>
      </c>
      <c r="O91" s="37">
        <f>'120Nm 22mm 1.52m-min'!N6</f>
        <v>120</v>
      </c>
      <c r="P91" s="41">
        <f>'120Nm 22mm 1.52m-min'!O6</f>
        <v>22</v>
      </c>
      <c r="Q91" s="46">
        <f>'120Nm 22mm 1.52m-min'!P6</f>
        <v>1.5209999999999999</v>
      </c>
      <c r="R91" s="14">
        <f>'120Nm 22mm 1.52m-min'!Q6</f>
        <v>25.666666666666668</v>
      </c>
      <c r="S91" s="26">
        <f>'120Nm 22mm 1.52m-min'!R6</f>
        <v>1</v>
      </c>
    </row>
    <row r="92" spans="1:19" x14ac:dyDescent="0.25">
      <c r="A92" s="24">
        <f>'120Nm 22mm 1.52m-min'!A7</f>
        <v>27881635</v>
      </c>
      <c r="B92" s="51">
        <f>Table1[[#This Row],[Durata d''esercizio min. Doppie corse]]/(Cycle_max*60*24)</f>
        <v>553.20704365079371</v>
      </c>
      <c r="C92" s="49">
        <f>'120Nm 22mm 1.52m-min'!B7</f>
        <v>3.9670000000000001</v>
      </c>
      <c r="D92" s="24" t="str">
        <f>'120Nm 22mm 1.52m-min'!C7</f>
        <v>Ds20x90</v>
      </c>
      <c r="E92" s="24" t="str">
        <f>'120Nm 22mm 1.52m-min'!D7</f>
        <v>Ds</v>
      </c>
      <c r="F92" s="35">
        <f>'120Nm 22mm 1.52m-min'!E7</f>
        <v>20</v>
      </c>
      <c r="G92" s="14" t="e">
        <f>'120Nm 22mm 1.52m-min'!F7</f>
        <v>#N/A</v>
      </c>
      <c r="H92" s="41">
        <f>'120Nm 22mm 1.52m-min'!G7</f>
        <v>90</v>
      </c>
      <c r="I92" s="24" t="str">
        <f>'120Nm 22mm 1.52m-min'!H7</f>
        <v>J200</v>
      </c>
      <c r="J92" s="35">
        <f>'120Nm 22mm 1.52m-min'!I7</f>
        <v>32</v>
      </c>
      <c r="K92" s="35">
        <f>'120Nm 22mm 1.52m-min'!J7</f>
        <v>44</v>
      </c>
      <c r="L92" s="25">
        <f>'120Nm 22mm 1.52m-min'!K7</f>
        <v>45.53</v>
      </c>
      <c r="M92" s="24" t="str">
        <f>'120Nm 22mm 1.52m-min'!L7</f>
        <v>Alluminio</v>
      </c>
      <c r="N92" s="25">
        <f>'120Nm 22mm 1.52m-min'!M7</f>
        <v>270</v>
      </c>
      <c r="O92" s="37">
        <f>'120Nm 22mm 1.52m-min'!N7</f>
        <v>120</v>
      </c>
      <c r="P92" s="41">
        <f>'120Nm 22mm 1.52m-min'!O7</f>
        <v>22</v>
      </c>
      <c r="Q92" s="46">
        <f>'120Nm 22mm 1.52m-min'!P7</f>
        <v>1.5209999999999999</v>
      </c>
      <c r="R92" s="14">
        <f>'120Nm 22mm 1.52m-min'!Q7</f>
        <v>17.111111111111111</v>
      </c>
      <c r="S92" s="26">
        <f>'120Nm 22mm 1.52m-min'!R7</f>
        <v>1</v>
      </c>
    </row>
    <row r="93" spans="1:19" x14ac:dyDescent="0.25">
      <c r="A93" s="24">
        <f>'240Nm 11mm 0.76m-min'!A6</f>
        <v>27881635</v>
      </c>
      <c r="B93" s="51">
        <f>Table1[[#This Row],[Durata d''esercizio min. Doppie corse]]/(Cycle_max*60*24)</f>
        <v>553.20704365079371</v>
      </c>
      <c r="C93" s="49">
        <f>'240Nm 11mm 0.76m-min'!B6</f>
        <v>4.835</v>
      </c>
      <c r="D93" s="24" t="str">
        <f>'240Nm 11mm 0.76m-min'!C6</f>
        <v>Ds20x60</v>
      </c>
      <c r="E93" s="24" t="str">
        <f>'240Nm 11mm 0.76m-min'!D6</f>
        <v>Ds</v>
      </c>
      <c r="F93" s="35">
        <f>'240Nm 11mm 0.76m-min'!E6</f>
        <v>20</v>
      </c>
      <c r="G93" s="14" t="e">
        <f>'240Nm 11mm 0.76m-min'!F6</f>
        <v>#N/A</v>
      </c>
      <c r="H93" s="41">
        <f>'240Nm 11mm 0.76m-min'!G6</f>
        <v>60</v>
      </c>
      <c r="I93" s="24" t="str">
        <f>'240Nm 11mm 0.76m-min'!H6</f>
        <v>J200</v>
      </c>
      <c r="J93" s="35">
        <f>'240Nm 11mm 0.76m-min'!I6</f>
        <v>32</v>
      </c>
      <c r="K93" s="35">
        <f>'240Nm 11mm 0.76m-min'!J6</f>
        <v>44</v>
      </c>
      <c r="L93" s="25">
        <f>'240Nm 11mm 0.76m-min'!K6</f>
        <v>44.63</v>
      </c>
      <c r="M93" s="24" t="str">
        <f>'240Nm 11mm 0.76m-min'!L6</f>
        <v>Alluminio</v>
      </c>
      <c r="N93" s="25">
        <f>'240Nm 11mm 0.76m-min'!M6</f>
        <v>270</v>
      </c>
      <c r="O93" s="37">
        <f>'240Nm 11mm 0.76m-min'!N6</f>
        <v>240</v>
      </c>
      <c r="P93" s="41">
        <f>'240Nm 11mm 0.76m-min'!O6</f>
        <v>11</v>
      </c>
      <c r="Q93" s="46">
        <f>'240Nm 11mm 0.76m-min'!P6</f>
        <v>0.76049999999999995</v>
      </c>
      <c r="R93" s="14">
        <f>'240Nm 11mm 0.76m-min'!Q6</f>
        <v>12.833333333333334</v>
      </c>
      <c r="S93" s="26">
        <f>'240Nm 11mm 0.76m-min'!R6</f>
        <v>1</v>
      </c>
    </row>
    <row r="94" spans="1:19" x14ac:dyDescent="0.25">
      <c r="A94" s="24">
        <f>'240Nm 11mm 0.76m-min'!A7</f>
        <v>27881635</v>
      </c>
      <c r="B94" s="51">
        <f>Table1[[#This Row],[Durata d''esercizio min. Doppie corse]]/(Cycle_max*60*24)</f>
        <v>553.20704365079371</v>
      </c>
      <c r="C94" s="49">
        <f>'240Nm 11mm 0.76m-min'!B7</f>
        <v>7.8730000000000002</v>
      </c>
      <c r="D94" s="24" t="str">
        <f>'240Nm 11mm 0.76m-min'!C7</f>
        <v>Ds20x90</v>
      </c>
      <c r="E94" s="24" t="str">
        <f>'240Nm 11mm 0.76m-min'!D7</f>
        <v>Ds</v>
      </c>
      <c r="F94" s="35">
        <f>'240Nm 11mm 0.76m-min'!E7</f>
        <v>20</v>
      </c>
      <c r="G94" s="14" t="e">
        <f>'240Nm 11mm 0.76m-min'!F7</f>
        <v>#N/A</v>
      </c>
      <c r="H94" s="41">
        <f>'240Nm 11mm 0.76m-min'!G7</f>
        <v>90</v>
      </c>
      <c r="I94" s="24" t="str">
        <f>'240Nm 11mm 0.76m-min'!H7</f>
        <v>J200</v>
      </c>
      <c r="J94" s="35">
        <f>'240Nm 11mm 0.76m-min'!I7</f>
        <v>32</v>
      </c>
      <c r="K94" s="35">
        <f>'240Nm 11mm 0.76m-min'!J7</f>
        <v>44</v>
      </c>
      <c r="L94" s="25">
        <f>'240Nm 11mm 0.76m-min'!K7</f>
        <v>45.53</v>
      </c>
      <c r="M94" s="24" t="str">
        <f>'240Nm 11mm 0.76m-min'!L7</f>
        <v>Alluminio</v>
      </c>
      <c r="N94" s="25">
        <f>'240Nm 11mm 0.76m-min'!M7</f>
        <v>270</v>
      </c>
      <c r="O94" s="37">
        <f>'240Nm 11mm 0.76m-min'!N7</f>
        <v>240</v>
      </c>
      <c r="P94" s="41">
        <f>'240Nm 11mm 0.76m-min'!O7</f>
        <v>11</v>
      </c>
      <c r="Q94" s="46">
        <f>'240Nm 11mm 0.76m-min'!P7</f>
        <v>0.76049999999999995</v>
      </c>
      <c r="R94" s="14">
        <f>'240Nm 11mm 0.76m-min'!Q7</f>
        <v>8.5555555555555554</v>
      </c>
      <c r="S94" s="26">
        <f>'240Nm 11mm 0.76m-min'!R7</f>
        <v>1</v>
      </c>
    </row>
    <row r="95" spans="1:19" x14ac:dyDescent="0.25">
      <c r="A95" s="24">
        <f>'80Nm 33mm 2.28m-min'!A8</f>
        <v>27517923</v>
      </c>
      <c r="B95" s="51">
        <f>Table1[[#This Row],[Durata d''esercizio min. Doppie corse]]/(Cycle_max*60*24)</f>
        <v>545.99053571428567</v>
      </c>
      <c r="C95" s="49">
        <f>'80Nm 33mm 2.28m-min'!B8</f>
        <v>1.071</v>
      </c>
      <c r="D95" s="24" t="str">
        <f>'80Nm 33mm 2.28m-min'!C8</f>
        <v>Ds18x40</v>
      </c>
      <c r="E95" s="24" t="str">
        <f>'80Nm 33mm 2.28m-min'!D8</f>
        <v>Ds</v>
      </c>
      <c r="F95" s="35">
        <f>'80Nm 33mm 2.28m-min'!E8</f>
        <v>18</v>
      </c>
      <c r="G95" s="14" t="e">
        <f>'80Nm 33mm 2.28m-min'!F8</f>
        <v>#N/A</v>
      </c>
      <c r="H95" s="41">
        <f>'80Nm 33mm 2.28m-min'!G8</f>
        <v>40</v>
      </c>
      <c r="I95" s="24" t="str">
        <f>'80Nm 33mm 2.28m-min'!H8</f>
        <v>J200</v>
      </c>
      <c r="J95" s="35">
        <f>'80Nm 33mm 2.28m-min'!I8</f>
        <v>28</v>
      </c>
      <c r="K95" s="35">
        <f>'80Nm 33mm 2.28m-min'!J8</f>
        <v>35</v>
      </c>
      <c r="L95" s="25">
        <f>'80Nm 33mm 2.28m-min'!K8</f>
        <v>37.86</v>
      </c>
      <c r="M95" s="24" t="str">
        <f>'80Nm 33mm 2.28m-min'!L8</f>
        <v>Alluminio</v>
      </c>
      <c r="N95" s="25">
        <f>'80Nm 33mm 2.28m-min'!M8</f>
        <v>243</v>
      </c>
      <c r="O95" s="37">
        <f>'80Nm 33mm 2.28m-min'!N8</f>
        <v>80</v>
      </c>
      <c r="P95" s="41">
        <f>'80Nm 33mm 2.28m-min'!O8</f>
        <v>33</v>
      </c>
      <c r="Q95" s="46">
        <f>'80Nm 33mm 2.28m-min'!P8</f>
        <v>2.2810000000000001</v>
      </c>
      <c r="R95" s="14">
        <f>'80Nm 33mm 2.28m-min'!Q8</f>
        <v>57.75</v>
      </c>
      <c r="S95" s="26">
        <f>'80Nm 33mm 2.28m-min'!R8</f>
        <v>1</v>
      </c>
    </row>
    <row r="96" spans="1:19" x14ac:dyDescent="0.25">
      <c r="A96" s="24">
        <f>'120Nm 22mm 1.52m-min'!A8</f>
        <v>27517923</v>
      </c>
      <c r="B96" s="51">
        <f>Table1[[#This Row],[Durata d''esercizio min. Doppie corse]]/(Cycle_max*60*24)</f>
        <v>545.99053571428567</v>
      </c>
      <c r="C96" s="49">
        <f>'120Nm 22mm 1.52m-min'!B8</f>
        <v>1.5760000000000001</v>
      </c>
      <c r="D96" s="24" t="str">
        <f>'120Nm 22mm 1.52m-min'!C8</f>
        <v>Ds18x40</v>
      </c>
      <c r="E96" s="24" t="str">
        <f>'120Nm 22mm 1.52m-min'!D8</f>
        <v>Ds</v>
      </c>
      <c r="F96" s="35">
        <f>'120Nm 22mm 1.52m-min'!E8</f>
        <v>18</v>
      </c>
      <c r="G96" s="14" t="e">
        <f>'120Nm 22mm 1.52m-min'!F8</f>
        <v>#N/A</v>
      </c>
      <c r="H96" s="41">
        <f>'120Nm 22mm 1.52m-min'!G8</f>
        <v>40</v>
      </c>
      <c r="I96" s="24" t="str">
        <f>'120Nm 22mm 1.52m-min'!H8</f>
        <v>J200</v>
      </c>
      <c r="J96" s="35">
        <f>'120Nm 22mm 1.52m-min'!I8</f>
        <v>28</v>
      </c>
      <c r="K96" s="35">
        <f>'120Nm 22mm 1.52m-min'!J8</f>
        <v>35</v>
      </c>
      <c r="L96" s="25">
        <f>'120Nm 22mm 1.52m-min'!K8</f>
        <v>37.86</v>
      </c>
      <c r="M96" s="24" t="str">
        <f>'120Nm 22mm 1.52m-min'!L8</f>
        <v>Alluminio</v>
      </c>
      <c r="N96" s="25">
        <f>'120Nm 22mm 1.52m-min'!M8</f>
        <v>243</v>
      </c>
      <c r="O96" s="37">
        <f>'120Nm 22mm 1.52m-min'!N8</f>
        <v>120</v>
      </c>
      <c r="P96" s="41">
        <f>'120Nm 22mm 1.52m-min'!O8</f>
        <v>22</v>
      </c>
      <c r="Q96" s="46">
        <f>'120Nm 22mm 1.52m-min'!P8</f>
        <v>1.5209999999999999</v>
      </c>
      <c r="R96" s="14">
        <f>'120Nm 22mm 1.52m-min'!Q8</f>
        <v>38.5</v>
      </c>
      <c r="S96" s="26">
        <f>'120Nm 22mm 1.52m-min'!R8</f>
        <v>1</v>
      </c>
    </row>
    <row r="97" spans="1:19" x14ac:dyDescent="0.25">
      <c r="A97" s="24">
        <f>'240Nm 11mm 0.76m-min'!A8</f>
        <v>27517923</v>
      </c>
      <c r="B97" s="51">
        <f>Table1[[#This Row],[Durata d''esercizio min. Doppie corse]]/(Cycle_max*60*24)</f>
        <v>545.99053571428567</v>
      </c>
      <c r="C97" s="49">
        <f>'240Nm 11mm 0.76m-min'!B8</f>
        <v>3.0920000000000001</v>
      </c>
      <c r="D97" s="24" t="str">
        <f>'240Nm 11mm 0.76m-min'!C8</f>
        <v>Ds18x40</v>
      </c>
      <c r="E97" s="24" t="str">
        <f>'240Nm 11mm 0.76m-min'!D8</f>
        <v>Ds</v>
      </c>
      <c r="F97" s="35">
        <f>'240Nm 11mm 0.76m-min'!E8</f>
        <v>18</v>
      </c>
      <c r="G97" s="14" t="e">
        <f>'240Nm 11mm 0.76m-min'!F8</f>
        <v>#N/A</v>
      </c>
      <c r="H97" s="41">
        <f>'240Nm 11mm 0.76m-min'!G8</f>
        <v>40</v>
      </c>
      <c r="I97" s="24" t="str">
        <f>'240Nm 11mm 0.76m-min'!H8</f>
        <v>J200</v>
      </c>
      <c r="J97" s="35">
        <f>'240Nm 11mm 0.76m-min'!I8</f>
        <v>28</v>
      </c>
      <c r="K97" s="35">
        <f>'240Nm 11mm 0.76m-min'!J8</f>
        <v>35</v>
      </c>
      <c r="L97" s="25">
        <f>'240Nm 11mm 0.76m-min'!K8</f>
        <v>37.86</v>
      </c>
      <c r="M97" s="24" t="str">
        <f>'240Nm 11mm 0.76m-min'!L8</f>
        <v>Alluminio</v>
      </c>
      <c r="N97" s="25">
        <f>'240Nm 11mm 0.76m-min'!M8</f>
        <v>243</v>
      </c>
      <c r="O97" s="37">
        <f>'240Nm 11mm 0.76m-min'!N8</f>
        <v>240</v>
      </c>
      <c r="P97" s="41">
        <f>'240Nm 11mm 0.76m-min'!O8</f>
        <v>11</v>
      </c>
      <c r="Q97" s="46">
        <f>'240Nm 11mm 0.76m-min'!P8</f>
        <v>0.76049999999999995</v>
      </c>
      <c r="R97" s="14">
        <f>'240Nm 11mm 0.76m-min'!Q8</f>
        <v>19.25</v>
      </c>
      <c r="S97" s="26">
        <f>'240Nm 11mm 0.76m-min'!R8</f>
        <v>1</v>
      </c>
    </row>
    <row r="98" spans="1:19" x14ac:dyDescent="0.25">
      <c r="A98" s="24">
        <f>'80Nm 33mm 2.28m-min'!A9</f>
        <v>24543693</v>
      </c>
      <c r="B98" s="51">
        <f>Table1[[#This Row],[Durata d''esercizio min. Doppie corse]]/(Cycle_max*60*24)</f>
        <v>486.97803571428574</v>
      </c>
      <c r="C98" s="49">
        <f>'80Nm 33mm 2.28m-min'!B9</f>
        <v>0.622</v>
      </c>
      <c r="D98" s="24" t="str">
        <f>'80Nm 33mm 2.28m-min'!C9</f>
        <v>Tr36x6</v>
      </c>
      <c r="E98" s="24" t="str">
        <f>'80Nm 33mm 2.28m-min'!D9</f>
        <v>Tr</v>
      </c>
      <c r="F98" s="35">
        <f>'80Nm 33mm 2.28m-min'!E9</f>
        <v>36</v>
      </c>
      <c r="G98" s="14" t="e">
        <f>'80Nm 33mm 2.28m-min'!F9</f>
        <v>#N/A</v>
      </c>
      <c r="H98" s="41">
        <f>'80Nm 33mm 2.28m-min'!G9</f>
        <v>6</v>
      </c>
      <c r="I98" s="24" t="str">
        <f>'80Nm 33mm 2.28m-min'!H9</f>
        <v>J</v>
      </c>
      <c r="J98" s="35">
        <f>'80Nm 33mm 2.28m-min'!I9</f>
        <v>67</v>
      </c>
      <c r="K98" s="35">
        <f>'80Nm 33mm 2.28m-min'!J9</f>
        <v>70</v>
      </c>
      <c r="L98" s="25">
        <f>'80Nm 33mm 2.28m-min'!K9</f>
        <v>55.76</v>
      </c>
      <c r="M98" s="24" t="str">
        <f>'80Nm 33mm 2.28m-min'!L9</f>
        <v>Acciaio inox</v>
      </c>
      <c r="N98" s="25">
        <f>'80Nm 33mm 2.28m-min'!M9</f>
        <v>332.9</v>
      </c>
      <c r="O98" s="37">
        <f>'80Nm 33mm 2.28m-min'!N9</f>
        <v>80</v>
      </c>
      <c r="P98" s="41">
        <f>'80Nm 33mm 2.28m-min'!O9</f>
        <v>33</v>
      </c>
      <c r="Q98" s="46">
        <f>'80Nm 33mm 2.28m-min'!P9</f>
        <v>2.2810000000000001</v>
      </c>
      <c r="R98" s="14">
        <f>'80Nm 33mm 2.28m-min'!Q9</f>
        <v>385</v>
      </c>
      <c r="S98" s="26">
        <f>'80Nm 33mm 2.28m-min'!R9</f>
        <v>1</v>
      </c>
    </row>
    <row r="99" spans="1:19" x14ac:dyDescent="0.25">
      <c r="A99" s="24">
        <f>'120Nm 22mm 1.52m-min'!A9</f>
        <v>24543693</v>
      </c>
      <c r="B99" s="51">
        <f>Table1[[#This Row],[Durata d''esercizio min. Doppie corse]]/(Cycle_max*60*24)</f>
        <v>486.97803571428574</v>
      </c>
      <c r="C99" s="49">
        <f>'120Nm 22mm 1.52m-min'!B9</f>
        <v>0.90300000000000002</v>
      </c>
      <c r="D99" s="24" t="str">
        <f>'120Nm 22mm 1.52m-min'!C9</f>
        <v>Tr36x6</v>
      </c>
      <c r="E99" s="24" t="str">
        <f>'120Nm 22mm 1.52m-min'!D9</f>
        <v>Tr</v>
      </c>
      <c r="F99" s="35">
        <f>'120Nm 22mm 1.52m-min'!E9</f>
        <v>36</v>
      </c>
      <c r="G99" s="14" t="e">
        <f>'120Nm 22mm 1.52m-min'!F9</f>
        <v>#N/A</v>
      </c>
      <c r="H99" s="41">
        <f>'120Nm 22mm 1.52m-min'!G9</f>
        <v>6</v>
      </c>
      <c r="I99" s="24" t="str">
        <f>'120Nm 22mm 1.52m-min'!H9</f>
        <v>J</v>
      </c>
      <c r="J99" s="35">
        <f>'120Nm 22mm 1.52m-min'!I9</f>
        <v>67</v>
      </c>
      <c r="K99" s="35">
        <f>'120Nm 22mm 1.52m-min'!J9</f>
        <v>70</v>
      </c>
      <c r="L99" s="25">
        <f>'120Nm 22mm 1.52m-min'!K9</f>
        <v>55.76</v>
      </c>
      <c r="M99" s="24" t="str">
        <f>'120Nm 22mm 1.52m-min'!L9</f>
        <v>Acciaio inox</v>
      </c>
      <c r="N99" s="25">
        <f>'120Nm 22mm 1.52m-min'!M9</f>
        <v>332.9</v>
      </c>
      <c r="O99" s="37">
        <f>'120Nm 22mm 1.52m-min'!N9</f>
        <v>120</v>
      </c>
      <c r="P99" s="41">
        <f>'120Nm 22mm 1.52m-min'!O9</f>
        <v>22</v>
      </c>
      <c r="Q99" s="46">
        <f>'120Nm 22mm 1.52m-min'!P9</f>
        <v>1.5209999999999999</v>
      </c>
      <c r="R99" s="14">
        <f>'120Nm 22mm 1.52m-min'!Q9</f>
        <v>256.66666666666669</v>
      </c>
      <c r="S99" s="26">
        <f>'120Nm 22mm 1.52m-min'!R9</f>
        <v>1</v>
      </c>
    </row>
    <row r="100" spans="1:19" x14ac:dyDescent="0.25">
      <c r="A100" s="24">
        <f>'240Nm 11mm 0.76m-min'!A9</f>
        <v>24543693</v>
      </c>
      <c r="B100" s="51">
        <f>Table1[[#This Row],[Durata d''esercizio min. Doppie corse]]/(Cycle_max*60*24)</f>
        <v>486.97803571428574</v>
      </c>
      <c r="C100" s="49">
        <f>'240Nm 11mm 0.76m-min'!B9</f>
        <v>1.7450000000000001</v>
      </c>
      <c r="D100" s="24" t="str">
        <f>'240Nm 11mm 0.76m-min'!C9</f>
        <v>Tr36x6</v>
      </c>
      <c r="E100" s="24" t="str">
        <f>'240Nm 11mm 0.76m-min'!D9</f>
        <v>Tr</v>
      </c>
      <c r="F100" s="35">
        <f>'240Nm 11mm 0.76m-min'!E9</f>
        <v>36</v>
      </c>
      <c r="G100" s="14" t="e">
        <f>'240Nm 11mm 0.76m-min'!F9</f>
        <v>#N/A</v>
      </c>
      <c r="H100" s="41">
        <f>'240Nm 11mm 0.76m-min'!G9</f>
        <v>6</v>
      </c>
      <c r="I100" s="24" t="str">
        <f>'240Nm 11mm 0.76m-min'!H9</f>
        <v>J</v>
      </c>
      <c r="J100" s="35">
        <f>'240Nm 11mm 0.76m-min'!I9</f>
        <v>67</v>
      </c>
      <c r="K100" s="35">
        <f>'240Nm 11mm 0.76m-min'!J9</f>
        <v>70</v>
      </c>
      <c r="L100" s="25">
        <f>'240Nm 11mm 0.76m-min'!K9</f>
        <v>55.76</v>
      </c>
      <c r="M100" s="24" t="str">
        <f>'240Nm 11mm 0.76m-min'!L9</f>
        <v>Acciaio inox</v>
      </c>
      <c r="N100" s="25">
        <f>'240Nm 11mm 0.76m-min'!M9</f>
        <v>332.9</v>
      </c>
      <c r="O100" s="37">
        <f>'240Nm 11mm 0.76m-min'!N9</f>
        <v>240</v>
      </c>
      <c r="P100" s="41">
        <f>'240Nm 11mm 0.76m-min'!O9</f>
        <v>11</v>
      </c>
      <c r="Q100" s="46">
        <f>'240Nm 11mm 0.76m-min'!P9</f>
        <v>0.76049999999999995</v>
      </c>
      <c r="R100" s="14">
        <f>'240Nm 11mm 0.76m-min'!Q9</f>
        <v>128.33333333333334</v>
      </c>
      <c r="S100" s="26">
        <f>'240Nm 11mm 0.76m-min'!R9</f>
        <v>1</v>
      </c>
    </row>
    <row r="101" spans="1:19" x14ac:dyDescent="0.25">
      <c r="A101" s="24">
        <f>'80Nm 33mm 2.28m-min'!A10</f>
        <v>24120954</v>
      </c>
      <c r="B101" s="51">
        <f>Table1[[#This Row],[Durata d''esercizio min. Doppie corse]]/(Cycle_max*60*24)</f>
        <v>478.59035714285716</v>
      </c>
      <c r="C101" s="49">
        <f>'80Nm 33mm 2.28m-min'!B10</f>
        <v>0.94399999999999995</v>
      </c>
      <c r="D101" s="24" t="str">
        <f>'80Nm 33mm 2.28m-min'!C10</f>
        <v>Ds16x35</v>
      </c>
      <c r="E101" s="24" t="str">
        <f>'80Nm 33mm 2.28m-min'!D10</f>
        <v>Ds</v>
      </c>
      <c r="F101" s="35">
        <f>'80Nm 33mm 2.28m-min'!E10</f>
        <v>16</v>
      </c>
      <c r="G101" s="14" t="e">
        <f>'80Nm 33mm 2.28m-min'!F10</f>
        <v>#N/A</v>
      </c>
      <c r="H101" s="41">
        <f>'80Nm 33mm 2.28m-min'!G10</f>
        <v>35</v>
      </c>
      <c r="I101" s="24" t="str">
        <f>'80Nm 33mm 2.28m-min'!H10</f>
        <v>J200</v>
      </c>
      <c r="J101" s="35">
        <f>'80Nm 33mm 2.28m-min'!I10</f>
        <v>28</v>
      </c>
      <c r="K101" s="35">
        <f>'80Nm 33mm 2.28m-min'!J10</f>
        <v>35</v>
      </c>
      <c r="L101" s="25">
        <f>'80Nm 33mm 2.28m-min'!K10</f>
        <v>37.11</v>
      </c>
      <c r="M101" s="24" t="str">
        <f>'80Nm 33mm 2.28m-min'!L10</f>
        <v>Alluminio</v>
      </c>
      <c r="N101" s="25">
        <f>'80Nm 33mm 2.28m-min'!M10</f>
        <v>243</v>
      </c>
      <c r="O101" s="37">
        <f>'80Nm 33mm 2.28m-min'!N10</f>
        <v>80</v>
      </c>
      <c r="P101" s="41">
        <f>'80Nm 33mm 2.28m-min'!O10</f>
        <v>33</v>
      </c>
      <c r="Q101" s="46">
        <f>'80Nm 33mm 2.28m-min'!P10</f>
        <v>2.2810000000000001</v>
      </c>
      <c r="R101" s="14">
        <f>'80Nm 33mm 2.28m-min'!Q10</f>
        <v>66</v>
      </c>
      <c r="S101" s="26">
        <f>'80Nm 33mm 2.28m-min'!R10</f>
        <v>1</v>
      </c>
    </row>
    <row r="102" spans="1:19" x14ac:dyDescent="0.25">
      <c r="A102" s="24">
        <f>'120Nm 22mm 1.52m-min'!A10</f>
        <v>24120954</v>
      </c>
      <c r="B102" s="51">
        <f>Table1[[#This Row],[Durata d''esercizio min. Doppie corse]]/(Cycle_max*60*24)</f>
        <v>478.59035714285716</v>
      </c>
      <c r="C102" s="49">
        <f>'120Nm 22mm 1.52m-min'!B10</f>
        <v>1.3859999999999999</v>
      </c>
      <c r="D102" s="24" t="str">
        <f>'120Nm 22mm 1.52m-min'!C10</f>
        <v>Ds16x35</v>
      </c>
      <c r="E102" s="24" t="str">
        <f>'120Nm 22mm 1.52m-min'!D10</f>
        <v>Ds</v>
      </c>
      <c r="F102" s="35">
        <f>'120Nm 22mm 1.52m-min'!E10</f>
        <v>16</v>
      </c>
      <c r="G102" s="14" t="e">
        <f>'120Nm 22mm 1.52m-min'!F10</f>
        <v>#N/A</v>
      </c>
      <c r="H102" s="41">
        <f>'120Nm 22mm 1.52m-min'!G10</f>
        <v>35</v>
      </c>
      <c r="I102" s="24" t="str">
        <f>'120Nm 22mm 1.52m-min'!H10</f>
        <v>J200</v>
      </c>
      <c r="J102" s="35">
        <f>'120Nm 22mm 1.52m-min'!I10</f>
        <v>28</v>
      </c>
      <c r="K102" s="35">
        <f>'120Nm 22mm 1.52m-min'!J10</f>
        <v>35</v>
      </c>
      <c r="L102" s="25">
        <f>'120Nm 22mm 1.52m-min'!K10</f>
        <v>37.11</v>
      </c>
      <c r="M102" s="24" t="str">
        <f>'120Nm 22mm 1.52m-min'!L10</f>
        <v>Alluminio</v>
      </c>
      <c r="N102" s="25">
        <f>'120Nm 22mm 1.52m-min'!M10</f>
        <v>243</v>
      </c>
      <c r="O102" s="37">
        <f>'120Nm 22mm 1.52m-min'!N10</f>
        <v>120</v>
      </c>
      <c r="P102" s="41">
        <f>'120Nm 22mm 1.52m-min'!O10</f>
        <v>22</v>
      </c>
      <c r="Q102" s="46">
        <f>'120Nm 22mm 1.52m-min'!P10</f>
        <v>1.5209999999999999</v>
      </c>
      <c r="R102" s="14">
        <f>'120Nm 22mm 1.52m-min'!Q10</f>
        <v>44</v>
      </c>
      <c r="S102" s="26">
        <f>'120Nm 22mm 1.52m-min'!R10</f>
        <v>1</v>
      </c>
    </row>
    <row r="103" spans="1:19" x14ac:dyDescent="0.25">
      <c r="A103" s="24">
        <f>'240Nm 11mm 0.76m-min'!A10</f>
        <v>24120954</v>
      </c>
      <c r="B103" s="51">
        <f>Table1[[#This Row],[Durata d''esercizio min. Doppie corse]]/(Cycle_max*60*24)</f>
        <v>478.59035714285716</v>
      </c>
      <c r="C103" s="49">
        <f>'240Nm 11mm 0.76m-min'!B10</f>
        <v>2.7130000000000001</v>
      </c>
      <c r="D103" s="24" t="str">
        <f>'240Nm 11mm 0.76m-min'!C10</f>
        <v>Ds16x35</v>
      </c>
      <c r="E103" s="24" t="str">
        <f>'240Nm 11mm 0.76m-min'!D10</f>
        <v>Ds</v>
      </c>
      <c r="F103" s="35">
        <f>'240Nm 11mm 0.76m-min'!E10</f>
        <v>16</v>
      </c>
      <c r="G103" s="14" t="e">
        <f>'240Nm 11mm 0.76m-min'!F10</f>
        <v>#N/A</v>
      </c>
      <c r="H103" s="41">
        <f>'240Nm 11mm 0.76m-min'!G10</f>
        <v>35</v>
      </c>
      <c r="I103" s="24" t="str">
        <f>'240Nm 11mm 0.76m-min'!H10</f>
        <v>J200</v>
      </c>
      <c r="J103" s="35">
        <f>'240Nm 11mm 0.76m-min'!I10</f>
        <v>28</v>
      </c>
      <c r="K103" s="35">
        <f>'240Nm 11mm 0.76m-min'!J10</f>
        <v>35</v>
      </c>
      <c r="L103" s="25">
        <f>'240Nm 11mm 0.76m-min'!K10</f>
        <v>37.11</v>
      </c>
      <c r="M103" s="24" t="str">
        <f>'240Nm 11mm 0.76m-min'!L10</f>
        <v>Alluminio</v>
      </c>
      <c r="N103" s="25">
        <f>'240Nm 11mm 0.76m-min'!M10</f>
        <v>243</v>
      </c>
      <c r="O103" s="37">
        <f>'240Nm 11mm 0.76m-min'!N10</f>
        <v>240</v>
      </c>
      <c r="P103" s="41">
        <f>'240Nm 11mm 0.76m-min'!O10</f>
        <v>11</v>
      </c>
      <c r="Q103" s="46">
        <f>'240Nm 11mm 0.76m-min'!P10</f>
        <v>0.76049999999999995</v>
      </c>
      <c r="R103" s="14">
        <f>'240Nm 11mm 0.76m-min'!Q10</f>
        <v>22</v>
      </c>
      <c r="S103" s="26">
        <f>'240Nm 11mm 0.76m-min'!R10</f>
        <v>1</v>
      </c>
    </row>
    <row r="104" spans="1:19" x14ac:dyDescent="0.25">
      <c r="A104" s="24">
        <f>'80Nm 33mm 2.28m-min'!A11</f>
        <v>22176230</v>
      </c>
      <c r="B104" s="51">
        <f>Table1[[#This Row],[Durata d''esercizio min. Doppie corse]]/(Cycle_max*60*24)</f>
        <v>440.00456349206348</v>
      </c>
      <c r="C104" s="49">
        <f>'80Nm 33mm 2.28m-min'!B11</f>
        <v>0.67900000000000005</v>
      </c>
      <c r="D104" s="24" t="str">
        <f>'80Nm 33mm 2.28m-min'!C11</f>
        <v>Tr40x7</v>
      </c>
      <c r="E104" s="24" t="str">
        <f>'80Nm 33mm 2.28m-min'!D11</f>
        <v>Tr</v>
      </c>
      <c r="F104" s="35">
        <f>'80Nm 33mm 2.28m-min'!E11</f>
        <v>40</v>
      </c>
      <c r="G104" s="14" t="e">
        <f>'80Nm 33mm 2.28m-min'!F11</f>
        <v>#N/A</v>
      </c>
      <c r="H104" s="41">
        <f>'80Nm 33mm 2.28m-min'!G11</f>
        <v>7</v>
      </c>
      <c r="I104" s="24" t="str">
        <f>'80Nm 33mm 2.28m-min'!H11</f>
        <v>J</v>
      </c>
      <c r="J104" s="35">
        <f>'80Nm 33mm 2.28m-min'!I11</f>
        <v>67</v>
      </c>
      <c r="K104" s="35">
        <f>'80Nm 33mm 2.28m-min'!J11</f>
        <v>70</v>
      </c>
      <c r="L104" s="25">
        <f>'80Nm 33mm 2.28m-min'!K11</f>
        <v>64.52</v>
      </c>
      <c r="M104" s="24" t="str">
        <f>'80Nm 33mm 2.28m-min'!L11</f>
        <v>Acciaio C15</v>
      </c>
      <c r="N104" s="25">
        <f>'80Nm 33mm 2.28m-min'!M11</f>
        <v>93.7</v>
      </c>
      <c r="O104" s="37">
        <f>'80Nm 33mm 2.28m-min'!N11</f>
        <v>80</v>
      </c>
      <c r="P104" s="41">
        <f>'80Nm 33mm 2.28m-min'!O11</f>
        <v>33</v>
      </c>
      <c r="Q104" s="46">
        <f>'80Nm 33mm 2.28m-min'!P11</f>
        <v>2.2810000000000001</v>
      </c>
      <c r="R104" s="14">
        <f>'80Nm 33mm 2.28m-min'!Q11</f>
        <v>330</v>
      </c>
      <c r="S104" s="26">
        <f>'80Nm 33mm 2.28m-min'!R11</f>
        <v>1</v>
      </c>
    </row>
    <row r="105" spans="1:19" x14ac:dyDescent="0.25">
      <c r="A105" s="24">
        <f>'120Nm 22mm 1.52m-min'!A11</f>
        <v>22176230</v>
      </c>
      <c r="B105" s="51">
        <f>Table1[[#This Row],[Durata d''esercizio min. Doppie corse]]/(Cycle_max*60*24)</f>
        <v>440.00456349206348</v>
      </c>
      <c r="C105" s="49">
        <f>'120Nm 22mm 1.52m-min'!B11</f>
        <v>0.98799999999999999</v>
      </c>
      <c r="D105" s="24" t="str">
        <f>'120Nm 22mm 1.52m-min'!C11</f>
        <v>Tr40x7</v>
      </c>
      <c r="E105" s="24" t="str">
        <f>'120Nm 22mm 1.52m-min'!D11</f>
        <v>Tr</v>
      </c>
      <c r="F105" s="35">
        <f>'120Nm 22mm 1.52m-min'!E11</f>
        <v>40</v>
      </c>
      <c r="G105" s="14" t="e">
        <f>'120Nm 22mm 1.52m-min'!F11</f>
        <v>#N/A</v>
      </c>
      <c r="H105" s="41">
        <f>'120Nm 22mm 1.52m-min'!G11</f>
        <v>7</v>
      </c>
      <c r="I105" s="24" t="str">
        <f>'120Nm 22mm 1.52m-min'!H11</f>
        <v>J</v>
      </c>
      <c r="J105" s="35">
        <f>'120Nm 22mm 1.52m-min'!I11</f>
        <v>67</v>
      </c>
      <c r="K105" s="35">
        <f>'120Nm 22mm 1.52m-min'!J11</f>
        <v>70</v>
      </c>
      <c r="L105" s="25">
        <f>'120Nm 22mm 1.52m-min'!K11</f>
        <v>64.52</v>
      </c>
      <c r="M105" s="24" t="str">
        <f>'120Nm 22mm 1.52m-min'!L11</f>
        <v>Acciaio C15</v>
      </c>
      <c r="N105" s="25">
        <f>'120Nm 22mm 1.52m-min'!M11</f>
        <v>93.7</v>
      </c>
      <c r="O105" s="37">
        <f>'120Nm 22mm 1.52m-min'!N11</f>
        <v>120</v>
      </c>
      <c r="P105" s="41">
        <f>'120Nm 22mm 1.52m-min'!O11</f>
        <v>22</v>
      </c>
      <c r="Q105" s="46">
        <f>'120Nm 22mm 1.52m-min'!P11</f>
        <v>1.5209999999999999</v>
      </c>
      <c r="R105" s="14">
        <f>'120Nm 22mm 1.52m-min'!Q11</f>
        <v>220</v>
      </c>
      <c r="S105" s="26">
        <f>'120Nm 22mm 1.52m-min'!R11</f>
        <v>1</v>
      </c>
    </row>
    <row r="106" spans="1:19" x14ac:dyDescent="0.25">
      <c r="A106" s="24">
        <f>'240Nm 11mm 0.76m-min'!A11</f>
        <v>22176230</v>
      </c>
      <c r="B106" s="51">
        <f>Table1[[#This Row],[Durata d''esercizio min. Doppie corse]]/(Cycle_max*60*24)</f>
        <v>440.00456349206348</v>
      </c>
      <c r="C106" s="49">
        <f>'240Nm 11mm 0.76m-min'!B11</f>
        <v>1.917</v>
      </c>
      <c r="D106" s="24" t="str">
        <f>'240Nm 11mm 0.76m-min'!C11</f>
        <v>Tr40x7</v>
      </c>
      <c r="E106" s="24" t="str">
        <f>'240Nm 11mm 0.76m-min'!D11</f>
        <v>Tr</v>
      </c>
      <c r="F106" s="35">
        <f>'240Nm 11mm 0.76m-min'!E11</f>
        <v>40</v>
      </c>
      <c r="G106" s="14" t="e">
        <f>'240Nm 11mm 0.76m-min'!F11</f>
        <v>#N/A</v>
      </c>
      <c r="H106" s="41">
        <f>'240Nm 11mm 0.76m-min'!G11</f>
        <v>7</v>
      </c>
      <c r="I106" s="24" t="str">
        <f>'240Nm 11mm 0.76m-min'!H11</f>
        <v>J</v>
      </c>
      <c r="J106" s="35">
        <f>'240Nm 11mm 0.76m-min'!I11</f>
        <v>67</v>
      </c>
      <c r="K106" s="35">
        <f>'240Nm 11mm 0.76m-min'!J11</f>
        <v>70</v>
      </c>
      <c r="L106" s="25">
        <f>'240Nm 11mm 0.76m-min'!K11</f>
        <v>64.52</v>
      </c>
      <c r="M106" s="24" t="str">
        <f>'240Nm 11mm 0.76m-min'!L11</f>
        <v>Acciaio C15</v>
      </c>
      <c r="N106" s="25">
        <f>'240Nm 11mm 0.76m-min'!M11</f>
        <v>93.7</v>
      </c>
      <c r="O106" s="37">
        <f>'240Nm 11mm 0.76m-min'!N11</f>
        <v>240</v>
      </c>
      <c r="P106" s="41">
        <f>'240Nm 11mm 0.76m-min'!O11</f>
        <v>11</v>
      </c>
      <c r="Q106" s="46">
        <f>'240Nm 11mm 0.76m-min'!P11</f>
        <v>0.76049999999999995</v>
      </c>
      <c r="R106" s="14">
        <f>'240Nm 11mm 0.76m-min'!Q11</f>
        <v>110</v>
      </c>
      <c r="S106" s="26">
        <f>'240Nm 11mm 0.76m-min'!R11</f>
        <v>1</v>
      </c>
    </row>
    <row r="107" spans="1:19" x14ac:dyDescent="0.25">
      <c r="A107" s="24">
        <f>'80Nm 33mm 2.28m-min'!A12</f>
        <v>20877573</v>
      </c>
      <c r="B107" s="51">
        <f>Table1[[#This Row],[Durata d''esercizio min. Doppie corse]]/(Cycle_max*60*24)</f>
        <v>414.23755952380952</v>
      </c>
      <c r="C107" s="49">
        <f>'80Nm 33mm 2.28m-min'!B12</f>
        <v>2.375</v>
      </c>
      <c r="D107" s="24" t="str">
        <f>'80Nm 33mm 2.28m-min'!C12</f>
        <v>Ds18x80</v>
      </c>
      <c r="E107" s="24" t="str">
        <f>'80Nm 33mm 2.28m-min'!D12</f>
        <v>Ds</v>
      </c>
      <c r="F107" s="35">
        <f>'80Nm 33mm 2.28m-min'!E12</f>
        <v>18</v>
      </c>
      <c r="G107" s="14" t="e">
        <f>'80Nm 33mm 2.28m-min'!F12</f>
        <v>#N/A</v>
      </c>
      <c r="H107" s="41">
        <f>'80Nm 33mm 2.28m-min'!G12</f>
        <v>80</v>
      </c>
      <c r="I107" s="24" t="str">
        <f>'80Nm 33mm 2.28m-min'!H12</f>
        <v>J200</v>
      </c>
      <c r="J107" s="35">
        <f>'80Nm 33mm 2.28m-min'!I12</f>
        <v>28</v>
      </c>
      <c r="K107" s="35">
        <f>'80Nm 33mm 2.28m-min'!J12</f>
        <v>35</v>
      </c>
      <c r="L107" s="25">
        <f>'80Nm 33mm 2.28m-min'!K12</f>
        <v>38.04</v>
      </c>
      <c r="M107" s="24" t="str">
        <f>'80Nm 33mm 2.28m-min'!L12</f>
        <v>Alluminio</v>
      </c>
      <c r="N107" s="25">
        <f>'80Nm 33mm 2.28m-min'!M12</f>
        <v>310.5</v>
      </c>
      <c r="O107" s="37">
        <f>'80Nm 33mm 2.28m-min'!N12</f>
        <v>80</v>
      </c>
      <c r="P107" s="41">
        <f>'80Nm 33mm 2.28m-min'!O12</f>
        <v>33</v>
      </c>
      <c r="Q107" s="46">
        <f>'80Nm 33mm 2.28m-min'!P12</f>
        <v>2.2810000000000001</v>
      </c>
      <c r="R107" s="14">
        <f>'80Nm 33mm 2.28m-min'!Q12</f>
        <v>28.875</v>
      </c>
      <c r="S107" s="26">
        <f>'80Nm 33mm 2.28m-min'!R12</f>
        <v>1</v>
      </c>
    </row>
    <row r="108" spans="1:19" x14ac:dyDescent="0.25">
      <c r="A108" s="24">
        <f>'120Nm 22mm 1.52m-min'!A12</f>
        <v>20877573</v>
      </c>
      <c r="B108" s="51">
        <f>Table1[[#This Row],[Durata d''esercizio min. Doppie corse]]/(Cycle_max*60*24)</f>
        <v>414.23755952380952</v>
      </c>
      <c r="C108" s="49">
        <f>'120Nm 22mm 1.52m-min'!B12</f>
        <v>3.532</v>
      </c>
      <c r="D108" s="24" t="str">
        <f>'120Nm 22mm 1.52m-min'!C12</f>
        <v>Ds18x80</v>
      </c>
      <c r="E108" s="24" t="str">
        <f>'120Nm 22mm 1.52m-min'!D12</f>
        <v>Ds</v>
      </c>
      <c r="F108" s="35">
        <f>'120Nm 22mm 1.52m-min'!E12</f>
        <v>18</v>
      </c>
      <c r="G108" s="14" t="e">
        <f>'120Nm 22mm 1.52m-min'!F12</f>
        <v>#N/A</v>
      </c>
      <c r="H108" s="41">
        <f>'120Nm 22mm 1.52m-min'!G12</f>
        <v>80</v>
      </c>
      <c r="I108" s="24" t="str">
        <f>'120Nm 22mm 1.52m-min'!H12</f>
        <v>J200</v>
      </c>
      <c r="J108" s="35">
        <f>'120Nm 22mm 1.52m-min'!I12</f>
        <v>28</v>
      </c>
      <c r="K108" s="35">
        <f>'120Nm 22mm 1.52m-min'!J12</f>
        <v>35</v>
      </c>
      <c r="L108" s="25">
        <f>'120Nm 22mm 1.52m-min'!K12</f>
        <v>38.04</v>
      </c>
      <c r="M108" s="24" t="str">
        <f>'120Nm 22mm 1.52m-min'!L12</f>
        <v>Alluminio</v>
      </c>
      <c r="N108" s="25">
        <f>'120Nm 22mm 1.52m-min'!M12</f>
        <v>310.5</v>
      </c>
      <c r="O108" s="37">
        <f>'120Nm 22mm 1.52m-min'!N12</f>
        <v>120</v>
      </c>
      <c r="P108" s="41">
        <f>'120Nm 22mm 1.52m-min'!O12</f>
        <v>22</v>
      </c>
      <c r="Q108" s="46">
        <f>'120Nm 22mm 1.52m-min'!P12</f>
        <v>1.5209999999999999</v>
      </c>
      <c r="R108" s="14">
        <f>'120Nm 22mm 1.52m-min'!Q12</f>
        <v>19.25</v>
      </c>
      <c r="S108" s="26">
        <f>'120Nm 22mm 1.52m-min'!R12</f>
        <v>1</v>
      </c>
    </row>
    <row r="109" spans="1:19" x14ac:dyDescent="0.25">
      <c r="A109" s="24">
        <f>'240Nm 11mm 0.76m-min'!A12</f>
        <v>20877573</v>
      </c>
      <c r="B109" s="51">
        <f>Table1[[#This Row],[Durata d''esercizio min. Doppie corse]]/(Cycle_max*60*24)</f>
        <v>414.23755952380952</v>
      </c>
      <c r="C109" s="49">
        <f>'240Nm 11mm 0.76m-min'!B12</f>
        <v>7.0049999999999999</v>
      </c>
      <c r="D109" s="24" t="str">
        <f>'240Nm 11mm 0.76m-min'!C12</f>
        <v>Ds18x80</v>
      </c>
      <c r="E109" s="24" t="str">
        <f>'240Nm 11mm 0.76m-min'!D12</f>
        <v>Ds</v>
      </c>
      <c r="F109" s="35">
        <f>'240Nm 11mm 0.76m-min'!E12</f>
        <v>18</v>
      </c>
      <c r="G109" s="14" t="e">
        <f>'240Nm 11mm 0.76m-min'!F12</f>
        <v>#N/A</v>
      </c>
      <c r="H109" s="41">
        <f>'240Nm 11mm 0.76m-min'!G12</f>
        <v>80</v>
      </c>
      <c r="I109" s="24" t="str">
        <f>'240Nm 11mm 0.76m-min'!H12</f>
        <v>J200</v>
      </c>
      <c r="J109" s="35">
        <f>'240Nm 11mm 0.76m-min'!I12</f>
        <v>28</v>
      </c>
      <c r="K109" s="35">
        <f>'240Nm 11mm 0.76m-min'!J12</f>
        <v>35</v>
      </c>
      <c r="L109" s="25">
        <f>'240Nm 11mm 0.76m-min'!K12</f>
        <v>38.04</v>
      </c>
      <c r="M109" s="24" t="str">
        <f>'240Nm 11mm 0.76m-min'!L12</f>
        <v>Alluminio</v>
      </c>
      <c r="N109" s="25">
        <f>'240Nm 11mm 0.76m-min'!M12</f>
        <v>310.5</v>
      </c>
      <c r="O109" s="37">
        <f>'240Nm 11mm 0.76m-min'!N12</f>
        <v>240</v>
      </c>
      <c r="P109" s="41">
        <f>'240Nm 11mm 0.76m-min'!O12</f>
        <v>11</v>
      </c>
      <c r="Q109" s="46">
        <f>'240Nm 11mm 0.76m-min'!P12</f>
        <v>0.76049999999999995</v>
      </c>
      <c r="R109" s="14">
        <f>'240Nm 11mm 0.76m-min'!Q12</f>
        <v>9.625</v>
      </c>
      <c r="S109" s="26">
        <f>'240Nm 11mm 0.76m-min'!R12</f>
        <v>1</v>
      </c>
    </row>
    <row r="110" spans="1:19" x14ac:dyDescent="0.25">
      <c r="A110" s="24">
        <f>'80Nm 33mm 2.28m-min'!A13</f>
        <v>17180585</v>
      </c>
      <c r="B110" s="51">
        <f>Table1[[#This Row],[Durata d''esercizio min. Doppie corse]]/(Cycle_max*60*24)</f>
        <v>340.88462301587299</v>
      </c>
      <c r="C110" s="49">
        <f>'80Nm 33mm 2.28m-min'!B13</f>
        <v>0.622</v>
      </c>
      <c r="D110" s="24" t="str">
        <f>'80Nm 33mm 2.28m-min'!C13</f>
        <v>Tr36x6</v>
      </c>
      <c r="E110" s="24" t="str">
        <f>'80Nm 33mm 2.28m-min'!D13</f>
        <v>Tr</v>
      </c>
      <c r="F110" s="35">
        <f>'80Nm 33mm 2.28m-min'!E13</f>
        <v>36</v>
      </c>
      <c r="G110" s="14" t="e">
        <f>'80Nm 33mm 2.28m-min'!F13</f>
        <v>#N/A</v>
      </c>
      <c r="H110" s="41">
        <f>'80Nm 33mm 2.28m-min'!G13</f>
        <v>6</v>
      </c>
      <c r="I110" s="24" t="str">
        <f>'80Nm 33mm 2.28m-min'!H13</f>
        <v>J</v>
      </c>
      <c r="J110" s="35">
        <f>'80Nm 33mm 2.28m-min'!I13</f>
        <v>67</v>
      </c>
      <c r="K110" s="35">
        <f>'80Nm 33mm 2.28m-min'!J13</f>
        <v>70</v>
      </c>
      <c r="L110" s="25">
        <f>'80Nm 33mm 2.28m-min'!K13</f>
        <v>55.76</v>
      </c>
      <c r="M110" s="24" t="str">
        <f>'80Nm 33mm 2.28m-min'!L13</f>
        <v>Acciaio C15</v>
      </c>
      <c r="N110" s="25">
        <f>'80Nm 33mm 2.28m-min'!M13</f>
        <v>75.3</v>
      </c>
      <c r="O110" s="37">
        <f>'80Nm 33mm 2.28m-min'!N13</f>
        <v>80</v>
      </c>
      <c r="P110" s="41">
        <f>'80Nm 33mm 2.28m-min'!O13</f>
        <v>33</v>
      </c>
      <c r="Q110" s="46">
        <f>'80Nm 33mm 2.28m-min'!P13</f>
        <v>2.2810000000000001</v>
      </c>
      <c r="R110" s="14">
        <f>'80Nm 33mm 2.28m-min'!Q13</f>
        <v>385</v>
      </c>
      <c r="S110" s="26">
        <f>'80Nm 33mm 2.28m-min'!R13</f>
        <v>1</v>
      </c>
    </row>
    <row r="111" spans="1:19" x14ac:dyDescent="0.25">
      <c r="A111" s="24">
        <f>'120Nm 22mm 1.52m-min'!A13</f>
        <v>17180585</v>
      </c>
      <c r="B111" s="51">
        <f>Table1[[#This Row],[Durata d''esercizio min. Doppie corse]]/(Cycle_max*60*24)</f>
        <v>340.88462301587299</v>
      </c>
      <c r="C111" s="49">
        <f>'120Nm 22mm 1.52m-min'!B13</f>
        <v>0.90300000000000002</v>
      </c>
      <c r="D111" s="24" t="str">
        <f>'120Nm 22mm 1.52m-min'!C13</f>
        <v>Tr36x6</v>
      </c>
      <c r="E111" s="24" t="str">
        <f>'120Nm 22mm 1.52m-min'!D13</f>
        <v>Tr</v>
      </c>
      <c r="F111" s="35">
        <f>'120Nm 22mm 1.52m-min'!E13</f>
        <v>36</v>
      </c>
      <c r="G111" s="14" t="e">
        <f>'120Nm 22mm 1.52m-min'!F13</f>
        <v>#N/A</v>
      </c>
      <c r="H111" s="41">
        <f>'120Nm 22mm 1.52m-min'!G13</f>
        <v>6</v>
      </c>
      <c r="I111" s="24" t="str">
        <f>'120Nm 22mm 1.52m-min'!H13</f>
        <v>J</v>
      </c>
      <c r="J111" s="35">
        <f>'120Nm 22mm 1.52m-min'!I13</f>
        <v>67</v>
      </c>
      <c r="K111" s="35">
        <f>'120Nm 22mm 1.52m-min'!J13</f>
        <v>70</v>
      </c>
      <c r="L111" s="25">
        <f>'120Nm 22mm 1.52m-min'!K13</f>
        <v>55.76</v>
      </c>
      <c r="M111" s="24" t="str">
        <f>'120Nm 22mm 1.52m-min'!L13</f>
        <v>Acciaio C15</v>
      </c>
      <c r="N111" s="25">
        <f>'120Nm 22mm 1.52m-min'!M13</f>
        <v>75.3</v>
      </c>
      <c r="O111" s="37">
        <f>'120Nm 22mm 1.52m-min'!N13</f>
        <v>120</v>
      </c>
      <c r="P111" s="41">
        <f>'120Nm 22mm 1.52m-min'!O13</f>
        <v>22</v>
      </c>
      <c r="Q111" s="46">
        <f>'120Nm 22mm 1.52m-min'!P13</f>
        <v>1.5209999999999999</v>
      </c>
      <c r="R111" s="14">
        <f>'120Nm 22mm 1.52m-min'!Q13</f>
        <v>256.66666666666669</v>
      </c>
      <c r="S111" s="26">
        <f>'120Nm 22mm 1.52m-min'!R13</f>
        <v>1</v>
      </c>
    </row>
    <row r="112" spans="1:19" x14ac:dyDescent="0.25">
      <c r="A112" s="24">
        <f>'240Nm 11mm 0.76m-min'!A13</f>
        <v>17180585</v>
      </c>
      <c r="B112" s="51">
        <f>Table1[[#This Row],[Durata d''esercizio min. Doppie corse]]/(Cycle_max*60*24)</f>
        <v>340.88462301587299</v>
      </c>
      <c r="C112" s="49">
        <f>'240Nm 11mm 0.76m-min'!B13</f>
        <v>1.7450000000000001</v>
      </c>
      <c r="D112" s="24" t="str">
        <f>'240Nm 11mm 0.76m-min'!C13</f>
        <v>Tr36x6</v>
      </c>
      <c r="E112" s="24" t="str">
        <f>'240Nm 11mm 0.76m-min'!D13</f>
        <v>Tr</v>
      </c>
      <c r="F112" s="35">
        <f>'240Nm 11mm 0.76m-min'!E13</f>
        <v>36</v>
      </c>
      <c r="G112" s="14" t="e">
        <f>'240Nm 11mm 0.76m-min'!F13</f>
        <v>#N/A</v>
      </c>
      <c r="H112" s="41">
        <f>'240Nm 11mm 0.76m-min'!G13</f>
        <v>6</v>
      </c>
      <c r="I112" s="24" t="str">
        <f>'240Nm 11mm 0.76m-min'!H13</f>
        <v>J</v>
      </c>
      <c r="J112" s="35">
        <f>'240Nm 11mm 0.76m-min'!I13</f>
        <v>67</v>
      </c>
      <c r="K112" s="35">
        <f>'240Nm 11mm 0.76m-min'!J13</f>
        <v>70</v>
      </c>
      <c r="L112" s="25">
        <f>'240Nm 11mm 0.76m-min'!K13</f>
        <v>55.76</v>
      </c>
      <c r="M112" s="24" t="str">
        <f>'240Nm 11mm 0.76m-min'!L13</f>
        <v>Acciaio C15</v>
      </c>
      <c r="N112" s="25">
        <f>'240Nm 11mm 0.76m-min'!M13</f>
        <v>75.3</v>
      </c>
      <c r="O112" s="37">
        <f>'240Nm 11mm 0.76m-min'!N13</f>
        <v>240</v>
      </c>
      <c r="P112" s="41">
        <f>'240Nm 11mm 0.76m-min'!O13</f>
        <v>11</v>
      </c>
      <c r="Q112" s="46">
        <f>'240Nm 11mm 0.76m-min'!P13</f>
        <v>0.76049999999999995</v>
      </c>
      <c r="R112" s="14">
        <f>'240Nm 11mm 0.76m-min'!Q13</f>
        <v>128.33333333333334</v>
      </c>
      <c r="S112" s="26">
        <f>'240Nm 11mm 0.76m-min'!R13</f>
        <v>1</v>
      </c>
    </row>
    <row r="113" spans="1:19" x14ac:dyDescent="0.25">
      <c r="A113" s="24">
        <f>'80Nm 33mm 2.28m-min'!A14</f>
        <v>16627827</v>
      </c>
      <c r="B113" s="51">
        <f>Table1[[#This Row],[Durata d''esercizio min. Doppie corse]]/(Cycle_max*60*24)</f>
        <v>329.9172023809524</v>
      </c>
      <c r="C113" s="49">
        <f>'80Nm 33mm 2.28m-min'!B14</f>
        <v>3.0070000000000001</v>
      </c>
      <c r="D113" s="24" t="str">
        <f>'80Nm 33mm 2.28m-min'!C14</f>
        <v>Ds18x100</v>
      </c>
      <c r="E113" s="24" t="str">
        <f>'80Nm 33mm 2.28m-min'!D14</f>
        <v>Ds</v>
      </c>
      <c r="F113" s="35">
        <f>'80Nm 33mm 2.28m-min'!E14</f>
        <v>18</v>
      </c>
      <c r="G113" s="14" t="e">
        <f>'80Nm 33mm 2.28m-min'!F14</f>
        <v>#N/A</v>
      </c>
      <c r="H113" s="41">
        <f>'80Nm 33mm 2.28m-min'!G14</f>
        <v>100</v>
      </c>
      <c r="I113" s="24" t="str">
        <f>'80Nm 33mm 2.28m-min'!H14</f>
        <v>J200</v>
      </c>
      <c r="J113" s="35">
        <f>'80Nm 33mm 2.28m-min'!I14</f>
        <v>28</v>
      </c>
      <c r="K113" s="35">
        <f>'80Nm 33mm 2.28m-min'!J14</f>
        <v>35</v>
      </c>
      <c r="L113" s="25">
        <f>'80Nm 33mm 2.28m-min'!K14</f>
        <v>38.22</v>
      </c>
      <c r="M113" s="24" t="str">
        <f>'80Nm 33mm 2.28m-min'!L14</f>
        <v>Alluminio</v>
      </c>
      <c r="N113" s="25">
        <f>'80Nm 33mm 2.28m-min'!M14</f>
        <v>243</v>
      </c>
      <c r="O113" s="37">
        <f>'80Nm 33mm 2.28m-min'!N14</f>
        <v>80</v>
      </c>
      <c r="P113" s="41">
        <f>'80Nm 33mm 2.28m-min'!O14</f>
        <v>33</v>
      </c>
      <c r="Q113" s="46">
        <f>'80Nm 33mm 2.28m-min'!P14</f>
        <v>2.2810000000000001</v>
      </c>
      <c r="R113" s="14">
        <f>'80Nm 33mm 2.28m-min'!Q14</f>
        <v>23.1</v>
      </c>
      <c r="S113" s="26">
        <f>'80Nm 33mm 2.28m-min'!R14</f>
        <v>1</v>
      </c>
    </row>
    <row r="114" spans="1:19" x14ac:dyDescent="0.25">
      <c r="A114" s="24">
        <f>'120Nm 22mm 1.52m-min'!A14</f>
        <v>16627827</v>
      </c>
      <c r="B114" s="51">
        <f>Table1[[#This Row],[Durata d''esercizio min. Doppie corse]]/(Cycle_max*60*24)</f>
        <v>329.9172023809524</v>
      </c>
      <c r="C114" s="49">
        <f>'120Nm 22mm 1.52m-min'!B14</f>
        <v>4.4809999999999999</v>
      </c>
      <c r="D114" s="24" t="str">
        <f>'120Nm 22mm 1.52m-min'!C14</f>
        <v>Ds18x100</v>
      </c>
      <c r="E114" s="24" t="str">
        <f>'120Nm 22mm 1.52m-min'!D14</f>
        <v>Ds</v>
      </c>
      <c r="F114" s="35">
        <f>'120Nm 22mm 1.52m-min'!E14</f>
        <v>18</v>
      </c>
      <c r="G114" s="14" t="e">
        <f>'120Nm 22mm 1.52m-min'!F14</f>
        <v>#N/A</v>
      </c>
      <c r="H114" s="41">
        <f>'120Nm 22mm 1.52m-min'!G14</f>
        <v>100</v>
      </c>
      <c r="I114" s="24" t="str">
        <f>'120Nm 22mm 1.52m-min'!H14</f>
        <v>J200</v>
      </c>
      <c r="J114" s="35">
        <f>'120Nm 22mm 1.52m-min'!I14</f>
        <v>28</v>
      </c>
      <c r="K114" s="35">
        <f>'120Nm 22mm 1.52m-min'!J14</f>
        <v>35</v>
      </c>
      <c r="L114" s="25">
        <f>'120Nm 22mm 1.52m-min'!K14</f>
        <v>38.22</v>
      </c>
      <c r="M114" s="24" t="str">
        <f>'120Nm 22mm 1.52m-min'!L14</f>
        <v>Alluminio</v>
      </c>
      <c r="N114" s="25">
        <f>'120Nm 22mm 1.52m-min'!M14</f>
        <v>243</v>
      </c>
      <c r="O114" s="37">
        <f>'120Nm 22mm 1.52m-min'!N14</f>
        <v>120</v>
      </c>
      <c r="P114" s="41">
        <f>'120Nm 22mm 1.52m-min'!O14</f>
        <v>22</v>
      </c>
      <c r="Q114" s="46">
        <f>'120Nm 22mm 1.52m-min'!P14</f>
        <v>1.5209999999999999</v>
      </c>
      <c r="R114" s="14">
        <f>'120Nm 22mm 1.52m-min'!Q14</f>
        <v>15.4</v>
      </c>
      <c r="S114" s="26">
        <f>'120Nm 22mm 1.52m-min'!R14</f>
        <v>1</v>
      </c>
    </row>
    <row r="115" spans="1:19" x14ac:dyDescent="0.25">
      <c r="A115" s="24">
        <f>'240Nm 11mm 0.76m-min'!A14</f>
        <v>16627827</v>
      </c>
      <c r="B115" s="51">
        <f>Table1[[#This Row],[Durata d''esercizio min. Doppie corse]]/(Cycle_max*60*24)</f>
        <v>329.9172023809524</v>
      </c>
      <c r="C115" s="49">
        <f>'240Nm 11mm 0.76m-min'!B14</f>
        <v>8.9019999999999992</v>
      </c>
      <c r="D115" s="24" t="str">
        <f>'240Nm 11mm 0.76m-min'!C14</f>
        <v>Ds18x100</v>
      </c>
      <c r="E115" s="24" t="str">
        <f>'240Nm 11mm 0.76m-min'!D14</f>
        <v>Ds</v>
      </c>
      <c r="F115" s="35">
        <f>'240Nm 11mm 0.76m-min'!E14</f>
        <v>18</v>
      </c>
      <c r="G115" s="14" t="e">
        <f>'240Nm 11mm 0.76m-min'!F14</f>
        <v>#N/A</v>
      </c>
      <c r="H115" s="41">
        <f>'240Nm 11mm 0.76m-min'!G14</f>
        <v>100</v>
      </c>
      <c r="I115" s="24" t="str">
        <f>'240Nm 11mm 0.76m-min'!H14</f>
        <v>J200</v>
      </c>
      <c r="J115" s="35">
        <f>'240Nm 11mm 0.76m-min'!I14</f>
        <v>28</v>
      </c>
      <c r="K115" s="35">
        <f>'240Nm 11mm 0.76m-min'!J14</f>
        <v>35</v>
      </c>
      <c r="L115" s="25">
        <f>'240Nm 11mm 0.76m-min'!K14</f>
        <v>38.22</v>
      </c>
      <c r="M115" s="24" t="str">
        <f>'240Nm 11mm 0.76m-min'!L14</f>
        <v>Alluminio</v>
      </c>
      <c r="N115" s="25">
        <f>'240Nm 11mm 0.76m-min'!M14</f>
        <v>243</v>
      </c>
      <c r="O115" s="37">
        <f>'240Nm 11mm 0.76m-min'!N14</f>
        <v>240</v>
      </c>
      <c r="P115" s="41">
        <f>'240Nm 11mm 0.76m-min'!O14</f>
        <v>11</v>
      </c>
      <c r="Q115" s="46">
        <f>'240Nm 11mm 0.76m-min'!P14</f>
        <v>0.76049999999999995</v>
      </c>
      <c r="R115" s="14">
        <f>'240Nm 11mm 0.76m-min'!Q14</f>
        <v>7.7</v>
      </c>
      <c r="S115" s="26">
        <f>'240Nm 11mm 0.76m-min'!R14</f>
        <v>1</v>
      </c>
    </row>
    <row r="116" spans="1:19" x14ac:dyDescent="0.25">
      <c r="A116" s="24">
        <f>'120Nm 22mm 1.52m-min'!A15</f>
        <v>14173717</v>
      </c>
      <c r="B116" s="51">
        <f>Table1[[#This Row],[Durata d''esercizio min. Doppie corse]]/(Cycle_max*60*24)</f>
        <v>281.22454365079363</v>
      </c>
      <c r="C116" s="49">
        <f>'120Nm 22mm 1.52m-min'!B15</f>
        <v>0.77600000000000002</v>
      </c>
      <c r="D116" s="24" t="str">
        <f>'120Nm 22mm 1.52m-min'!C15</f>
        <v>Tr32x6</v>
      </c>
      <c r="E116" s="24" t="str">
        <f>'120Nm 22mm 1.52m-min'!D15</f>
        <v>Tr</v>
      </c>
      <c r="F116" s="35">
        <f>'120Nm 22mm 1.52m-min'!E15</f>
        <v>32</v>
      </c>
      <c r="G116" s="14" t="e">
        <f>'120Nm 22mm 1.52m-min'!F15</f>
        <v>#N/A</v>
      </c>
      <c r="H116" s="41">
        <f>'120Nm 22mm 1.52m-min'!G15</f>
        <v>6</v>
      </c>
      <c r="I116" s="24" t="str">
        <f>'120Nm 22mm 1.52m-min'!H15</f>
        <v>J</v>
      </c>
      <c r="J116" s="35">
        <f>'120Nm 22mm 1.52m-min'!I15</f>
        <v>45</v>
      </c>
      <c r="K116" s="35">
        <f>'120Nm 22mm 1.52m-min'!J15</f>
        <v>46</v>
      </c>
      <c r="L116" s="25">
        <f>'120Nm 22mm 1.52m-min'!K15</f>
        <v>33.869999999999997</v>
      </c>
      <c r="M116" s="24" t="str">
        <f>'120Nm 22mm 1.52m-min'!L15</f>
        <v>Acciaio inox</v>
      </c>
      <c r="N116" s="25">
        <f>'120Nm 22mm 1.52m-min'!M15</f>
        <v>346.7</v>
      </c>
      <c r="O116" s="37">
        <f>'120Nm 22mm 1.52m-min'!N15</f>
        <v>120</v>
      </c>
      <c r="P116" s="41">
        <f>'120Nm 22mm 1.52m-min'!O15</f>
        <v>22</v>
      </c>
      <c r="Q116" s="46">
        <f>'120Nm 22mm 1.52m-min'!P15</f>
        <v>1.5209999999999999</v>
      </c>
      <c r="R116" s="14">
        <f>'120Nm 22mm 1.52m-min'!Q15</f>
        <v>256.66666666666669</v>
      </c>
      <c r="S116" s="26">
        <f>'120Nm 22mm 1.52m-min'!R15</f>
        <v>1</v>
      </c>
    </row>
    <row r="117" spans="1:19" x14ac:dyDescent="0.25">
      <c r="A117" s="24">
        <f>'240Nm 11mm 0.76m-min'!A15</f>
        <v>14173717</v>
      </c>
      <c r="B117" s="51">
        <f>Table1[[#This Row],[Durata d''esercizio min. Doppie corse]]/(Cycle_max*60*24)</f>
        <v>281.22454365079363</v>
      </c>
      <c r="C117" s="49">
        <f>'240Nm 11mm 0.76m-min'!B15</f>
        <v>1.492</v>
      </c>
      <c r="D117" s="24" t="str">
        <f>'240Nm 11mm 0.76m-min'!C15</f>
        <v>Tr32x6</v>
      </c>
      <c r="E117" s="24" t="str">
        <f>'240Nm 11mm 0.76m-min'!D15</f>
        <v>Tr</v>
      </c>
      <c r="F117" s="35">
        <f>'240Nm 11mm 0.76m-min'!E15</f>
        <v>32</v>
      </c>
      <c r="G117" s="14" t="e">
        <f>'240Nm 11mm 0.76m-min'!F15</f>
        <v>#N/A</v>
      </c>
      <c r="H117" s="41">
        <f>'240Nm 11mm 0.76m-min'!G15</f>
        <v>6</v>
      </c>
      <c r="I117" s="24" t="str">
        <f>'240Nm 11mm 0.76m-min'!H15</f>
        <v>J</v>
      </c>
      <c r="J117" s="35">
        <f>'240Nm 11mm 0.76m-min'!I15</f>
        <v>45</v>
      </c>
      <c r="K117" s="35">
        <f>'240Nm 11mm 0.76m-min'!J15</f>
        <v>46</v>
      </c>
      <c r="L117" s="25">
        <f>'240Nm 11mm 0.76m-min'!K15</f>
        <v>33.869999999999997</v>
      </c>
      <c r="M117" s="24" t="str">
        <f>'240Nm 11mm 0.76m-min'!L15</f>
        <v>Acciaio inox</v>
      </c>
      <c r="N117" s="25">
        <f>'240Nm 11mm 0.76m-min'!M15</f>
        <v>346.7</v>
      </c>
      <c r="O117" s="37">
        <f>'240Nm 11mm 0.76m-min'!N15</f>
        <v>240</v>
      </c>
      <c r="P117" s="41">
        <f>'240Nm 11mm 0.76m-min'!O15</f>
        <v>11</v>
      </c>
      <c r="Q117" s="46">
        <f>'240Nm 11mm 0.76m-min'!P15</f>
        <v>0.76049999999999995</v>
      </c>
      <c r="R117" s="14">
        <f>'240Nm 11mm 0.76m-min'!Q15</f>
        <v>128.33333333333334</v>
      </c>
      <c r="S117" s="26">
        <f>'240Nm 11mm 0.76m-min'!R15</f>
        <v>1</v>
      </c>
    </row>
    <row r="118" spans="1:19" x14ac:dyDescent="0.25">
      <c r="A118" s="24">
        <f>'80Nm 33mm 2.28m-min'!A15</f>
        <v>13196219</v>
      </c>
      <c r="B118" s="51">
        <f>Table1[[#This Row],[Durata d''esercizio min. Doppie corse]]/(Cycle_max*60*24)</f>
        <v>261.82974206349206</v>
      </c>
      <c r="C118" s="49">
        <f>'80Nm 33mm 2.28m-min'!B15</f>
        <v>0.53700000000000003</v>
      </c>
      <c r="D118" s="24" t="str">
        <f>'80Nm 33mm 2.28m-min'!C15</f>
        <v>Tr30x6</v>
      </c>
      <c r="E118" s="24" t="str">
        <f>'80Nm 33mm 2.28m-min'!D15</f>
        <v>Tr</v>
      </c>
      <c r="F118" s="35">
        <f>'80Nm 33mm 2.28m-min'!E15</f>
        <v>30</v>
      </c>
      <c r="G118" s="14" t="e">
        <f>'80Nm 33mm 2.28m-min'!F15</f>
        <v>#N/A</v>
      </c>
      <c r="H118" s="41">
        <f>'80Nm 33mm 2.28m-min'!G15</f>
        <v>6</v>
      </c>
      <c r="I118" s="24" t="str">
        <f>'80Nm 33mm 2.28m-min'!H15</f>
        <v>J</v>
      </c>
      <c r="J118" s="35">
        <f>'80Nm 33mm 2.28m-min'!I15</f>
        <v>38</v>
      </c>
      <c r="K118" s="35">
        <f>'80Nm 33mm 2.28m-min'!J15</f>
        <v>46</v>
      </c>
      <c r="L118" s="25">
        <f>'80Nm 33mm 2.28m-min'!K15</f>
        <v>29.79</v>
      </c>
      <c r="M118" s="24" t="str">
        <f>'80Nm 33mm 2.28m-min'!L15</f>
        <v>Acciaio inox</v>
      </c>
      <c r="N118" s="25">
        <f>'80Nm 33mm 2.28m-min'!M15</f>
        <v>240.9</v>
      </c>
      <c r="O118" s="37">
        <f>'80Nm 33mm 2.28m-min'!N15</f>
        <v>80</v>
      </c>
      <c r="P118" s="41">
        <f>'80Nm 33mm 2.28m-min'!O15</f>
        <v>33</v>
      </c>
      <c r="Q118" s="46">
        <f>'80Nm 33mm 2.28m-min'!P15</f>
        <v>2.2810000000000001</v>
      </c>
      <c r="R118" s="14">
        <f>'80Nm 33mm 2.28m-min'!Q15</f>
        <v>385</v>
      </c>
      <c r="S118" s="26">
        <f>'80Nm 33mm 2.28m-min'!R15</f>
        <v>1</v>
      </c>
    </row>
    <row r="119" spans="1:19" x14ac:dyDescent="0.25">
      <c r="A119" s="24">
        <f>'80Nm 33mm 2.28m-min'!A16</f>
        <v>13196219</v>
      </c>
      <c r="B119" s="51">
        <f>Table1[[#This Row],[Durata d''esercizio min. Doppie corse]]/(Cycle_max*60*24)</f>
        <v>261.82974206349206</v>
      </c>
      <c r="C119" s="49">
        <f>'80Nm 33mm 2.28m-min'!B16</f>
        <v>0.53700000000000003</v>
      </c>
      <c r="D119" s="24" t="str">
        <f>'80Nm 33mm 2.28m-min'!C16</f>
        <v>Tr30x6</v>
      </c>
      <c r="E119" s="24" t="str">
        <f>'80Nm 33mm 2.28m-min'!D16</f>
        <v>Tr</v>
      </c>
      <c r="F119" s="35">
        <f>'80Nm 33mm 2.28m-min'!E16</f>
        <v>30</v>
      </c>
      <c r="G119" s="14" t="e">
        <f>'80Nm 33mm 2.28m-min'!F16</f>
        <v>#N/A</v>
      </c>
      <c r="H119" s="41">
        <f>'80Nm 33mm 2.28m-min'!G16</f>
        <v>6</v>
      </c>
      <c r="I119" s="24" t="str">
        <f>'80Nm 33mm 2.28m-min'!H16</f>
        <v>J</v>
      </c>
      <c r="J119" s="35">
        <f>'80Nm 33mm 2.28m-min'!I16</f>
        <v>45</v>
      </c>
      <c r="K119" s="35">
        <f>'80Nm 33mm 2.28m-min'!J16</f>
        <v>46</v>
      </c>
      <c r="L119" s="25">
        <f>'80Nm 33mm 2.28m-min'!K16</f>
        <v>33.869999999999997</v>
      </c>
      <c r="M119" s="24" t="str">
        <f>'80Nm 33mm 2.28m-min'!L16</f>
        <v>Acciaio inox</v>
      </c>
      <c r="N119" s="25">
        <f>'80Nm 33mm 2.28m-min'!M16</f>
        <v>240.9</v>
      </c>
      <c r="O119" s="37">
        <f>'80Nm 33mm 2.28m-min'!N16</f>
        <v>80</v>
      </c>
      <c r="P119" s="41">
        <f>'80Nm 33mm 2.28m-min'!O16</f>
        <v>33</v>
      </c>
      <c r="Q119" s="46">
        <f>'80Nm 33mm 2.28m-min'!P16</f>
        <v>2.2810000000000001</v>
      </c>
      <c r="R119" s="14">
        <f>'80Nm 33mm 2.28m-min'!Q16</f>
        <v>385</v>
      </c>
      <c r="S119" s="26">
        <f>'80Nm 33mm 2.28m-min'!R16</f>
        <v>1</v>
      </c>
    </row>
    <row r="120" spans="1:19" x14ac:dyDescent="0.25">
      <c r="A120" s="24">
        <f>'120Nm 22mm 1.52m-min'!A16</f>
        <v>13196219</v>
      </c>
      <c r="B120" s="51">
        <f>Table1[[#This Row],[Durata d''esercizio min. Doppie corse]]/(Cycle_max*60*24)</f>
        <v>261.82974206349206</v>
      </c>
      <c r="C120" s="49">
        <f>'120Nm 22mm 1.52m-min'!B16</f>
        <v>0.77600000000000002</v>
      </c>
      <c r="D120" s="24" t="str">
        <f>'120Nm 22mm 1.52m-min'!C16</f>
        <v>Tr30x6</v>
      </c>
      <c r="E120" s="24" t="str">
        <f>'120Nm 22mm 1.52m-min'!D16</f>
        <v>Tr</v>
      </c>
      <c r="F120" s="35">
        <f>'120Nm 22mm 1.52m-min'!E16</f>
        <v>30</v>
      </c>
      <c r="G120" s="14" t="e">
        <f>'120Nm 22mm 1.52m-min'!F16</f>
        <v>#N/A</v>
      </c>
      <c r="H120" s="41">
        <f>'120Nm 22mm 1.52m-min'!G16</f>
        <v>6</v>
      </c>
      <c r="I120" s="24" t="str">
        <f>'120Nm 22mm 1.52m-min'!H16</f>
        <v>J</v>
      </c>
      <c r="J120" s="35">
        <f>'120Nm 22mm 1.52m-min'!I16</f>
        <v>38</v>
      </c>
      <c r="K120" s="35">
        <f>'120Nm 22mm 1.52m-min'!J16</f>
        <v>46</v>
      </c>
      <c r="L120" s="25">
        <f>'120Nm 22mm 1.52m-min'!K16</f>
        <v>29.79</v>
      </c>
      <c r="M120" s="24" t="str">
        <f>'120Nm 22mm 1.52m-min'!L16</f>
        <v>Acciaio inox</v>
      </c>
      <c r="N120" s="25">
        <f>'120Nm 22mm 1.52m-min'!M16</f>
        <v>240.9</v>
      </c>
      <c r="O120" s="37">
        <f>'120Nm 22mm 1.52m-min'!N16</f>
        <v>120</v>
      </c>
      <c r="P120" s="41">
        <f>'120Nm 22mm 1.52m-min'!O16</f>
        <v>22</v>
      </c>
      <c r="Q120" s="46">
        <f>'120Nm 22mm 1.52m-min'!P16</f>
        <v>1.5209999999999999</v>
      </c>
      <c r="R120" s="14">
        <f>'120Nm 22mm 1.52m-min'!Q16</f>
        <v>256.66666666666669</v>
      </c>
      <c r="S120" s="26">
        <f>'120Nm 22mm 1.52m-min'!R16</f>
        <v>1</v>
      </c>
    </row>
    <row r="121" spans="1:19" x14ac:dyDescent="0.25">
      <c r="A121" s="24">
        <f>'120Nm 22mm 1.52m-min'!A17</f>
        <v>13196219</v>
      </c>
      <c r="B121" s="51">
        <f>Table1[[#This Row],[Durata d''esercizio min. Doppie corse]]/(Cycle_max*60*24)</f>
        <v>261.82974206349206</v>
      </c>
      <c r="C121" s="49">
        <f>'120Nm 22mm 1.52m-min'!B17</f>
        <v>0.77600000000000002</v>
      </c>
      <c r="D121" s="24" t="str">
        <f>'120Nm 22mm 1.52m-min'!C17</f>
        <v>Tr30x6</v>
      </c>
      <c r="E121" s="24" t="str">
        <f>'120Nm 22mm 1.52m-min'!D17</f>
        <v>Tr</v>
      </c>
      <c r="F121" s="35">
        <f>'120Nm 22mm 1.52m-min'!E17</f>
        <v>30</v>
      </c>
      <c r="G121" s="14" t="e">
        <f>'120Nm 22mm 1.52m-min'!F17</f>
        <v>#N/A</v>
      </c>
      <c r="H121" s="41">
        <f>'120Nm 22mm 1.52m-min'!G17</f>
        <v>6</v>
      </c>
      <c r="I121" s="24" t="str">
        <f>'120Nm 22mm 1.52m-min'!H17</f>
        <v>J</v>
      </c>
      <c r="J121" s="35">
        <f>'120Nm 22mm 1.52m-min'!I17</f>
        <v>45</v>
      </c>
      <c r="K121" s="35">
        <f>'120Nm 22mm 1.52m-min'!J17</f>
        <v>46</v>
      </c>
      <c r="L121" s="25">
        <f>'120Nm 22mm 1.52m-min'!K17</f>
        <v>33.869999999999997</v>
      </c>
      <c r="M121" s="24" t="str">
        <f>'120Nm 22mm 1.52m-min'!L17</f>
        <v>Acciaio inox</v>
      </c>
      <c r="N121" s="25">
        <f>'120Nm 22mm 1.52m-min'!M17</f>
        <v>240.9</v>
      </c>
      <c r="O121" s="37">
        <f>'120Nm 22mm 1.52m-min'!N17</f>
        <v>120</v>
      </c>
      <c r="P121" s="41">
        <f>'120Nm 22mm 1.52m-min'!O17</f>
        <v>22</v>
      </c>
      <c r="Q121" s="46">
        <f>'120Nm 22mm 1.52m-min'!P17</f>
        <v>1.5209999999999999</v>
      </c>
      <c r="R121" s="14">
        <f>'120Nm 22mm 1.52m-min'!Q17</f>
        <v>256.66666666666669</v>
      </c>
      <c r="S121" s="26">
        <f>'120Nm 22mm 1.52m-min'!R17</f>
        <v>1</v>
      </c>
    </row>
    <row r="122" spans="1:19" x14ac:dyDescent="0.25">
      <c r="A122" s="24">
        <f>'240Nm 11mm 0.76m-min'!A16</f>
        <v>13196219</v>
      </c>
      <c r="B122" s="51">
        <f>Table1[[#This Row],[Durata d''esercizio min. Doppie corse]]/(Cycle_max*60*24)</f>
        <v>261.82974206349206</v>
      </c>
      <c r="C122" s="49">
        <f>'240Nm 11mm 0.76m-min'!B16</f>
        <v>1.492</v>
      </c>
      <c r="D122" s="24" t="str">
        <f>'240Nm 11mm 0.76m-min'!C16</f>
        <v>Tr30x6</v>
      </c>
      <c r="E122" s="24" t="str">
        <f>'240Nm 11mm 0.76m-min'!D16</f>
        <v>Tr</v>
      </c>
      <c r="F122" s="35">
        <f>'240Nm 11mm 0.76m-min'!E16</f>
        <v>30</v>
      </c>
      <c r="G122" s="14" t="e">
        <f>'240Nm 11mm 0.76m-min'!F16</f>
        <v>#N/A</v>
      </c>
      <c r="H122" s="41">
        <f>'240Nm 11mm 0.76m-min'!G16</f>
        <v>6</v>
      </c>
      <c r="I122" s="24" t="str">
        <f>'240Nm 11mm 0.76m-min'!H16</f>
        <v>J</v>
      </c>
      <c r="J122" s="35">
        <f>'240Nm 11mm 0.76m-min'!I16</f>
        <v>38</v>
      </c>
      <c r="K122" s="35">
        <f>'240Nm 11mm 0.76m-min'!J16</f>
        <v>46</v>
      </c>
      <c r="L122" s="25">
        <f>'240Nm 11mm 0.76m-min'!K16</f>
        <v>29.79</v>
      </c>
      <c r="M122" s="24" t="str">
        <f>'240Nm 11mm 0.76m-min'!L16</f>
        <v>Acciaio inox</v>
      </c>
      <c r="N122" s="25">
        <f>'240Nm 11mm 0.76m-min'!M16</f>
        <v>240.9</v>
      </c>
      <c r="O122" s="37">
        <f>'240Nm 11mm 0.76m-min'!N16</f>
        <v>240</v>
      </c>
      <c r="P122" s="41">
        <f>'240Nm 11mm 0.76m-min'!O16</f>
        <v>11</v>
      </c>
      <c r="Q122" s="46">
        <f>'240Nm 11mm 0.76m-min'!P16</f>
        <v>0.76049999999999995</v>
      </c>
      <c r="R122" s="14">
        <f>'240Nm 11mm 0.76m-min'!Q16</f>
        <v>128.33333333333334</v>
      </c>
      <c r="S122" s="26">
        <f>'240Nm 11mm 0.76m-min'!R16</f>
        <v>1</v>
      </c>
    </row>
    <row r="123" spans="1:19" x14ac:dyDescent="0.25">
      <c r="A123" s="24">
        <f>'240Nm 11mm 0.76m-min'!A17</f>
        <v>13196219</v>
      </c>
      <c r="B123" s="51">
        <f>Table1[[#This Row],[Durata d''esercizio min. Doppie corse]]/(Cycle_max*60*24)</f>
        <v>261.82974206349206</v>
      </c>
      <c r="C123" s="49">
        <f>'240Nm 11mm 0.76m-min'!B17</f>
        <v>1.492</v>
      </c>
      <c r="D123" s="24" t="str">
        <f>'240Nm 11mm 0.76m-min'!C17</f>
        <v>Tr30x6</v>
      </c>
      <c r="E123" s="24" t="str">
        <f>'240Nm 11mm 0.76m-min'!D17</f>
        <v>Tr</v>
      </c>
      <c r="F123" s="35">
        <f>'240Nm 11mm 0.76m-min'!E17</f>
        <v>30</v>
      </c>
      <c r="G123" s="14" t="e">
        <f>'240Nm 11mm 0.76m-min'!F17</f>
        <v>#N/A</v>
      </c>
      <c r="H123" s="41">
        <f>'240Nm 11mm 0.76m-min'!G17</f>
        <v>6</v>
      </c>
      <c r="I123" s="24" t="str">
        <f>'240Nm 11mm 0.76m-min'!H17</f>
        <v>J</v>
      </c>
      <c r="J123" s="35">
        <f>'240Nm 11mm 0.76m-min'!I17</f>
        <v>45</v>
      </c>
      <c r="K123" s="35">
        <f>'240Nm 11mm 0.76m-min'!J17</f>
        <v>46</v>
      </c>
      <c r="L123" s="25">
        <f>'240Nm 11mm 0.76m-min'!K17</f>
        <v>33.869999999999997</v>
      </c>
      <c r="M123" s="24" t="str">
        <f>'240Nm 11mm 0.76m-min'!L17</f>
        <v>Acciaio inox</v>
      </c>
      <c r="N123" s="25">
        <f>'240Nm 11mm 0.76m-min'!M17</f>
        <v>240.9</v>
      </c>
      <c r="O123" s="37">
        <f>'240Nm 11mm 0.76m-min'!N17</f>
        <v>240</v>
      </c>
      <c r="P123" s="41">
        <f>'240Nm 11mm 0.76m-min'!O17</f>
        <v>11</v>
      </c>
      <c r="Q123" s="46">
        <f>'240Nm 11mm 0.76m-min'!P17</f>
        <v>0.76049999999999995</v>
      </c>
      <c r="R123" s="14">
        <f>'240Nm 11mm 0.76m-min'!Q17</f>
        <v>128.33333333333334</v>
      </c>
      <c r="S123" s="26">
        <f>'240Nm 11mm 0.76m-min'!R17</f>
        <v>1</v>
      </c>
    </row>
    <row r="124" spans="1:19" x14ac:dyDescent="0.25">
      <c r="A124" s="24">
        <f>'80Nm 33mm 2.28m-min'!A17</f>
        <v>12567828</v>
      </c>
      <c r="B124" s="51">
        <f>Table1[[#This Row],[Durata d''esercizio min. Doppie corse]]/(Cycle_max*60*24)</f>
        <v>249.36166666666668</v>
      </c>
      <c r="C124" s="49">
        <f>'80Nm 33mm 2.28m-min'!B17</f>
        <v>0.53700000000000003</v>
      </c>
      <c r="D124" s="24" t="str">
        <f>'80Nm 33mm 2.28m-min'!C17</f>
        <v>Tr30x6</v>
      </c>
      <c r="E124" s="24" t="str">
        <f>'80Nm 33mm 2.28m-min'!D17</f>
        <v>Tr</v>
      </c>
      <c r="F124" s="35">
        <f>'80Nm 33mm 2.28m-min'!E17</f>
        <v>30</v>
      </c>
      <c r="G124" s="14" t="e">
        <f>'80Nm 33mm 2.28m-min'!F17</f>
        <v>#N/A</v>
      </c>
      <c r="H124" s="41">
        <f>'80Nm 33mm 2.28m-min'!G17</f>
        <v>6</v>
      </c>
      <c r="I124" s="24" t="str">
        <f>'80Nm 33mm 2.28m-min'!H17</f>
        <v>W300</v>
      </c>
      <c r="J124" s="35">
        <f>'80Nm 33mm 2.28m-min'!I17</f>
        <v>38</v>
      </c>
      <c r="K124" s="35">
        <f>'80Nm 33mm 2.28m-min'!J17</f>
        <v>46</v>
      </c>
      <c r="L124" s="25">
        <f>'80Nm 33mm 2.28m-min'!K17</f>
        <v>37.39</v>
      </c>
      <c r="M124" s="24" t="str">
        <f>'80Nm 33mm 2.28m-min'!L17</f>
        <v>Acciaio inox</v>
      </c>
      <c r="N124" s="25">
        <f>'80Nm 33mm 2.28m-min'!M17</f>
        <v>240.9</v>
      </c>
      <c r="O124" s="37">
        <f>'80Nm 33mm 2.28m-min'!N17</f>
        <v>80</v>
      </c>
      <c r="P124" s="41">
        <f>'80Nm 33mm 2.28m-min'!O17</f>
        <v>33</v>
      </c>
      <c r="Q124" s="46">
        <f>'80Nm 33mm 2.28m-min'!P17</f>
        <v>2.2810000000000001</v>
      </c>
      <c r="R124" s="14">
        <f>'80Nm 33mm 2.28m-min'!Q17</f>
        <v>385</v>
      </c>
      <c r="S124" s="26">
        <f>'80Nm 33mm 2.28m-min'!R17</f>
        <v>1</v>
      </c>
    </row>
    <row r="125" spans="1:19" x14ac:dyDescent="0.25">
      <c r="A125" s="24">
        <f>'80Nm 33mm 2.28m-min'!A18</f>
        <v>12567828</v>
      </c>
      <c r="B125" s="51">
        <f>Table1[[#This Row],[Durata d''esercizio min. Doppie corse]]/(Cycle_max*60*24)</f>
        <v>249.36166666666668</v>
      </c>
      <c r="C125" s="49">
        <f>'80Nm 33mm 2.28m-min'!B18</f>
        <v>0.53700000000000003</v>
      </c>
      <c r="D125" s="24" t="str">
        <f>'80Nm 33mm 2.28m-min'!C18</f>
        <v>Tr30x6</v>
      </c>
      <c r="E125" s="24" t="str">
        <f>'80Nm 33mm 2.28m-min'!D18</f>
        <v>Tr</v>
      </c>
      <c r="F125" s="35">
        <f>'80Nm 33mm 2.28m-min'!E18</f>
        <v>30</v>
      </c>
      <c r="G125" s="14" t="e">
        <f>'80Nm 33mm 2.28m-min'!F18</f>
        <v>#N/A</v>
      </c>
      <c r="H125" s="41">
        <f>'80Nm 33mm 2.28m-min'!G18</f>
        <v>6</v>
      </c>
      <c r="I125" s="24" t="str">
        <f>'80Nm 33mm 2.28m-min'!H18</f>
        <v>W300</v>
      </c>
      <c r="J125" s="35">
        <f>'80Nm 33mm 2.28m-min'!I18</f>
        <v>45</v>
      </c>
      <c r="K125" s="35">
        <f>'80Nm 33mm 2.28m-min'!J18</f>
        <v>46</v>
      </c>
      <c r="L125" s="25">
        <f>'80Nm 33mm 2.28m-min'!K18</f>
        <v>43.4</v>
      </c>
      <c r="M125" s="24" t="str">
        <f>'80Nm 33mm 2.28m-min'!L18</f>
        <v>Acciaio inox</v>
      </c>
      <c r="N125" s="25">
        <f>'80Nm 33mm 2.28m-min'!M18</f>
        <v>240.9</v>
      </c>
      <c r="O125" s="37">
        <f>'80Nm 33mm 2.28m-min'!N18</f>
        <v>80</v>
      </c>
      <c r="P125" s="41">
        <f>'80Nm 33mm 2.28m-min'!O18</f>
        <v>33</v>
      </c>
      <c r="Q125" s="46">
        <f>'80Nm 33mm 2.28m-min'!P18</f>
        <v>2.2810000000000001</v>
      </c>
      <c r="R125" s="14">
        <f>'80Nm 33mm 2.28m-min'!Q18</f>
        <v>385</v>
      </c>
      <c r="S125" s="26">
        <f>'80Nm 33mm 2.28m-min'!R18</f>
        <v>1</v>
      </c>
    </row>
    <row r="126" spans="1:19" x14ac:dyDescent="0.25">
      <c r="A126" s="24">
        <f>'120Nm 22mm 1.52m-min'!A18</f>
        <v>12567828</v>
      </c>
      <c r="B126" s="51">
        <f>Table1[[#This Row],[Durata d''esercizio min. Doppie corse]]/(Cycle_max*60*24)</f>
        <v>249.36166666666668</v>
      </c>
      <c r="C126" s="49">
        <f>'120Nm 22mm 1.52m-min'!B18</f>
        <v>0.77600000000000002</v>
      </c>
      <c r="D126" s="24" t="str">
        <f>'120Nm 22mm 1.52m-min'!C18</f>
        <v>Tr30x6</v>
      </c>
      <c r="E126" s="24" t="str">
        <f>'120Nm 22mm 1.52m-min'!D18</f>
        <v>Tr</v>
      </c>
      <c r="F126" s="35">
        <f>'120Nm 22mm 1.52m-min'!E18</f>
        <v>30</v>
      </c>
      <c r="G126" s="14" t="e">
        <f>'120Nm 22mm 1.52m-min'!F18</f>
        <v>#N/A</v>
      </c>
      <c r="H126" s="41">
        <f>'120Nm 22mm 1.52m-min'!G18</f>
        <v>6</v>
      </c>
      <c r="I126" s="24" t="str">
        <f>'120Nm 22mm 1.52m-min'!H18</f>
        <v>W300</v>
      </c>
      <c r="J126" s="35">
        <f>'120Nm 22mm 1.52m-min'!I18</f>
        <v>38</v>
      </c>
      <c r="K126" s="35">
        <f>'120Nm 22mm 1.52m-min'!J18</f>
        <v>46</v>
      </c>
      <c r="L126" s="25">
        <f>'120Nm 22mm 1.52m-min'!K18</f>
        <v>37.39</v>
      </c>
      <c r="M126" s="24" t="str">
        <f>'120Nm 22mm 1.52m-min'!L18</f>
        <v>Acciaio inox</v>
      </c>
      <c r="N126" s="25">
        <f>'120Nm 22mm 1.52m-min'!M18</f>
        <v>240.9</v>
      </c>
      <c r="O126" s="37">
        <f>'120Nm 22mm 1.52m-min'!N18</f>
        <v>120</v>
      </c>
      <c r="P126" s="41">
        <f>'120Nm 22mm 1.52m-min'!O18</f>
        <v>22</v>
      </c>
      <c r="Q126" s="46">
        <f>'120Nm 22mm 1.52m-min'!P18</f>
        <v>1.5209999999999999</v>
      </c>
      <c r="R126" s="14">
        <f>'120Nm 22mm 1.52m-min'!Q18</f>
        <v>256.66666666666669</v>
      </c>
      <c r="S126" s="26">
        <f>'120Nm 22mm 1.52m-min'!R18</f>
        <v>1</v>
      </c>
    </row>
    <row r="127" spans="1:19" x14ac:dyDescent="0.25">
      <c r="A127" s="24">
        <f>'120Nm 22mm 1.52m-min'!A19</f>
        <v>12567828</v>
      </c>
      <c r="B127" s="51">
        <f>Table1[[#This Row],[Durata d''esercizio min. Doppie corse]]/(Cycle_max*60*24)</f>
        <v>249.36166666666668</v>
      </c>
      <c r="C127" s="49">
        <f>'120Nm 22mm 1.52m-min'!B19</f>
        <v>0.77600000000000002</v>
      </c>
      <c r="D127" s="24" t="str">
        <f>'120Nm 22mm 1.52m-min'!C19</f>
        <v>Tr30x6</v>
      </c>
      <c r="E127" s="24" t="str">
        <f>'120Nm 22mm 1.52m-min'!D19</f>
        <v>Tr</v>
      </c>
      <c r="F127" s="35">
        <f>'120Nm 22mm 1.52m-min'!E19</f>
        <v>30</v>
      </c>
      <c r="G127" s="14" t="e">
        <f>'120Nm 22mm 1.52m-min'!F19</f>
        <v>#N/A</v>
      </c>
      <c r="H127" s="41">
        <f>'120Nm 22mm 1.52m-min'!G19</f>
        <v>6</v>
      </c>
      <c r="I127" s="24" t="str">
        <f>'120Nm 22mm 1.52m-min'!H19</f>
        <v>W300</v>
      </c>
      <c r="J127" s="35">
        <f>'120Nm 22mm 1.52m-min'!I19</f>
        <v>45</v>
      </c>
      <c r="K127" s="35">
        <f>'120Nm 22mm 1.52m-min'!J19</f>
        <v>46</v>
      </c>
      <c r="L127" s="25">
        <f>'120Nm 22mm 1.52m-min'!K19</f>
        <v>43.4</v>
      </c>
      <c r="M127" s="24" t="str">
        <f>'120Nm 22mm 1.52m-min'!L19</f>
        <v>Acciaio inox</v>
      </c>
      <c r="N127" s="25">
        <f>'120Nm 22mm 1.52m-min'!M19</f>
        <v>240.9</v>
      </c>
      <c r="O127" s="37">
        <f>'120Nm 22mm 1.52m-min'!N19</f>
        <v>120</v>
      </c>
      <c r="P127" s="41">
        <f>'120Nm 22mm 1.52m-min'!O19</f>
        <v>22</v>
      </c>
      <c r="Q127" s="46">
        <f>'120Nm 22mm 1.52m-min'!P19</f>
        <v>1.5209999999999999</v>
      </c>
      <c r="R127" s="14">
        <f>'120Nm 22mm 1.52m-min'!Q19</f>
        <v>256.66666666666669</v>
      </c>
      <c r="S127" s="26">
        <f>'120Nm 22mm 1.52m-min'!R19</f>
        <v>1</v>
      </c>
    </row>
    <row r="128" spans="1:19" x14ac:dyDescent="0.25">
      <c r="A128" s="24">
        <f>'240Nm 11mm 0.76m-min'!A18</f>
        <v>12567828</v>
      </c>
      <c r="B128" s="51">
        <f>Table1[[#This Row],[Durata d''esercizio min. Doppie corse]]/(Cycle_max*60*24)</f>
        <v>249.36166666666668</v>
      </c>
      <c r="C128" s="49">
        <f>'240Nm 11mm 0.76m-min'!B18</f>
        <v>1.492</v>
      </c>
      <c r="D128" s="24" t="str">
        <f>'240Nm 11mm 0.76m-min'!C18</f>
        <v>Tr30x6</v>
      </c>
      <c r="E128" s="24" t="str">
        <f>'240Nm 11mm 0.76m-min'!D18</f>
        <v>Tr</v>
      </c>
      <c r="F128" s="35">
        <f>'240Nm 11mm 0.76m-min'!E18</f>
        <v>30</v>
      </c>
      <c r="G128" s="14" t="e">
        <f>'240Nm 11mm 0.76m-min'!F18</f>
        <v>#N/A</v>
      </c>
      <c r="H128" s="41">
        <f>'240Nm 11mm 0.76m-min'!G18</f>
        <v>6</v>
      </c>
      <c r="I128" s="24" t="str">
        <f>'240Nm 11mm 0.76m-min'!H18</f>
        <v>W300</v>
      </c>
      <c r="J128" s="35">
        <f>'240Nm 11mm 0.76m-min'!I18</f>
        <v>38</v>
      </c>
      <c r="K128" s="35">
        <f>'240Nm 11mm 0.76m-min'!J18</f>
        <v>46</v>
      </c>
      <c r="L128" s="25">
        <f>'240Nm 11mm 0.76m-min'!K18</f>
        <v>37.39</v>
      </c>
      <c r="M128" s="24" t="str">
        <f>'240Nm 11mm 0.76m-min'!L18</f>
        <v>Acciaio inox</v>
      </c>
      <c r="N128" s="25">
        <f>'240Nm 11mm 0.76m-min'!M18</f>
        <v>240.9</v>
      </c>
      <c r="O128" s="37">
        <f>'240Nm 11mm 0.76m-min'!N18</f>
        <v>240</v>
      </c>
      <c r="P128" s="41">
        <f>'240Nm 11mm 0.76m-min'!O18</f>
        <v>11</v>
      </c>
      <c r="Q128" s="46">
        <f>'240Nm 11mm 0.76m-min'!P18</f>
        <v>0.76049999999999995</v>
      </c>
      <c r="R128" s="14">
        <f>'240Nm 11mm 0.76m-min'!Q18</f>
        <v>128.33333333333334</v>
      </c>
      <c r="S128" s="26">
        <f>'240Nm 11mm 0.76m-min'!R18</f>
        <v>1</v>
      </c>
    </row>
    <row r="129" spans="1:19" x14ac:dyDescent="0.25">
      <c r="A129" s="24">
        <f>'240Nm 11mm 0.76m-min'!A19</f>
        <v>12567828</v>
      </c>
      <c r="B129" s="51">
        <f>Table1[[#This Row],[Durata d''esercizio min. Doppie corse]]/(Cycle_max*60*24)</f>
        <v>249.36166666666668</v>
      </c>
      <c r="C129" s="49">
        <f>'240Nm 11mm 0.76m-min'!B19</f>
        <v>1.492</v>
      </c>
      <c r="D129" s="24" t="str">
        <f>'240Nm 11mm 0.76m-min'!C19</f>
        <v>Tr30x6</v>
      </c>
      <c r="E129" s="24" t="str">
        <f>'240Nm 11mm 0.76m-min'!D19</f>
        <v>Tr</v>
      </c>
      <c r="F129" s="35">
        <f>'240Nm 11mm 0.76m-min'!E19</f>
        <v>30</v>
      </c>
      <c r="G129" s="14" t="e">
        <f>'240Nm 11mm 0.76m-min'!F19</f>
        <v>#N/A</v>
      </c>
      <c r="H129" s="41">
        <f>'240Nm 11mm 0.76m-min'!G19</f>
        <v>6</v>
      </c>
      <c r="I129" s="24" t="str">
        <f>'240Nm 11mm 0.76m-min'!H19</f>
        <v>W300</v>
      </c>
      <c r="J129" s="35">
        <f>'240Nm 11mm 0.76m-min'!I19</f>
        <v>45</v>
      </c>
      <c r="K129" s="35">
        <f>'240Nm 11mm 0.76m-min'!J19</f>
        <v>46</v>
      </c>
      <c r="L129" s="25">
        <f>'240Nm 11mm 0.76m-min'!K19</f>
        <v>43.4</v>
      </c>
      <c r="M129" s="24" t="str">
        <f>'240Nm 11mm 0.76m-min'!L19</f>
        <v>Acciaio inox</v>
      </c>
      <c r="N129" s="25">
        <f>'240Nm 11mm 0.76m-min'!M19</f>
        <v>240.9</v>
      </c>
      <c r="O129" s="37">
        <f>'240Nm 11mm 0.76m-min'!N19</f>
        <v>240</v>
      </c>
      <c r="P129" s="41">
        <f>'240Nm 11mm 0.76m-min'!O19</f>
        <v>11</v>
      </c>
      <c r="Q129" s="46">
        <f>'240Nm 11mm 0.76m-min'!P19</f>
        <v>0.76049999999999995</v>
      </c>
      <c r="R129" s="14">
        <f>'240Nm 11mm 0.76m-min'!Q19</f>
        <v>128.33333333333334</v>
      </c>
      <c r="S129" s="26">
        <f>'240Nm 11mm 0.76m-min'!R19</f>
        <v>1</v>
      </c>
    </row>
    <row r="130" spans="1:19" x14ac:dyDescent="0.25">
      <c r="A130" s="24">
        <f>'80Nm 33mm 2.28m-min'!A19</f>
        <v>11225584</v>
      </c>
      <c r="B130" s="51">
        <f>Table1[[#This Row],[Durata d''esercizio min. Doppie corse]]/(Cycle_max*60*24)</f>
        <v>222.72984126984127</v>
      </c>
      <c r="C130" s="49">
        <f>'80Nm 33mm 2.28m-min'!B19</f>
        <v>0.378</v>
      </c>
      <c r="D130" s="24" t="str">
        <f>'80Nm 33mm 2.28m-min'!C19</f>
        <v>Tr20x4</v>
      </c>
      <c r="E130" s="24" t="str">
        <f>'80Nm 33mm 2.28m-min'!D19</f>
        <v>Tr</v>
      </c>
      <c r="F130" s="35">
        <f>'80Nm 33mm 2.28m-min'!E19</f>
        <v>20</v>
      </c>
      <c r="G130" s="14" t="e">
        <f>'80Nm 33mm 2.28m-min'!F19</f>
        <v>#N/A</v>
      </c>
      <c r="H130" s="41">
        <f>'80Nm 33mm 2.28m-min'!G19</f>
        <v>4</v>
      </c>
      <c r="I130" s="24" t="str">
        <f>'80Nm 33mm 2.28m-min'!H19</f>
        <v>J200</v>
      </c>
      <c r="J130" s="35">
        <f>'80Nm 33mm 2.28m-min'!I19</f>
        <v>32</v>
      </c>
      <c r="K130" s="35">
        <f>'80Nm 33mm 2.28m-min'!J19</f>
        <v>44</v>
      </c>
      <c r="L130" s="25">
        <f>'80Nm 33mm 2.28m-min'!K19</f>
        <v>37.82</v>
      </c>
      <c r="M130" s="24" t="str">
        <f>'80Nm 33mm 2.28m-min'!L19</f>
        <v>Alluminio</v>
      </c>
      <c r="N130" s="25">
        <f>'80Nm 33mm 2.28m-min'!M19</f>
        <v>255</v>
      </c>
      <c r="O130" s="37">
        <f>'80Nm 33mm 2.28m-min'!N19</f>
        <v>80</v>
      </c>
      <c r="P130" s="41">
        <f>'80Nm 33mm 2.28m-min'!O19</f>
        <v>33</v>
      </c>
      <c r="Q130" s="46">
        <f>'80Nm 33mm 2.28m-min'!P19</f>
        <v>2.2810000000000001</v>
      </c>
      <c r="R130" s="14">
        <f>'80Nm 33mm 2.28m-min'!Q19</f>
        <v>577.5</v>
      </c>
      <c r="S130" s="26">
        <f>'80Nm 33mm 2.28m-min'!R19</f>
        <v>1</v>
      </c>
    </row>
    <row r="131" spans="1:19" x14ac:dyDescent="0.25">
      <c r="A131" s="24">
        <f>'120Nm 22mm 1.52m-min'!A20</f>
        <v>11225584</v>
      </c>
      <c r="B131" s="51">
        <f>Table1[[#This Row],[Durata d''esercizio min. Doppie corse]]/(Cycle_max*60*24)</f>
        <v>222.72984126984127</v>
      </c>
      <c r="C131" s="49">
        <f>'120Nm 22mm 1.52m-min'!B20</f>
        <v>0.53700000000000003</v>
      </c>
      <c r="D131" s="24" t="str">
        <f>'120Nm 22mm 1.52m-min'!C20</f>
        <v>Tr20x4</v>
      </c>
      <c r="E131" s="24" t="str">
        <f>'120Nm 22mm 1.52m-min'!D20</f>
        <v>Tr</v>
      </c>
      <c r="F131" s="35">
        <f>'120Nm 22mm 1.52m-min'!E20</f>
        <v>20</v>
      </c>
      <c r="G131" s="14" t="e">
        <f>'120Nm 22mm 1.52m-min'!F20</f>
        <v>#N/A</v>
      </c>
      <c r="H131" s="41">
        <f>'120Nm 22mm 1.52m-min'!G20</f>
        <v>4</v>
      </c>
      <c r="I131" s="24" t="str">
        <f>'120Nm 22mm 1.52m-min'!H20</f>
        <v>J200</v>
      </c>
      <c r="J131" s="35">
        <f>'120Nm 22mm 1.52m-min'!I20</f>
        <v>32</v>
      </c>
      <c r="K131" s="35">
        <f>'120Nm 22mm 1.52m-min'!J20</f>
        <v>44</v>
      </c>
      <c r="L131" s="25">
        <f>'120Nm 22mm 1.52m-min'!K20</f>
        <v>37.82</v>
      </c>
      <c r="M131" s="24" t="str">
        <f>'120Nm 22mm 1.52m-min'!L20</f>
        <v>Alluminio</v>
      </c>
      <c r="N131" s="25">
        <f>'120Nm 22mm 1.52m-min'!M20</f>
        <v>255</v>
      </c>
      <c r="O131" s="37">
        <f>'120Nm 22mm 1.52m-min'!N20</f>
        <v>120</v>
      </c>
      <c r="P131" s="41">
        <f>'120Nm 22mm 1.52m-min'!O20</f>
        <v>22</v>
      </c>
      <c r="Q131" s="46">
        <f>'120Nm 22mm 1.52m-min'!P20</f>
        <v>1.5209999999999999</v>
      </c>
      <c r="R131" s="14">
        <f>'120Nm 22mm 1.52m-min'!Q20</f>
        <v>385</v>
      </c>
      <c r="S131" s="26">
        <f>'120Nm 22mm 1.52m-min'!R20</f>
        <v>1</v>
      </c>
    </row>
    <row r="132" spans="1:19" x14ac:dyDescent="0.25">
      <c r="A132" s="24">
        <f>'240Nm 11mm 0.76m-min'!A20</f>
        <v>11225584</v>
      </c>
      <c r="B132" s="51">
        <f>Table1[[#This Row],[Durata d''esercizio min. Doppie corse]]/(Cycle_max*60*24)</f>
        <v>222.72984126984127</v>
      </c>
      <c r="C132" s="49">
        <f>'240Nm 11mm 0.76m-min'!B20</f>
        <v>1.0149999999999999</v>
      </c>
      <c r="D132" s="24" t="str">
        <f>'240Nm 11mm 0.76m-min'!C20</f>
        <v>Tr20x4</v>
      </c>
      <c r="E132" s="24" t="str">
        <f>'240Nm 11mm 0.76m-min'!D20</f>
        <v>Tr</v>
      </c>
      <c r="F132" s="35">
        <f>'240Nm 11mm 0.76m-min'!E20</f>
        <v>20</v>
      </c>
      <c r="G132" s="14" t="e">
        <f>'240Nm 11mm 0.76m-min'!F20</f>
        <v>#N/A</v>
      </c>
      <c r="H132" s="41">
        <f>'240Nm 11mm 0.76m-min'!G20</f>
        <v>4</v>
      </c>
      <c r="I132" s="24" t="str">
        <f>'240Nm 11mm 0.76m-min'!H20</f>
        <v>J200</v>
      </c>
      <c r="J132" s="35">
        <f>'240Nm 11mm 0.76m-min'!I20</f>
        <v>32</v>
      </c>
      <c r="K132" s="35">
        <f>'240Nm 11mm 0.76m-min'!J20</f>
        <v>44</v>
      </c>
      <c r="L132" s="25">
        <f>'240Nm 11mm 0.76m-min'!K20</f>
        <v>37.82</v>
      </c>
      <c r="M132" s="24" t="str">
        <f>'240Nm 11mm 0.76m-min'!L20</f>
        <v>Alluminio</v>
      </c>
      <c r="N132" s="25">
        <f>'240Nm 11mm 0.76m-min'!M20</f>
        <v>255</v>
      </c>
      <c r="O132" s="37">
        <f>'240Nm 11mm 0.76m-min'!N20</f>
        <v>240</v>
      </c>
      <c r="P132" s="41">
        <f>'240Nm 11mm 0.76m-min'!O20</f>
        <v>11</v>
      </c>
      <c r="Q132" s="46">
        <f>'240Nm 11mm 0.76m-min'!P20</f>
        <v>0.76049999999999995</v>
      </c>
      <c r="R132" s="14">
        <f>'240Nm 11mm 0.76m-min'!Q20</f>
        <v>192.5</v>
      </c>
      <c r="S132" s="26">
        <f>'240Nm 11mm 0.76m-min'!R20</f>
        <v>1</v>
      </c>
    </row>
    <row r="133" spans="1:19" x14ac:dyDescent="0.25">
      <c r="A133" s="24">
        <f>'80Nm 33mm 2.28m-min'!A20</f>
        <v>10381759</v>
      </c>
      <c r="B133" s="51">
        <f>Table1[[#This Row],[Durata d''esercizio min. Doppie corse]]/(Cycle_max*60*24)</f>
        <v>205.98728174603175</v>
      </c>
      <c r="C133" s="49">
        <f>'80Nm 33mm 2.28m-min'!B20</f>
        <v>0.45800000000000002</v>
      </c>
      <c r="D133" s="24" t="str">
        <f>'80Nm 33mm 2.28m-min'!C20</f>
        <v>Tr28x5</v>
      </c>
      <c r="E133" s="24" t="str">
        <f>'80Nm 33mm 2.28m-min'!D20</f>
        <v>Tr</v>
      </c>
      <c r="F133" s="35">
        <f>'80Nm 33mm 2.28m-min'!E20</f>
        <v>28</v>
      </c>
      <c r="G133" s="14" t="e">
        <f>'80Nm 33mm 2.28m-min'!F20</f>
        <v>#N/A</v>
      </c>
      <c r="H133" s="41">
        <f>'80Nm 33mm 2.28m-min'!G20</f>
        <v>5</v>
      </c>
      <c r="I133" s="24" t="str">
        <f>'80Nm 33mm 2.28m-min'!H20</f>
        <v>J</v>
      </c>
      <c r="J133" s="35">
        <f>'80Nm 33mm 2.28m-min'!I20</f>
        <v>38</v>
      </c>
      <c r="K133" s="35">
        <f>'80Nm 33mm 2.28m-min'!J20</f>
        <v>46</v>
      </c>
      <c r="L133" s="25">
        <f>'80Nm 33mm 2.28m-min'!K20</f>
        <v>25.1</v>
      </c>
      <c r="M133" s="24" t="str">
        <f>'80Nm 33mm 2.28m-min'!L20</f>
        <v>Acciaio inox</v>
      </c>
      <c r="N133" s="25">
        <f>'80Nm 33mm 2.28m-min'!M20</f>
        <v>194.9</v>
      </c>
      <c r="O133" s="37">
        <f>'80Nm 33mm 2.28m-min'!N20</f>
        <v>80</v>
      </c>
      <c r="P133" s="41">
        <f>'80Nm 33mm 2.28m-min'!O20</f>
        <v>33</v>
      </c>
      <c r="Q133" s="46">
        <f>'80Nm 33mm 2.28m-min'!P20</f>
        <v>2.2810000000000001</v>
      </c>
      <c r="R133" s="14">
        <f>'80Nm 33mm 2.28m-min'!Q20</f>
        <v>462</v>
      </c>
      <c r="S133" s="26">
        <f>'80Nm 33mm 2.28m-min'!R20</f>
        <v>1</v>
      </c>
    </row>
    <row r="134" spans="1:19" x14ac:dyDescent="0.25">
      <c r="A134" s="24">
        <f>'120Nm 22mm 1.52m-min'!A21</f>
        <v>10381759</v>
      </c>
      <c r="B134" s="51">
        <f>Table1[[#This Row],[Durata d''esercizio min. Doppie corse]]/(Cycle_max*60*24)</f>
        <v>205.98728174603175</v>
      </c>
      <c r="C134" s="49">
        <f>'120Nm 22mm 1.52m-min'!B21</f>
        <v>0.65700000000000003</v>
      </c>
      <c r="D134" s="24" t="str">
        <f>'120Nm 22mm 1.52m-min'!C21</f>
        <v>Tr28x5</v>
      </c>
      <c r="E134" s="24" t="str">
        <f>'120Nm 22mm 1.52m-min'!D21</f>
        <v>Tr</v>
      </c>
      <c r="F134" s="35">
        <f>'120Nm 22mm 1.52m-min'!E21</f>
        <v>28</v>
      </c>
      <c r="G134" s="14" t="e">
        <f>'120Nm 22mm 1.52m-min'!F21</f>
        <v>#N/A</v>
      </c>
      <c r="H134" s="41">
        <f>'120Nm 22mm 1.52m-min'!G21</f>
        <v>5</v>
      </c>
      <c r="I134" s="24" t="str">
        <f>'120Nm 22mm 1.52m-min'!H21</f>
        <v>J</v>
      </c>
      <c r="J134" s="35">
        <f>'120Nm 22mm 1.52m-min'!I21</f>
        <v>38</v>
      </c>
      <c r="K134" s="35">
        <f>'120Nm 22mm 1.52m-min'!J21</f>
        <v>46</v>
      </c>
      <c r="L134" s="25">
        <f>'120Nm 22mm 1.52m-min'!K21</f>
        <v>25.1</v>
      </c>
      <c r="M134" s="24" t="str">
        <f>'120Nm 22mm 1.52m-min'!L21</f>
        <v>Acciaio inox</v>
      </c>
      <c r="N134" s="25">
        <f>'120Nm 22mm 1.52m-min'!M21</f>
        <v>194.9</v>
      </c>
      <c r="O134" s="37">
        <f>'120Nm 22mm 1.52m-min'!N21</f>
        <v>120</v>
      </c>
      <c r="P134" s="41">
        <f>'120Nm 22mm 1.52m-min'!O21</f>
        <v>22</v>
      </c>
      <c r="Q134" s="46">
        <f>'120Nm 22mm 1.52m-min'!P21</f>
        <v>1.5209999999999999</v>
      </c>
      <c r="R134" s="14">
        <f>'120Nm 22mm 1.52m-min'!Q21</f>
        <v>308</v>
      </c>
      <c r="S134" s="26">
        <f>'120Nm 22mm 1.52m-min'!R21</f>
        <v>1</v>
      </c>
    </row>
    <row r="135" spans="1:19" x14ac:dyDescent="0.25">
      <c r="A135" s="24">
        <f>'240Nm 11mm 0.76m-min'!A21</f>
        <v>10381759</v>
      </c>
      <c r="B135" s="51">
        <f>Table1[[#This Row],[Durata d''esercizio min. Doppie corse]]/(Cycle_max*60*24)</f>
        <v>205.98728174603175</v>
      </c>
      <c r="C135" s="49">
        <f>'240Nm 11mm 0.76m-min'!B21</f>
        <v>1.254</v>
      </c>
      <c r="D135" s="24" t="str">
        <f>'240Nm 11mm 0.76m-min'!C21</f>
        <v>Tr28x5</v>
      </c>
      <c r="E135" s="24" t="str">
        <f>'240Nm 11mm 0.76m-min'!D21</f>
        <v>Tr</v>
      </c>
      <c r="F135" s="35">
        <f>'240Nm 11mm 0.76m-min'!E21</f>
        <v>28</v>
      </c>
      <c r="G135" s="14" t="e">
        <f>'240Nm 11mm 0.76m-min'!F21</f>
        <v>#N/A</v>
      </c>
      <c r="H135" s="41">
        <f>'240Nm 11mm 0.76m-min'!G21</f>
        <v>5</v>
      </c>
      <c r="I135" s="24" t="str">
        <f>'240Nm 11mm 0.76m-min'!H21</f>
        <v>J</v>
      </c>
      <c r="J135" s="35">
        <f>'240Nm 11mm 0.76m-min'!I21</f>
        <v>38</v>
      </c>
      <c r="K135" s="35">
        <f>'240Nm 11mm 0.76m-min'!J21</f>
        <v>46</v>
      </c>
      <c r="L135" s="25">
        <f>'240Nm 11mm 0.76m-min'!K21</f>
        <v>25.1</v>
      </c>
      <c r="M135" s="24" t="str">
        <f>'240Nm 11mm 0.76m-min'!L21</f>
        <v>Acciaio inox</v>
      </c>
      <c r="N135" s="25">
        <f>'240Nm 11mm 0.76m-min'!M21</f>
        <v>194.9</v>
      </c>
      <c r="O135" s="37">
        <f>'240Nm 11mm 0.76m-min'!N21</f>
        <v>240</v>
      </c>
      <c r="P135" s="41">
        <f>'240Nm 11mm 0.76m-min'!O21</f>
        <v>11</v>
      </c>
      <c r="Q135" s="46">
        <f>'240Nm 11mm 0.76m-min'!P21</f>
        <v>0.76049999999999995</v>
      </c>
      <c r="R135" s="14">
        <f>'240Nm 11mm 0.76m-min'!Q21</f>
        <v>154</v>
      </c>
      <c r="S135" s="26">
        <f>'240Nm 11mm 0.76m-min'!R21</f>
        <v>1</v>
      </c>
    </row>
    <row r="136" spans="1:19" x14ac:dyDescent="0.25">
      <c r="A136" s="24">
        <f>'80Nm 33mm 2.28m-min'!A21</f>
        <v>10257824</v>
      </c>
      <c r="B136" s="51">
        <f>Table1[[#This Row],[Durata d''esercizio min. Doppie corse]]/(Cycle_max*60*24)</f>
        <v>203.52825396825398</v>
      </c>
      <c r="C136" s="49">
        <f>'80Nm 33mm 2.28m-min'!B21</f>
        <v>0.64900000000000002</v>
      </c>
      <c r="D136" s="24" t="str">
        <f>'80Nm 33mm 2.28m-min'!C21</f>
        <v>Ds20x20</v>
      </c>
      <c r="E136" s="24" t="str">
        <f>'80Nm 33mm 2.28m-min'!D21</f>
        <v>Ds</v>
      </c>
      <c r="F136" s="35">
        <f>'80Nm 33mm 2.28m-min'!E21</f>
        <v>20</v>
      </c>
      <c r="G136" s="14" t="e">
        <f>'80Nm 33mm 2.28m-min'!F21</f>
        <v>#N/A</v>
      </c>
      <c r="H136" s="41">
        <f>'80Nm 33mm 2.28m-min'!G21</f>
        <v>20</v>
      </c>
      <c r="I136" s="24" t="str">
        <f>'80Nm 33mm 2.28m-min'!H21</f>
        <v>J</v>
      </c>
      <c r="J136" s="35">
        <f>'80Nm 33mm 2.28m-min'!I21</f>
        <v>32</v>
      </c>
      <c r="K136" s="35">
        <f>'80Nm 33mm 2.28m-min'!J21</f>
        <v>44</v>
      </c>
      <c r="L136" s="25">
        <f>'80Nm 33mm 2.28m-min'!K21</f>
        <v>33.28</v>
      </c>
      <c r="M136" s="24" t="str">
        <f>'80Nm 33mm 2.28m-min'!L21</f>
        <v>Alluminio</v>
      </c>
      <c r="N136" s="25">
        <f>'80Nm 33mm 2.28m-min'!M21</f>
        <v>270</v>
      </c>
      <c r="O136" s="37">
        <f>'80Nm 33mm 2.28m-min'!N21</f>
        <v>80</v>
      </c>
      <c r="P136" s="41">
        <f>'80Nm 33mm 2.28m-min'!O21</f>
        <v>33</v>
      </c>
      <c r="Q136" s="46">
        <f>'80Nm 33mm 2.28m-min'!P21</f>
        <v>2.2810000000000001</v>
      </c>
      <c r="R136" s="14">
        <f>'80Nm 33mm 2.28m-min'!Q21</f>
        <v>115.5</v>
      </c>
      <c r="S136" s="26">
        <f>'80Nm 33mm 2.28m-min'!R21</f>
        <v>1</v>
      </c>
    </row>
    <row r="137" spans="1:19" x14ac:dyDescent="0.25">
      <c r="A137" s="24">
        <f>'80Nm 33mm 2.28m-min'!A22</f>
        <v>10257824</v>
      </c>
      <c r="B137" s="51">
        <f>Table1[[#This Row],[Durata d''esercizio min. Doppie corse]]/(Cycle_max*60*24)</f>
        <v>203.52825396825398</v>
      </c>
      <c r="C137" s="49">
        <f>'80Nm 33mm 2.28m-min'!B22</f>
        <v>0.64900000000000002</v>
      </c>
      <c r="D137" s="24" t="str">
        <f>'80Nm 33mm 2.28m-min'!C22</f>
        <v>Ds20x20</v>
      </c>
      <c r="E137" s="24" t="str">
        <f>'80Nm 33mm 2.28m-min'!D22</f>
        <v>Ds</v>
      </c>
      <c r="F137" s="35">
        <f>'80Nm 33mm 2.28m-min'!E22</f>
        <v>20</v>
      </c>
      <c r="G137" s="14" t="e">
        <f>'80Nm 33mm 2.28m-min'!F22</f>
        <v>#N/A</v>
      </c>
      <c r="H137" s="41">
        <f>'80Nm 33mm 2.28m-min'!G22</f>
        <v>20</v>
      </c>
      <c r="I137" s="24" t="str">
        <f>'80Nm 33mm 2.28m-min'!H22</f>
        <v>J</v>
      </c>
      <c r="J137" s="35">
        <f>'80Nm 33mm 2.28m-min'!I22</f>
        <v>32</v>
      </c>
      <c r="K137" s="35">
        <f>'80Nm 33mm 2.28m-min'!J22</f>
        <v>44</v>
      </c>
      <c r="L137" s="25">
        <f>'80Nm 33mm 2.28m-min'!K22</f>
        <v>33.28</v>
      </c>
      <c r="M137" s="24" t="str">
        <f>'80Nm 33mm 2.28m-min'!L22</f>
        <v>Acciaio inox</v>
      </c>
      <c r="N137" s="25">
        <f>'80Nm 33mm 2.28m-min'!M22</f>
        <v>154.97999999999999</v>
      </c>
      <c r="O137" s="37">
        <f>'80Nm 33mm 2.28m-min'!N22</f>
        <v>80</v>
      </c>
      <c r="P137" s="41">
        <f>'80Nm 33mm 2.28m-min'!O22</f>
        <v>33</v>
      </c>
      <c r="Q137" s="46">
        <f>'80Nm 33mm 2.28m-min'!P22</f>
        <v>2.2810000000000001</v>
      </c>
      <c r="R137" s="14">
        <f>'80Nm 33mm 2.28m-min'!Q22</f>
        <v>115.5</v>
      </c>
      <c r="S137" s="26">
        <f>'80Nm 33mm 2.28m-min'!R22</f>
        <v>1</v>
      </c>
    </row>
    <row r="138" spans="1:19" x14ac:dyDescent="0.25">
      <c r="A138" s="24">
        <f>'120Nm 22mm 1.52m-min'!A22</f>
        <v>10257824</v>
      </c>
      <c r="B138" s="51">
        <f>Table1[[#This Row],[Durata d''esercizio min. Doppie corse]]/(Cycle_max*60*24)</f>
        <v>203.52825396825398</v>
      </c>
      <c r="C138" s="49">
        <f>'120Nm 22mm 1.52m-min'!B22</f>
        <v>0.94399999999999995</v>
      </c>
      <c r="D138" s="24" t="str">
        <f>'120Nm 22mm 1.52m-min'!C22</f>
        <v>Ds20x20</v>
      </c>
      <c r="E138" s="24" t="str">
        <f>'120Nm 22mm 1.52m-min'!D22</f>
        <v>Ds</v>
      </c>
      <c r="F138" s="35">
        <f>'120Nm 22mm 1.52m-min'!E22</f>
        <v>20</v>
      </c>
      <c r="G138" s="14" t="e">
        <f>'120Nm 22mm 1.52m-min'!F22</f>
        <v>#N/A</v>
      </c>
      <c r="H138" s="41">
        <f>'120Nm 22mm 1.52m-min'!G22</f>
        <v>20</v>
      </c>
      <c r="I138" s="24" t="str">
        <f>'120Nm 22mm 1.52m-min'!H22</f>
        <v>J</v>
      </c>
      <c r="J138" s="35">
        <f>'120Nm 22mm 1.52m-min'!I22</f>
        <v>32</v>
      </c>
      <c r="K138" s="35">
        <f>'120Nm 22mm 1.52m-min'!J22</f>
        <v>44</v>
      </c>
      <c r="L138" s="25">
        <f>'120Nm 22mm 1.52m-min'!K22</f>
        <v>33.28</v>
      </c>
      <c r="M138" s="24" t="str">
        <f>'120Nm 22mm 1.52m-min'!L22</f>
        <v>Alluminio</v>
      </c>
      <c r="N138" s="25">
        <f>'120Nm 22mm 1.52m-min'!M22</f>
        <v>270</v>
      </c>
      <c r="O138" s="37">
        <f>'120Nm 22mm 1.52m-min'!N22</f>
        <v>120</v>
      </c>
      <c r="P138" s="41">
        <f>'120Nm 22mm 1.52m-min'!O22</f>
        <v>22</v>
      </c>
      <c r="Q138" s="46">
        <f>'120Nm 22mm 1.52m-min'!P22</f>
        <v>1.5209999999999999</v>
      </c>
      <c r="R138" s="14">
        <f>'120Nm 22mm 1.52m-min'!Q22</f>
        <v>77</v>
      </c>
      <c r="S138" s="26">
        <f>'120Nm 22mm 1.52m-min'!R22</f>
        <v>1</v>
      </c>
    </row>
    <row r="139" spans="1:19" x14ac:dyDescent="0.25">
      <c r="A139" s="24">
        <f>'120Nm 22mm 1.52m-min'!A23</f>
        <v>10257824</v>
      </c>
      <c r="B139" s="51">
        <f>Table1[[#This Row],[Durata d''esercizio min. Doppie corse]]/(Cycle_max*60*24)</f>
        <v>203.52825396825398</v>
      </c>
      <c r="C139" s="49">
        <f>'120Nm 22mm 1.52m-min'!B23</f>
        <v>0.94399999999999995</v>
      </c>
      <c r="D139" s="24" t="str">
        <f>'120Nm 22mm 1.52m-min'!C23</f>
        <v>Ds20x20</v>
      </c>
      <c r="E139" s="24" t="str">
        <f>'120Nm 22mm 1.52m-min'!D23</f>
        <v>Ds</v>
      </c>
      <c r="F139" s="35">
        <f>'120Nm 22mm 1.52m-min'!E23</f>
        <v>20</v>
      </c>
      <c r="G139" s="14" t="e">
        <f>'120Nm 22mm 1.52m-min'!F23</f>
        <v>#N/A</v>
      </c>
      <c r="H139" s="41">
        <f>'120Nm 22mm 1.52m-min'!G23</f>
        <v>20</v>
      </c>
      <c r="I139" s="24" t="str">
        <f>'120Nm 22mm 1.52m-min'!H23</f>
        <v>J</v>
      </c>
      <c r="J139" s="35">
        <f>'120Nm 22mm 1.52m-min'!I23</f>
        <v>32</v>
      </c>
      <c r="K139" s="35">
        <f>'120Nm 22mm 1.52m-min'!J23</f>
        <v>44</v>
      </c>
      <c r="L139" s="25">
        <f>'120Nm 22mm 1.52m-min'!K23</f>
        <v>33.28</v>
      </c>
      <c r="M139" s="24" t="str">
        <f>'120Nm 22mm 1.52m-min'!L23</f>
        <v>Acciaio inox</v>
      </c>
      <c r="N139" s="25">
        <f>'120Nm 22mm 1.52m-min'!M23</f>
        <v>154.97999999999999</v>
      </c>
      <c r="O139" s="37">
        <f>'120Nm 22mm 1.52m-min'!N23</f>
        <v>120</v>
      </c>
      <c r="P139" s="41">
        <f>'120Nm 22mm 1.52m-min'!O23</f>
        <v>22</v>
      </c>
      <c r="Q139" s="46">
        <f>'120Nm 22mm 1.52m-min'!P23</f>
        <v>1.5209999999999999</v>
      </c>
      <c r="R139" s="14">
        <f>'120Nm 22mm 1.52m-min'!Q23</f>
        <v>77</v>
      </c>
      <c r="S139" s="26">
        <f>'120Nm 22mm 1.52m-min'!R23</f>
        <v>1</v>
      </c>
    </row>
    <row r="140" spans="1:19" x14ac:dyDescent="0.25">
      <c r="A140" s="24">
        <f>'240Nm 11mm 0.76m-min'!A22</f>
        <v>10257824</v>
      </c>
      <c r="B140" s="51">
        <f>Table1[[#This Row],[Durata d''esercizio min. Doppie corse]]/(Cycle_max*60*24)</f>
        <v>203.52825396825398</v>
      </c>
      <c r="C140" s="49">
        <f>'240Nm 11mm 0.76m-min'!B22</f>
        <v>1.8280000000000001</v>
      </c>
      <c r="D140" s="24" t="str">
        <f>'240Nm 11mm 0.76m-min'!C22</f>
        <v>Ds20x20</v>
      </c>
      <c r="E140" s="24" t="str">
        <f>'240Nm 11mm 0.76m-min'!D22</f>
        <v>Ds</v>
      </c>
      <c r="F140" s="35">
        <f>'240Nm 11mm 0.76m-min'!E22</f>
        <v>20</v>
      </c>
      <c r="G140" s="14" t="e">
        <f>'240Nm 11mm 0.76m-min'!F22</f>
        <v>#N/A</v>
      </c>
      <c r="H140" s="41">
        <f>'240Nm 11mm 0.76m-min'!G22</f>
        <v>20</v>
      </c>
      <c r="I140" s="24" t="str">
        <f>'240Nm 11mm 0.76m-min'!H22</f>
        <v>J</v>
      </c>
      <c r="J140" s="35">
        <f>'240Nm 11mm 0.76m-min'!I22</f>
        <v>32</v>
      </c>
      <c r="K140" s="35">
        <f>'240Nm 11mm 0.76m-min'!J22</f>
        <v>44</v>
      </c>
      <c r="L140" s="25">
        <f>'240Nm 11mm 0.76m-min'!K22</f>
        <v>33.28</v>
      </c>
      <c r="M140" s="24" t="str">
        <f>'240Nm 11mm 0.76m-min'!L22</f>
        <v>Alluminio</v>
      </c>
      <c r="N140" s="25">
        <f>'240Nm 11mm 0.76m-min'!M22</f>
        <v>270</v>
      </c>
      <c r="O140" s="37">
        <f>'240Nm 11mm 0.76m-min'!N22</f>
        <v>240</v>
      </c>
      <c r="P140" s="41">
        <f>'240Nm 11mm 0.76m-min'!O22</f>
        <v>11</v>
      </c>
      <c r="Q140" s="46">
        <f>'240Nm 11mm 0.76m-min'!P22</f>
        <v>0.76049999999999995</v>
      </c>
      <c r="R140" s="14">
        <f>'240Nm 11mm 0.76m-min'!Q22</f>
        <v>38.5</v>
      </c>
      <c r="S140" s="26">
        <f>'240Nm 11mm 0.76m-min'!R22</f>
        <v>1</v>
      </c>
    </row>
    <row r="141" spans="1:19" x14ac:dyDescent="0.25">
      <c r="A141" s="24">
        <f>'240Nm 11mm 0.76m-min'!A23</f>
        <v>10257824</v>
      </c>
      <c r="B141" s="51">
        <f>Table1[[#This Row],[Durata d''esercizio min. Doppie corse]]/(Cycle_max*60*24)</f>
        <v>203.52825396825398</v>
      </c>
      <c r="C141" s="49">
        <f>'240Nm 11mm 0.76m-min'!B23</f>
        <v>1.8280000000000001</v>
      </c>
      <c r="D141" s="24" t="str">
        <f>'240Nm 11mm 0.76m-min'!C23</f>
        <v>Ds20x20</v>
      </c>
      <c r="E141" s="24" t="str">
        <f>'240Nm 11mm 0.76m-min'!D23</f>
        <v>Ds</v>
      </c>
      <c r="F141" s="35">
        <f>'240Nm 11mm 0.76m-min'!E23</f>
        <v>20</v>
      </c>
      <c r="G141" s="14" t="e">
        <f>'240Nm 11mm 0.76m-min'!F23</f>
        <v>#N/A</v>
      </c>
      <c r="H141" s="41">
        <f>'240Nm 11mm 0.76m-min'!G23</f>
        <v>20</v>
      </c>
      <c r="I141" s="24" t="str">
        <f>'240Nm 11mm 0.76m-min'!H23</f>
        <v>J</v>
      </c>
      <c r="J141" s="35">
        <f>'240Nm 11mm 0.76m-min'!I23</f>
        <v>32</v>
      </c>
      <c r="K141" s="35">
        <f>'240Nm 11mm 0.76m-min'!J23</f>
        <v>44</v>
      </c>
      <c r="L141" s="25">
        <f>'240Nm 11mm 0.76m-min'!K23</f>
        <v>33.28</v>
      </c>
      <c r="M141" s="24" t="str">
        <f>'240Nm 11mm 0.76m-min'!L23</f>
        <v>Acciaio inox</v>
      </c>
      <c r="N141" s="25">
        <f>'240Nm 11mm 0.76m-min'!M23</f>
        <v>154.97999999999999</v>
      </c>
      <c r="O141" s="37">
        <f>'240Nm 11mm 0.76m-min'!N23</f>
        <v>240</v>
      </c>
      <c r="P141" s="41">
        <f>'240Nm 11mm 0.76m-min'!O23</f>
        <v>11</v>
      </c>
      <c r="Q141" s="46">
        <f>'240Nm 11mm 0.76m-min'!P23</f>
        <v>0.76049999999999995</v>
      </c>
      <c r="R141" s="14">
        <f>'240Nm 11mm 0.76m-min'!Q23</f>
        <v>38.5</v>
      </c>
      <c r="S141" s="26">
        <f>'240Nm 11mm 0.76m-min'!R23</f>
        <v>1</v>
      </c>
    </row>
    <row r="142" spans="1:19" x14ac:dyDescent="0.25">
      <c r="A142" s="24">
        <f>'120Nm 22mm 1.52m-min'!A24</f>
        <v>9921602</v>
      </c>
      <c r="B142" s="51">
        <f>Table1[[#This Row],[Durata d''esercizio min. Doppie corse]]/(Cycle_max*60*24)</f>
        <v>196.85718253968253</v>
      </c>
      <c r="C142" s="49">
        <f>'120Nm 22mm 1.52m-min'!B24</f>
        <v>0.77600000000000002</v>
      </c>
      <c r="D142" s="24" t="str">
        <f>'120Nm 22mm 1.52m-min'!C24</f>
        <v>Tr32x6</v>
      </c>
      <c r="E142" s="24" t="str">
        <f>'120Nm 22mm 1.52m-min'!D24</f>
        <v>Tr</v>
      </c>
      <c r="F142" s="35">
        <f>'120Nm 22mm 1.52m-min'!E24</f>
        <v>32</v>
      </c>
      <c r="G142" s="14" t="e">
        <f>'120Nm 22mm 1.52m-min'!F24</f>
        <v>#N/A</v>
      </c>
      <c r="H142" s="41">
        <f>'120Nm 22mm 1.52m-min'!G24</f>
        <v>6</v>
      </c>
      <c r="I142" s="24" t="str">
        <f>'120Nm 22mm 1.52m-min'!H24</f>
        <v>J</v>
      </c>
      <c r="J142" s="35">
        <f>'120Nm 22mm 1.52m-min'!I24</f>
        <v>45</v>
      </c>
      <c r="K142" s="35">
        <f>'120Nm 22mm 1.52m-min'!J24</f>
        <v>46</v>
      </c>
      <c r="L142" s="25">
        <f>'120Nm 22mm 1.52m-min'!K24</f>
        <v>33.869999999999997</v>
      </c>
      <c r="M142" s="24" t="str">
        <f>'120Nm 22mm 1.52m-min'!L24</f>
        <v>Acciaio C15</v>
      </c>
      <c r="N142" s="25">
        <f>'120Nm 22mm 1.52m-min'!M24</f>
        <v>67.48</v>
      </c>
      <c r="O142" s="37">
        <f>'120Nm 22mm 1.52m-min'!N24</f>
        <v>120</v>
      </c>
      <c r="P142" s="41">
        <f>'120Nm 22mm 1.52m-min'!O24</f>
        <v>22</v>
      </c>
      <c r="Q142" s="46">
        <f>'120Nm 22mm 1.52m-min'!P24</f>
        <v>1.5209999999999999</v>
      </c>
      <c r="R142" s="14">
        <f>'120Nm 22mm 1.52m-min'!Q24</f>
        <v>256.66666666666669</v>
      </c>
      <c r="S142" s="26">
        <f>'120Nm 22mm 1.52m-min'!R24</f>
        <v>1</v>
      </c>
    </row>
    <row r="143" spans="1:19" x14ac:dyDescent="0.25">
      <c r="A143" s="24">
        <f>'240Nm 11mm 0.76m-min'!A24</f>
        <v>9921602</v>
      </c>
      <c r="B143" s="51">
        <f>Table1[[#This Row],[Durata d''esercizio min. Doppie corse]]/(Cycle_max*60*24)</f>
        <v>196.85718253968253</v>
      </c>
      <c r="C143" s="49">
        <f>'240Nm 11mm 0.76m-min'!B24</f>
        <v>1.492</v>
      </c>
      <c r="D143" s="24" t="str">
        <f>'240Nm 11mm 0.76m-min'!C24</f>
        <v>Tr32x6</v>
      </c>
      <c r="E143" s="24" t="str">
        <f>'240Nm 11mm 0.76m-min'!D24</f>
        <v>Tr</v>
      </c>
      <c r="F143" s="35">
        <f>'240Nm 11mm 0.76m-min'!E24</f>
        <v>32</v>
      </c>
      <c r="G143" s="14" t="e">
        <f>'240Nm 11mm 0.76m-min'!F24</f>
        <v>#N/A</v>
      </c>
      <c r="H143" s="41">
        <f>'240Nm 11mm 0.76m-min'!G24</f>
        <v>6</v>
      </c>
      <c r="I143" s="24" t="str">
        <f>'240Nm 11mm 0.76m-min'!H24</f>
        <v>J</v>
      </c>
      <c r="J143" s="35">
        <f>'240Nm 11mm 0.76m-min'!I24</f>
        <v>45</v>
      </c>
      <c r="K143" s="35">
        <f>'240Nm 11mm 0.76m-min'!J24</f>
        <v>46</v>
      </c>
      <c r="L143" s="25">
        <f>'240Nm 11mm 0.76m-min'!K24</f>
        <v>33.869999999999997</v>
      </c>
      <c r="M143" s="24" t="str">
        <f>'240Nm 11mm 0.76m-min'!L24</f>
        <v>Acciaio C15</v>
      </c>
      <c r="N143" s="25">
        <f>'240Nm 11mm 0.76m-min'!M24</f>
        <v>67.48</v>
      </c>
      <c r="O143" s="37">
        <f>'240Nm 11mm 0.76m-min'!N24</f>
        <v>240</v>
      </c>
      <c r="P143" s="41">
        <f>'240Nm 11mm 0.76m-min'!O24</f>
        <v>11</v>
      </c>
      <c r="Q143" s="46">
        <f>'240Nm 11mm 0.76m-min'!P24</f>
        <v>0.76049999999999995</v>
      </c>
      <c r="R143" s="14">
        <f>'240Nm 11mm 0.76m-min'!Q24</f>
        <v>128.33333333333334</v>
      </c>
      <c r="S143" s="26">
        <f>'240Nm 11mm 0.76m-min'!R24</f>
        <v>1</v>
      </c>
    </row>
    <row r="144" spans="1:19" x14ac:dyDescent="0.25">
      <c r="A144" s="24">
        <f>'80Nm 33mm 2.28m-min'!A23</f>
        <v>9887389</v>
      </c>
      <c r="B144" s="51">
        <f>Table1[[#This Row],[Durata d''esercizio min. Doppie corse]]/(Cycle_max*60*24)</f>
        <v>196.17835317460319</v>
      </c>
      <c r="C144" s="49">
        <f>'80Nm 33mm 2.28m-min'!B23</f>
        <v>0.45800000000000002</v>
      </c>
      <c r="D144" s="24" t="str">
        <f>'80Nm 33mm 2.28m-min'!C23</f>
        <v>Tr28x5</v>
      </c>
      <c r="E144" s="24" t="str">
        <f>'80Nm 33mm 2.28m-min'!D23</f>
        <v>Tr</v>
      </c>
      <c r="F144" s="35">
        <f>'80Nm 33mm 2.28m-min'!E23</f>
        <v>28</v>
      </c>
      <c r="G144" s="14" t="e">
        <f>'80Nm 33mm 2.28m-min'!F23</f>
        <v>#N/A</v>
      </c>
      <c r="H144" s="41">
        <f>'80Nm 33mm 2.28m-min'!G23</f>
        <v>5</v>
      </c>
      <c r="I144" s="24" t="str">
        <f>'80Nm 33mm 2.28m-min'!H23</f>
        <v>W300</v>
      </c>
      <c r="J144" s="35">
        <f>'80Nm 33mm 2.28m-min'!I23</f>
        <v>38</v>
      </c>
      <c r="K144" s="35">
        <f>'80Nm 33mm 2.28m-min'!J23</f>
        <v>46</v>
      </c>
      <c r="L144" s="25">
        <f>'80Nm 33mm 2.28m-min'!K23</f>
        <v>32.18</v>
      </c>
      <c r="M144" s="24" t="str">
        <f>'80Nm 33mm 2.28m-min'!L23</f>
        <v>Acciaio inox</v>
      </c>
      <c r="N144" s="25">
        <f>'80Nm 33mm 2.28m-min'!M23</f>
        <v>194.9</v>
      </c>
      <c r="O144" s="37">
        <f>'80Nm 33mm 2.28m-min'!N23</f>
        <v>80</v>
      </c>
      <c r="P144" s="41">
        <f>'80Nm 33mm 2.28m-min'!O23</f>
        <v>33</v>
      </c>
      <c r="Q144" s="46">
        <f>'80Nm 33mm 2.28m-min'!P23</f>
        <v>2.2810000000000001</v>
      </c>
      <c r="R144" s="14">
        <f>'80Nm 33mm 2.28m-min'!Q23</f>
        <v>462</v>
      </c>
      <c r="S144" s="26">
        <f>'80Nm 33mm 2.28m-min'!R23</f>
        <v>1</v>
      </c>
    </row>
    <row r="145" spans="1:19" x14ac:dyDescent="0.25">
      <c r="A145" s="24">
        <f>'120Nm 22mm 1.52m-min'!A25</f>
        <v>9887389</v>
      </c>
      <c r="B145" s="51">
        <f>Table1[[#This Row],[Durata d''esercizio min. Doppie corse]]/(Cycle_max*60*24)</f>
        <v>196.17835317460319</v>
      </c>
      <c r="C145" s="49">
        <f>'120Nm 22mm 1.52m-min'!B25</f>
        <v>0.65700000000000003</v>
      </c>
      <c r="D145" s="24" t="str">
        <f>'120Nm 22mm 1.52m-min'!C25</f>
        <v>Tr28x5</v>
      </c>
      <c r="E145" s="24" t="str">
        <f>'120Nm 22mm 1.52m-min'!D25</f>
        <v>Tr</v>
      </c>
      <c r="F145" s="35">
        <f>'120Nm 22mm 1.52m-min'!E25</f>
        <v>28</v>
      </c>
      <c r="G145" s="14" t="e">
        <f>'120Nm 22mm 1.52m-min'!F25</f>
        <v>#N/A</v>
      </c>
      <c r="H145" s="41">
        <f>'120Nm 22mm 1.52m-min'!G25</f>
        <v>5</v>
      </c>
      <c r="I145" s="24" t="str">
        <f>'120Nm 22mm 1.52m-min'!H25</f>
        <v>W300</v>
      </c>
      <c r="J145" s="35">
        <f>'120Nm 22mm 1.52m-min'!I25</f>
        <v>38</v>
      </c>
      <c r="K145" s="35">
        <f>'120Nm 22mm 1.52m-min'!J25</f>
        <v>46</v>
      </c>
      <c r="L145" s="25">
        <f>'120Nm 22mm 1.52m-min'!K25</f>
        <v>32.18</v>
      </c>
      <c r="M145" s="24" t="str">
        <f>'120Nm 22mm 1.52m-min'!L25</f>
        <v>Acciaio inox</v>
      </c>
      <c r="N145" s="25">
        <f>'120Nm 22mm 1.52m-min'!M25</f>
        <v>194.9</v>
      </c>
      <c r="O145" s="37">
        <f>'120Nm 22mm 1.52m-min'!N25</f>
        <v>120</v>
      </c>
      <c r="P145" s="41">
        <f>'120Nm 22mm 1.52m-min'!O25</f>
        <v>22</v>
      </c>
      <c r="Q145" s="46">
        <f>'120Nm 22mm 1.52m-min'!P25</f>
        <v>1.5209999999999999</v>
      </c>
      <c r="R145" s="14">
        <f>'120Nm 22mm 1.52m-min'!Q25</f>
        <v>308</v>
      </c>
      <c r="S145" s="26">
        <f>'120Nm 22mm 1.52m-min'!R25</f>
        <v>1</v>
      </c>
    </row>
    <row r="146" spans="1:19" x14ac:dyDescent="0.25">
      <c r="A146" s="24">
        <f>'240Nm 11mm 0.76m-min'!A25</f>
        <v>9887389</v>
      </c>
      <c r="B146" s="51">
        <f>Table1[[#This Row],[Durata d''esercizio min. Doppie corse]]/(Cycle_max*60*24)</f>
        <v>196.17835317460319</v>
      </c>
      <c r="C146" s="49">
        <f>'240Nm 11mm 0.76m-min'!B25</f>
        <v>1.254</v>
      </c>
      <c r="D146" s="24" t="str">
        <f>'240Nm 11mm 0.76m-min'!C25</f>
        <v>Tr28x5</v>
      </c>
      <c r="E146" s="24" t="str">
        <f>'240Nm 11mm 0.76m-min'!D25</f>
        <v>Tr</v>
      </c>
      <c r="F146" s="35">
        <f>'240Nm 11mm 0.76m-min'!E25</f>
        <v>28</v>
      </c>
      <c r="G146" s="14" t="e">
        <f>'240Nm 11mm 0.76m-min'!F25</f>
        <v>#N/A</v>
      </c>
      <c r="H146" s="41">
        <f>'240Nm 11mm 0.76m-min'!G25</f>
        <v>5</v>
      </c>
      <c r="I146" s="24" t="str">
        <f>'240Nm 11mm 0.76m-min'!H25</f>
        <v>W300</v>
      </c>
      <c r="J146" s="35">
        <f>'240Nm 11mm 0.76m-min'!I25</f>
        <v>38</v>
      </c>
      <c r="K146" s="35">
        <f>'240Nm 11mm 0.76m-min'!J25</f>
        <v>46</v>
      </c>
      <c r="L146" s="25">
        <f>'240Nm 11mm 0.76m-min'!K25</f>
        <v>32.18</v>
      </c>
      <c r="M146" s="24" t="str">
        <f>'240Nm 11mm 0.76m-min'!L25</f>
        <v>Acciaio inox</v>
      </c>
      <c r="N146" s="25">
        <f>'240Nm 11mm 0.76m-min'!M25</f>
        <v>194.9</v>
      </c>
      <c r="O146" s="37">
        <f>'240Nm 11mm 0.76m-min'!N25</f>
        <v>240</v>
      </c>
      <c r="P146" s="41">
        <f>'240Nm 11mm 0.76m-min'!O25</f>
        <v>11</v>
      </c>
      <c r="Q146" s="46">
        <f>'240Nm 11mm 0.76m-min'!P25</f>
        <v>0.76049999999999995</v>
      </c>
      <c r="R146" s="14">
        <f>'240Nm 11mm 0.76m-min'!Q25</f>
        <v>154</v>
      </c>
      <c r="S146" s="26">
        <f>'240Nm 11mm 0.76m-min'!R25</f>
        <v>1</v>
      </c>
    </row>
    <row r="147" spans="1:19" x14ac:dyDescent="0.25">
      <c r="A147" s="24">
        <f>'80Nm 33mm 2.28m-min'!A24</f>
        <v>9567503</v>
      </c>
      <c r="B147" s="51">
        <f>Table1[[#This Row],[Durata d''esercizio min. Doppie corse]]/(Cycle_max*60*24)</f>
        <v>189.83140873015873</v>
      </c>
      <c r="C147" s="49">
        <f>'80Nm 33mm 2.28m-min'!B24</f>
        <v>0.45800000000000002</v>
      </c>
      <c r="D147" s="24" t="str">
        <f>'80Nm 33mm 2.28m-min'!C24</f>
        <v>Tr26x5</v>
      </c>
      <c r="E147" s="24" t="str">
        <f>'80Nm 33mm 2.28m-min'!D24</f>
        <v>Tr</v>
      </c>
      <c r="F147" s="35">
        <f>'80Nm 33mm 2.28m-min'!E24</f>
        <v>26</v>
      </c>
      <c r="G147" s="14" t="e">
        <f>'80Nm 33mm 2.28m-min'!F24</f>
        <v>#N/A</v>
      </c>
      <c r="H147" s="41">
        <f>'80Nm 33mm 2.28m-min'!G24</f>
        <v>5</v>
      </c>
      <c r="I147" s="24" t="str">
        <f>'80Nm 33mm 2.28m-min'!H24</f>
        <v>J</v>
      </c>
      <c r="J147" s="35">
        <f>'80Nm 33mm 2.28m-min'!I24</f>
        <v>38</v>
      </c>
      <c r="K147" s="35">
        <f>'80Nm 33mm 2.28m-min'!J24</f>
        <v>46</v>
      </c>
      <c r="L147" s="25">
        <f>'80Nm 33mm 2.28m-min'!K24</f>
        <v>24.06</v>
      </c>
      <c r="M147" s="24" t="str">
        <f>'80Nm 33mm 2.28m-min'!L24</f>
        <v>Acciaio inox</v>
      </c>
      <c r="N147" s="25">
        <f>'80Nm 33mm 2.28m-min'!M24</f>
        <v>171.9</v>
      </c>
      <c r="O147" s="37">
        <f>'80Nm 33mm 2.28m-min'!N24</f>
        <v>80</v>
      </c>
      <c r="P147" s="41">
        <f>'80Nm 33mm 2.28m-min'!O24</f>
        <v>33</v>
      </c>
      <c r="Q147" s="46">
        <f>'80Nm 33mm 2.28m-min'!P24</f>
        <v>2.2810000000000001</v>
      </c>
      <c r="R147" s="14">
        <f>'80Nm 33mm 2.28m-min'!Q24</f>
        <v>462</v>
      </c>
      <c r="S147" s="26">
        <f>'80Nm 33mm 2.28m-min'!R24</f>
        <v>1</v>
      </c>
    </row>
    <row r="148" spans="1:19" x14ac:dyDescent="0.25">
      <c r="A148" s="24">
        <f>'120Nm 22mm 1.52m-min'!A26</f>
        <v>9567503</v>
      </c>
      <c r="B148" s="51">
        <f>Table1[[#This Row],[Durata d''esercizio min. Doppie corse]]/(Cycle_max*60*24)</f>
        <v>189.83140873015873</v>
      </c>
      <c r="C148" s="49">
        <f>'120Nm 22mm 1.52m-min'!B26</f>
        <v>0.65700000000000003</v>
      </c>
      <c r="D148" s="24" t="str">
        <f>'120Nm 22mm 1.52m-min'!C26</f>
        <v>Tr26x5</v>
      </c>
      <c r="E148" s="24" t="str">
        <f>'120Nm 22mm 1.52m-min'!D26</f>
        <v>Tr</v>
      </c>
      <c r="F148" s="35">
        <f>'120Nm 22mm 1.52m-min'!E26</f>
        <v>26</v>
      </c>
      <c r="G148" s="14" t="e">
        <f>'120Nm 22mm 1.52m-min'!F26</f>
        <v>#N/A</v>
      </c>
      <c r="H148" s="41">
        <f>'120Nm 22mm 1.52m-min'!G26</f>
        <v>5</v>
      </c>
      <c r="I148" s="24" t="str">
        <f>'120Nm 22mm 1.52m-min'!H26</f>
        <v>J</v>
      </c>
      <c r="J148" s="35">
        <f>'120Nm 22mm 1.52m-min'!I26</f>
        <v>38</v>
      </c>
      <c r="K148" s="35">
        <f>'120Nm 22mm 1.52m-min'!J26</f>
        <v>46</v>
      </c>
      <c r="L148" s="25">
        <f>'120Nm 22mm 1.52m-min'!K26</f>
        <v>24.06</v>
      </c>
      <c r="M148" s="24" t="str">
        <f>'120Nm 22mm 1.52m-min'!L26</f>
        <v>Acciaio inox</v>
      </c>
      <c r="N148" s="25">
        <f>'120Nm 22mm 1.52m-min'!M26</f>
        <v>171.9</v>
      </c>
      <c r="O148" s="37">
        <f>'120Nm 22mm 1.52m-min'!N26</f>
        <v>120</v>
      </c>
      <c r="P148" s="41">
        <f>'120Nm 22mm 1.52m-min'!O26</f>
        <v>22</v>
      </c>
      <c r="Q148" s="46">
        <f>'120Nm 22mm 1.52m-min'!P26</f>
        <v>1.5209999999999999</v>
      </c>
      <c r="R148" s="14">
        <f>'120Nm 22mm 1.52m-min'!Q26</f>
        <v>308</v>
      </c>
      <c r="S148" s="26">
        <f>'120Nm 22mm 1.52m-min'!R26</f>
        <v>1</v>
      </c>
    </row>
    <row r="149" spans="1:19" x14ac:dyDescent="0.25">
      <c r="A149" s="24">
        <f>'240Nm 11mm 0.76m-min'!A26</f>
        <v>9567503</v>
      </c>
      <c r="B149" s="51">
        <f>Table1[[#This Row],[Durata d''esercizio min. Doppie corse]]/(Cycle_max*60*24)</f>
        <v>189.83140873015873</v>
      </c>
      <c r="C149" s="49">
        <f>'240Nm 11mm 0.76m-min'!B26</f>
        <v>1.254</v>
      </c>
      <c r="D149" s="24" t="str">
        <f>'240Nm 11mm 0.76m-min'!C26</f>
        <v>Tr26x5</v>
      </c>
      <c r="E149" s="24" t="str">
        <f>'240Nm 11mm 0.76m-min'!D26</f>
        <v>Tr</v>
      </c>
      <c r="F149" s="35">
        <f>'240Nm 11mm 0.76m-min'!E26</f>
        <v>26</v>
      </c>
      <c r="G149" s="14" t="e">
        <f>'240Nm 11mm 0.76m-min'!F26</f>
        <v>#N/A</v>
      </c>
      <c r="H149" s="41">
        <f>'240Nm 11mm 0.76m-min'!G26</f>
        <v>5</v>
      </c>
      <c r="I149" s="24" t="str">
        <f>'240Nm 11mm 0.76m-min'!H26</f>
        <v>J</v>
      </c>
      <c r="J149" s="35">
        <f>'240Nm 11mm 0.76m-min'!I26</f>
        <v>38</v>
      </c>
      <c r="K149" s="35">
        <f>'240Nm 11mm 0.76m-min'!J26</f>
        <v>46</v>
      </c>
      <c r="L149" s="25">
        <f>'240Nm 11mm 0.76m-min'!K26</f>
        <v>24.06</v>
      </c>
      <c r="M149" s="24" t="str">
        <f>'240Nm 11mm 0.76m-min'!L26</f>
        <v>Acciaio inox</v>
      </c>
      <c r="N149" s="25">
        <f>'240Nm 11mm 0.76m-min'!M26</f>
        <v>171.9</v>
      </c>
      <c r="O149" s="37">
        <f>'240Nm 11mm 0.76m-min'!N26</f>
        <v>240</v>
      </c>
      <c r="P149" s="41">
        <f>'240Nm 11mm 0.76m-min'!O26</f>
        <v>11</v>
      </c>
      <c r="Q149" s="46">
        <f>'240Nm 11mm 0.76m-min'!P26</f>
        <v>0.76049999999999995</v>
      </c>
      <c r="R149" s="14">
        <f>'240Nm 11mm 0.76m-min'!Q26</f>
        <v>154</v>
      </c>
      <c r="S149" s="26">
        <f>'240Nm 11mm 0.76m-min'!R26</f>
        <v>1</v>
      </c>
    </row>
    <row r="150" spans="1:19" x14ac:dyDescent="0.25">
      <c r="A150" s="24">
        <f>'80Nm 33mm 2.28m-min'!A25</f>
        <v>9237353</v>
      </c>
      <c r="B150" s="51">
        <f>Table1[[#This Row],[Durata d''esercizio min. Doppie corse]]/(Cycle_max*60*24)</f>
        <v>183.28081349206349</v>
      </c>
      <c r="C150" s="49">
        <f>'80Nm 33mm 2.28m-min'!B25</f>
        <v>0.53700000000000003</v>
      </c>
      <c r="D150" s="24" t="str">
        <f>'80Nm 33mm 2.28m-min'!C25</f>
        <v>Tr30x6</v>
      </c>
      <c r="E150" s="24" t="str">
        <f>'80Nm 33mm 2.28m-min'!D25</f>
        <v>Tr</v>
      </c>
      <c r="F150" s="35">
        <f>'80Nm 33mm 2.28m-min'!E25</f>
        <v>30</v>
      </c>
      <c r="G150" s="14" t="e">
        <f>'80Nm 33mm 2.28m-min'!F25</f>
        <v>#N/A</v>
      </c>
      <c r="H150" s="41">
        <f>'80Nm 33mm 2.28m-min'!G25</f>
        <v>6</v>
      </c>
      <c r="I150" s="24" t="str">
        <f>'80Nm 33mm 2.28m-min'!H25</f>
        <v>J</v>
      </c>
      <c r="J150" s="35">
        <f>'80Nm 33mm 2.28m-min'!I25</f>
        <v>38</v>
      </c>
      <c r="K150" s="35">
        <f>'80Nm 33mm 2.28m-min'!J25</f>
        <v>46</v>
      </c>
      <c r="L150" s="25">
        <f>'80Nm 33mm 2.28m-min'!K25</f>
        <v>29.79</v>
      </c>
      <c r="M150" s="24" t="str">
        <f>'80Nm 33mm 2.28m-min'!L25</f>
        <v>Acciaio C15</v>
      </c>
      <c r="N150" s="25">
        <f>'80Nm 33mm 2.28m-min'!M25</f>
        <v>54.6</v>
      </c>
      <c r="O150" s="37">
        <f>'80Nm 33mm 2.28m-min'!N25</f>
        <v>80</v>
      </c>
      <c r="P150" s="41">
        <f>'80Nm 33mm 2.28m-min'!O25</f>
        <v>33</v>
      </c>
      <c r="Q150" s="46">
        <f>'80Nm 33mm 2.28m-min'!P25</f>
        <v>2.2810000000000001</v>
      </c>
      <c r="R150" s="14">
        <f>'80Nm 33mm 2.28m-min'!Q25</f>
        <v>385</v>
      </c>
      <c r="S150" s="26">
        <f>'80Nm 33mm 2.28m-min'!R25</f>
        <v>1</v>
      </c>
    </row>
    <row r="151" spans="1:19" x14ac:dyDescent="0.25">
      <c r="A151" s="24">
        <f>'80Nm 33mm 2.28m-min'!A26</f>
        <v>9237353</v>
      </c>
      <c r="B151" s="51">
        <f>Table1[[#This Row],[Durata d''esercizio min. Doppie corse]]/(Cycle_max*60*24)</f>
        <v>183.28081349206349</v>
      </c>
      <c r="C151" s="49">
        <f>'80Nm 33mm 2.28m-min'!B26</f>
        <v>0.53700000000000003</v>
      </c>
      <c r="D151" s="24" t="str">
        <f>'80Nm 33mm 2.28m-min'!C26</f>
        <v>Tr30x6</v>
      </c>
      <c r="E151" s="24" t="str">
        <f>'80Nm 33mm 2.28m-min'!D26</f>
        <v>Tr</v>
      </c>
      <c r="F151" s="35">
        <f>'80Nm 33mm 2.28m-min'!E26</f>
        <v>30</v>
      </c>
      <c r="G151" s="14" t="e">
        <f>'80Nm 33mm 2.28m-min'!F26</f>
        <v>#N/A</v>
      </c>
      <c r="H151" s="41">
        <f>'80Nm 33mm 2.28m-min'!G26</f>
        <v>6</v>
      </c>
      <c r="I151" s="24" t="str">
        <f>'80Nm 33mm 2.28m-min'!H26</f>
        <v>J</v>
      </c>
      <c r="J151" s="35">
        <f>'80Nm 33mm 2.28m-min'!I26</f>
        <v>45</v>
      </c>
      <c r="K151" s="35">
        <f>'80Nm 33mm 2.28m-min'!J26</f>
        <v>46</v>
      </c>
      <c r="L151" s="25">
        <f>'80Nm 33mm 2.28m-min'!K26</f>
        <v>33.869999999999997</v>
      </c>
      <c r="M151" s="24" t="str">
        <f>'80Nm 33mm 2.28m-min'!L26</f>
        <v>Acciaio C15</v>
      </c>
      <c r="N151" s="25">
        <f>'80Nm 33mm 2.28m-min'!M26</f>
        <v>54.6</v>
      </c>
      <c r="O151" s="37">
        <f>'80Nm 33mm 2.28m-min'!N26</f>
        <v>80</v>
      </c>
      <c r="P151" s="41">
        <f>'80Nm 33mm 2.28m-min'!O26</f>
        <v>33</v>
      </c>
      <c r="Q151" s="46">
        <f>'80Nm 33mm 2.28m-min'!P26</f>
        <v>2.2810000000000001</v>
      </c>
      <c r="R151" s="14">
        <f>'80Nm 33mm 2.28m-min'!Q26</f>
        <v>385</v>
      </c>
      <c r="S151" s="26">
        <f>'80Nm 33mm 2.28m-min'!R26</f>
        <v>1</v>
      </c>
    </row>
    <row r="152" spans="1:19" x14ac:dyDescent="0.25">
      <c r="A152" s="24">
        <f>'120Nm 22mm 1.52m-min'!A27</f>
        <v>9237353</v>
      </c>
      <c r="B152" s="51">
        <f>Table1[[#This Row],[Durata d''esercizio min. Doppie corse]]/(Cycle_max*60*24)</f>
        <v>183.28081349206349</v>
      </c>
      <c r="C152" s="49">
        <f>'120Nm 22mm 1.52m-min'!B27</f>
        <v>0.77600000000000002</v>
      </c>
      <c r="D152" s="24" t="str">
        <f>'120Nm 22mm 1.52m-min'!C27</f>
        <v>Tr30x6</v>
      </c>
      <c r="E152" s="24" t="str">
        <f>'120Nm 22mm 1.52m-min'!D27</f>
        <v>Tr</v>
      </c>
      <c r="F152" s="35">
        <f>'120Nm 22mm 1.52m-min'!E27</f>
        <v>30</v>
      </c>
      <c r="G152" s="14" t="e">
        <f>'120Nm 22mm 1.52m-min'!F27</f>
        <v>#N/A</v>
      </c>
      <c r="H152" s="41">
        <f>'120Nm 22mm 1.52m-min'!G27</f>
        <v>6</v>
      </c>
      <c r="I152" s="24" t="str">
        <f>'120Nm 22mm 1.52m-min'!H27</f>
        <v>J</v>
      </c>
      <c r="J152" s="35">
        <f>'120Nm 22mm 1.52m-min'!I27</f>
        <v>38</v>
      </c>
      <c r="K152" s="35">
        <f>'120Nm 22mm 1.52m-min'!J27</f>
        <v>46</v>
      </c>
      <c r="L152" s="25">
        <f>'120Nm 22mm 1.52m-min'!K27</f>
        <v>29.79</v>
      </c>
      <c r="M152" s="24" t="str">
        <f>'120Nm 22mm 1.52m-min'!L27</f>
        <v>Acciaio C15</v>
      </c>
      <c r="N152" s="25">
        <f>'120Nm 22mm 1.52m-min'!M27</f>
        <v>54.6</v>
      </c>
      <c r="O152" s="37">
        <f>'120Nm 22mm 1.52m-min'!N27</f>
        <v>120</v>
      </c>
      <c r="P152" s="41">
        <f>'120Nm 22mm 1.52m-min'!O27</f>
        <v>22</v>
      </c>
      <c r="Q152" s="46">
        <f>'120Nm 22mm 1.52m-min'!P27</f>
        <v>1.5209999999999999</v>
      </c>
      <c r="R152" s="14">
        <f>'120Nm 22mm 1.52m-min'!Q27</f>
        <v>256.66666666666669</v>
      </c>
      <c r="S152" s="26">
        <f>'120Nm 22mm 1.52m-min'!R27</f>
        <v>1</v>
      </c>
    </row>
    <row r="153" spans="1:19" x14ac:dyDescent="0.25">
      <c r="A153" s="24">
        <f>'120Nm 22mm 1.52m-min'!A28</f>
        <v>9237353</v>
      </c>
      <c r="B153" s="51">
        <f>Table1[[#This Row],[Durata d''esercizio min. Doppie corse]]/(Cycle_max*60*24)</f>
        <v>183.28081349206349</v>
      </c>
      <c r="C153" s="49">
        <f>'120Nm 22mm 1.52m-min'!B28</f>
        <v>0.77600000000000002</v>
      </c>
      <c r="D153" s="24" t="str">
        <f>'120Nm 22mm 1.52m-min'!C28</f>
        <v>Tr30x6</v>
      </c>
      <c r="E153" s="24" t="str">
        <f>'120Nm 22mm 1.52m-min'!D28</f>
        <v>Tr</v>
      </c>
      <c r="F153" s="35">
        <f>'120Nm 22mm 1.52m-min'!E28</f>
        <v>30</v>
      </c>
      <c r="G153" s="14" t="e">
        <f>'120Nm 22mm 1.52m-min'!F28</f>
        <v>#N/A</v>
      </c>
      <c r="H153" s="41">
        <f>'120Nm 22mm 1.52m-min'!G28</f>
        <v>6</v>
      </c>
      <c r="I153" s="24" t="str">
        <f>'120Nm 22mm 1.52m-min'!H28</f>
        <v>J</v>
      </c>
      <c r="J153" s="35">
        <f>'120Nm 22mm 1.52m-min'!I28</f>
        <v>45</v>
      </c>
      <c r="K153" s="35">
        <f>'120Nm 22mm 1.52m-min'!J28</f>
        <v>46</v>
      </c>
      <c r="L153" s="25">
        <f>'120Nm 22mm 1.52m-min'!K28</f>
        <v>33.869999999999997</v>
      </c>
      <c r="M153" s="24" t="str">
        <f>'120Nm 22mm 1.52m-min'!L28</f>
        <v>Acciaio C15</v>
      </c>
      <c r="N153" s="25">
        <f>'120Nm 22mm 1.52m-min'!M28</f>
        <v>54.6</v>
      </c>
      <c r="O153" s="37">
        <f>'120Nm 22mm 1.52m-min'!N28</f>
        <v>120</v>
      </c>
      <c r="P153" s="41">
        <f>'120Nm 22mm 1.52m-min'!O28</f>
        <v>22</v>
      </c>
      <c r="Q153" s="46">
        <f>'120Nm 22mm 1.52m-min'!P28</f>
        <v>1.5209999999999999</v>
      </c>
      <c r="R153" s="14">
        <f>'120Nm 22mm 1.52m-min'!Q28</f>
        <v>256.66666666666669</v>
      </c>
      <c r="S153" s="26">
        <f>'120Nm 22mm 1.52m-min'!R28</f>
        <v>1</v>
      </c>
    </row>
    <row r="154" spans="1:19" x14ac:dyDescent="0.25">
      <c r="A154" s="24">
        <f>'240Nm 11mm 0.76m-min'!A27</f>
        <v>9237353</v>
      </c>
      <c r="B154" s="51">
        <f>Table1[[#This Row],[Durata d''esercizio min. Doppie corse]]/(Cycle_max*60*24)</f>
        <v>183.28081349206349</v>
      </c>
      <c r="C154" s="49">
        <f>'240Nm 11mm 0.76m-min'!B27</f>
        <v>1.492</v>
      </c>
      <c r="D154" s="24" t="str">
        <f>'240Nm 11mm 0.76m-min'!C27</f>
        <v>Tr30x6</v>
      </c>
      <c r="E154" s="24" t="str">
        <f>'240Nm 11mm 0.76m-min'!D27</f>
        <v>Tr</v>
      </c>
      <c r="F154" s="35">
        <f>'240Nm 11mm 0.76m-min'!E27</f>
        <v>30</v>
      </c>
      <c r="G154" s="14" t="e">
        <f>'240Nm 11mm 0.76m-min'!F27</f>
        <v>#N/A</v>
      </c>
      <c r="H154" s="41">
        <f>'240Nm 11mm 0.76m-min'!G27</f>
        <v>6</v>
      </c>
      <c r="I154" s="24" t="str">
        <f>'240Nm 11mm 0.76m-min'!H27</f>
        <v>J</v>
      </c>
      <c r="J154" s="35">
        <f>'240Nm 11mm 0.76m-min'!I27</f>
        <v>38</v>
      </c>
      <c r="K154" s="35">
        <f>'240Nm 11mm 0.76m-min'!J27</f>
        <v>46</v>
      </c>
      <c r="L154" s="25">
        <f>'240Nm 11mm 0.76m-min'!K27</f>
        <v>29.79</v>
      </c>
      <c r="M154" s="24" t="str">
        <f>'240Nm 11mm 0.76m-min'!L27</f>
        <v>Acciaio C15</v>
      </c>
      <c r="N154" s="25">
        <f>'240Nm 11mm 0.76m-min'!M27</f>
        <v>54.6</v>
      </c>
      <c r="O154" s="37">
        <f>'240Nm 11mm 0.76m-min'!N27</f>
        <v>240</v>
      </c>
      <c r="P154" s="41">
        <f>'240Nm 11mm 0.76m-min'!O27</f>
        <v>11</v>
      </c>
      <c r="Q154" s="46">
        <f>'240Nm 11mm 0.76m-min'!P27</f>
        <v>0.76049999999999995</v>
      </c>
      <c r="R154" s="14">
        <f>'240Nm 11mm 0.76m-min'!Q27</f>
        <v>128.33333333333334</v>
      </c>
      <c r="S154" s="26">
        <f>'240Nm 11mm 0.76m-min'!R27</f>
        <v>1</v>
      </c>
    </row>
    <row r="155" spans="1:19" x14ac:dyDescent="0.25">
      <c r="A155" s="24">
        <f>'240Nm 11mm 0.76m-min'!A28</f>
        <v>9237353</v>
      </c>
      <c r="B155" s="51">
        <f>Table1[[#This Row],[Durata d''esercizio min. Doppie corse]]/(Cycle_max*60*24)</f>
        <v>183.28081349206349</v>
      </c>
      <c r="C155" s="49">
        <f>'240Nm 11mm 0.76m-min'!B28</f>
        <v>1.492</v>
      </c>
      <c r="D155" s="24" t="str">
        <f>'240Nm 11mm 0.76m-min'!C28</f>
        <v>Tr30x6</v>
      </c>
      <c r="E155" s="24" t="str">
        <f>'240Nm 11mm 0.76m-min'!D28</f>
        <v>Tr</v>
      </c>
      <c r="F155" s="35">
        <f>'240Nm 11mm 0.76m-min'!E28</f>
        <v>30</v>
      </c>
      <c r="G155" s="14" t="e">
        <f>'240Nm 11mm 0.76m-min'!F28</f>
        <v>#N/A</v>
      </c>
      <c r="H155" s="41">
        <f>'240Nm 11mm 0.76m-min'!G28</f>
        <v>6</v>
      </c>
      <c r="I155" s="24" t="str">
        <f>'240Nm 11mm 0.76m-min'!H28</f>
        <v>J</v>
      </c>
      <c r="J155" s="35">
        <f>'240Nm 11mm 0.76m-min'!I28</f>
        <v>45</v>
      </c>
      <c r="K155" s="35">
        <f>'240Nm 11mm 0.76m-min'!J28</f>
        <v>46</v>
      </c>
      <c r="L155" s="25">
        <f>'240Nm 11mm 0.76m-min'!K28</f>
        <v>33.869999999999997</v>
      </c>
      <c r="M155" s="24" t="str">
        <f>'240Nm 11mm 0.76m-min'!L28</f>
        <v>Acciaio C15</v>
      </c>
      <c r="N155" s="25">
        <f>'240Nm 11mm 0.76m-min'!M28</f>
        <v>54.6</v>
      </c>
      <c r="O155" s="37">
        <f>'240Nm 11mm 0.76m-min'!N28</f>
        <v>240</v>
      </c>
      <c r="P155" s="41">
        <f>'240Nm 11mm 0.76m-min'!O28</f>
        <v>11</v>
      </c>
      <c r="Q155" s="46">
        <f>'240Nm 11mm 0.76m-min'!P28</f>
        <v>0.76049999999999995</v>
      </c>
      <c r="R155" s="14">
        <f>'240Nm 11mm 0.76m-min'!Q28</f>
        <v>128.33333333333334</v>
      </c>
      <c r="S155" s="26">
        <f>'240Nm 11mm 0.76m-min'!R28</f>
        <v>1</v>
      </c>
    </row>
    <row r="156" spans="1:19" x14ac:dyDescent="0.25">
      <c r="A156" s="24">
        <f>'80Nm 33mm 2.28m-min'!A27</f>
        <v>9111908</v>
      </c>
      <c r="B156" s="51">
        <f>Table1[[#This Row],[Durata d''esercizio min. Doppie corse]]/(Cycle_max*60*24)</f>
        <v>180.7918253968254</v>
      </c>
      <c r="C156" s="49">
        <f>'80Nm 33mm 2.28m-min'!B27</f>
        <v>0.45800000000000002</v>
      </c>
      <c r="D156" s="24" t="str">
        <f>'80Nm 33mm 2.28m-min'!C27</f>
        <v>Tr26x5</v>
      </c>
      <c r="E156" s="24" t="str">
        <f>'80Nm 33mm 2.28m-min'!D27</f>
        <v>Tr</v>
      </c>
      <c r="F156" s="35">
        <f>'80Nm 33mm 2.28m-min'!E27</f>
        <v>26</v>
      </c>
      <c r="G156" s="14" t="e">
        <f>'80Nm 33mm 2.28m-min'!F27</f>
        <v>#N/A</v>
      </c>
      <c r="H156" s="41">
        <f>'80Nm 33mm 2.28m-min'!G27</f>
        <v>5</v>
      </c>
      <c r="I156" s="24" t="str">
        <f>'80Nm 33mm 2.28m-min'!H27</f>
        <v>W300</v>
      </c>
      <c r="J156" s="35">
        <f>'80Nm 33mm 2.28m-min'!I27</f>
        <v>38</v>
      </c>
      <c r="K156" s="35">
        <f>'80Nm 33mm 2.28m-min'!J27</f>
        <v>46</v>
      </c>
      <c r="L156" s="25">
        <f>'80Nm 33mm 2.28m-min'!K27</f>
        <v>31.02</v>
      </c>
      <c r="M156" s="24" t="str">
        <f>'80Nm 33mm 2.28m-min'!L27</f>
        <v>Acciaio inox</v>
      </c>
      <c r="N156" s="25">
        <f>'80Nm 33mm 2.28m-min'!M27</f>
        <v>171.9</v>
      </c>
      <c r="O156" s="37">
        <f>'80Nm 33mm 2.28m-min'!N27</f>
        <v>80</v>
      </c>
      <c r="P156" s="41">
        <f>'80Nm 33mm 2.28m-min'!O27</f>
        <v>33</v>
      </c>
      <c r="Q156" s="46">
        <f>'80Nm 33mm 2.28m-min'!P27</f>
        <v>2.2810000000000001</v>
      </c>
      <c r="R156" s="14">
        <f>'80Nm 33mm 2.28m-min'!Q27</f>
        <v>462</v>
      </c>
      <c r="S156" s="26">
        <f>'80Nm 33mm 2.28m-min'!R27</f>
        <v>1</v>
      </c>
    </row>
    <row r="157" spans="1:19" x14ac:dyDescent="0.25">
      <c r="A157" s="24">
        <f>'120Nm 22mm 1.52m-min'!A29</f>
        <v>9111908</v>
      </c>
      <c r="B157" s="51">
        <f>Table1[[#This Row],[Durata d''esercizio min. Doppie corse]]/(Cycle_max*60*24)</f>
        <v>180.7918253968254</v>
      </c>
      <c r="C157" s="49">
        <f>'120Nm 22mm 1.52m-min'!B29</f>
        <v>0.65700000000000003</v>
      </c>
      <c r="D157" s="24" t="str">
        <f>'120Nm 22mm 1.52m-min'!C29</f>
        <v>Tr26x5</v>
      </c>
      <c r="E157" s="24" t="str">
        <f>'120Nm 22mm 1.52m-min'!D29</f>
        <v>Tr</v>
      </c>
      <c r="F157" s="35">
        <f>'120Nm 22mm 1.52m-min'!E29</f>
        <v>26</v>
      </c>
      <c r="G157" s="14" t="e">
        <f>'120Nm 22mm 1.52m-min'!F29</f>
        <v>#N/A</v>
      </c>
      <c r="H157" s="41">
        <f>'120Nm 22mm 1.52m-min'!G29</f>
        <v>5</v>
      </c>
      <c r="I157" s="24" t="str">
        <f>'120Nm 22mm 1.52m-min'!H29</f>
        <v>W300</v>
      </c>
      <c r="J157" s="35">
        <f>'120Nm 22mm 1.52m-min'!I29</f>
        <v>38</v>
      </c>
      <c r="K157" s="35">
        <f>'120Nm 22mm 1.52m-min'!J29</f>
        <v>46</v>
      </c>
      <c r="L157" s="25">
        <f>'120Nm 22mm 1.52m-min'!K29</f>
        <v>31.02</v>
      </c>
      <c r="M157" s="24" t="str">
        <f>'120Nm 22mm 1.52m-min'!L29</f>
        <v>Acciaio inox</v>
      </c>
      <c r="N157" s="25">
        <f>'120Nm 22mm 1.52m-min'!M29</f>
        <v>171.9</v>
      </c>
      <c r="O157" s="37">
        <f>'120Nm 22mm 1.52m-min'!N29</f>
        <v>120</v>
      </c>
      <c r="P157" s="41">
        <f>'120Nm 22mm 1.52m-min'!O29</f>
        <v>22</v>
      </c>
      <c r="Q157" s="46">
        <f>'120Nm 22mm 1.52m-min'!P29</f>
        <v>1.5209999999999999</v>
      </c>
      <c r="R157" s="14">
        <f>'120Nm 22mm 1.52m-min'!Q29</f>
        <v>308</v>
      </c>
      <c r="S157" s="26">
        <f>'120Nm 22mm 1.52m-min'!R29</f>
        <v>1</v>
      </c>
    </row>
    <row r="158" spans="1:19" x14ac:dyDescent="0.25">
      <c r="A158" s="24">
        <f>'240Nm 11mm 0.76m-min'!A29</f>
        <v>9111908</v>
      </c>
      <c r="B158" s="51">
        <f>Table1[[#This Row],[Durata d''esercizio min. Doppie corse]]/(Cycle_max*60*24)</f>
        <v>180.7918253968254</v>
      </c>
      <c r="C158" s="49">
        <f>'240Nm 11mm 0.76m-min'!B29</f>
        <v>1.254</v>
      </c>
      <c r="D158" s="24" t="str">
        <f>'240Nm 11mm 0.76m-min'!C29</f>
        <v>Tr26x5</v>
      </c>
      <c r="E158" s="24" t="str">
        <f>'240Nm 11mm 0.76m-min'!D29</f>
        <v>Tr</v>
      </c>
      <c r="F158" s="35">
        <f>'240Nm 11mm 0.76m-min'!E29</f>
        <v>26</v>
      </c>
      <c r="G158" s="14" t="e">
        <f>'240Nm 11mm 0.76m-min'!F29</f>
        <v>#N/A</v>
      </c>
      <c r="H158" s="41">
        <f>'240Nm 11mm 0.76m-min'!G29</f>
        <v>5</v>
      </c>
      <c r="I158" s="24" t="str">
        <f>'240Nm 11mm 0.76m-min'!H29</f>
        <v>W300</v>
      </c>
      <c r="J158" s="35">
        <f>'240Nm 11mm 0.76m-min'!I29</f>
        <v>38</v>
      </c>
      <c r="K158" s="35">
        <f>'240Nm 11mm 0.76m-min'!J29</f>
        <v>46</v>
      </c>
      <c r="L158" s="25">
        <f>'240Nm 11mm 0.76m-min'!K29</f>
        <v>31.02</v>
      </c>
      <c r="M158" s="24" t="str">
        <f>'240Nm 11mm 0.76m-min'!L29</f>
        <v>Acciaio inox</v>
      </c>
      <c r="N158" s="25">
        <f>'240Nm 11mm 0.76m-min'!M29</f>
        <v>171.9</v>
      </c>
      <c r="O158" s="37">
        <f>'240Nm 11mm 0.76m-min'!N29</f>
        <v>240</v>
      </c>
      <c r="P158" s="41">
        <f>'240Nm 11mm 0.76m-min'!O29</f>
        <v>11</v>
      </c>
      <c r="Q158" s="46">
        <f>'240Nm 11mm 0.76m-min'!P29</f>
        <v>0.76049999999999995</v>
      </c>
      <c r="R158" s="14">
        <f>'240Nm 11mm 0.76m-min'!Q29</f>
        <v>154</v>
      </c>
      <c r="S158" s="26">
        <f>'240Nm 11mm 0.76m-min'!R29</f>
        <v>1</v>
      </c>
    </row>
    <row r="159" spans="1:19" x14ac:dyDescent="0.25">
      <c r="A159" s="24">
        <f>'80Nm 33mm 2.28m-min'!A28</f>
        <v>8797479</v>
      </c>
      <c r="B159" s="51">
        <f>Table1[[#This Row],[Durata d''esercizio min. Doppie corse]]/(Cycle_max*60*24)</f>
        <v>174.55315476190475</v>
      </c>
      <c r="C159" s="49">
        <f>'80Nm 33mm 2.28m-min'!B28</f>
        <v>0.53700000000000003</v>
      </c>
      <c r="D159" s="24" t="str">
        <f>'80Nm 33mm 2.28m-min'!C28</f>
        <v>Tr30x6</v>
      </c>
      <c r="E159" s="24" t="str">
        <f>'80Nm 33mm 2.28m-min'!D28</f>
        <v>Tr</v>
      </c>
      <c r="F159" s="35">
        <f>'80Nm 33mm 2.28m-min'!E28</f>
        <v>30</v>
      </c>
      <c r="G159" s="14" t="e">
        <f>'80Nm 33mm 2.28m-min'!F28</f>
        <v>#N/A</v>
      </c>
      <c r="H159" s="41">
        <f>'80Nm 33mm 2.28m-min'!G28</f>
        <v>6</v>
      </c>
      <c r="I159" s="24" t="str">
        <f>'80Nm 33mm 2.28m-min'!H28</f>
        <v>W300</v>
      </c>
      <c r="J159" s="35">
        <f>'80Nm 33mm 2.28m-min'!I28</f>
        <v>38</v>
      </c>
      <c r="K159" s="35">
        <f>'80Nm 33mm 2.28m-min'!J28</f>
        <v>46</v>
      </c>
      <c r="L159" s="25">
        <f>'80Nm 33mm 2.28m-min'!K28</f>
        <v>37.39</v>
      </c>
      <c r="M159" s="24" t="str">
        <f>'80Nm 33mm 2.28m-min'!L28</f>
        <v>Acciaio C15</v>
      </c>
      <c r="N159" s="25">
        <f>'80Nm 33mm 2.28m-min'!M28</f>
        <v>54.6</v>
      </c>
      <c r="O159" s="37">
        <f>'80Nm 33mm 2.28m-min'!N28</f>
        <v>80</v>
      </c>
      <c r="P159" s="41">
        <f>'80Nm 33mm 2.28m-min'!O28</f>
        <v>33</v>
      </c>
      <c r="Q159" s="46">
        <f>'80Nm 33mm 2.28m-min'!P28</f>
        <v>2.2810000000000001</v>
      </c>
      <c r="R159" s="14">
        <f>'80Nm 33mm 2.28m-min'!Q28</f>
        <v>385</v>
      </c>
      <c r="S159" s="26">
        <f>'80Nm 33mm 2.28m-min'!R28</f>
        <v>1</v>
      </c>
    </row>
    <row r="160" spans="1:19" x14ac:dyDescent="0.25">
      <c r="A160" s="24">
        <f>'80Nm 33mm 2.28m-min'!A29</f>
        <v>8797479</v>
      </c>
      <c r="B160" s="51">
        <f>Table1[[#This Row],[Durata d''esercizio min. Doppie corse]]/(Cycle_max*60*24)</f>
        <v>174.55315476190475</v>
      </c>
      <c r="C160" s="49">
        <f>'80Nm 33mm 2.28m-min'!B29</f>
        <v>0.53700000000000003</v>
      </c>
      <c r="D160" s="24" t="str">
        <f>'80Nm 33mm 2.28m-min'!C29</f>
        <v>Tr30x6</v>
      </c>
      <c r="E160" s="24" t="str">
        <f>'80Nm 33mm 2.28m-min'!D29</f>
        <v>Tr</v>
      </c>
      <c r="F160" s="35">
        <f>'80Nm 33mm 2.28m-min'!E29</f>
        <v>30</v>
      </c>
      <c r="G160" s="14" t="e">
        <f>'80Nm 33mm 2.28m-min'!F29</f>
        <v>#N/A</v>
      </c>
      <c r="H160" s="41">
        <f>'80Nm 33mm 2.28m-min'!G29</f>
        <v>6</v>
      </c>
      <c r="I160" s="24" t="str">
        <f>'80Nm 33mm 2.28m-min'!H29</f>
        <v>W300</v>
      </c>
      <c r="J160" s="35">
        <f>'80Nm 33mm 2.28m-min'!I29</f>
        <v>45</v>
      </c>
      <c r="K160" s="35">
        <f>'80Nm 33mm 2.28m-min'!J29</f>
        <v>46</v>
      </c>
      <c r="L160" s="25">
        <f>'80Nm 33mm 2.28m-min'!K29</f>
        <v>43.4</v>
      </c>
      <c r="M160" s="24" t="str">
        <f>'80Nm 33mm 2.28m-min'!L29</f>
        <v>Acciaio C15</v>
      </c>
      <c r="N160" s="25">
        <f>'80Nm 33mm 2.28m-min'!M29</f>
        <v>54.6</v>
      </c>
      <c r="O160" s="37">
        <f>'80Nm 33mm 2.28m-min'!N29</f>
        <v>80</v>
      </c>
      <c r="P160" s="41">
        <f>'80Nm 33mm 2.28m-min'!O29</f>
        <v>33</v>
      </c>
      <c r="Q160" s="46">
        <f>'80Nm 33mm 2.28m-min'!P29</f>
        <v>2.2810000000000001</v>
      </c>
      <c r="R160" s="14">
        <f>'80Nm 33mm 2.28m-min'!Q29</f>
        <v>385</v>
      </c>
      <c r="S160" s="26">
        <f>'80Nm 33mm 2.28m-min'!R29</f>
        <v>1</v>
      </c>
    </row>
    <row r="161" spans="1:19" x14ac:dyDescent="0.25">
      <c r="A161" s="24">
        <f>'120Nm 22mm 1.52m-min'!A30</f>
        <v>8797479</v>
      </c>
      <c r="B161" s="51">
        <f>Table1[[#This Row],[Durata d''esercizio min. Doppie corse]]/(Cycle_max*60*24)</f>
        <v>174.55315476190475</v>
      </c>
      <c r="C161" s="49">
        <f>'120Nm 22mm 1.52m-min'!B30</f>
        <v>0.77600000000000002</v>
      </c>
      <c r="D161" s="24" t="str">
        <f>'120Nm 22mm 1.52m-min'!C30</f>
        <v>Tr30x6</v>
      </c>
      <c r="E161" s="24" t="str">
        <f>'120Nm 22mm 1.52m-min'!D30</f>
        <v>Tr</v>
      </c>
      <c r="F161" s="35">
        <f>'120Nm 22mm 1.52m-min'!E30</f>
        <v>30</v>
      </c>
      <c r="G161" s="14" t="e">
        <f>'120Nm 22mm 1.52m-min'!F30</f>
        <v>#N/A</v>
      </c>
      <c r="H161" s="41">
        <f>'120Nm 22mm 1.52m-min'!G30</f>
        <v>6</v>
      </c>
      <c r="I161" s="24" t="str">
        <f>'120Nm 22mm 1.52m-min'!H30</f>
        <v>W300</v>
      </c>
      <c r="J161" s="35">
        <f>'120Nm 22mm 1.52m-min'!I30</f>
        <v>38</v>
      </c>
      <c r="K161" s="35">
        <f>'120Nm 22mm 1.52m-min'!J30</f>
        <v>46</v>
      </c>
      <c r="L161" s="25">
        <f>'120Nm 22mm 1.52m-min'!K30</f>
        <v>37.39</v>
      </c>
      <c r="M161" s="24" t="str">
        <f>'120Nm 22mm 1.52m-min'!L30</f>
        <v>Acciaio C15</v>
      </c>
      <c r="N161" s="25">
        <f>'120Nm 22mm 1.52m-min'!M30</f>
        <v>54.6</v>
      </c>
      <c r="O161" s="37">
        <f>'120Nm 22mm 1.52m-min'!N30</f>
        <v>120</v>
      </c>
      <c r="P161" s="41">
        <f>'120Nm 22mm 1.52m-min'!O30</f>
        <v>22</v>
      </c>
      <c r="Q161" s="46">
        <f>'120Nm 22mm 1.52m-min'!P30</f>
        <v>1.5209999999999999</v>
      </c>
      <c r="R161" s="14">
        <f>'120Nm 22mm 1.52m-min'!Q30</f>
        <v>256.66666666666669</v>
      </c>
      <c r="S161" s="26">
        <f>'120Nm 22mm 1.52m-min'!R30</f>
        <v>1</v>
      </c>
    </row>
    <row r="162" spans="1:19" x14ac:dyDescent="0.25">
      <c r="A162" s="24">
        <f>'120Nm 22mm 1.52m-min'!A31</f>
        <v>8797479</v>
      </c>
      <c r="B162" s="51">
        <f>Table1[[#This Row],[Durata d''esercizio min. Doppie corse]]/(Cycle_max*60*24)</f>
        <v>174.55315476190475</v>
      </c>
      <c r="C162" s="49">
        <f>'120Nm 22mm 1.52m-min'!B31</f>
        <v>0.77600000000000002</v>
      </c>
      <c r="D162" s="24" t="str">
        <f>'120Nm 22mm 1.52m-min'!C31</f>
        <v>Tr30x6</v>
      </c>
      <c r="E162" s="24" t="str">
        <f>'120Nm 22mm 1.52m-min'!D31</f>
        <v>Tr</v>
      </c>
      <c r="F162" s="35">
        <f>'120Nm 22mm 1.52m-min'!E31</f>
        <v>30</v>
      </c>
      <c r="G162" s="14" t="e">
        <f>'120Nm 22mm 1.52m-min'!F31</f>
        <v>#N/A</v>
      </c>
      <c r="H162" s="41">
        <f>'120Nm 22mm 1.52m-min'!G31</f>
        <v>6</v>
      </c>
      <c r="I162" s="24" t="str">
        <f>'120Nm 22mm 1.52m-min'!H31</f>
        <v>W300</v>
      </c>
      <c r="J162" s="35">
        <f>'120Nm 22mm 1.52m-min'!I31</f>
        <v>45</v>
      </c>
      <c r="K162" s="35">
        <f>'120Nm 22mm 1.52m-min'!J31</f>
        <v>46</v>
      </c>
      <c r="L162" s="25">
        <f>'120Nm 22mm 1.52m-min'!K31</f>
        <v>43.4</v>
      </c>
      <c r="M162" s="24" t="str">
        <f>'120Nm 22mm 1.52m-min'!L31</f>
        <v>Acciaio C15</v>
      </c>
      <c r="N162" s="25">
        <f>'120Nm 22mm 1.52m-min'!M31</f>
        <v>54.6</v>
      </c>
      <c r="O162" s="37">
        <f>'120Nm 22mm 1.52m-min'!N31</f>
        <v>120</v>
      </c>
      <c r="P162" s="41">
        <f>'120Nm 22mm 1.52m-min'!O31</f>
        <v>22</v>
      </c>
      <c r="Q162" s="46">
        <f>'120Nm 22mm 1.52m-min'!P31</f>
        <v>1.5209999999999999</v>
      </c>
      <c r="R162" s="14">
        <f>'120Nm 22mm 1.52m-min'!Q31</f>
        <v>256.66666666666669</v>
      </c>
      <c r="S162" s="26">
        <f>'120Nm 22mm 1.52m-min'!R31</f>
        <v>1</v>
      </c>
    </row>
    <row r="163" spans="1:19" x14ac:dyDescent="0.25">
      <c r="A163" s="24">
        <f>'240Nm 11mm 0.76m-min'!A30</f>
        <v>8797479</v>
      </c>
      <c r="B163" s="51">
        <f>Table1[[#This Row],[Durata d''esercizio min. Doppie corse]]/(Cycle_max*60*24)</f>
        <v>174.55315476190475</v>
      </c>
      <c r="C163" s="49">
        <f>'240Nm 11mm 0.76m-min'!B30</f>
        <v>1.492</v>
      </c>
      <c r="D163" s="24" t="str">
        <f>'240Nm 11mm 0.76m-min'!C30</f>
        <v>Tr30x6</v>
      </c>
      <c r="E163" s="24" t="str">
        <f>'240Nm 11mm 0.76m-min'!D30</f>
        <v>Tr</v>
      </c>
      <c r="F163" s="35">
        <f>'240Nm 11mm 0.76m-min'!E30</f>
        <v>30</v>
      </c>
      <c r="G163" s="14" t="e">
        <f>'240Nm 11mm 0.76m-min'!F30</f>
        <v>#N/A</v>
      </c>
      <c r="H163" s="41">
        <f>'240Nm 11mm 0.76m-min'!G30</f>
        <v>6</v>
      </c>
      <c r="I163" s="24" t="str">
        <f>'240Nm 11mm 0.76m-min'!H30</f>
        <v>W300</v>
      </c>
      <c r="J163" s="35">
        <f>'240Nm 11mm 0.76m-min'!I30</f>
        <v>38</v>
      </c>
      <c r="K163" s="35">
        <f>'240Nm 11mm 0.76m-min'!J30</f>
        <v>46</v>
      </c>
      <c r="L163" s="25">
        <f>'240Nm 11mm 0.76m-min'!K30</f>
        <v>37.39</v>
      </c>
      <c r="M163" s="24" t="str">
        <f>'240Nm 11mm 0.76m-min'!L30</f>
        <v>Acciaio C15</v>
      </c>
      <c r="N163" s="25">
        <f>'240Nm 11mm 0.76m-min'!M30</f>
        <v>54.6</v>
      </c>
      <c r="O163" s="37">
        <f>'240Nm 11mm 0.76m-min'!N30</f>
        <v>240</v>
      </c>
      <c r="P163" s="41">
        <f>'240Nm 11mm 0.76m-min'!O30</f>
        <v>11</v>
      </c>
      <c r="Q163" s="46">
        <f>'240Nm 11mm 0.76m-min'!P30</f>
        <v>0.76049999999999995</v>
      </c>
      <c r="R163" s="14">
        <f>'240Nm 11mm 0.76m-min'!Q30</f>
        <v>128.33333333333334</v>
      </c>
      <c r="S163" s="26">
        <f>'240Nm 11mm 0.76m-min'!R30</f>
        <v>1</v>
      </c>
    </row>
    <row r="164" spans="1:19" x14ac:dyDescent="0.25">
      <c r="A164" s="24">
        <f>'240Nm 11mm 0.76m-min'!A31</f>
        <v>8797479</v>
      </c>
      <c r="B164" s="51">
        <f>Table1[[#This Row],[Durata d''esercizio min. Doppie corse]]/(Cycle_max*60*24)</f>
        <v>174.55315476190475</v>
      </c>
      <c r="C164" s="49">
        <f>'240Nm 11mm 0.76m-min'!B31</f>
        <v>1.492</v>
      </c>
      <c r="D164" s="24" t="str">
        <f>'240Nm 11mm 0.76m-min'!C31</f>
        <v>Tr30x6</v>
      </c>
      <c r="E164" s="24" t="str">
        <f>'240Nm 11mm 0.76m-min'!D31</f>
        <v>Tr</v>
      </c>
      <c r="F164" s="35">
        <f>'240Nm 11mm 0.76m-min'!E31</f>
        <v>30</v>
      </c>
      <c r="G164" s="14" t="e">
        <f>'240Nm 11mm 0.76m-min'!F31</f>
        <v>#N/A</v>
      </c>
      <c r="H164" s="41">
        <f>'240Nm 11mm 0.76m-min'!G31</f>
        <v>6</v>
      </c>
      <c r="I164" s="24" t="str">
        <f>'240Nm 11mm 0.76m-min'!H31</f>
        <v>W300</v>
      </c>
      <c r="J164" s="35">
        <f>'240Nm 11mm 0.76m-min'!I31</f>
        <v>45</v>
      </c>
      <c r="K164" s="35">
        <f>'240Nm 11mm 0.76m-min'!J31</f>
        <v>46</v>
      </c>
      <c r="L164" s="25">
        <f>'240Nm 11mm 0.76m-min'!K31</f>
        <v>43.4</v>
      </c>
      <c r="M164" s="24" t="str">
        <f>'240Nm 11mm 0.76m-min'!L31</f>
        <v>Acciaio C15</v>
      </c>
      <c r="N164" s="25">
        <f>'240Nm 11mm 0.76m-min'!M31</f>
        <v>54.6</v>
      </c>
      <c r="O164" s="37">
        <f>'240Nm 11mm 0.76m-min'!N31</f>
        <v>240</v>
      </c>
      <c r="P164" s="41">
        <f>'240Nm 11mm 0.76m-min'!O31</f>
        <v>11</v>
      </c>
      <c r="Q164" s="46">
        <f>'240Nm 11mm 0.76m-min'!P31</f>
        <v>0.76049999999999995</v>
      </c>
      <c r="R164" s="14">
        <f>'240Nm 11mm 0.76m-min'!Q31</f>
        <v>128.33333333333334</v>
      </c>
      <c r="S164" s="26">
        <f>'240Nm 11mm 0.76m-min'!R31</f>
        <v>1</v>
      </c>
    </row>
    <row r="165" spans="1:19" x14ac:dyDescent="0.25">
      <c r="A165" s="24">
        <f>'80Nm 33mm 2.28m-min'!A30</f>
        <v>8372672</v>
      </c>
      <c r="B165" s="51">
        <f>Table1[[#This Row],[Durata d''esercizio min. Doppie corse]]/(Cycle_max*60*24)</f>
        <v>166.12444444444444</v>
      </c>
      <c r="C165" s="49">
        <f>'80Nm 33mm 2.28m-min'!B30</f>
        <v>0.439</v>
      </c>
      <c r="D165" s="24" t="str">
        <f>'80Nm 33mm 2.28m-min'!C30</f>
        <v>Tr24x5</v>
      </c>
      <c r="E165" s="24" t="str">
        <f>'80Nm 33mm 2.28m-min'!D30</f>
        <v>Tr</v>
      </c>
      <c r="F165" s="35">
        <f>'80Nm 33mm 2.28m-min'!E30</f>
        <v>24</v>
      </c>
      <c r="G165" s="14" t="e">
        <f>'80Nm 33mm 2.28m-min'!F30</f>
        <v>#N/A</v>
      </c>
      <c r="H165" s="41">
        <f>'80Nm 33mm 2.28m-min'!G30</f>
        <v>5</v>
      </c>
      <c r="I165" s="24" t="str">
        <f>'80Nm 33mm 2.28m-min'!H30</f>
        <v>J</v>
      </c>
      <c r="J165" s="35">
        <f>'80Nm 33mm 2.28m-min'!I30</f>
        <v>32</v>
      </c>
      <c r="K165" s="35">
        <f>'80Nm 33mm 2.28m-min'!J30</f>
        <v>44</v>
      </c>
      <c r="L165" s="25">
        <f>'80Nm 33mm 2.28m-min'!K30</f>
        <v>17.690000000000001</v>
      </c>
      <c r="M165" s="24" t="str">
        <f>'80Nm 33mm 2.28m-min'!L30</f>
        <v>Acciaio inox</v>
      </c>
      <c r="N165" s="25">
        <f>'80Nm 33mm 2.28m-min'!M30</f>
        <v>147.52000000000001</v>
      </c>
      <c r="O165" s="37">
        <f>'80Nm 33mm 2.28m-min'!N30</f>
        <v>80</v>
      </c>
      <c r="P165" s="41">
        <f>'80Nm 33mm 2.28m-min'!O30</f>
        <v>33</v>
      </c>
      <c r="Q165" s="46">
        <f>'80Nm 33mm 2.28m-min'!P30</f>
        <v>2.2810000000000001</v>
      </c>
      <c r="R165" s="14">
        <f>'80Nm 33mm 2.28m-min'!Q30</f>
        <v>462</v>
      </c>
      <c r="S165" s="26">
        <f>'80Nm 33mm 2.28m-min'!R30</f>
        <v>1</v>
      </c>
    </row>
    <row r="166" spans="1:19" x14ac:dyDescent="0.25">
      <c r="A166" s="24">
        <f>'120Nm 22mm 1.52m-min'!A32</f>
        <v>8372672</v>
      </c>
      <c r="B166" s="51">
        <f>Table1[[#This Row],[Durata d''esercizio min. Doppie corse]]/(Cycle_max*60*24)</f>
        <v>166.12444444444444</v>
      </c>
      <c r="C166" s="49">
        <f>'120Nm 22mm 1.52m-min'!B32</f>
        <v>0.628</v>
      </c>
      <c r="D166" s="24" t="str">
        <f>'120Nm 22mm 1.52m-min'!C32</f>
        <v>Tr24x5</v>
      </c>
      <c r="E166" s="24" t="str">
        <f>'120Nm 22mm 1.52m-min'!D32</f>
        <v>Tr</v>
      </c>
      <c r="F166" s="35">
        <f>'120Nm 22mm 1.52m-min'!E32</f>
        <v>24</v>
      </c>
      <c r="G166" s="14" t="e">
        <f>'120Nm 22mm 1.52m-min'!F32</f>
        <v>#N/A</v>
      </c>
      <c r="H166" s="41">
        <f>'120Nm 22mm 1.52m-min'!G32</f>
        <v>5</v>
      </c>
      <c r="I166" s="24" t="str">
        <f>'120Nm 22mm 1.52m-min'!H32</f>
        <v>J</v>
      </c>
      <c r="J166" s="35">
        <f>'120Nm 22mm 1.52m-min'!I32</f>
        <v>32</v>
      </c>
      <c r="K166" s="35">
        <f>'120Nm 22mm 1.52m-min'!J32</f>
        <v>44</v>
      </c>
      <c r="L166" s="25">
        <f>'120Nm 22mm 1.52m-min'!K32</f>
        <v>17.690000000000001</v>
      </c>
      <c r="M166" s="24" t="str">
        <f>'120Nm 22mm 1.52m-min'!L32</f>
        <v>Acciaio inox</v>
      </c>
      <c r="N166" s="25">
        <f>'120Nm 22mm 1.52m-min'!M32</f>
        <v>147.52000000000001</v>
      </c>
      <c r="O166" s="37">
        <f>'120Nm 22mm 1.52m-min'!N32</f>
        <v>120</v>
      </c>
      <c r="P166" s="41">
        <f>'120Nm 22mm 1.52m-min'!O32</f>
        <v>22</v>
      </c>
      <c r="Q166" s="46">
        <f>'120Nm 22mm 1.52m-min'!P32</f>
        <v>1.5209999999999999</v>
      </c>
      <c r="R166" s="14">
        <f>'120Nm 22mm 1.52m-min'!Q32</f>
        <v>308</v>
      </c>
      <c r="S166" s="26">
        <f>'120Nm 22mm 1.52m-min'!R32</f>
        <v>1</v>
      </c>
    </row>
    <row r="167" spans="1:19" x14ac:dyDescent="0.25">
      <c r="A167" s="24">
        <f>'240Nm 11mm 0.76m-min'!A32</f>
        <v>8372672</v>
      </c>
      <c r="B167" s="51">
        <f>Table1[[#This Row],[Durata d''esercizio min. Doppie corse]]/(Cycle_max*60*24)</f>
        <v>166.12444444444444</v>
      </c>
      <c r="C167" s="49">
        <f>'240Nm 11mm 0.76m-min'!B32</f>
        <v>1.1970000000000001</v>
      </c>
      <c r="D167" s="24" t="str">
        <f>'240Nm 11mm 0.76m-min'!C32</f>
        <v>Tr24x5</v>
      </c>
      <c r="E167" s="24" t="str">
        <f>'240Nm 11mm 0.76m-min'!D32</f>
        <v>Tr</v>
      </c>
      <c r="F167" s="35">
        <f>'240Nm 11mm 0.76m-min'!E32</f>
        <v>24</v>
      </c>
      <c r="G167" s="14" t="e">
        <f>'240Nm 11mm 0.76m-min'!F32</f>
        <v>#N/A</v>
      </c>
      <c r="H167" s="41">
        <f>'240Nm 11mm 0.76m-min'!G32</f>
        <v>5</v>
      </c>
      <c r="I167" s="24" t="str">
        <f>'240Nm 11mm 0.76m-min'!H32</f>
        <v>J</v>
      </c>
      <c r="J167" s="35">
        <f>'240Nm 11mm 0.76m-min'!I32</f>
        <v>32</v>
      </c>
      <c r="K167" s="35">
        <f>'240Nm 11mm 0.76m-min'!J32</f>
        <v>44</v>
      </c>
      <c r="L167" s="25">
        <f>'240Nm 11mm 0.76m-min'!K32</f>
        <v>17.690000000000001</v>
      </c>
      <c r="M167" s="24" t="str">
        <f>'240Nm 11mm 0.76m-min'!L32</f>
        <v>Acciaio inox</v>
      </c>
      <c r="N167" s="25">
        <f>'240Nm 11mm 0.76m-min'!M32</f>
        <v>147.52000000000001</v>
      </c>
      <c r="O167" s="37">
        <f>'240Nm 11mm 0.76m-min'!N32</f>
        <v>240</v>
      </c>
      <c r="P167" s="41">
        <f>'240Nm 11mm 0.76m-min'!O32</f>
        <v>11</v>
      </c>
      <c r="Q167" s="46">
        <f>'240Nm 11mm 0.76m-min'!P32</f>
        <v>0.76049999999999995</v>
      </c>
      <c r="R167" s="14">
        <f>'240Nm 11mm 0.76m-min'!Q32</f>
        <v>154</v>
      </c>
      <c r="S167" s="26">
        <f>'240Nm 11mm 0.76m-min'!R32</f>
        <v>1</v>
      </c>
    </row>
    <row r="168" spans="1:19" x14ac:dyDescent="0.25">
      <c r="A168" s="24">
        <f>'80Nm 33mm 2.28m-min'!A31</f>
        <v>7973973</v>
      </c>
      <c r="B168" s="51">
        <f>Table1[[#This Row],[Durata d''esercizio min. Doppie corse]]/(Cycle_max*60*24)</f>
        <v>158.21375</v>
      </c>
      <c r="C168" s="49">
        <f>'80Nm 33mm 2.28m-min'!B31</f>
        <v>0.439</v>
      </c>
      <c r="D168" s="24" t="str">
        <f>'80Nm 33mm 2.28m-min'!C31</f>
        <v>Tr24x5</v>
      </c>
      <c r="E168" s="24" t="str">
        <f>'80Nm 33mm 2.28m-min'!D31</f>
        <v>Tr</v>
      </c>
      <c r="F168" s="35">
        <f>'80Nm 33mm 2.28m-min'!E31</f>
        <v>24</v>
      </c>
      <c r="G168" s="14" t="e">
        <f>'80Nm 33mm 2.28m-min'!F31</f>
        <v>#N/A</v>
      </c>
      <c r="H168" s="41">
        <f>'80Nm 33mm 2.28m-min'!G31</f>
        <v>5</v>
      </c>
      <c r="I168" s="24" t="str">
        <f>'80Nm 33mm 2.28m-min'!H31</f>
        <v>W300</v>
      </c>
      <c r="J168" s="35">
        <f>'80Nm 33mm 2.28m-min'!I31</f>
        <v>32</v>
      </c>
      <c r="K168" s="35">
        <f>'80Nm 33mm 2.28m-min'!J31</f>
        <v>44</v>
      </c>
      <c r="L168" s="25">
        <f>'80Nm 33mm 2.28m-min'!K31</f>
        <v>24.23</v>
      </c>
      <c r="M168" s="24" t="str">
        <f>'80Nm 33mm 2.28m-min'!L31</f>
        <v>Acciaio inox</v>
      </c>
      <c r="N168" s="25">
        <f>'80Nm 33mm 2.28m-min'!M31</f>
        <v>147.52000000000001</v>
      </c>
      <c r="O168" s="37">
        <f>'80Nm 33mm 2.28m-min'!N31</f>
        <v>80</v>
      </c>
      <c r="P168" s="41">
        <f>'80Nm 33mm 2.28m-min'!O31</f>
        <v>33</v>
      </c>
      <c r="Q168" s="46">
        <f>'80Nm 33mm 2.28m-min'!P31</f>
        <v>2.2810000000000001</v>
      </c>
      <c r="R168" s="14">
        <f>'80Nm 33mm 2.28m-min'!Q31</f>
        <v>462</v>
      </c>
      <c r="S168" s="26">
        <f>'80Nm 33mm 2.28m-min'!R31</f>
        <v>1</v>
      </c>
    </row>
    <row r="169" spans="1:19" x14ac:dyDescent="0.25">
      <c r="A169" s="24">
        <f>'120Nm 22mm 1.52m-min'!A33</f>
        <v>7973973</v>
      </c>
      <c r="B169" s="51">
        <f>Table1[[#This Row],[Durata d''esercizio min. Doppie corse]]/(Cycle_max*60*24)</f>
        <v>158.21375</v>
      </c>
      <c r="C169" s="49">
        <f>'120Nm 22mm 1.52m-min'!B33</f>
        <v>0.628</v>
      </c>
      <c r="D169" s="24" t="str">
        <f>'120Nm 22mm 1.52m-min'!C33</f>
        <v>Tr24x5</v>
      </c>
      <c r="E169" s="24" t="str">
        <f>'120Nm 22mm 1.52m-min'!D33</f>
        <v>Tr</v>
      </c>
      <c r="F169" s="35">
        <f>'120Nm 22mm 1.52m-min'!E33</f>
        <v>24</v>
      </c>
      <c r="G169" s="14" t="e">
        <f>'120Nm 22mm 1.52m-min'!F33</f>
        <v>#N/A</v>
      </c>
      <c r="H169" s="41">
        <f>'120Nm 22mm 1.52m-min'!G33</f>
        <v>5</v>
      </c>
      <c r="I169" s="24" t="str">
        <f>'120Nm 22mm 1.52m-min'!H33</f>
        <v>W300</v>
      </c>
      <c r="J169" s="35">
        <f>'120Nm 22mm 1.52m-min'!I33</f>
        <v>32</v>
      </c>
      <c r="K169" s="35">
        <f>'120Nm 22mm 1.52m-min'!J33</f>
        <v>44</v>
      </c>
      <c r="L169" s="25">
        <f>'120Nm 22mm 1.52m-min'!K33</f>
        <v>24.23</v>
      </c>
      <c r="M169" s="24" t="str">
        <f>'120Nm 22mm 1.52m-min'!L33</f>
        <v>Acciaio inox</v>
      </c>
      <c r="N169" s="25">
        <f>'120Nm 22mm 1.52m-min'!M33</f>
        <v>147.52000000000001</v>
      </c>
      <c r="O169" s="37">
        <f>'120Nm 22mm 1.52m-min'!N33</f>
        <v>120</v>
      </c>
      <c r="P169" s="41">
        <f>'120Nm 22mm 1.52m-min'!O33</f>
        <v>22</v>
      </c>
      <c r="Q169" s="46">
        <f>'120Nm 22mm 1.52m-min'!P33</f>
        <v>1.5209999999999999</v>
      </c>
      <c r="R169" s="14">
        <f>'120Nm 22mm 1.52m-min'!Q33</f>
        <v>308</v>
      </c>
      <c r="S169" s="26">
        <f>'120Nm 22mm 1.52m-min'!R33</f>
        <v>1</v>
      </c>
    </row>
    <row r="170" spans="1:19" x14ac:dyDescent="0.25">
      <c r="A170" s="24">
        <f>'240Nm 11mm 0.76m-min'!A33</f>
        <v>7973973</v>
      </c>
      <c r="B170" s="51">
        <f>Table1[[#This Row],[Durata d''esercizio min. Doppie corse]]/(Cycle_max*60*24)</f>
        <v>158.21375</v>
      </c>
      <c r="C170" s="49">
        <f>'240Nm 11mm 0.76m-min'!B33</f>
        <v>1.1970000000000001</v>
      </c>
      <c r="D170" s="24" t="str">
        <f>'240Nm 11mm 0.76m-min'!C33</f>
        <v>Tr24x5</v>
      </c>
      <c r="E170" s="24" t="str">
        <f>'240Nm 11mm 0.76m-min'!D33</f>
        <v>Tr</v>
      </c>
      <c r="F170" s="35">
        <f>'240Nm 11mm 0.76m-min'!E33</f>
        <v>24</v>
      </c>
      <c r="G170" s="14" t="e">
        <f>'240Nm 11mm 0.76m-min'!F33</f>
        <v>#N/A</v>
      </c>
      <c r="H170" s="41">
        <f>'240Nm 11mm 0.76m-min'!G33</f>
        <v>5</v>
      </c>
      <c r="I170" s="24" t="str">
        <f>'240Nm 11mm 0.76m-min'!H33</f>
        <v>W300</v>
      </c>
      <c r="J170" s="35">
        <f>'240Nm 11mm 0.76m-min'!I33</f>
        <v>32</v>
      </c>
      <c r="K170" s="35">
        <f>'240Nm 11mm 0.76m-min'!J33</f>
        <v>44</v>
      </c>
      <c r="L170" s="25">
        <f>'240Nm 11mm 0.76m-min'!K33</f>
        <v>24.23</v>
      </c>
      <c r="M170" s="24" t="str">
        <f>'240Nm 11mm 0.76m-min'!L33</f>
        <v>Acciaio inox</v>
      </c>
      <c r="N170" s="25">
        <f>'240Nm 11mm 0.76m-min'!M33</f>
        <v>147.52000000000001</v>
      </c>
      <c r="O170" s="37">
        <f>'240Nm 11mm 0.76m-min'!N33</f>
        <v>240</v>
      </c>
      <c r="P170" s="41">
        <f>'240Nm 11mm 0.76m-min'!O33</f>
        <v>11</v>
      </c>
      <c r="Q170" s="46">
        <f>'240Nm 11mm 0.76m-min'!P33</f>
        <v>0.76049999999999995</v>
      </c>
      <c r="R170" s="14">
        <f>'240Nm 11mm 0.76m-min'!Q33</f>
        <v>154</v>
      </c>
      <c r="S170" s="26">
        <f>'240Nm 11mm 0.76m-min'!R33</f>
        <v>1</v>
      </c>
    </row>
    <row r="171" spans="1:19" x14ac:dyDescent="0.25">
      <c r="A171" s="24">
        <f>'80Nm 33mm 2.28m-min'!A32</f>
        <v>7937281</v>
      </c>
      <c r="B171" s="51">
        <f>Table1[[#This Row],[Durata d''esercizio min. Doppie corse]]/(Cycle_max*60*24)</f>
        <v>157.48573412698411</v>
      </c>
      <c r="C171" s="49">
        <f>'80Nm 33mm 2.28m-min'!B32</f>
        <v>0.36299999999999999</v>
      </c>
      <c r="D171" s="24" t="str">
        <f>'80Nm 33mm 2.28m-min'!C32</f>
        <v>Tr18x4</v>
      </c>
      <c r="E171" s="24" t="str">
        <f>'80Nm 33mm 2.28m-min'!D32</f>
        <v>Tr</v>
      </c>
      <c r="F171" s="35">
        <f>'80Nm 33mm 2.28m-min'!E32</f>
        <v>18</v>
      </c>
      <c r="G171" s="14" t="e">
        <f>'80Nm 33mm 2.28m-min'!F32</f>
        <v>#N/A</v>
      </c>
      <c r="H171" s="41">
        <f>'80Nm 33mm 2.28m-min'!G32</f>
        <v>4</v>
      </c>
      <c r="I171" s="24" t="str">
        <f>'80Nm 33mm 2.28m-min'!H32</f>
        <v>J200</v>
      </c>
      <c r="J171" s="35">
        <f>'80Nm 33mm 2.28m-min'!I32</f>
        <v>28</v>
      </c>
      <c r="K171" s="35">
        <f>'80Nm 33mm 2.28m-min'!J32</f>
        <v>35</v>
      </c>
      <c r="L171" s="25">
        <f>'80Nm 33mm 2.28m-min'!K32</f>
        <v>36.35</v>
      </c>
      <c r="M171" s="24" t="str">
        <f>'80Nm 33mm 2.28m-min'!L32</f>
        <v>Alluminio</v>
      </c>
      <c r="N171" s="25">
        <f>'80Nm 33mm 2.28m-min'!M32</f>
        <v>177.48</v>
      </c>
      <c r="O171" s="37">
        <f>'80Nm 33mm 2.28m-min'!N32</f>
        <v>80</v>
      </c>
      <c r="P171" s="41">
        <f>'80Nm 33mm 2.28m-min'!O32</f>
        <v>33</v>
      </c>
      <c r="Q171" s="46">
        <f>'80Nm 33mm 2.28m-min'!P32</f>
        <v>2.2810000000000001</v>
      </c>
      <c r="R171" s="14">
        <f>'80Nm 33mm 2.28m-min'!Q32</f>
        <v>577.5</v>
      </c>
      <c r="S171" s="26">
        <f>'80Nm 33mm 2.28m-min'!R32</f>
        <v>1</v>
      </c>
    </row>
    <row r="172" spans="1:19" x14ac:dyDescent="0.25">
      <c r="A172" s="24">
        <f>'120Nm 22mm 1.52m-min'!A34</f>
        <v>7937281</v>
      </c>
      <c r="B172" s="51">
        <f>Table1[[#This Row],[Durata d''esercizio min. Doppie corse]]/(Cycle_max*60*24)</f>
        <v>157.48573412698411</v>
      </c>
      <c r="C172" s="49">
        <f>'120Nm 22mm 1.52m-min'!B34</f>
        <v>0.51500000000000001</v>
      </c>
      <c r="D172" s="24" t="str">
        <f>'120Nm 22mm 1.52m-min'!C34</f>
        <v>Tr18x4</v>
      </c>
      <c r="E172" s="24" t="str">
        <f>'120Nm 22mm 1.52m-min'!D34</f>
        <v>Tr</v>
      </c>
      <c r="F172" s="35">
        <f>'120Nm 22mm 1.52m-min'!E34</f>
        <v>18</v>
      </c>
      <c r="G172" s="14" t="e">
        <f>'120Nm 22mm 1.52m-min'!F34</f>
        <v>#N/A</v>
      </c>
      <c r="H172" s="41">
        <f>'120Nm 22mm 1.52m-min'!G34</f>
        <v>4</v>
      </c>
      <c r="I172" s="24" t="str">
        <f>'120Nm 22mm 1.52m-min'!H34</f>
        <v>J200</v>
      </c>
      <c r="J172" s="35">
        <f>'120Nm 22mm 1.52m-min'!I34</f>
        <v>28</v>
      </c>
      <c r="K172" s="35">
        <f>'120Nm 22mm 1.52m-min'!J34</f>
        <v>35</v>
      </c>
      <c r="L172" s="25">
        <f>'120Nm 22mm 1.52m-min'!K34</f>
        <v>36.35</v>
      </c>
      <c r="M172" s="24" t="str">
        <f>'120Nm 22mm 1.52m-min'!L34</f>
        <v>Alluminio</v>
      </c>
      <c r="N172" s="25">
        <f>'120Nm 22mm 1.52m-min'!M34</f>
        <v>177.48</v>
      </c>
      <c r="O172" s="37">
        <f>'120Nm 22mm 1.52m-min'!N34</f>
        <v>120</v>
      </c>
      <c r="P172" s="41">
        <f>'120Nm 22mm 1.52m-min'!O34</f>
        <v>22</v>
      </c>
      <c r="Q172" s="46">
        <f>'120Nm 22mm 1.52m-min'!P34</f>
        <v>1.5209999999999999</v>
      </c>
      <c r="R172" s="14">
        <f>'120Nm 22mm 1.52m-min'!Q34</f>
        <v>385</v>
      </c>
      <c r="S172" s="26">
        <f>'120Nm 22mm 1.52m-min'!R34</f>
        <v>1</v>
      </c>
    </row>
    <row r="173" spans="1:19" x14ac:dyDescent="0.25">
      <c r="A173" s="24">
        <f>'240Nm 11mm 0.76m-min'!A34</f>
        <v>7937281</v>
      </c>
      <c r="B173" s="51">
        <f>Table1[[#This Row],[Durata d''esercizio min. Doppie corse]]/(Cycle_max*60*24)</f>
        <v>157.48573412698411</v>
      </c>
      <c r="C173" s="49">
        <f>'240Nm 11mm 0.76m-min'!B34</f>
        <v>0.96899999999999997</v>
      </c>
      <c r="D173" s="24" t="str">
        <f>'240Nm 11mm 0.76m-min'!C34</f>
        <v>Tr18x4</v>
      </c>
      <c r="E173" s="24" t="str">
        <f>'240Nm 11mm 0.76m-min'!D34</f>
        <v>Tr</v>
      </c>
      <c r="F173" s="35">
        <f>'240Nm 11mm 0.76m-min'!E34</f>
        <v>18</v>
      </c>
      <c r="G173" s="14" t="e">
        <f>'240Nm 11mm 0.76m-min'!F34</f>
        <v>#N/A</v>
      </c>
      <c r="H173" s="41">
        <f>'240Nm 11mm 0.76m-min'!G34</f>
        <v>4</v>
      </c>
      <c r="I173" s="24" t="str">
        <f>'240Nm 11mm 0.76m-min'!H34</f>
        <v>J200</v>
      </c>
      <c r="J173" s="35">
        <f>'240Nm 11mm 0.76m-min'!I34</f>
        <v>28</v>
      </c>
      <c r="K173" s="35">
        <f>'240Nm 11mm 0.76m-min'!J34</f>
        <v>35</v>
      </c>
      <c r="L173" s="25">
        <f>'240Nm 11mm 0.76m-min'!K34</f>
        <v>36.35</v>
      </c>
      <c r="M173" s="24" t="str">
        <f>'240Nm 11mm 0.76m-min'!L34</f>
        <v>Alluminio</v>
      </c>
      <c r="N173" s="25">
        <f>'240Nm 11mm 0.76m-min'!M34</f>
        <v>177.48</v>
      </c>
      <c r="O173" s="37">
        <f>'240Nm 11mm 0.76m-min'!N34</f>
        <v>240</v>
      </c>
      <c r="P173" s="41">
        <f>'240Nm 11mm 0.76m-min'!O34</f>
        <v>11</v>
      </c>
      <c r="Q173" s="46">
        <f>'240Nm 11mm 0.76m-min'!P34</f>
        <v>0.76049999999999995</v>
      </c>
      <c r="R173" s="14">
        <f>'240Nm 11mm 0.76m-min'!Q34</f>
        <v>192.5</v>
      </c>
      <c r="S173" s="26">
        <f>'240Nm 11mm 0.76m-min'!R34</f>
        <v>1</v>
      </c>
    </row>
    <row r="174" spans="1:19" x14ac:dyDescent="0.25">
      <c r="A174" s="24">
        <f>'80Nm 33mm 2.28m-min'!A33</f>
        <v>7711671</v>
      </c>
      <c r="B174" s="51">
        <f>Table1[[#This Row],[Durata d''esercizio min. Doppie corse]]/(Cycle_max*60*24)</f>
        <v>153.00934523809525</v>
      </c>
      <c r="C174" s="49">
        <f>'80Nm 33mm 2.28m-min'!B33</f>
        <v>0.439</v>
      </c>
      <c r="D174" s="24" t="str">
        <f>'80Nm 33mm 2.28m-min'!C33</f>
        <v>Tr24x5</v>
      </c>
      <c r="E174" s="24" t="str">
        <f>'80Nm 33mm 2.28m-min'!D33</f>
        <v>Tr</v>
      </c>
      <c r="F174" s="35">
        <f>'80Nm 33mm 2.28m-min'!E33</f>
        <v>24</v>
      </c>
      <c r="G174" s="14" t="e">
        <f>'80Nm 33mm 2.28m-min'!F33</f>
        <v>#N/A</v>
      </c>
      <c r="H174" s="41">
        <f>'80Nm 33mm 2.28m-min'!G33</f>
        <v>5</v>
      </c>
      <c r="I174" s="24" t="str">
        <f>'80Nm 33mm 2.28m-min'!H33</f>
        <v>R</v>
      </c>
      <c r="J174" s="35">
        <f>'80Nm 33mm 2.28m-min'!I33</f>
        <v>32</v>
      </c>
      <c r="K174" s="35">
        <f>'80Nm 33mm 2.28m-min'!J33</f>
        <v>44</v>
      </c>
      <c r="L174" s="25">
        <f>'80Nm 33mm 2.28m-min'!K33</f>
        <v>15.06</v>
      </c>
      <c r="M174" s="24" t="str">
        <f>'80Nm 33mm 2.28m-min'!L33</f>
        <v>Acciaio inox</v>
      </c>
      <c r="N174" s="25">
        <f>'80Nm 33mm 2.28m-min'!M33</f>
        <v>147.52000000000001</v>
      </c>
      <c r="O174" s="37">
        <f>'80Nm 33mm 2.28m-min'!N33</f>
        <v>80</v>
      </c>
      <c r="P174" s="41">
        <f>'80Nm 33mm 2.28m-min'!O33</f>
        <v>33</v>
      </c>
      <c r="Q174" s="46">
        <f>'80Nm 33mm 2.28m-min'!P33</f>
        <v>2.2810000000000001</v>
      </c>
      <c r="R174" s="14">
        <f>'80Nm 33mm 2.28m-min'!Q33</f>
        <v>462</v>
      </c>
      <c r="S174" s="26">
        <f>'80Nm 33mm 2.28m-min'!R33</f>
        <v>1</v>
      </c>
    </row>
    <row r="175" spans="1:19" x14ac:dyDescent="0.25">
      <c r="A175" s="24">
        <f>'120Nm 22mm 1.52m-min'!A35</f>
        <v>7711671</v>
      </c>
      <c r="B175" s="51">
        <f>Table1[[#This Row],[Durata d''esercizio min. Doppie corse]]/(Cycle_max*60*24)</f>
        <v>153.00934523809525</v>
      </c>
      <c r="C175" s="49">
        <f>'120Nm 22mm 1.52m-min'!B35</f>
        <v>0.628</v>
      </c>
      <c r="D175" s="24" t="str">
        <f>'120Nm 22mm 1.52m-min'!C35</f>
        <v>Tr24x5</v>
      </c>
      <c r="E175" s="24" t="str">
        <f>'120Nm 22mm 1.52m-min'!D35</f>
        <v>Tr</v>
      </c>
      <c r="F175" s="35">
        <f>'120Nm 22mm 1.52m-min'!E35</f>
        <v>24</v>
      </c>
      <c r="G175" s="14" t="e">
        <f>'120Nm 22mm 1.52m-min'!F35</f>
        <v>#N/A</v>
      </c>
      <c r="H175" s="41">
        <f>'120Nm 22mm 1.52m-min'!G35</f>
        <v>5</v>
      </c>
      <c r="I175" s="24" t="str">
        <f>'120Nm 22mm 1.52m-min'!H35</f>
        <v>R</v>
      </c>
      <c r="J175" s="35">
        <f>'120Nm 22mm 1.52m-min'!I35</f>
        <v>32</v>
      </c>
      <c r="K175" s="35">
        <f>'120Nm 22mm 1.52m-min'!J35</f>
        <v>44</v>
      </c>
      <c r="L175" s="25">
        <f>'120Nm 22mm 1.52m-min'!K35</f>
        <v>15.06</v>
      </c>
      <c r="M175" s="24" t="str">
        <f>'120Nm 22mm 1.52m-min'!L35</f>
        <v>Acciaio inox</v>
      </c>
      <c r="N175" s="25">
        <f>'120Nm 22mm 1.52m-min'!M35</f>
        <v>147.52000000000001</v>
      </c>
      <c r="O175" s="37">
        <f>'120Nm 22mm 1.52m-min'!N35</f>
        <v>120</v>
      </c>
      <c r="P175" s="41">
        <f>'120Nm 22mm 1.52m-min'!O35</f>
        <v>22</v>
      </c>
      <c r="Q175" s="46">
        <f>'120Nm 22mm 1.52m-min'!P35</f>
        <v>1.5209999999999999</v>
      </c>
      <c r="R175" s="14">
        <f>'120Nm 22mm 1.52m-min'!Q35</f>
        <v>308</v>
      </c>
      <c r="S175" s="26">
        <f>'120Nm 22mm 1.52m-min'!R35</f>
        <v>1</v>
      </c>
    </row>
    <row r="176" spans="1:19" x14ac:dyDescent="0.25">
      <c r="A176" s="24">
        <f>'240Nm 11mm 0.76m-min'!A35</f>
        <v>7711671</v>
      </c>
      <c r="B176" s="51">
        <f>Table1[[#This Row],[Durata d''esercizio min. Doppie corse]]/(Cycle_max*60*24)</f>
        <v>153.00934523809525</v>
      </c>
      <c r="C176" s="49">
        <f>'240Nm 11mm 0.76m-min'!B35</f>
        <v>1.1970000000000001</v>
      </c>
      <c r="D176" s="24" t="str">
        <f>'240Nm 11mm 0.76m-min'!C35</f>
        <v>Tr24x5</v>
      </c>
      <c r="E176" s="24" t="str">
        <f>'240Nm 11mm 0.76m-min'!D35</f>
        <v>Tr</v>
      </c>
      <c r="F176" s="35">
        <f>'240Nm 11mm 0.76m-min'!E35</f>
        <v>24</v>
      </c>
      <c r="G176" s="14" t="e">
        <f>'240Nm 11mm 0.76m-min'!F35</f>
        <v>#N/A</v>
      </c>
      <c r="H176" s="41">
        <f>'240Nm 11mm 0.76m-min'!G35</f>
        <v>5</v>
      </c>
      <c r="I176" s="24" t="str">
        <f>'240Nm 11mm 0.76m-min'!H35</f>
        <v>R</v>
      </c>
      <c r="J176" s="35">
        <f>'240Nm 11mm 0.76m-min'!I35</f>
        <v>32</v>
      </c>
      <c r="K176" s="35">
        <f>'240Nm 11mm 0.76m-min'!J35</f>
        <v>44</v>
      </c>
      <c r="L176" s="25">
        <f>'240Nm 11mm 0.76m-min'!K35</f>
        <v>15.06</v>
      </c>
      <c r="M176" s="24" t="str">
        <f>'240Nm 11mm 0.76m-min'!L35</f>
        <v>Acciaio inox</v>
      </c>
      <c r="N176" s="25">
        <f>'240Nm 11mm 0.76m-min'!M35</f>
        <v>147.52000000000001</v>
      </c>
      <c r="O176" s="37">
        <f>'240Nm 11mm 0.76m-min'!N35</f>
        <v>240</v>
      </c>
      <c r="P176" s="41">
        <f>'240Nm 11mm 0.76m-min'!O35</f>
        <v>11</v>
      </c>
      <c r="Q176" s="46">
        <f>'240Nm 11mm 0.76m-min'!P35</f>
        <v>0.76049999999999995</v>
      </c>
      <c r="R176" s="14">
        <f>'240Nm 11mm 0.76m-min'!Q35</f>
        <v>154</v>
      </c>
      <c r="S176" s="26">
        <f>'240Nm 11mm 0.76m-min'!R35</f>
        <v>1</v>
      </c>
    </row>
    <row r="177" spans="1:19" x14ac:dyDescent="0.25">
      <c r="A177" s="24">
        <f>'80Nm 33mm 2.28m-min'!A34</f>
        <v>7267231</v>
      </c>
      <c r="B177" s="51">
        <f>Table1[[#This Row],[Durata d''esercizio min. Doppie corse]]/(Cycle_max*60*24)</f>
        <v>144.19109126984128</v>
      </c>
      <c r="C177" s="49">
        <f>'80Nm 33mm 2.28m-min'!B34</f>
        <v>0.45800000000000002</v>
      </c>
      <c r="D177" s="24" t="str">
        <f>'80Nm 33mm 2.28m-min'!C34</f>
        <v>Tr28x5</v>
      </c>
      <c r="E177" s="24" t="str">
        <f>'80Nm 33mm 2.28m-min'!D34</f>
        <v>Tr</v>
      </c>
      <c r="F177" s="35">
        <f>'80Nm 33mm 2.28m-min'!E34</f>
        <v>28</v>
      </c>
      <c r="G177" s="14" t="e">
        <f>'80Nm 33mm 2.28m-min'!F34</f>
        <v>#N/A</v>
      </c>
      <c r="H177" s="41">
        <f>'80Nm 33mm 2.28m-min'!G34</f>
        <v>5</v>
      </c>
      <c r="I177" s="24" t="str">
        <f>'80Nm 33mm 2.28m-min'!H34</f>
        <v>J</v>
      </c>
      <c r="J177" s="35">
        <f>'80Nm 33mm 2.28m-min'!I34</f>
        <v>38</v>
      </c>
      <c r="K177" s="35">
        <f>'80Nm 33mm 2.28m-min'!J34</f>
        <v>46</v>
      </c>
      <c r="L177" s="25">
        <f>'80Nm 33mm 2.28m-min'!K34</f>
        <v>25.1</v>
      </c>
      <c r="M177" s="24" t="str">
        <f>'80Nm 33mm 2.28m-min'!L34</f>
        <v>Acciaio C15</v>
      </c>
      <c r="N177" s="25">
        <f>'80Nm 33mm 2.28m-min'!M34</f>
        <v>56.9</v>
      </c>
      <c r="O177" s="37">
        <f>'80Nm 33mm 2.28m-min'!N34</f>
        <v>80</v>
      </c>
      <c r="P177" s="41">
        <f>'80Nm 33mm 2.28m-min'!O34</f>
        <v>33</v>
      </c>
      <c r="Q177" s="46">
        <f>'80Nm 33mm 2.28m-min'!P34</f>
        <v>2.2810000000000001</v>
      </c>
      <c r="R177" s="14">
        <f>'80Nm 33mm 2.28m-min'!Q34</f>
        <v>462</v>
      </c>
      <c r="S177" s="26">
        <f>'80Nm 33mm 2.28m-min'!R34</f>
        <v>1</v>
      </c>
    </row>
    <row r="178" spans="1:19" x14ac:dyDescent="0.25">
      <c r="A178" s="24">
        <f>'120Nm 22mm 1.52m-min'!A36</f>
        <v>7267231</v>
      </c>
      <c r="B178" s="51">
        <f>Table1[[#This Row],[Durata d''esercizio min. Doppie corse]]/(Cycle_max*60*24)</f>
        <v>144.19109126984128</v>
      </c>
      <c r="C178" s="49">
        <f>'120Nm 22mm 1.52m-min'!B36</f>
        <v>0.65700000000000003</v>
      </c>
      <c r="D178" s="24" t="str">
        <f>'120Nm 22mm 1.52m-min'!C36</f>
        <v>Tr28x5</v>
      </c>
      <c r="E178" s="24" t="str">
        <f>'120Nm 22mm 1.52m-min'!D36</f>
        <v>Tr</v>
      </c>
      <c r="F178" s="35">
        <f>'120Nm 22mm 1.52m-min'!E36</f>
        <v>28</v>
      </c>
      <c r="G178" s="14" t="e">
        <f>'120Nm 22mm 1.52m-min'!F36</f>
        <v>#N/A</v>
      </c>
      <c r="H178" s="41">
        <f>'120Nm 22mm 1.52m-min'!G36</f>
        <v>5</v>
      </c>
      <c r="I178" s="24" t="str">
        <f>'120Nm 22mm 1.52m-min'!H36</f>
        <v>J</v>
      </c>
      <c r="J178" s="35">
        <f>'120Nm 22mm 1.52m-min'!I36</f>
        <v>38</v>
      </c>
      <c r="K178" s="35">
        <f>'120Nm 22mm 1.52m-min'!J36</f>
        <v>46</v>
      </c>
      <c r="L178" s="25">
        <f>'120Nm 22mm 1.52m-min'!K36</f>
        <v>25.1</v>
      </c>
      <c r="M178" s="24" t="str">
        <f>'120Nm 22mm 1.52m-min'!L36</f>
        <v>Acciaio C15</v>
      </c>
      <c r="N178" s="25">
        <f>'120Nm 22mm 1.52m-min'!M36</f>
        <v>56.9</v>
      </c>
      <c r="O178" s="37">
        <f>'120Nm 22mm 1.52m-min'!N36</f>
        <v>120</v>
      </c>
      <c r="P178" s="41">
        <f>'120Nm 22mm 1.52m-min'!O36</f>
        <v>22</v>
      </c>
      <c r="Q178" s="46">
        <f>'120Nm 22mm 1.52m-min'!P36</f>
        <v>1.5209999999999999</v>
      </c>
      <c r="R178" s="14">
        <f>'120Nm 22mm 1.52m-min'!Q36</f>
        <v>308</v>
      </c>
      <c r="S178" s="26">
        <f>'120Nm 22mm 1.52m-min'!R36</f>
        <v>1</v>
      </c>
    </row>
    <row r="179" spans="1:19" x14ac:dyDescent="0.25">
      <c r="A179" s="24">
        <f>'240Nm 11mm 0.76m-min'!A36</f>
        <v>7267231</v>
      </c>
      <c r="B179" s="51">
        <f>Table1[[#This Row],[Durata d''esercizio min. Doppie corse]]/(Cycle_max*60*24)</f>
        <v>144.19109126984128</v>
      </c>
      <c r="C179" s="49">
        <f>'240Nm 11mm 0.76m-min'!B36</f>
        <v>1.254</v>
      </c>
      <c r="D179" s="24" t="str">
        <f>'240Nm 11mm 0.76m-min'!C36</f>
        <v>Tr28x5</v>
      </c>
      <c r="E179" s="24" t="str">
        <f>'240Nm 11mm 0.76m-min'!D36</f>
        <v>Tr</v>
      </c>
      <c r="F179" s="35">
        <f>'240Nm 11mm 0.76m-min'!E36</f>
        <v>28</v>
      </c>
      <c r="G179" s="14" t="e">
        <f>'240Nm 11mm 0.76m-min'!F36</f>
        <v>#N/A</v>
      </c>
      <c r="H179" s="41">
        <f>'240Nm 11mm 0.76m-min'!G36</f>
        <v>5</v>
      </c>
      <c r="I179" s="24" t="str">
        <f>'240Nm 11mm 0.76m-min'!H36</f>
        <v>J</v>
      </c>
      <c r="J179" s="35">
        <f>'240Nm 11mm 0.76m-min'!I36</f>
        <v>38</v>
      </c>
      <c r="K179" s="35">
        <f>'240Nm 11mm 0.76m-min'!J36</f>
        <v>46</v>
      </c>
      <c r="L179" s="25">
        <f>'240Nm 11mm 0.76m-min'!K36</f>
        <v>25.1</v>
      </c>
      <c r="M179" s="24" t="str">
        <f>'240Nm 11mm 0.76m-min'!L36</f>
        <v>Acciaio C15</v>
      </c>
      <c r="N179" s="25">
        <f>'240Nm 11mm 0.76m-min'!M36</f>
        <v>56.9</v>
      </c>
      <c r="O179" s="37">
        <f>'240Nm 11mm 0.76m-min'!N36</f>
        <v>240</v>
      </c>
      <c r="P179" s="41">
        <f>'240Nm 11mm 0.76m-min'!O36</f>
        <v>11</v>
      </c>
      <c r="Q179" s="46">
        <f>'240Nm 11mm 0.76m-min'!P36</f>
        <v>0.76049999999999995</v>
      </c>
      <c r="R179" s="14">
        <f>'240Nm 11mm 0.76m-min'!Q36</f>
        <v>154</v>
      </c>
      <c r="S179" s="26">
        <f>'240Nm 11mm 0.76m-min'!R36</f>
        <v>1</v>
      </c>
    </row>
    <row r="180" spans="1:19" x14ac:dyDescent="0.25">
      <c r="A180" s="24">
        <f>'80Nm 33mm 2.28m-min'!A35</f>
        <v>7245880</v>
      </c>
      <c r="B180" s="51">
        <f>Table1[[#This Row],[Durata d''esercizio min. Doppie corse]]/(Cycle_max*60*24)</f>
        <v>143.76746031746032</v>
      </c>
      <c r="C180" s="49">
        <f>'80Nm 33mm 2.28m-min'!B35</f>
        <v>0.70699999999999996</v>
      </c>
      <c r="D180" s="24" t="str">
        <f>'80Nm 33mm 2.28m-min'!C35</f>
        <v>Ds18x24</v>
      </c>
      <c r="E180" s="24" t="str">
        <f>'80Nm 33mm 2.28m-min'!D35</f>
        <v>Ds</v>
      </c>
      <c r="F180" s="35">
        <f>'80Nm 33mm 2.28m-min'!E35</f>
        <v>18</v>
      </c>
      <c r="G180" s="14" t="e">
        <f>'80Nm 33mm 2.28m-min'!F35</f>
        <v>#N/A</v>
      </c>
      <c r="H180" s="41">
        <f>'80Nm 33mm 2.28m-min'!G35</f>
        <v>24</v>
      </c>
      <c r="I180" s="24" t="str">
        <f>'80Nm 33mm 2.28m-min'!H35</f>
        <v>J</v>
      </c>
      <c r="J180" s="35">
        <f>'80Nm 33mm 2.28m-min'!I35</f>
        <v>28</v>
      </c>
      <c r="K180" s="35">
        <f>'80Nm 33mm 2.28m-min'!J35</f>
        <v>35</v>
      </c>
      <c r="L180" s="25">
        <f>'80Nm 33mm 2.28m-min'!K35</f>
        <v>26.91</v>
      </c>
      <c r="M180" s="24" t="str">
        <f>'80Nm 33mm 2.28m-min'!L35</f>
        <v>Alluminio</v>
      </c>
      <c r="N180" s="25">
        <f>'80Nm 33mm 2.28m-min'!M35</f>
        <v>243</v>
      </c>
      <c r="O180" s="37">
        <f>'80Nm 33mm 2.28m-min'!N35</f>
        <v>80</v>
      </c>
      <c r="P180" s="41">
        <f>'80Nm 33mm 2.28m-min'!O35</f>
        <v>33</v>
      </c>
      <c r="Q180" s="46">
        <f>'80Nm 33mm 2.28m-min'!P35</f>
        <v>2.2810000000000001</v>
      </c>
      <c r="R180" s="14">
        <f>'80Nm 33mm 2.28m-min'!Q35</f>
        <v>96.25</v>
      </c>
      <c r="S180" s="26">
        <f>'80Nm 33mm 2.28m-min'!R35</f>
        <v>1</v>
      </c>
    </row>
    <row r="181" spans="1:19" x14ac:dyDescent="0.25">
      <c r="A181" s="24">
        <f>'80Nm 33mm 2.28m-min'!A36</f>
        <v>7245880</v>
      </c>
      <c r="B181" s="51">
        <f>Table1[[#This Row],[Durata d''esercizio min. Doppie corse]]/(Cycle_max*60*24)</f>
        <v>143.76746031746032</v>
      </c>
      <c r="C181" s="49">
        <f>'80Nm 33mm 2.28m-min'!B36</f>
        <v>0.70699999999999996</v>
      </c>
      <c r="D181" s="24" t="str">
        <f>'80Nm 33mm 2.28m-min'!C36</f>
        <v>Ds18x24</v>
      </c>
      <c r="E181" s="24" t="str">
        <f>'80Nm 33mm 2.28m-min'!D36</f>
        <v>Ds</v>
      </c>
      <c r="F181" s="35">
        <f>'80Nm 33mm 2.28m-min'!E36</f>
        <v>18</v>
      </c>
      <c r="G181" s="14" t="e">
        <f>'80Nm 33mm 2.28m-min'!F36</f>
        <v>#N/A</v>
      </c>
      <c r="H181" s="41">
        <f>'80Nm 33mm 2.28m-min'!G36</f>
        <v>24</v>
      </c>
      <c r="I181" s="24" t="str">
        <f>'80Nm 33mm 2.28m-min'!H36</f>
        <v>J</v>
      </c>
      <c r="J181" s="35">
        <f>'80Nm 33mm 2.28m-min'!I36</f>
        <v>28</v>
      </c>
      <c r="K181" s="35">
        <f>'80Nm 33mm 2.28m-min'!J36</f>
        <v>35</v>
      </c>
      <c r="L181" s="25">
        <f>'80Nm 33mm 2.28m-min'!K36</f>
        <v>26.91</v>
      </c>
      <c r="M181" s="24" t="str">
        <f>'80Nm 33mm 2.28m-min'!L36</f>
        <v>Acciaio inox</v>
      </c>
      <c r="N181" s="25">
        <f>'80Nm 33mm 2.28m-min'!M36</f>
        <v>146.37</v>
      </c>
      <c r="O181" s="37">
        <f>'80Nm 33mm 2.28m-min'!N36</f>
        <v>80</v>
      </c>
      <c r="P181" s="41">
        <f>'80Nm 33mm 2.28m-min'!O36</f>
        <v>33</v>
      </c>
      <c r="Q181" s="46">
        <f>'80Nm 33mm 2.28m-min'!P36</f>
        <v>2.2810000000000001</v>
      </c>
      <c r="R181" s="14">
        <f>'80Nm 33mm 2.28m-min'!Q36</f>
        <v>96.25</v>
      </c>
      <c r="S181" s="26">
        <f>'80Nm 33mm 2.28m-min'!R36</f>
        <v>1</v>
      </c>
    </row>
    <row r="182" spans="1:19" x14ac:dyDescent="0.25">
      <c r="A182" s="24">
        <f>'120Nm 22mm 1.52m-min'!A37</f>
        <v>7245880</v>
      </c>
      <c r="B182" s="51">
        <f>Table1[[#This Row],[Durata d''esercizio min. Doppie corse]]/(Cycle_max*60*24)</f>
        <v>143.76746031746032</v>
      </c>
      <c r="C182" s="49">
        <f>'120Nm 22mm 1.52m-min'!B37</f>
        <v>1.0309999999999999</v>
      </c>
      <c r="D182" s="24" t="str">
        <f>'120Nm 22mm 1.52m-min'!C37</f>
        <v>Ds18x24</v>
      </c>
      <c r="E182" s="24" t="str">
        <f>'120Nm 22mm 1.52m-min'!D37</f>
        <v>Ds</v>
      </c>
      <c r="F182" s="35">
        <f>'120Nm 22mm 1.52m-min'!E37</f>
        <v>18</v>
      </c>
      <c r="G182" s="14" t="e">
        <f>'120Nm 22mm 1.52m-min'!F37</f>
        <v>#N/A</v>
      </c>
      <c r="H182" s="41">
        <f>'120Nm 22mm 1.52m-min'!G37</f>
        <v>24</v>
      </c>
      <c r="I182" s="24" t="str">
        <f>'120Nm 22mm 1.52m-min'!H37</f>
        <v>J</v>
      </c>
      <c r="J182" s="35">
        <f>'120Nm 22mm 1.52m-min'!I37</f>
        <v>28</v>
      </c>
      <c r="K182" s="35">
        <f>'120Nm 22mm 1.52m-min'!J37</f>
        <v>35</v>
      </c>
      <c r="L182" s="25">
        <f>'120Nm 22mm 1.52m-min'!K37</f>
        <v>26.91</v>
      </c>
      <c r="M182" s="24" t="str">
        <f>'120Nm 22mm 1.52m-min'!L37</f>
        <v>Alluminio</v>
      </c>
      <c r="N182" s="25">
        <f>'120Nm 22mm 1.52m-min'!M37</f>
        <v>243</v>
      </c>
      <c r="O182" s="37">
        <f>'120Nm 22mm 1.52m-min'!N37</f>
        <v>120</v>
      </c>
      <c r="P182" s="41">
        <f>'120Nm 22mm 1.52m-min'!O37</f>
        <v>22</v>
      </c>
      <c r="Q182" s="46">
        <f>'120Nm 22mm 1.52m-min'!P37</f>
        <v>1.5209999999999999</v>
      </c>
      <c r="R182" s="14">
        <f>'120Nm 22mm 1.52m-min'!Q37</f>
        <v>64.166666666666671</v>
      </c>
      <c r="S182" s="26">
        <f>'120Nm 22mm 1.52m-min'!R37</f>
        <v>1</v>
      </c>
    </row>
    <row r="183" spans="1:19" x14ac:dyDescent="0.25">
      <c r="A183" s="24">
        <f>'120Nm 22mm 1.52m-min'!A38</f>
        <v>7245880</v>
      </c>
      <c r="B183" s="51">
        <f>Table1[[#This Row],[Durata d''esercizio min. Doppie corse]]/(Cycle_max*60*24)</f>
        <v>143.76746031746032</v>
      </c>
      <c r="C183" s="49">
        <f>'120Nm 22mm 1.52m-min'!B38</f>
        <v>1.0309999999999999</v>
      </c>
      <c r="D183" s="24" t="str">
        <f>'120Nm 22mm 1.52m-min'!C38</f>
        <v>Ds18x24</v>
      </c>
      <c r="E183" s="24" t="str">
        <f>'120Nm 22mm 1.52m-min'!D38</f>
        <v>Ds</v>
      </c>
      <c r="F183" s="35">
        <f>'120Nm 22mm 1.52m-min'!E38</f>
        <v>18</v>
      </c>
      <c r="G183" s="14" t="e">
        <f>'120Nm 22mm 1.52m-min'!F38</f>
        <v>#N/A</v>
      </c>
      <c r="H183" s="41">
        <f>'120Nm 22mm 1.52m-min'!G38</f>
        <v>24</v>
      </c>
      <c r="I183" s="24" t="str">
        <f>'120Nm 22mm 1.52m-min'!H38</f>
        <v>J</v>
      </c>
      <c r="J183" s="35">
        <f>'120Nm 22mm 1.52m-min'!I38</f>
        <v>28</v>
      </c>
      <c r="K183" s="35">
        <f>'120Nm 22mm 1.52m-min'!J38</f>
        <v>35</v>
      </c>
      <c r="L183" s="25">
        <f>'120Nm 22mm 1.52m-min'!K38</f>
        <v>26.91</v>
      </c>
      <c r="M183" s="24" t="str">
        <f>'120Nm 22mm 1.52m-min'!L38</f>
        <v>Acciaio inox</v>
      </c>
      <c r="N183" s="25">
        <f>'120Nm 22mm 1.52m-min'!M38</f>
        <v>146.37</v>
      </c>
      <c r="O183" s="37">
        <f>'120Nm 22mm 1.52m-min'!N38</f>
        <v>120</v>
      </c>
      <c r="P183" s="41">
        <f>'120Nm 22mm 1.52m-min'!O38</f>
        <v>22</v>
      </c>
      <c r="Q183" s="46">
        <f>'120Nm 22mm 1.52m-min'!P38</f>
        <v>1.5209999999999999</v>
      </c>
      <c r="R183" s="14">
        <f>'120Nm 22mm 1.52m-min'!Q38</f>
        <v>64.166666666666671</v>
      </c>
      <c r="S183" s="26">
        <f>'120Nm 22mm 1.52m-min'!R38</f>
        <v>1</v>
      </c>
    </row>
    <row r="184" spans="1:19" x14ac:dyDescent="0.25">
      <c r="A184" s="24">
        <f>'240Nm 11mm 0.76m-min'!A37</f>
        <v>7245880</v>
      </c>
      <c r="B184" s="51">
        <f>Table1[[#This Row],[Durata d''esercizio min. Doppie corse]]/(Cycle_max*60*24)</f>
        <v>143.76746031746032</v>
      </c>
      <c r="C184" s="49">
        <f>'240Nm 11mm 0.76m-min'!B37</f>
        <v>2.0019999999999998</v>
      </c>
      <c r="D184" s="24" t="str">
        <f>'240Nm 11mm 0.76m-min'!C37</f>
        <v>Ds18x24</v>
      </c>
      <c r="E184" s="24" t="str">
        <f>'240Nm 11mm 0.76m-min'!D37</f>
        <v>Ds</v>
      </c>
      <c r="F184" s="35">
        <f>'240Nm 11mm 0.76m-min'!E37</f>
        <v>18</v>
      </c>
      <c r="G184" s="14" t="e">
        <f>'240Nm 11mm 0.76m-min'!F37</f>
        <v>#N/A</v>
      </c>
      <c r="H184" s="41">
        <f>'240Nm 11mm 0.76m-min'!G37</f>
        <v>24</v>
      </c>
      <c r="I184" s="24" t="str">
        <f>'240Nm 11mm 0.76m-min'!H37</f>
        <v>J</v>
      </c>
      <c r="J184" s="35">
        <f>'240Nm 11mm 0.76m-min'!I37</f>
        <v>28</v>
      </c>
      <c r="K184" s="35">
        <f>'240Nm 11mm 0.76m-min'!J37</f>
        <v>35</v>
      </c>
      <c r="L184" s="25">
        <f>'240Nm 11mm 0.76m-min'!K37</f>
        <v>26.91</v>
      </c>
      <c r="M184" s="24" t="str">
        <f>'240Nm 11mm 0.76m-min'!L37</f>
        <v>Alluminio</v>
      </c>
      <c r="N184" s="25">
        <f>'240Nm 11mm 0.76m-min'!M37</f>
        <v>243</v>
      </c>
      <c r="O184" s="37">
        <f>'240Nm 11mm 0.76m-min'!N37</f>
        <v>240</v>
      </c>
      <c r="P184" s="41">
        <f>'240Nm 11mm 0.76m-min'!O37</f>
        <v>11</v>
      </c>
      <c r="Q184" s="46">
        <f>'240Nm 11mm 0.76m-min'!P37</f>
        <v>0.76049999999999995</v>
      </c>
      <c r="R184" s="14">
        <f>'240Nm 11mm 0.76m-min'!Q37</f>
        <v>32.083333333333336</v>
      </c>
      <c r="S184" s="26">
        <f>'240Nm 11mm 0.76m-min'!R37</f>
        <v>1</v>
      </c>
    </row>
    <row r="185" spans="1:19" x14ac:dyDescent="0.25">
      <c r="A185" s="24">
        <f>'240Nm 11mm 0.76m-min'!A38</f>
        <v>7245880</v>
      </c>
      <c r="B185" s="51">
        <f>Table1[[#This Row],[Durata d''esercizio min. Doppie corse]]/(Cycle_max*60*24)</f>
        <v>143.76746031746032</v>
      </c>
      <c r="C185" s="49">
        <f>'240Nm 11mm 0.76m-min'!B38</f>
        <v>2.0019999999999998</v>
      </c>
      <c r="D185" s="24" t="str">
        <f>'240Nm 11mm 0.76m-min'!C38</f>
        <v>Ds18x24</v>
      </c>
      <c r="E185" s="24" t="str">
        <f>'240Nm 11mm 0.76m-min'!D38</f>
        <v>Ds</v>
      </c>
      <c r="F185" s="35">
        <f>'240Nm 11mm 0.76m-min'!E38</f>
        <v>18</v>
      </c>
      <c r="G185" s="14" t="e">
        <f>'240Nm 11mm 0.76m-min'!F38</f>
        <v>#N/A</v>
      </c>
      <c r="H185" s="41">
        <f>'240Nm 11mm 0.76m-min'!G38</f>
        <v>24</v>
      </c>
      <c r="I185" s="24" t="str">
        <f>'240Nm 11mm 0.76m-min'!H38</f>
        <v>J</v>
      </c>
      <c r="J185" s="35">
        <f>'240Nm 11mm 0.76m-min'!I38</f>
        <v>28</v>
      </c>
      <c r="K185" s="35">
        <f>'240Nm 11mm 0.76m-min'!J38</f>
        <v>35</v>
      </c>
      <c r="L185" s="25">
        <f>'240Nm 11mm 0.76m-min'!K38</f>
        <v>26.91</v>
      </c>
      <c r="M185" s="24" t="str">
        <f>'240Nm 11mm 0.76m-min'!L38</f>
        <v>Acciaio inox</v>
      </c>
      <c r="N185" s="25">
        <f>'240Nm 11mm 0.76m-min'!M38</f>
        <v>146.37</v>
      </c>
      <c r="O185" s="37">
        <f>'240Nm 11mm 0.76m-min'!N38</f>
        <v>240</v>
      </c>
      <c r="P185" s="41">
        <f>'240Nm 11mm 0.76m-min'!O38</f>
        <v>11</v>
      </c>
      <c r="Q185" s="46">
        <f>'240Nm 11mm 0.76m-min'!P38</f>
        <v>0.76049999999999995</v>
      </c>
      <c r="R185" s="14">
        <f>'240Nm 11mm 0.76m-min'!Q38</f>
        <v>32.083333333333336</v>
      </c>
      <c r="S185" s="26">
        <f>'240Nm 11mm 0.76m-min'!R38</f>
        <v>1</v>
      </c>
    </row>
    <row r="186" spans="1:19" x14ac:dyDescent="0.25">
      <c r="A186" s="24">
        <f>'80Nm 33mm 2.28m-min'!A37</f>
        <v>6993971</v>
      </c>
      <c r="B186" s="51">
        <f>Table1[[#This Row],[Durata d''esercizio min. Doppie corse]]/(Cycle_max*60*24)</f>
        <v>138.76926587301588</v>
      </c>
      <c r="C186" s="49">
        <f>'80Nm 33mm 2.28m-min'!B37</f>
        <v>2.1819999999999999</v>
      </c>
      <c r="D186" s="24" t="str">
        <f>'80Nm 33mm 2.28m-min'!C37</f>
        <v>Ds20x80</v>
      </c>
      <c r="E186" s="24" t="str">
        <f>'80Nm 33mm 2.28m-min'!D37</f>
        <v>Ds</v>
      </c>
      <c r="F186" s="35">
        <f>'80Nm 33mm 2.28m-min'!E37</f>
        <v>20</v>
      </c>
      <c r="G186" s="14" t="e">
        <f>'80Nm 33mm 2.28m-min'!F37</f>
        <v>#N/A</v>
      </c>
      <c r="H186" s="41">
        <f>'80Nm 33mm 2.28m-min'!G37</f>
        <v>80</v>
      </c>
      <c r="I186" s="24" t="str">
        <f>'80Nm 33mm 2.28m-min'!H37</f>
        <v>J</v>
      </c>
      <c r="J186" s="35">
        <f>'80Nm 33mm 2.28m-min'!I37</f>
        <v>32</v>
      </c>
      <c r="K186" s="35">
        <f>'80Nm 33mm 2.28m-min'!J37</f>
        <v>44</v>
      </c>
      <c r="L186" s="25">
        <f>'80Nm 33mm 2.28m-min'!K37</f>
        <v>33.28</v>
      </c>
      <c r="M186" s="24" t="str">
        <f>'80Nm 33mm 2.28m-min'!L37</f>
        <v>Alluminio</v>
      </c>
      <c r="N186" s="25">
        <f>'80Nm 33mm 2.28m-min'!M37</f>
        <v>270</v>
      </c>
      <c r="O186" s="37">
        <f>'80Nm 33mm 2.28m-min'!N37</f>
        <v>80</v>
      </c>
      <c r="P186" s="41">
        <f>'80Nm 33mm 2.28m-min'!O37</f>
        <v>33</v>
      </c>
      <c r="Q186" s="46">
        <f>'80Nm 33mm 2.28m-min'!P37</f>
        <v>2.2810000000000001</v>
      </c>
      <c r="R186" s="14">
        <f>'80Nm 33mm 2.28m-min'!Q37</f>
        <v>28.875</v>
      </c>
      <c r="S186" s="26">
        <f>'80Nm 33mm 2.28m-min'!R37</f>
        <v>1</v>
      </c>
    </row>
    <row r="187" spans="1:19" x14ac:dyDescent="0.25">
      <c r="A187" s="24">
        <f>'80Nm 33mm 2.28m-min'!A38</f>
        <v>6993971</v>
      </c>
      <c r="B187" s="51">
        <f>Table1[[#This Row],[Durata d''esercizio min. Doppie corse]]/(Cycle_max*60*24)</f>
        <v>138.76926587301588</v>
      </c>
      <c r="C187" s="49">
        <f>'80Nm 33mm 2.28m-min'!B38</f>
        <v>2.1819999999999999</v>
      </c>
      <c r="D187" s="24" t="str">
        <f>'80Nm 33mm 2.28m-min'!C38</f>
        <v>Ds20x80</v>
      </c>
      <c r="E187" s="24" t="str">
        <f>'80Nm 33mm 2.28m-min'!D38</f>
        <v>Ds</v>
      </c>
      <c r="F187" s="35">
        <f>'80Nm 33mm 2.28m-min'!E38</f>
        <v>20</v>
      </c>
      <c r="G187" s="14" t="e">
        <f>'80Nm 33mm 2.28m-min'!F38</f>
        <v>#N/A</v>
      </c>
      <c r="H187" s="41">
        <f>'80Nm 33mm 2.28m-min'!G38</f>
        <v>80</v>
      </c>
      <c r="I187" s="24" t="str">
        <f>'80Nm 33mm 2.28m-min'!H38</f>
        <v>J</v>
      </c>
      <c r="J187" s="35">
        <f>'80Nm 33mm 2.28m-min'!I38</f>
        <v>32</v>
      </c>
      <c r="K187" s="35">
        <f>'80Nm 33mm 2.28m-min'!J38</f>
        <v>44</v>
      </c>
      <c r="L187" s="25">
        <f>'80Nm 33mm 2.28m-min'!K38</f>
        <v>33.28</v>
      </c>
      <c r="M187" s="24" t="str">
        <f>'80Nm 33mm 2.28m-min'!L38</f>
        <v>Acciaio inox</v>
      </c>
      <c r="N187" s="25">
        <f>'80Nm 33mm 2.28m-min'!M38</f>
        <v>164.82</v>
      </c>
      <c r="O187" s="37">
        <f>'80Nm 33mm 2.28m-min'!N38</f>
        <v>80</v>
      </c>
      <c r="P187" s="41">
        <f>'80Nm 33mm 2.28m-min'!O38</f>
        <v>33</v>
      </c>
      <c r="Q187" s="46">
        <f>'80Nm 33mm 2.28m-min'!P38</f>
        <v>2.2810000000000001</v>
      </c>
      <c r="R187" s="14">
        <f>'80Nm 33mm 2.28m-min'!Q38</f>
        <v>28.875</v>
      </c>
      <c r="S187" s="26">
        <f>'80Nm 33mm 2.28m-min'!R38</f>
        <v>1</v>
      </c>
    </row>
    <row r="188" spans="1:19" x14ac:dyDescent="0.25">
      <c r="A188" s="24">
        <f>'120Nm 22mm 1.52m-min'!A39</f>
        <v>6993971</v>
      </c>
      <c r="B188" s="51">
        <f>Table1[[#This Row],[Durata d''esercizio min. Doppie corse]]/(Cycle_max*60*24)</f>
        <v>138.76926587301588</v>
      </c>
      <c r="C188" s="49">
        <f>'120Nm 22mm 1.52m-min'!B39</f>
        <v>3.2429999999999999</v>
      </c>
      <c r="D188" s="24" t="str">
        <f>'120Nm 22mm 1.52m-min'!C39</f>
        <v>Ds20x80</v>
      </c>
      <c r="E188" s="24" t="str">
        <f>'120Nm 22mm 1.52m-min'!D39</f>
        <v>Ds</v>
      </c>
      <c r="F188" s="35">
        <f>'120Nm 22mm 1.52m-min'!E39</f>
        <v>20</v>
      </c>
      <c r="G188" s="14" t="e">
        <f>'120Nm 22mm 1.52m-min'!F39</f>
        <v>#N/A</v>
      </c>
      <c r="H188" s="41">
        <f>'120Nm 22mm 1.52m-min'!G39</f>
        <v>80</v>
      </c>
      <c r="I188" s="24" t="str">
        <f>'120Nm 22mm 1.52m-min'!H39</f>
        <v>J</v>
      </c>
      <c r="J188" s="35">
        <f>'120Nm 22mm 1.52m-min'!I39</f>
        <v>32</v>
      </c>
      <c r="K188" s="35">
        <f>'120Nm 22mm 1.52m-min'!J39</f>
        <v>44</v>
      </c>
      <c r="L188" s="25">
        <f>'120Nm 22mm 1.52m-min'!K39</f>
        <v>33.28</v>
      </c>
      <c r="M188" s="24" t="str">
        <f>'120Nm 22mm 1.52m-min'!L39</f>
        <v>Alluminio</v>
      </c>
      <c r="N188" s="25">
        <f>'120Nm 22mm 1.52m-min'!M39</f>
        <v>270</v>
      </c>
      <c r="O188" s="37">
        <f>'120Nm 22mm 1.52m-min'!N39</f>
        <v>120</v>
      </c>
      <c r="P188" s="41">
        <f>'120Nm 22mm 1.52m-min'!O39</f>
        <v>22</v>
      </c>
      <c r="Q188" s="46">
        <f>'120Nm 22mm 1.52m-min'!P39</f>
        <v>1.5209999999999999</v>
      </c>
      <c r="R188" s="14">
        <f>'120Nm 22mm 1.52m-min'!Q39</f>
        <v>19.25</v>
      </c>
      <c r="S188" s="26">
        <f>'120Nm 22mm 1.52m-min'!R39</f>
        <v>1</v>
      </c>
    </row>
    <row r="189" spans="1:19" x14ac:dyDescent="0.25">
      <c r="A189" s="24">
        <f>'120Nm 22mm 1.52m-min'!A40</f>
        <v>6993971</v>
      </c>
      <c r="B189" s="51">
        <f>Table1[[#This Row],[Durata d''esercizio min. Doppie corse]]/(Cycle_max*60*24)</f>
        <v>138.76926587301588</v>
      </c>
      <c r="C189" s="49">
        <f>'120Nm 22mm 1.52m-min'!B40</f>
        <v>3.2429999999999999</v>
      </c>
      <c r="D189" s="24" t="str">
        <f>'120Nm 22mm 1.52m-min'!C40</f>
        <v>Ds20x80</v>
      </c>
      <c r="E189" s="24" t="str">
        <f>'120Nm 22mm 1.52m-min'!D40</f>
        <v>Ds</v>
      </c>
      <c r="F189" s="35">
        <f>'120Nm 22mm 1.52m-min'!E40</f>
        <v>20</v>
      </c>
      <c r="G189" s="14" t="e">
        <f>'120Nm 22mm 1.52m-min'!F40</f>
        <v>#N/A</v>
      </c>
      <c r="H189" s="41">
        <f>'120Nm 22mm 1.52m-min'!G40</f>
        <v>80</v>
      </c>
      <c r="I189" s="24" t="str">
        <f>'120Nm 22mm 1.52m-min'!H40</f>
        <v>J</v>
      </c>
      <c r="J189" s="35">
        <f>'120Nm 22mm 1.52m-min'!I40</f>
        <v>32</v>
      </c>
      <c r="K189" s="35">
        <f>'120Nm 22mm 1.52m-min'!J40</f>
        <v>44</v>
      </c>
      <c r="L189" s="25">
        <f>'120Nm 22mm 1.52m-min'!K40</f>
        <v>33.28</v>
      </c>
      <c r="M189" s="24" t="str">
        <f>'120Nm 22mm 1.52m-min'!L40</f>
        <v>Acciaio inox</v>
      </c>
      <c r="N189" s="25">
        <f>'120Nm 22mm 1.52m-min'!M40</f>
        <v>164.82</v>
      </c>
      <c r="O189" s="37">
        <f>'120Nm 22mm 1.52m-min'!N40</f>
        <v>120</v>
      </c>
      <c r="P189" s="41">
        <f>'120Nm 22mm 1.52m-min'!O40</f>
        <v>22</v>
      </c>
      <c r="Q189" s="46">
        <f>'120Nm 22mm 1.52m-min'!P40</f>
        <v>1.5209999999999999</v>
      </c>
      <c r="R189" s="14">
        <f>'120Nm 22mm 1.52m-min'!Q40</f>
        <v>19.25</v>
      </c>
      <c r="S189" s="26">
        <f>'120Nm 22mm 1.52m-min'!R40</f>
        <v>1</v>
      </c>
    </row>
    <row r="190" spans="1:19" x14ac:dyDescent="0.25">
      <c r="A190" s="24">
        <f>'240Nm 11mm 0.76m-min'!A39</f>
        <v>6993971</v>
      </c>
      <c r="B190" s="51">
        <f>Table1[[#This Row],[Durata d''esercizio min. Doppie corse]]/(Cycle_max*60*24)</f>
        <v>138.76926587301588</v>
      </c>
      <c r="C190" s="49">
        <f>'240Nm 11mm 0.76m-min'!B39</f>
        <v>6.4260000000000002</v>
      </c>
      <c r="D190" s="24" t="str">
        <f>'240Nm 11mm 0.76m-min'!C39</f>
        <v>Ds20x80</v>
      </c>
      <c r="E190" s="24" t="str">
        <f>'240Nm 11mm 0.76m-min'!D39</f>
        <v>Ds</v>
      </c>
      <c r="F190" s="35">
        <f>'240Nm 11mm 0.76m-min'!E39</f>
        <v>20</v>
      </c>
      <c r="G190" s="14" t="e">
        <f>'240Nm 11mm 0.76m-min'!F39</f>
        <v>#N/A</v>
      </c>
      <c r="H190" s="41">
        <f>'240Nm 11mm 0.76m-min'!G39</f>
        <v>80</v>
      </c>
      <c r="I190" s="24" t="str">
        <f>'240Nm 11mm 0.76m-min'!H39</f>
        <v>J</v>
      </c>
      <c r="J190" s="35">
        <f>'240Nm 11mm 0.76m-min'!I39</f>
        <v>32</v>
      </c>
      <c r="K190" s="35">
        <f>'240Nm 11mm 0.76m-min'!J39</f>
        <v>44</v>
      </c>
      <c r="L190" s="25">
        <f>'240Nm 11mm 0.76m-min'!K39</f>
        <v>33.28</v>
      </c>
      <c r="M190" s="24" t="str">
        <f>'240Nm 11mm 0.76m-min'!L39</f>
        <v>Alluminio</v>
      </c>
      <c r="N190" s="25">
        <f>'240Nm 11mm 0.76m-min'!M39</f>
        <v>270</v>
      </c>
      <c r="O190" s="37">
        <f>'240Nm 11mm 0.76m-min'!N39</f>
        <v>240</v>
      </c>
      <c r="P190" s="41">
        <f>'240Nm 11mm 0.76m-min'!O39</f>
        <v>11</v>
      </c>
      <c r="Q190" s="46">
        <f>'240Nm 11mm 0.76m-min'!P39</f>
        <v>0.76049999999999995</v>
      </c>
      <c r="R190" s="14">
        <f>'240Nm 11mm 0.76m-min'!Q39</f>
        <v>9.625</v>
      </c>
      <c r="S190" s="26">
        <f>'240Nm 11mm 0.76m-min'!R39</f>
        <v>1</v>
      </c>
    </row>
    <row r="191" spans="1:19" x14ac:dyDescent="0.25">
      <c r="A191" s="24">
        <f>'240Nm 11mm 0.76m-min'!A40</f>
        <v>6993971</v>
      </c>
      <c r="B191" s="51">
        <f>Table1[[#This Row],[Durata d''esercizio min. Doppie corse]]/(Cycle_max*60*24)</f>
        <v>138.76926587301588</v>
      </c>
      <c r="C191" s="49">
        <f>'240Nm 11mm 0.76m-min'!B40</f>
        <v>6.4260000000000002</v>
      </c>
      <c r="D191" s="24" t="str">
        <f>'240Nm 11mm 0.76m-min'!C40</f>
        <v>Ds20x80</v>
      </c>
      <c r="E191" s="24" t="str">
        <f>'240Nm 11mm 0.76m-min'!D40</f>
        <v>Ds</v>
      </c>
      <c r="F191" s="35">
        <f>'240Nm 11mm 0.76m-min'!E40</f>
        <v>20</v>
      </c>
      <c r="G191" s="14" t="e">
        <f>'240Nm 11mm 0.76m-min'!F40</f>
        <v>#N/A</v>
      </c>
      <c r="H191" s="41">
        <f>'240Nm 11mm 0.76m-min'!G40</f>
        <v>80</v>
      </c>
      <c r="I191" s="24" t="str">
        <f>'240Nm 11mm 0.76m-min'!H40</f>
        <v>J</v>
      </c>
      <c r="J191" s="35">
        <f>'240Nm 11mm 0.76m-min'!I40</f>
        <v>32</v>
      </c>
      <c r="K191" s="35">
        <f>'240Nm 11mm 0.76m-min'!J40</f>
        <v>44</v>
      </c>
      <c r="L191" s="25">
        <f>'240Nm 11mm 0.76m-min'!K40</f>
        <v>33.28</v>
      </c>
      <c r="M191" s="24" t="str">
        <f>'240Nm 11mm 0.76m-min'!L40</f>
        <v>Acciaio inox</v>
      </c>
      <c r="N191" s="25">
        <f>'240Nm 11mm 0.76m-min'!M40</f>
        <v>164.82</v>
      </c>
      <c r="O191" s="37">
        <f>'240Nm 11mm 0.76m-min'!N40</f>
        <v>240</v>
      </c>
      <c r="P191" s="41">
        <f>'240Nm 11mm 0.76m-min'!O40</f>
        <v>11</v>
      </c>
      <c r="Q191" s="46">
        <f>'240Nm 11mm 0.76m-min'!P40</f>
        <v>0.76049999999999995</v>
      </c>
      <c r="R191" s="14">
        <f>'240Nm 11mm 0.76m-min'!Q40</f>
        <v>9.625</v>
      </c>
      <c r="S191" s="26">
        <f>'240Nm 11mm 0.76m-min'!R40</f>
        <v>1</v>
      </c>
    </row>
    <row r="192" spans="1:19" x14ac:dyDescent="0.25">
      <c r="A192" s="24">
        <f>'80Nm 33mm 2.28m-min'!A39</f>
        <v>6970409</v>
      </c>
      <c r="B192" s="51">
        <f>Table1[[#This Row],[Durata d''esercizio min. Doppie corse]]/(Cycle_max*60*24)</f>
        <v>138.30176587301588</v>
      </c>
      <c r="C192" s="49">
        <f>'80Nm 33mm 2.28m-min'!B39</f>
        <v>2.6640000000000001</v>
      </c>
      <c r="D192" s="24" t="str">
        <f>'80Nm 33mm 2.28m-min'!C39</f>
        <v>Ds20x90</v>
      </c>
      <c r="E192" s="24" t="str">
        <f>'80Nm 33mm 2.28m-min'!D39</f>
        <v>Ds</v>
      </c>
      <c r="F192" s="35">
        <f>'80Nm 33mm 2.28m-min'!E39</f>
        <v>20</v>
      </c>
      <c r="G192" s="14" t="e">
        <f>'80Nm 33mm 2.28m-min'!F39</f>
        <v>#N/A</v>
      </c>
      <c r="H192" s="41">
        <f>'80Nm 33mm 2.28m-min'!G39</f>
        <v>90</v>
      </c>
      <c r="I192" s="24" t="str">
        <f>'80Nm 33mm 2.28m-min'!H39</f>
        <v>J</v>
      </c>
      <c r="J192" s="35">
        <f>'80Nm 33mm 2.28m-min'!I39</f>
        <v>32</v>
      </c>
      <c r="K192" s="35">
        <f>'80Nm 33mm 2.28m-min'!J39</f>
        <v>44</v>
      </c>
      <c r="L192" s="25">
        <f>'80Nm 33mm 2.28m-min'!K39</f>
        <v>33.28</v>
      </c>
      <c r="M192" s="24" t="str">
        <f>'80Nm 33mm 2.28m-min'!L39</f>
        <v>Alluminio</v>
      </c>
      <c r="N192" s="25">
        <f>'80Nm 33mm 2.28m-min'!M39</f>
        <v>270</v>
      </c>
      <c r="O192" s="37">
        <f>'80Nm 33mm 2.28m-min'!N39</f>
        <v>80</v>
      </c>
      <c r="P192" s="41">
        <f>'80Nm 33mm 2.28m-min'!O39</f>
        <v>33</v>
      </c>
      <c r="Q192" s="46">
        <f>'80Nm 33mm 2.28m-min'!P39</f>
        <v>2.2810000000000001</v>
      </c>
      <c r="R192" s="14">
        <f>'80Nm 33mm 2.28m-min'!Q39</f>
        <v>25.666666666666668</v>
      </c>
      <c r="S192" s="26">
        <f>'80Nm 33mm 2.28m-min'!R39</f>
        <v>1</v>
      </c>
    </row>
    <row r="193" spans="1:19" x14ac:dyDescent="0.25">
      <c r="A193" s="24">
        <f>'80Nm 33mm 2.28m-min'!A40</f>
        <v>6970409</v>
      </c>
      <c r="B193" s="51">
        <f>Table1[[#This Row],[Durata d''esercizio min. Doppie corse]]/(Cycle_max*60*24)</f>
        <v>138.30176587301588</v>
      </c>
      <c r="C193" s="49">
        <f>'80Nm 33mm 2.28m-min'!B40</f>
        <v>2.6640000000000001</v>
      </c>
      <c r="D193" s="24" t="str">
        <f>'80Nm 33mm 2.28m-min'!C40</f>
        <v>Ds20x90</v>
      </c>
      <c r="E193" s="24" t="str">
        <f>'80Nm 33mm 2.28m-min'!D40</f>
        <v>Ds</v>
      </c>
      <c r="F193" s="35">
        <f>'80Nm 33mm 2.28m-min'!E40</f>
        <v>20</v>
      </c>
      <c r="G193" s="14" t="e">
        <f>'80Nm 33mm 2.28m-min'!F40</f>
        <v>#N/A</v>
      </c>
      <c r="H193" s="41">
        <f>'80Nm 33mm 2.28m-min'!G40</f>
        <v>90</v>
      </c>
      <c r="I193" s="24" t="str">
        <f>'80Nm 33mm 2.28m-min'!H40</f>
        <v>J</v>
      </c>
      <c r="J193" s="35">
        <f>'80Nm 33mm 2.28m-min'!I40</f>
        <v>32</v>
      </c>
      <c r="K193" s="35">
        <f>'80Nm 33mm 2.28m-min'!J40</f>
        <v>44</v>
      </c>
      <c r="L193" s="25">
        <f>'80Nm 33mm 2.28m-min'!K40</f>
        <v>33.28</v>
      </c>
      <c r="M193" s="24" t="str">
        <f>'80Nm 33mm 2.28m-min'!L40</f>
        <v>Acciaio inox</v>
      </c>
      <c r="N193" s="25">
        <f>'80Nm 33mm 2.28m-min'!M40</f>
        <v>167.28</v>
      </c>
      <c r="O193" s="37">
        <f>'80Nm 33mm 2.28m-min'!N40</f>
        <v>80</v>
      </c>
      <c r="P193" s="41">
        <f>'80Nm 33mm 2.28m-min'!O40</f>
        <v>33</v>
      </c>
      <c r="Q193" s="46">
        <f>'80Nm 33mm 2.28m-min'!P40</f>
        <v>2.2810000000000001</v>
      </c>
      <c r="R193" s="14">
        <f>'80Nm 33mm 2.28m-min'!Q40</f>
        <v>25.666666666666668</v>
      </c>
      <c r="S193" s="26">
        <f>'80Nm 33mm 2.28m-min'!R40</f>
        <v>1</v>
      </c>
    </row>
    <row r="194" spans="1:19" x14ac:dyDescent="0.25">
      <c r="A194" s="24">
        <f>'80Nm 33mm 2.28m-min'!A41</f>
        <v>6970409</v>
      </c>
      <c r="B194" s="51">
        <f>Table1[[#This Row],[Durata d''esercizio min. Doppie corse]]/(Cycle_max*60*24)</f>
        <v>138.30176587301588</v>
      </c>
      <c r="C194" s="49">
        <f>'80Nm 33mm 2.28m-min'!B41</f>
        <v>1.6519999999999999</v>
      </c>
      <c r="D194" s="24" t="str">
        <f>'80Nm 33mm 2.28m-min'!C41</f>
        <v>Ds20x60</v>
      </c>
      <c r="E194" s="24" t="str">
        <f>'80Nm 33mm 2.28m-min'!D41</f>
        <v>Ds</v>
      </c>
      <c r="F194" s="35">
        <f>'80Nm 33mm 2.28m-min'!E41</f>
        <v>20</v>
      </c>
      <c r="G194" s="14" t="e">
        <f>'80Nm 33mm 2.28m-min'!F41</f>
        <v>#N/A</v>
      </c>
      <c r="H194" s="41">
        <f>'80Nm 33mm 2.28m-min'!G41</f>
        <v>60</v>
      </c>
      <c r="I194" s="24" t="str">
        <f>'80Nm 33mm 2.28m-min'!H41</f>
        <v>J</v>
      </c>
      <c r="J194" s="35">
        <f>'80Nm 33mm 2.28m-min'!I41</f>
        <v>32</v>
      </c>
      <c r="K194" s="35">
        <f>'80Nm 33mm 2.28m-min'!J41</f>
        <v>44</v>
      </c>
      <c r="L194" s="25">
        <f>'80Nm 33mm 2.28m-min'!K41</f>
        <v>33.28</v>
      </c>
      <c r="M194" s="24" t="str">
        <f>'80Nm 33mm 2.28m-min'!L41</f>
        <v>Alluminio</v>
      </c>
      <c r="N194" s="25">
        <f>'80Nm 33mm 2.28m-min'!M41</f>
        <v>270</v>
      </c>
      <c r="O194" s="37">
        <f>'80Nm 33mm 2.28m-min'!N41</f>
        <v>80</v>
      </c>
      <c r="P194" s="41">
        <f>'80Nm 33mm 2.28m-min'!O41</f>
        <v>33</v>
      </c>
      <c r="Q194" s="46">
        <f>'80Nm 33mm 2.28m-min'!P41</f>
        <v>2.2810000000000001</v>
      </c>
      <c r="R194" s="14">
        <f>'80Nm 33mm 2.28m-min'!Q41</f>
        <v>38.5</v>
      </c>
      <c r="S194" s="26">
        <f>'80Nm 33mm 2.28m-min'!R41</f>
        <v>1</v>
      </c>
    </row>
    <row r="195" spans="1:19" x14ac:dyDescent="0.25">
      <c r="A195" s="24">
        <f>'80Nm 33mm 2.28m-min'!A42</f>
        <v>6970409</v>
      </c>
      <c r="B195" s="51">
        <f>Table1[[#This Row],[Durata d''esercizio min. Doppie corse]]/(Cycle_max*60*24)</f>
        <v>138.30176587301588</v>
      </c>
      <c r="C195" s="49">
        <f>'80Nm 33mm 2.28m-min'!B42</f>
        <v>1.6519999999999999</v>
      </c>
      <c r="D195" s="24" t="str">
        <f>'80Nm 33mm 2.28m-min'!C42</f>
        <v>Ds20x60</v>
      </c>
      <c r="E195" s="24" t="str">
        <f>'80Nm 33mm 2.28m-min'!D42</f>
        <v>Ds</v>
      </c>
      <c r="F195" s="35">
        <f>'80Nm 33mm 2.28m-min'!E42</f>
        <v>20</v>
      </c>
      <c r="G195" s="14" t="e">
        <f>'80Nm 33mm 2.28m-min'!F42</f>
        <v>#N/A</v>
      </c>
      <c r="H195" s="41">
        <f>'80Nm 33mm 2.28m-min'!G42</f>
        <v>60</v>
      </c>
      <c r="I195" s="24" t="str">
        <f>'80Nm 33mm 2.28m-min'!H42</f>
        <v>J</v>
      </c>
      <c r="J195" s="35">
        <f>'80Nm 33mm 2.28m-min'!I42</f>
        <v>32</v>
      </c>
      <c r="K195" s="35">
        <f>'80Nm 33mm 2.28m-min'!J42</f>
        <v>44</v>
      </c>
      <c r="L195" s="25">
        <f>'80Nm 33mm 2.28m-min'!K42</f>
        <v>33.28</v>
      </c>
      <c r="M195" s="24" t="str">
        <f>'80Nm 33mm 2.28m-min'!L42</f>
        <v>Acciaio inox</v>
      </c>
      <c r="N195" s="25">
        <f>'80Nm 33mm 2.28m-min'!M42</f>
        <v>158.26</v>
      </c>
      <c r="O195" s="37">
        <f>'80Nm 33mm 2.28m-min'!N42</f>
        <v>80</v>
      </c>
      <c r="P195" s="41">
        <f>'80Nm 33mm 2.28m-min'!O42</f>
        <v>33</v>
      </c>
      <c r="Q195" s="46">
        <f>'80Nm 33mm 2.28m-min'!P42</f>
        <v>2.2810000000000001</v>
      </c>
      <c r="R195" s="14">
        <f>'80Nm 33mm 2.28m-min'!Q42</f>
        <v>38.5</v>
      </c>
      <c r="S195" s="26">
        <f>'80Nm 33mm 2.28m-min'!R42</f>
        <v>1</v>
      </c>
    </row>
    <row r="196" spans="1:19" x14ac:dyDescent="0.25">
      <c r="A196" s="24">
        <f>'120Nm 22mm 1.52m-min'!A41</f>
        <v>6970409</v>
      </c>
      <c r="B196" s="51">
        <f>Table1[[#This Row],[Durata d''esercizio min. Doppie corse]]/(Cycle_max*60*24)</f>
        <v>138.30176587301588</v>
      </c>
      <c r="C196" s="49">
        <f>'120Nm 22mm 1.52m-min'!B41</f>
        <v>2.4470000000000001</v>
      </c>
      <c r="D196" s="24" t="str">
        <f>'120Nm 22mm 1.52m-min'!C41</f>
        <v>Ds20x60</v>
      </c>
      <c r="E196" s="24" t="str">
        <f>'120Nm 22mm 1.52m-min'!D41</f>
        <v>Ds</v>
      </c>
      <c r="F196" s="35">
        <f>'120Nm 22mm 1.52m-min'!E41</f>
        <v>20</v>
      </c>
      <c r="G196" s="14" t="e">
        <f>'120Nm 22mm 1.52m-min'!F41</f>
        <v>#N/A</v>
      </c>
      <c r="H196" s="41">
        <f>'120Nm 22mm 1.52m-min'!G41</f>
        <v>60</v>
      </c>
      <c r="I196" s="24" t="str">
        <f>'120Nm 22mm 1.52m-min'!H41</f>
        <v>J</v>
      </c>
      <c r="J196" s="35">
        <f>'120Nm 22mm 1.52m-min'!I41</f>
        <v>32</v>
      </c>
      <c r="K196" s="35">
        <f>'120Nm 22mm 1.52m-min'!J41</f>
        <v>44</v>
      </c>
      <c r="L196" s="25">
        <f>'120Nm 22mm 1.52m-min'!K41</f>
        <v>33.28</v>
      </c>
      <c r="M196" s="24" t="str">
        <f>'120Nm 22mm 1.52m-min'!L41</f>
        <v>Alluminio</v>
      </c>
      <c r="N196" s="25">
        <f>'120Nm 22mm 1.52m-min'!M41</f>
        <v>270</v>
      </c>
      <c r="O196" s="37">
        <f>'120Nm 22mm 1.52m-min'!N41</f>
        <v>120</v>
      </c>
      <c r="P196" s="41">
        <f>'120Nm 22mm 1.52m-min'!O41</f>
        <v>22</v>
      </c>
      <c r="Q196" s="46">
        <f>'120Nm 22mm 1.52m-min'!P41</f>
        <v>1.5209999999999999</v>
      </c>
      <c r="R196" s="14">
        <f>'120Nm 22mm 1.52m-min'!Q41</f>
        <v>25.666666666666668</v>
      </c>
      <c r="S196" s="26">
        <f>'120Nm 22mm 1.52m-min'!R41</f>
        <v>1</v>
      </c>
    </row>
    <row r="197" spans="1:19" x14ac:dyDescent="0.25">
      <c r="A197" s="24">
        <f>'120Nm 22mm 1.52m-min'!A42</f>
        <v>6970409</v>
      </c>
      <c r="B197" s="51">
        <f>Table1[[#This Row],[Durata d''esercizio min. Doppie corse]]/(Cycle_max*60*24)</f>
        <v>138.30176587301588</v>
      </c>
      <c r="C197" s="49">
        <f>'120Nm 22mm 1.52m-min'!B42</f>
        <v>2.4470000000000001</v>
      </c>
      <c r="D197" s="24" t="str">
        <f>'120Nm 22mm 1.52m-min'!C42</f>
        <v>Ds20x60</v>
      </c>
      <c r="E197" s="24" t="str">
        <f>'120Nm 22mm 1.52m-min'!D42</f>
        <v>Ds</v>
      </c>
      <c r="F197" s="35">
        <f>'120Nm 22mm 1.52m-min'!E42</f>
        <v>20</v>
      </c>
      <c r="G197" s="14" t="e">
        <f>'120Nm 22mm 1.52m-min'!F42</f>
        <v>#N/A</v>
      </c>
      <c r="H197" s="41">
        <f>'120Nm 22mm 1.52m-min'!G42</f>
        <v>60</v>
      </c>
      <c r="I197" s="24" t="str">
        <f>'120Nm 22mm 1.52m-min'!H42</f>
        <v>J</v>
      </c>
      <c r="J197" s="35">
        <f>'120Nm 22mm 1.52m-min'!I42</f>
        <v>32</v>
      </c>
      <c r="K197" s="35">
        <f>'120Nm 22mm 1.52m-min'!J42</f>
        <v>44</v>
      </c>
      <c r="L197" s="25">
        <f>'120Nm 22mm 1.52m-min'!K42</f>
        <v>33.28</v>
      </c>
      <c r="M197" s="24" t="str">
        <f>'120Nm 22mm 1.52m-min'!L42</f>
        <v>Acciaio inox</v>
      </c>
      <c r="N197" s="25">
        <f>'120Nm 22mm 1.52m-min'!M42</f>
        <v>158.26</v>
      </c>
      <c r="O197" s="37">
        <f>'120Nm 22mm 1.52m-min'!N42</f>
        <v>120</v>
      </c>
      <c r="P197" s="41">
        <f>'120Nm 22mm 1.52m-min'!O42</f>
        <v>22</v>
      </c>
      <c r="Q197" s="46">
        <f>'120Nm 22mm 1.52m-min'!P42</f>
        <v>1.5209999999999999</v>
      </c>
      <c r="R197" s="14">
        <f>'120Nm 22mm 1.52m-min'!Q42</f>
        <v>25.666666666666668</v>
      </c>
      <c r="S197" s="26">
        <f>'120Nm 22mm 1.52m-min'!R42</f>
        <v>1</v>
      </c>
    </row>
    <row r="198" spans="1:19" x14ac:dyDescent="0.25">
      <c r="A198" s="24">
        <f>'120Nm 22mm 1.52m-min'!A43</f>
        <v>6970409</v>
      </c>
      <c r="B198" s="51">
        <f>Table1[[#This Row],[Durata d''esercizio min. Doppie corse]]/(Cycle_max*60*24)</f>
        <v>138.30176587301588</v>
      </c>
      <c r="C198" s="49">
        <f>'120Nm 22mm 1.52m-min'!B43</f>
        <v>3.9670000000000001</v>
      </c>
      <c r="D198" s="24" t="str">
        <f>'120Nm 22mm 1.52m-min'!C43</f>
        <v>Ds20x90</v>
      </c>
      <c r="E198" s="24" t="str">
        <f>'120Nm 22mm 1.52m-min'!D43</f>
        <v>Ds</v>
      </c>
      <c r="F198" s="35">
        <f>'120Nm 22mm 1.52m-min'!E43</f>
        <v>20</v>
      </c>
      <c r="G198" s="14" t="e">
        <f>'120Nm 22mm 1.52m-min'!F43</f>
        <v>#N/A</v>
      </c>
      <c r="H198" s="41">
        <f>'120Nm 22mm 1.52m-min'!G43</f>
        <v>90</v>
      </c>
      <c r="I198" s="24" t="str">
        <f>'120Nm 22mm 1.52m-min'!H43</f>
        <v>J</v>
      </c>
      <c r="J198" s="35">
        <f>'120Nm 22mm 1.52m-min'!I43</f>
        <v>32</v>
      </c>
      <c r="K198" s="35">
        <f>'120Nm 22mm 1.52m-min'!J43</f>
        <v>44</v>
      </c>
      <c r="L198" s="25">
        <f>'120Nm 22mm 1.52m-min'!K43</f>
        <v>33.28</v>
      </c>
      <c r="M198" s="24" t="str">
        <f>'120Nm 22mm 1.52m-min'!L43</f>
        <v>Alluminio</v>
      </c>
      <c r="N198" s="25">
        <f>'120Nm 22mm 1.52m-min'!M43</f>
        <v>270</v>
      </c>
      <c r="O198" s="37">
        <f>'120Nm 22mm 1.52m-min'!N43</f>
        <v>120</v>
      </c>
      <c r="P198" s="41">
        <f>'120Nm 22mm 1.52m-min'!O43</f>
        <v>22</v>
      </c>
      <c r="Q198" s="46">
        <f>'120Nm 22mm 1.52m-min'!P43</f>
        <v>1.5209999999999999</v>
      </c>
      <c r="R198" s="14">
        <f>'120Nm 22mm 1.52m-min'!Q43</f>
        <v>17.111111111111111</v>
      </c>
      <c r="S198" s="26">
        <f>'120Nm 22mm 1.52m-min'!R43</f>
        <v>1</v>
      </c>
    </row>
    <row r="199" spans="1:19" x14ac:dyDescent="0.25">
      <c r="A199" s="24">
        <f>'120Nm 22mm 1.52m-min'!A44</f>
        <v>6970409</v>
      </c>
      <c r="B199" s="51">
        <f>Table1[[#This Row],[Durata d''esercizio min. Doppie corse]]/(Cycle_max*60*24)</f>
        <v>138.30176587301588</v>
      </c>
      <c r="C199" s="49">
        <f>'120Nm 22mm 1.52m-min'!B44</f>
        <v>3.9670000000000001</v>
      </c>
      <c r="D199" s="24" t="str">
        <f>'120Nm 22mm 1.52m-min'!C44</f>
        <v>Ds20x90</v>
      </c>
      <c r="E199" s="24" t="str">
        <f>'120Nm 22mm 1.52m-min'!D44</f>
        <v>Ds</v>
      </c>
      <c r="F199" s="35">
        <f>'120Nm 22mm 1.52m-min'!E44</f>
        <v>20</v>
      </c>
      <c r="G199" s="14" t="e">
        <f>'120Nm 22mm 1.52m-min'!F44</f>
        <v>#N/A</v>
      </c>
      <c r="H199" s="41">
        <f>'120Nm 22mm 1.52m-min'!G44</f>
        <v>90</v>
      </c>
      <c r="I199" s="24" t="str">
        <f>'120Nm 22mm 1.52m-min'!H44</f>
        <v>J</v>
      </c>
      <c r="J199" s="35">
        <f>'120Nm 22mm 1.52m-min'!I44</f>
        <v>32</v>
      </c>
      <c r="K199" s="35">
        <f>'120Nm 22mm 1.52m-min'!J44</f>
        <v>44</v>
      </c>
      <c r="L199" s="25">
        <f>'120Nm 22mm 1.52m-min'!K44</f>
        <v>33.28</v>
      </c>
      <c r="M199" s="24" t="str">
        <f>'120Nm 22mm 1.52m-min'!L44</f>
        <v>Acciaio inox</v>
      </c>
      <c r="N199" s="25">
        <f>'120Nm 22mm 1.52m-min'!M44</f>
        <v>167.28</v>
      </c>
      <c r="O199" s="37">
        <f>'120Nm 22mm 1.52m-min'!N44</f>
        <v>120</v>
      </c>
      <c r="P199" s="41">
        <f>'120Nm 22mm 1.52m-min'!O44</f>
        <v>22</v>
      </c>
      <c r="Q199" s="46">
        <f>'120Nm 22mm 1.52m-min'!P44</f>
        <v>1.5209999999999999</v>
      </c>
      <c r="R199" s="14">
        <f>'120Nm 22mm 1.52m-min'!Q44</f>
        <v>17.111111111111111</v>
      </c>
      <c r="S199" s="26">
        <f>'120Nm 22mm 1.52m-min'!R44</f>
        <v>1</v>
      </c>
    </row>
    <row r="200" spans="1:19" x14ac:dyDescent="0.25">
      <c r="A200" s="24">
        <f>'240Nm 11mm 0.76m-min'!A41</f>
        <v>6970409</v>
      </c>
      <c r="B200" s="51">
        <f>Table1[[#This Row],[Durata d''esercizio min. Doppie corse]]/(Cycle_max*60*24)</f>
        <v>138.30176587301588</v>
      </c>
      <c r="C200" s="49">
        <f>'240Nm 11mm 0.76m-min'!B41</f>
        <v>4.835</v>
      </c>
      <c r="D200" s="24" t="str">
        <f>'240Nm 11mm 0.76m-min'!C41</f>
        <v>Ds20x60</v>
      </c>
      <c r="E200" s="24" t="str">
        <f>'240Nm 11mm 0.76m-min'!D41</f>
        <v>Ds</v>
      </c>
      <c r="F200" s="35">
        <f>'240Nm 11mm 0.76m-min'!E41</f>
        <v>20</v>
      </c>
      <c r="G200" s="14" t="e">
        <f>'240Nm 11mm 0.76m-min'!F41</f>
        <v>#N/A</v>
      </c>
      <c r="H200" s="41">
        <f>'240Nm 11mm 0.76m-min'!G41</f>
        <v>60</v>
      </c>
      <c r="I200" s="24" t="str">
        <f>'240Nm 11mm 0.76m-min'!H41</f>
        <v>J</v>
      </c>
      <c r="J200" s="35">
        <f>'240Nm 11mm 0.76m-min'!I41</f>
        <v>32</v>
      </c>
      <c r="K200" s="35">
        <f>'240Nm 11mm 0.76m-min'!J41</f>
        <v>44</v>
      </c>
      <c r="L200" s="25">
        <f>'240Nm 11mm 0.76m-min'!K41</f>
        <v>33.28</v>
      </c>
      <c r="M200" s="24" t="str">
        <f>'240Nm 11mm 0.76m-min'!L41</f>
        <v>Alluminio</v>
      </c>
      <c r="N200" s="25">
        <f>'240Nm 11mm 0.76m-min'!M41</f>
        <v>270</v>
      </c>
      <c r="O200" s="37">
        <f>'240Nm 11mm 0.76m-min'!N41</f>
        <v>240</v>
      </c>
      <c r="P200" s="41">
        <f>'240Nm 11mm 0.76m-min'!O41</f>
        <v>11</v>
      </c>
      <c r="Q200" s="46">
        <f>'240Nm 11mm 0.76m-min'!P41</f>
        <v>0.76049999999999995</v>
      </c>
      <c r="R200" s="14">
        <f>'240Nm 11mm 0.76m-min'!Q41</f>
        <v>12.833333333333334</v>
      </c>
      <c r="S200" s="26">
        <f>'240Nm 11mm 0.76m-min'!R41</f>
        <v>1</v>
      </c>
    </row>
    <row r="201" spans="1:19" x14ac:dyDescent="0.25">
      <c r="A201" s="24">
        <f>'240Nm 11mm 0.76m-min'!A42</f>
        <v>6970409</v>
      </c>
      <c r="B201" s="51">
        <f>Table1[[#This Row],[Durata d''esercizio min. Doppie corse]]/(Cycle_max*60*24)</f>
        <v>138.30176587301588</v>
      </c>
      <c r="C201" s="49">
        <f>'240Nm 11mm 0.76m-min'!B42</f>
        <v>4.835</v>
      </c>
      <c r="D201" s="24" t="str">
        <f>'240Nm 11mm 0.76m-min'!C42</f>
        <v>Ds20x60</v>
      </c>
      <c r="E201" s="24" t="str">
        <f>'240Nm 11mm 0.76m-min'!D42</f>
        <v>Ds</v>
      </c>
      <c r="F201" s="35">
        <f>'240Nm 11mm 0.76m-min'!E42</f>
        <v>20</v>
      </c>
      <c r="G201" s="14" t="e">
        <f>'240Nm 11mm 0.76m-min'!F42</f>
        <v>#N/A</v>
      </c>
      <c r="H201" s="41">
        <f>'240Nm 11mm 0.76m-min'!G42</f>
        <v>60</v>
      </c>
      <c r="I201" s="24" t="str">
        <f>'240Nm 11mm 0.76m-min'!H42</f>
        <v>J</v>
      </c>
      <c r="J201" s="35">
        <f>'240Nm 11mm 0.76m-min'!I42</f>
        <v>32</v>
      </c>
      <c r="K201" s="35">
        <f>'240Nm 11mm 0.76m-min'!J42</f>
        <v>44</v>
      </c>
      <c r="L201" s="25">
        <f>'240Nm 11mm 0.76m-min'!K42</f>
        <v>33.28</v>
      </c>
      <c r="M201" s="24" t="str">
        <f>'240Nm 11mm 0.76m-min'!L42</f>
        <v>Acciaio inox</v>
      </c>
      <c r="N201" s="25">
        <f>'240Nm 11mm 0.76m-min'!M42</f>
        <v>158.26</v>
      </c>
      <c r="O201" s="37">
        <f>'240Nm 11mm 0.76m-min'!N42</f>
        <v>240</v>
      </c>
      <c r="P201" s="41">
        <f>'240Nm 11mm 0.76m-min'!O42</f>
        <v>11</v>
      </c>
      <c r="Q201" s="46">
        <f>'240Nm 11mm 0.76m-min'!P42</f>
        <v>0.76049999999999995</v>
      </c>
      <c r="R201" s="14">
        <f>'240Nm 11mm 0.76m-min'!Q42</f>
        <v>12.833333333333334</v>
      </c>
      <c r="S201" s="26">
        <f>'240Nm 11mm 0.76m-min'!R42</f>
        <v>1</v>
      </c>
    </row>
    <row r="202" spans="1:19" x14ac:dyDescent="0.25">
      <c r="A202" s="24">
        <f>'240Nm 11mm 0.76m-min'!A43</f>
        <v>6970409</v>
      </c>
      <c r="B202" s="51">
        <f>Table1[[#This Row],[Durata d''esercizio min. Doppie corse]]/(Cycle_max*60*24)</f>
        <v>138.30176587301588</v>
      </c>
      <c r="C202" s="49">
        <f>'240Nm 11mm 0.76m-min'!B43</f>
        <v>7.8730000000000002</v>
      </c>
      <c r="D202" s="24" t="str">
        <f>'240Nm 11mm 0.76m-min'!C43</f>
        <v>Ds20x90</v>
      </c>
      <c r="E202" s="24" t="str">
        <f>'240Nm 11mm 0.76m-min'!D43</f>
        <v>Ds</v>
      </c>
      <c r="F202" s="35">
        <f>'240Nm 11mm 0.76m-min'!E43</f>
        <v>20</v>
      </c>
      <c r="G202" s="14" t="e">
        <f>'240Nm 11mm 0.76m-min'!F43</f>
        <v>#N/A</v>
      </c>
      <c r="H202" s="41">
        <f>'240Nm 11mm 0.76m-min'!G43</f>
        <v>90</v>
      </c>
      <c r="I202" s="24" t="str">
        <f>'240Nm 11mm 0.76m-min'!H43</f>
        <v>J</v>
      </c>
      <c r="J202" s="35">
        <f>'240Nm 11mm 0.76m-min'!I43</f>
        <v>32</v>
      </c>
      <c r="K202" s="35">
        <f>'240Nm 11mm 0.76m-min'!J43</f>
        <v>44</v>
      </c>
      <c r="L202" s="25">
        <f>'240Nm 11mm 0.76m-min'!K43</f>
        <v>33.28</v>
      </c>
      <c r="M202" s="24" t="str">
        <f>'240Nm 11mm 0.76m-min'!L43</f>
        <v>Alluminio</v>
      </c>
      <c r="N202" s="25">
        <f>'240Nm 11mm 0.76m-min'!M43</f>
        <v>270</v>
      </c>
      <c r="O202" s="37">
        <f>'240Nm 11mm 0.76m-min'!N43</f>
        <v>240</v>
      </c>
      <c r="P202" s="41">
        <f>'240Nm 11mm 0.76m-min'!O43</f>
        <v>11</v>
      </c>
      <c r="Q202" s="46">
        <f>'240Nm 11mm 0.76m-min'!P43</f>
        <v>0.76049999999999995</v>
      </c>
      <c r="R202" s="14">
        <f>'240Nm 11mm 0.76m-min'!Q43</f>
        <v>8.5555555555555554</v>
      </c>
      <c r="S202" s="26">
        <f>'240Nm 11mm 0.76m-min'!R43</f>
        <v>1</v>
      </c>
    </row>
    <row r="203" spans="1:19" x14ac:dyDescent="0.25">
      <c r="A203" s="24">
        <f>'240Nm 11mm 0.76m-min'!A44</f>
        <v>6970409</v>
      </c>
      <c r="B203" s="51">
        <f>Table1[[#This Row],[Durata d''esercizio min. Doppie corse]]/(Cycle_max*60*24)</f>
        <v>138.30176587301588</v>
      </c>
      <c r="C203" s="49">
        <f>'240Nm 11mm 0.76m-min'!B44</f>
        <v>7.8730000000000002</v>
      </c>
      <c r="D203" s="24" t="str">
        <f>'240Nm 11mm 0.76m-min'!C44</f>
        <v>Ds20x90</v>
      </c>
      <c r="E203" s="24" t="str">
        <f>'240Nm 11mm 0.76m-min'!D44</f>
        <v>Ds</v>
      </c>
      <c r="F203" s="35">
        <f>'240Nm 11mm 0.76m-min'!E44</f>
        <v>20</v>
      </c>
      <c r="G203" s="14" t="e">
        <f>'240Nm 11mm 0.76m-min'!F44</f>
        <v>#N/A</v>
      </c>
      <c r="H203" s="41">
        <f>'240Nm 11mm 0.76m-min'!G44</f>
        <v>90</v>
      </c>
      <c r="I203" s="24" t="str">
        <f>'240Nm 11mm 0.76m-min'!H44</f>
        <v>J</v>
      </c>
      <c r="J203" s="35">
        <f>'240Nm 11mm 0.76m-min'!I44</f>
        <v>32</v>
      </c>
      <c r="K203" s="35">
        <f>'240Nm 11mm 0.76m-min'!J44</f>
        <v>44</v>
      </c>
      <c r="L203" s="25">
        <f>'240Nm 11mm 0.76m-min'!K44</f>
        <v>33.28</v>
      </c>
      <c r="M203" s="24" t="str">
        <f>'240Nm 11mm 0.76m-min'!L44</f>
        <v>Acciaio inox</v>
      </c>
      <c r="N203" s="25">
        <f>'240Nm 11mm 0.76m-min'!M44</f>
        <v>167.28</v>
      </c>
      <c r="O203" s="37">
        <f>'240Nm 11mm 0.76m-min'!N44</f>
        <v>240</v>
      </c>
      <c r="P203" s="41">
        <f>'240Nm 11mm 0.76m-min'!O44</f>
        <v>11</v>
      </c>
      <c r="Q203" s="46">
        <f>'240Nm 11mm 0.76m-min'!P44</f>
        <v>0.76049999999999995</v>
      </c>
      <c r="R203" s="14">
        <f>'240Nm 11mm 0.76m-min'!Q44</f>
        <v>8.5555555555555554</v>
      </c>
      <c r="S203" s="26">
        <f>'240Nm 11mm 0.76m-min'!R44</f>
        <v>1</v>
      </c>
    </row>
    <row r="204" spans="1:19" x14ac:dyDescent="0.25">
      <c r="A204" s="24">
        <f>'80Nm 33mm 2.28m-min'!A43</f>
        <v>6945121</v>
      </c>
      <c r="B204" s="51">
        <f>Table1[[#This Row],[Durata d''esercizio min. Doppie corse]]/(Cycle_max*60*24)</f>
        <v>137.80001984126983</v>
      </c>
      <c r="C204" s="49">
        <f>'80Nm 33mm 2.28m-min'!B43</f>
        <v>0.32500000000000001</v>
      </c>
      <c r="D204" s="24" t="str">
        <f>'80Nm 33mm 2.28m-min'!C43</f>
        <v>Tr16x4</v>
      </c>
      <c r="E204" s="24" t="str">
        <f>'80Nm 33mm 2.28m-min'!D43</f>
        <v>Tr</v>
      </c>
      <c r="F204" s="35">
        <f>'80Nm 33mm 2.28m-min'!E43</f>
        <v>16</v>
      </c>
      <c r="G204" s="14" t="e">
        <f>'80Nm 33mm 2.28m-min'!F43</f>
        <v>#N/A</v>
      </c>
      <c r="H204" s="41">
        <f>'80Nm 33mm 2.28m-min'!G43</f>
        <v>4</v>
      </c>
      <c r="I204" s="24" t="str">
        <f>'80Nm 33mm 2.28m-min'!H43</f>
        <v>J200</v>
      </c>
      <c r="J204" s="35">
        <f>'80Nm 33mm 2.28m-min'!I43</f>
        <v>28</v>
      </c>
      <c r="K204" s="35">
        <f>'80Nm 33mm 2.28m-min'!J43</f>
        <v>35</v>
      </c>
      <c r="L204" s="25">
        <f>'80Nm 33mm 2.28m-min'!K43</f>
        <v>32.4</v>
      </c>
      <c r="M204" s="24" t="str">
        <f>'80Nm 33mm 2.28m-min'!L43</f>
        <v>Alluminio</v>
      </c>
      <c r="N204" s="25">
        <f>'80Nm 33mm 2.28m-min'!M43</f>
        <v>177.48</v>
      </c>
      <c r="O204" s="37">
        <f>'80Nm 33mm 2.28m-min'!N43</f>
        <v>80</v>
      </c>
      <c r="P204" s="41">
        <f>'80Nm 33mm 2.28m-min'!O43</f>
        <v>33</v>
      </c>
      <c r="Q204" s="46">
        <f>'80Nm 33mm 2.28m-min'!P43</f>
        <v>2.2810000000000001</v>
      </c>
      <c r="R204" s="14">
        <f>'80Nm 33mm 2.28m-min'!Q43</f>
        <v>577.5</v>
      </c>
      <c r="S204" s="26">
        <f>'80Nm 33mm 2.28m-min'!R43</f>
        <v>1</v>
      </c>
    </row>
    <row r="205" spans="1:19" x14ac:dyDescent="0.25">
      <c r="A205" s="24">
        <f>'120Nm 22mm 1.52m-min'!A45</f>
        <v>6945121</v>
      </c>
      <c r="B205" s="51">
        <f>Table1[[#This Row],[Durata d''esercizio min. Doppie corse]]/(Cycle_max*60*24)</f>
        <v>137.80001984126983</v>
      </c>
      <c r="C205" s="49">
        <f>'120Nm 22mm 1.52m-min'!B45</f>
        <v>0.45800000000000002</v>
      </c>
      <c r="D205" s="24" t="str">
        <f>'120Nm 22mm 1.52m-min'!C45</f>
        <v>Tr16x4</v>
      </c>
      <c r="E205" s="24" t="str">
        <f>'120Nm 22mm 1.52m-min'!D45</f>
        <v>Tr</v>
      </c>
      <c r="F205" s="35">
        <f>'120Nm 22mm 1.52m-min'!E45</f>
        <v>16</v>
      </c>
      <c r="G205" s="14" t="e">
        <f>'120Nm 22mm 1.52m-min'!F45</f>
        <v>#N/A</v>
      </c>
      <c r="H205" s="41">
        <f>'120Nm 22mm 1.52m-min'!G45</f>
        <v>4</v>
      </c>
      <c r="I205" s="24" t="str">
        <f>'120Nm 22mm 1.52m-min'!H45</f>
        <v>J200</v>
      </c>
      <c r="J205" s="35">
        <f>'120Nm 22mm 1.52m-min'!I45</f>
        <v>28</v>
      </c>
      <c r="K205" s="35">
        <f>'120Nm 22mm 1.52m-min'!J45</f>
        <v>35</v>
      </c>
      <c r="L205" s="25">
        <f>'120Nm 22mm 1.52m-min'!K45</f>
        <v>32.4</v>
      </c>
      <c r="M205" s="24" t="str">
        <f>'120Nm 22mm 1.52m-min'!L45</f>
        <v>Alluminio</v>
      </c>
      <c r="N205" s="25">
        <f>'120Nm 22mm 1.52m-min'!M45</f>
        <v>177.48</v>
      </c>
      <c r="O205" s="37">
        <f>'120Nm 22mm 1.52m-min'!N45</f>
        <v>120</v>
      </c>
      <c r="P205" s="41">
        <f>'120Nm 22mm 1.52m-min'!O45</f>
        <v>22</v>
      </c>
      <c r="Q205" s="46">
        <f>'120Nm 22mm 1.52m-min'!P45</f>
        <v>1.5209999999999999</v>
      </c>
      <c r="R205" s="14">
        <f>'120Nm 22mm 1.52m-min'!Q45</f>
        <v>385</v>
      </c>
      <c r="S205" s="26">
        <f>'120Nm 22mm 1.52m-min'!R45</f>
        <v>1</v>
      </c>
    </row>
    <row r="206" spans="1:19" x14ac:dyDescent="0.25">
      <c r="A206" s="24">
        <f>'240Nm 11mm 0.76m-min'!A45</f>
        <v>6945121</v>
      </c>
      <c r="B206" s="51">
        <f>Table1[[#This Row],[Durata d''esercizio min. Doppie corse]]/(Cycle_max*60*24)</f>
        <v>137.80001984126983</v>
      </c>
      <c r="C206" s="49">
        <f>'240Nm 11mm 0.76m-min'!B45</f>
        <v>0.85599999999999998</v>
      </c>
      <c r="D206" s="24" t="str">
        <f>'240Nm 11mm 0.76m-min'!C45</f>
        <v>Tr16x4</v>
      </c>
      <c r="E206" s="24" t="str">
        <f>'240Nm 11mm 0.76m-min'!D45</f>
        <v>Tr</v>
      </c>
      <c r="F206" s="35">
        <f>'240Nm 11mm 0.76m-min'!E45</f>
        <v>16</v>
      </c>
      <c r="G206" s="14" t="e">
        <f>'240Nm 11mm 0.76m-min'!F45</f>
        <v>#N/A</v>
      </c>
      <c r="H206" s="41">
        <f>'240Nm 11mm 0.76m-min'!G45</f>
        <v>4</v>
      </c>
      <c r="I206" s="24" t="str">
        <f>'240Nm 11mm 0.76m-min'!H45</f>
        <v>J200</v>
      </c>
      <c r="J206" s="35">
        <f>'240Nm 11mm 0.76m-min'!I45</f>
        <v>28</v>
      </c>
      <c r="K206" s="35">
        <f>'240Nm 11mm 0.76m-min'!J45</f>
        <v>35</v>
      </c>
      <c r="L206" s="25">
        <f>'240Nm 11mm 0.76m-min'!K45</f>
        <v>32.4</v>
      </c>
      <c r="M206" s="24" t="str">
        <f>'240Nm 11mm 0.76m-min'!L45</f>
        <v>Alluminio</v>
      </c>
      <c r="N206" s="25">
        <f>'240Nm 11mm 0.76m-min'!M45</f>
        <v>177.48</v>
      </c>
      <c r="O206" s="37">
        <f>'240Nm 11mm 0.76m-min'!N45</f>
        <v>240</v>
      </c>
      <c r="P206" s="41">
        <f>'240Nm 11mm 0.76m-min'!O45</f>
        <v>11</v>
      </c>
      <c r="Q206" s="46">
        <f>'240Nm 11mm 0.76m-min'!P45</f>
        <v>0.76049999999999995</v>
      </c>
      <c r="R206" s="14">
        <f>'240Nm 11mm 0.76m-min'!Q45</f>
        <v>192.5</v>
      </c>
      <c r="S206" s="26">
        <f>'240Nm 11mm 0.76m-min'!R45</f>
        <v>1</v>
      </c>
    </row>
    <row r="207" spans="1:19" x14ac:dyDescent="0.25">
      <c r="A207" s="24">
        <f>'80Nm 33mm 2.28m-min'!A44</f>
        <v>6921173</v>
      </c>
      <c r="B207" s="51">
        <f>Table1[[#This Row],[Durata d''esercizio min. Doppie corse]]/(Cycle_max*60*24)</f>
        <v>137.32486111111112</v>
      </c>
      <c r="C207" s="49">
        <f>'80Nm 33mm 2.28m-min'!B44</f>
        <v>0.45800000000000002</v>
      </c>
      <c r="D207" s="24" t="str">
        <f>'80Nm 33mm 2.28m-min'!C44</f>
        <v>Tr28x5</v>
      </c>
      <c r="E207" s="24" t="str">
        <f>'80Nm 33mm 2.28m-min'!D44</f>
        <v>Tr</v>
      </c>
      <c r="F207" s="35">
        <f>'80Nm 33mm 2.28m-min'!E44</f>
        <v>28</v>
      </c>
      <c r="G207" s="14" t="e">
        <f>'80Nm 33mm 2.28m-min'!F44</f>
        <v>#N/A</v>
      </c>
      <c r="H207" s="41">
        <f>'80Nm 33mm 2.28m-min'!G44</f>
        <v>5</v>
      </c>
      <c r="I207" s="24" t="str">
        <f>'80Nm 33mm 2.28m-min'!H44</f>
        <v>W300</v>
      </c>
      <c r="J207" s="35">
        <f>'80Nm 33mm 2.28m-min'!I44</f>
        <v>38</v>
      </c>
      <c r="K207" s="35">
        <f>'80Nm 33mm 2.28m-min'!J44</f>
        <v>46</v>
      </c>
      <c r="L207" s="25">
        <f>'80Nm 33mm 2.28m-min'!K44</f>
        <v>32.18</v>
      </c>
      <c r="M207" s="24" t="str">
        <f>'80Nm 33mm 2.28m-min'!L44</f>
        <v>Acciaio C15</v>
      </c>
      <c r="N207" s="25">
        <f>'80Nm 33mm 2.28m-min'!M44</f>
        <v>56.9</v>
      </c>
      <c r="O207" s="37">
        <f>'80Nm 33mm 2.28m-min'!N44</f>
        <v>80</v>
      </c>
      <c r="P207" s="41">
        <f>'80Nm 33mm 2.28m-min'!O44</f>
        <v>33</v>
      </c>
      <c r="Q207" s="46">
        <f>'80Nm 33mm 2.28m-min'!P44</f>
        <v>2.2810000000000001</v>
      </c>
      <c r="R207" s="14">
        <f>'80Nm 33mm 2.28m-min'!Q44</f>
        <v>462</v>
      </c>
      <c r="S207" s="26">
        <f>'80Nm 33mm 2.28m-min'!R44</f>
        <v>1</v>
      </c>
    </row>
    <row r="208" spans="1:19" x14ac:dyDescent="0.25">
      <c r="A208" s="24">
        <f>'120Nm 22mm 1.52m-min'!A46</f>
        <v>6921173</v>
      </c>
      <c r="B208" s="51">
        <f>Table1[[#This Row],[Durata d''esercizio min. Doppie corse]]/(Cycle_max*60*24)</f>
        <v>137.32486111111112</v>
      </c>
      <c r="C208" s="49">
        <f>'120Nm 22mm 1.52m-min'!B46</f>
        <v>0.65700000000000003</v>
      </c>
      <c r="D208" s="24" t="str">
        <f>'120Nm 22mm 1.52m-min'!C46</f>
        <v>Tr28x5</v>
      </c>
      <c r="E208" s="24" t="str">
        <f>'120Nm 22mm 1.52m-min'!D46</f>
        <v>Tr</v>
      </c>
      <c r="F208" s="35">
        <f>'120Nm 22mm 1.52m-min'!E46</f>
        <v>28</v>
      </c>
      <c r="G208" s="14" t="e">
        <f>'120Nm 22mm 1.52m-min'!F46</f>
        <v>#N/A</v>
      </c>
      <c r="H208" s="41">
        <f>'120Nm 22mm 1.52m-min'!G46</f>
        <v>5</v>
      </c>
      <c r="I208" s="24" t="str">
        <f>'120Nm 22mm 1.52m-min'!H46</f>
        <v>W300</v>
      </c>
      <c r="J208" s="35">
        <f>'120Nm 22mm 1.52m-min'!I46</f>
        <v>38</v>
      </c>
      <c r="K208" s="35">
        <f>'120Nm 22mm 1.52m-min'!J46</f>
        <v>46</v>
      </c>
      <c r="L208" s="25">
        <f>'120Nm 22mm 1.52m-min'!K46</f>
        <v>32.18</v>
      </c>
      <c r="M208" s="24" t="str">
        <f>'120Nm 22mm 1.52m-min'!L46</f>
        <v>Acciaio C15</v>
      </c>
      <c r="N208" s="25">
        <f>'120Nm 22mm 1.52m-min'!M46</f>
        <v>56.9</v>
      </c>
      <c r="O208" s="37">
        <f>'120Nm 22mm 1.52m-min'!N46</f>
        <v>120</v>
      </c>
      <c r="P208" s="41">
        <f>'120Nm 22mm 1.52m-min'!O46</f>
        <v>22</v>
      </c>
      <c r="Q208" s="46">
        <f>'120Nm 22mm 1.52m-min'!P46</f>
        <v>1.5209999999999999</v>
      </c>
      <c r="R208" s="14">
        <f>'120Nm 22mm 1.52m-min'!Q46</f>
        <v>308</v>
      </c>
      <c r="S208" s="26">
        <f>'120Nm 22mm 1.52m-min'!R46</f>
        <v>1</v>
      </c>
    </row>
    <row r="209" spans="1:19" x14ac:dyDescent="0.25">
      <c r="A209" s="24">
        <f>'240Nm 11mm 0.76m-min'!A46</f>
        <v>6921173</v>
      </c>
      <c r="B209" s="51">
        <f>Table1[[#This Row],[Durata d''esercizio min. Doppie corse]]/(Cycle_max*60*24)</f>
        <v>137.32486111111112</v>
      </c>
      <c r="C209" s="49">
        <f>'240Nm 11mm 0.76m-min'!B46</f>
        <v>1.254</v>
      </c>
      <c r="D209" s="24" t="str">
        <f>'240Nm 11mm 0.76m-min'!C46</f>
        <v>Tr28x5</v>
      </c>
      <c r="E209" s="24" t="str">
        <f>'240Nm 11mm 0.76m-min'!D46</f>
        <v>Tr</v>
      </c>
      <c r="F209" s="35">
        <f>'240Nm 11mm 0.76m-min'!E46</f>
        <v>28</v>
      </c>
      <c r="G209" s="14" t="e">
        <f>'240Nm 11mm 0.76m-min'!F46</f>
        <v>#N/A</v>
      </c>
      <c r="H209" s="41">
        <f>'240Nm 11mm 0.76m-min'!G46</f>
        <v>5</v>
      </c>
      <c r="I209" s="24" t="str">
        <f>'240Nm 11mm 0.76m-min'!H46</f>
        <v>W300</v>
      </c>
      <c r="J209" s="35">
        <f>'240Nm 11mm 0.76m-min'!I46</f>
        <v>38</v>
      </c>
      <c r="K209" s="35">
        <f>'240Nm 11mm 0.76m-min'!J46</f>
        <v>46</v>
      </c>
      <c r="L209" s="25">
        <f>'240Nm 11mm 0.76m-min'!K46</f>
        <v>32.18</v>
      </c>
      <c r="M209" s="24" t="str">
        <f>'240Nm 11mm 0.76m-min'!L46</f>
        <v>Acciaio C15</v>
      </c>
      <c r="N209" s="25">
        <f>'240Nm 11mm 0.76m-min'!M46</f>
        <v>56.9</v>
      </c>
      <c r="O209" s="37">
        <f>'240Nm 11mm 0.76m-min'!N46</f>
        <v>240</v>
      </c>
      <c r="P209" s="41">
        <f>'240Nm 11mm 0.76m-min'!O46</f>
        <v>11</v>
      </c>
      <c r="Q209" s="46">
        <f>'240Nm 11mm 0.76m-min'!P46</f>
        <v>0.76049999999999995</v>
      </c>
      <c r="R209" s="14">
        <f>'240Nm 11mm 0.76m-min'!Q46</f>
        <v>154</v>
      </c>
      <c r="S209" s="26">
        <f>'240Nm 11mm 0.76m-min'!R46</f>
        <v>1</v>
      </c>
    </row>
    <row r="210" spans="1:19" x14ac:dyDescent="0.25">
      <c r="A210" s="24">
        <f>'80Nm 33mm 2.28m-min'!A45</f>
        <v>6879481</v>
      </c>
      <c r="B210" s="51">
        <f>Table1[[#This Row],[Durata d''esercizio min. Doppie corse]]/(Cycle_max*60*24)</f>
        <v>136.4976388888889</v>
      </c>
      <c r="C210" s="49">
        <f>'80Nm 33mm 2.28m-min'!B45</f>
        <v>1.071</v>
      </c>
      <c r="D210" s="24" t="str">
        <f>'80Nm 33mm 2.28m-min'!C45</f>
        <v>Ds18x40</v>
      </c>
      <c r="E210" s="24" t="str">
        <f>'80Nm 33mm 2.28m-min'!D45</f>
        <v>Ds</v>
      </c>
      <c r="F210" s="35">
        <f>'80Nm 33mm 2.28m-min'!E45</f>
        <v>18</v>
      </c>
      <c r="G210" s="14" t="e">
        <f>'80Nm 33mm 2.28m-min'!F45</f>
        <v>#N/A</v>
      </c>
      <c r="H210" s="41">
        <f>'80Nm 33mm 2.28m-min'!G45</f>
        <v>40</v>
      </c>
      <c r="I210" s="24" t="str">
        <f>'80Nm 33mm 2.28m-min'!H45</f>
        <v>J</v>
      </c>
      <c r="J210" s="35">
        <f>'80Nm 33mm 2.28m-min'!I45</f>
        <v>28</v>
      </c>
      <c r="K210" s="35">
        <f>'80Nm 33mm 2.28m-min'!J45</f>
        <v>35</v>
      </c>
      <c r="L210" s="25">
        <f>'80Nm 33mm 2.28m-min'!K45</f>
        <v>26.91</v>
      </c>
      <c r="M210" s="24" t="str">
        <f>'80Nm 33mm 2.28m-min'!L45</f>
        <v>Alluminio</v>
      </c>
      <c r="N210" s="25">
        <f>'80Nm 33mm 2.28m-min'!M45</f>
        <v>243</v>
      </c>
      <c r="O210" s="37">
        <f>'80Nm 33mm 2.28m-min'!N45</f>
        <v>80</v>
      </c>
      <c r="P210" s="41">
        <f>'80Nm 33mm 2.28m-min'!O45</f>
        <v>33</v>
      </c>
      <c r="Q210" s="46">
        <f>'80Nm 33mm 2.28m-min'!P45</f>
        <v>2.2810000000000001</v>
      </c>
      <c r="R210" s="14">
        <f>'80Nm 33mm 2.28m-min'!Q45</f>
        <v>57.75</v>
      </c>
      <c r="S210" s="26">
        <f>'80Nm 33mm 2.28m-min'!R45</f>
        <v>1</v>
      </c>
    </row>
    <row r="211" spans="1:19" x14ac:dyDescent="0.25">
      <c r="A211" s="24">
        <f>'80Nm 33mm 2.28m-min'!A46</f>
        <v>6879481</v>
      </c>
      <c r="B211" s="51">
        <f>Table1[[#This Row],[Durata d''esercizio min. Doppie corse]]/(Cycle_max*60*24)</f>
        <v>136.4976388888889</v>
      </c>
      <c r="C211" s="49">
        <f>'80Nm 33mm 2.28m-min'!B46</f>
        <v>1.071</v>
      </c>
      <c r="D211" s="24" t="str">
        <f>'80Nm 33mm 2.28m-min'!C46</f>
        <v>Ds18x40</v>
      </c>
      <c r="E211" s="24" t="str">
        <f>'80Nm 33mm 2.28m-min'!D46</f>
        <v>Ds</v>
      </c>
      <c r="F211" s="35">
        <f>'80Nm 33mm 2.28m-min'!E46</f>
        <v>18</v>
      </c>
      <c r="G211" s="14" t="e">
        <f>'80Nm 33mm 2.28m-min'!F46</f>
        <v>#N/A</v>
      </c>
      <c r="H211" s="41">
        <f>'80Nm 33mm 2.28m-min'!G46</f>
        <v>40</v>
      </c>
      <c r="I211" s="24" t="str">
        <f>'80Nm 33mm 2.28m-min'!H46</f>
        <v>J</v>
      </c>
      <c r="J211" s="35">
        <f>'80Nm 33mm 2.28m-min'!I46</f>
        <v>28</v>
      </c>
      <c r="K211" s="35">
        <f>'80Nm 33mm 2.28m-min'!J46</f>
        <v>35</v>
      </c>
      <c r="L211" s="25">
        <f>'80Nm 33mm 2.28m-min'!K46</f>
        <v>26.91</v>
      </c>
      <c r="M211" s="24" t="str">
        <f>'80Nm 33mm 2.28m-min'!L46</f>
        <v>Acciaio inox</v>
      </c>
      <c r="N211" s="25">
        <f>'80Nm 33mm 2.28m-min'!M46</f>
        <v>134.07</v>
      </c>
      <c r="O211" s="37">
        <f>'80Nm 33mm 2.28m-min'!N46</f>
        <v>80</v>
      </c>
      <c r="P211" s="41">
        <f>'80Nm 33mm 2.28m-min'!O46</f>
        <v>33</v>
      </c>
      <c r="Q211" s="46">
        <f>'80Nm 33mm 2.28m-min'!P46</f>
        <v>2.2810000000000001</v>
      </c>
      <c r="R211" s="14">
        <f>'80Nm 33mm 2.28m-min'!Q46</f>
        <v>57.75</v>
      </c>
      <c r="S211" s="26">
        <f>'80Nm 33mm 2.28m-min'!R46</f>
        <v>1</v>
      </c>
    </row>
    <row r="212" spans="1:19" x14ac:dyDescent="0.25">
      <c r="A212" s="24">
        <f>'120Nm 22mm 1.52m-min'!A47</f>
        <v>6879481</v>
      </c>
      <c r="B212" s="51">
        <f>Table1[[#This Row],[Durata d''esercizio min. Doppie corse]]/(Cycle_max*60*24)</f>
        <v>136.4976388888889</v>
      </c>
      <c r="C212" s="49">
        <f>'120Nm 22mm 1.52m-min'!B47</f>
        <v>1.5760000000000001</v>
      </c>
      <c r="D212" s="24" t="str">
        <f>'120Nm 22mm 1.52m-min'!C47</f>
        <v>Ds18x40</v>
      </c>
      <c r="E212" s="24" t="str">
        <f>'120Nm 22mm 1.52m-min'!D47</f>
        <v>Ds</v>
      </c>
      <c r="F212" s="35">
        <f>'120Nm 22mm 1.52m-min'!E47</f>
        <v>18</v>
      </c>
      <c r="G212" s="14" t="e">
        <f>'120Nm 22mm 1.52m-min'!F47</f>
        <v>#N/A</v>
      </c>
      <c r="H212" s="41">
        <f>'120Nm 22mm 1.52m-min'!G47</f>
        <v>40</v>
      </c>
      <c r="I212" s="24" t="str">
        <f>'120Nm 22mm 1.52m-min'!H47</f>
        <v>J</v>
      </c>
      <c r="J212" s="35">
        <f>'120Nm 22mm 1.52m-min'!I47</f>
        <v>28</v>
      </c>
      <c r="K212" s="35">
        <f>'120Nm 22mm 1.52m-min'!J47</f>
        <v>35</v>
      </c>
      <c r="L212" s="25">
        <f>'120Nm 22mm 1.52m-min'!K47</f>
        <v>26.91</v>
      </c>
      <c r="M212" s="24" t="str">
        <f>'120Nm 22mm 1.52m-min'!L47</f>
        <v>Alluminio</v>
      </c>
      <c r="N212" s="25">
        <f>'120Nm 22mm 1.52m-min'!M47</f>
        <v>243</v>
      </c>
      <c r="O212" s="37">
        <f>'120Nm 22mm 1.52m-min'!N47</f>
        <v>120</v>
      </c>
      <c r="P212" s="41">
        <f>'120Nm 22mm 1.52m-min'!O47</f>
        <v>22</v>
      </c>
      <c r="Q212" s="46">
        <f>'120Nm 22mm 1.52m-min'!P47</f>
        <v>1.5209999999999999</v>
      </c>
      <c r="R212" s="14">
        <f>'120Nm 22mm 1.52m-min'!Q47</f>
        <v>38.5</v>
      </c>
      <c r="S212" s="26">
        <f>'120Nm 22mm 1.52m-min'!R47</f>
        <v>1</v>
      </c>
    </row>
    <row r="213" spans="1:19" x14ac:dyDescent="0.25">
      <c r="A213" s="24">
        <f>'120Nm 22mm 1.52m-min'!A48</f>
        <v>6879481</v>
      </c>
      <c r="B213" s="51">
        <f>Table1[[#This Row],[Durata d''esercizio min. Doppie corse]]/(Cycle_max*60*24)</f>
        <v>136.4976388888889</v>
      </c>
      <c r="C213" s="49">
        <f>'120Nm 22mm 1.52m-min'!B48</f>
        <v>1.5760000000000001</v>
      </c>
      <c r="D213" s="24" t="str">
        <f>'120Nm 22mm 1.52m-min'!C48</f>
        <v>Ds18x40</v>
      </c>
      <c r="E213" s="24" t="str">
        <f>'120Nm 22mm 1.52m-min'!D48</f>
        <v>Ds</v>
      </c>
      <c r="F213" s="35">
        <f>'120Nm 22mm 1.52m-min'!E48</f>
        <v>18</v>
      </c>
      <c r="G213" s="14" t="e">
        <f>'120Nm 22mm 1.52m-min'!F48</f>
        <v>#N/A</v>
      </c>
      <c r="H213" s="41">
        <f>'120Nm 22mm 1.52m-min'!G48</f>
        <v>40</v>
      </c>
      <c r="I213" s="24" t="str">
        <f>'120Nm 22mm 1.52m-min'!H48</f>
        <v>J</v>
      </c>
      <c r="J213" s="35">
        <f>'120Nm 22mm 1.52m-min'!I48</f>
        <v>28</v>
      </c>
      <c r="K213" s="35">
        <f>'120Nm 22mm 1.52m-min'!J48</f>
        <v>35</v>
      </c>
      <c r="L213" s="25">
        <f>'120Nm 22mm 1.52m-min'!K48</f>
        <v>26.91</v>
      </c>
      <c r="M213" s="24" t="str">
        <f>'120Nm 22mm 1.52m-min'!L48</f>
        <v>Acciaio inox</v>
      </c>
      <c r="N213" s="25">
        <f>'120Nm 22mm 1.52m-min'!M48</f>
        <v>134.07</v>
      </c>
      <c r="O213" s="37">
        <f>'120Nm 22mm 1.52m-min'!N48</f>
        <v>120</v>
      </c>
      <c r="P213" s="41">
        <f>'120Nm 22mm 1.52m-min'!O48</f>
        <v>22</v>
      </c>
      <c r="Q213" s="46">
        <f>'120Nm 22mm 1.52m-min'!P48</f>
        <v>1.5209999999999999</v>
      </c>
      <c r="R213" s="14">
        <f>'120Nm 22mm 1.52m-min'!Q48</f>
        <v>38.5</v>
      </c>
      <c r="S213" s="26">
        <f>'120Nm 22mm 1.52m-min'!R48</f>
        <v>1</v>
      </c>
    </row>
    <row r="214" spans="1:19" x14ac:dyDescent="0.25">
      <c r="A214" s="24">
        <f>'240Nm 11mm 0.76m-min'!A47</f>
        <v>6879481</v>
      </c>
      <c r="B214" s="51">
        <f>Table1[[#This Row],[Durata d''esercizio min. Doppie corse]]/(Cycle_max*60*24)</f>
        <v>136.4976388888889</v>
      </c>
      <c r="C214" s="49">
        <f>'240Nm 11mm 0.76m-min'!B47</f>
        <v>3.0920000000000001</v>
      </c>
      <c r="D214" s="24" t="str">
        <f>'240Nm 11mm 0.76m-min'!C47</f>
        <v>Ds18x40</v>
      </c>
      <c r="E214" s="24" t="str">
        <f>'240Nm 11mm 0.76m-min'!D47</f>
        <v>Ds</v>
      </c>
      <c r="F214" s="35">
        <f>'240Nm 11mm 0.76m-min'!E47</f>
        <v>18</v>
      </c>
      <c r="G214" s="14" t="e">
        <f>'240Nm 11mm 0.76m-min'!F47</f>
        <v>#N/A</v>
      </c>
      <c r="H214" s="41">
        <f>'240Nm 11mm 0.76m-min'!G47</f>
        <v>40</v>
      </c>
      <c r="I214" s="24" t="str">
        <f>'240Nm 11mm 0.76m-min'!H47</f>
        <v>J</v>
      </c>
      <c r="J214" s="35">
        <f>'240Nm 11mm 0.76m-min'!I47</f>
        <v>28</v>
      </c>
      <c r="K214" s="35">
        <f>'240Nm 11mm 0.76m-min'!J47</f>
        <v>35</v>
      </c>
      <c r="L214" s="25">
        <f>'240Nm 11mm 0.76m-min'!K47</f>
        <v>26.91</v>
      </c>
      <c r="M214" s="24" t="str">
        <f>'240Nm 11mm 0.76m-min'!L47</f>
        <v>Alluminio</v>
      </c>
      <c r="N214" s="25">
        <f>'240Nm 11mm 0.76m-min'!M47</f>
        <v>243</v>
      </c>
      <c r="O214" s="37">
        <f>'240Nm 11mm 0.76m-min'!N47</f>
        <v>240</v>
      </c>
      <c r="P214" s="41">
        <f>'240Nm 11mm 0.76m-min'!O47</f>
        <v>11</v>
      </c>
      <c r="Q214" s="46">
        <f>'240Nm 11mm 0.76m-min'!P47</f>
        <v>0.76049999999999995</v>
      </c>
      <c r="R214" s="14">
        <f>'240Nm 11mm 0.76m-min'!Q47</f>
        <v>19.25</v>
      </c>
      <c r="S214" s="26">
        <f>'240Nm 11mm 0.76m-min'!R47</f>
        <v>1</v>
      </c>
    </row>
    <row r="215" spans="1:19" x14ac:dyDescent="0.25">
      <c r="A215" s="24">
        <f>'240Nm 11mm 0.76m-min'!A48</f>
        <v>6879481</v>
      </c>
      <c r="B215" s="51">
        <f>Table1[[#This Row],[Durata d''esercizio min. Doppie corse]]/(Cycle_max*60*24)</f>
        <v>136.4976388888889</v>
      </c>
      <c r="C215" s="49">
        <f>'240Nm 11mm 0.76m-min'!B48</f>
        <v>3.0920000000000001</v>
      </c>
      <c r="D215" s="24" t="str">
        <f>'240Nm 11mm 0.76m-min'!C48</f>
        <v>Ds18x40</v>
      </c>
      <c r="E215" s="24" t="str">
        <f>'240Nm 11mm 0.76m-min'!D48</f>
        <v>Ds</v>
      </c>
      <c r="F215" s="35">
        <f>'240Nm 11mm 0.76m-min'!E48</f>
        <v>18</v>
      </c>
      <c r="G215" s="14" t="e">
        <f>'240Nm 11mm 0.76m-min'!F48</f>
        <v>#N/A</v>
      </c>
      <c r="H215" s="41">
        <f>'240Nm 11mm 0.76m-min'!G48</f>
        <v>40</v>
      </c>
      <c r="I215" s="24" t="str">
        <f>'240Nm 11mm 0.76m-min'!H48</f>
        <v>J</v>
      </c>
      <c r="J215" s="35">
        <f>'240Nm 11mm 0.76m-min'!I48</f>
        <v>28</v>
      </c>
      <c r="K215" s="35">
        <f>'240Nm 11mm 0.76m-min'!J48</f>
        <v>35</v>
      </c>
      <c r="L215" s="25">
        <f>'240Nm 11mm 0.76m-min'!K48</f>
        <v>26.91</v>
      </c>
      <c r="M215" s="24" t="str">
        <f>'240Nm 11mm 0.76m-min'!L48</f>
        <v>Acciaio inox</v>
      </c>
      <c r="N215" s="25">
        <f>'240Nm 11mm 0.76m-min'!M48</f>
        <v>134.07</v>
      </c>
      <c r="O215" s="37">
        <f>'240Nm 11mm 0.76m-min'!N48</f>
        <v>240</v>
      </c>
      <c r="P215" s="41">
        <f>'240Nm 11mm 0.76m-min'!O48</f>
        <v>11</v>
      </c>
      <c r="Q215" s="46">
        <f>'240Nm 11mm 0.76m-min'!P48</f>
        <v>0.76049999999999995</v>
      </c>
      <c r="R215" s="14">
        <f>'240Nm 11mm 0.76m-min'!Q48</f>
        <v>19.25</v>
      </c>
      <c r="S215" s="26">
        <f>'240Nm 11mm 0.76m-min'!R48</f>
        <v>1</v>
      </c>
    </row>
    <row r="216" spans="1:19" x14ac:dyDescent="0.25">
      <c r="A216" s="24">
        <f>'80Nm 33mm 2.28m-min'!A47</f>
        <v>6697252</v>
      </c>
      <c r="B216" s="51">
        <f>Table1[[#This Row],[Durata d''esercizio min. Doppie corse]]/(Cycle_max*60*24)</f>
        <v>132.88198412698412</v>
      </c>
      <c r="C216" s="49">
        <f>'80Nm 33mm 2.28m-min'!B47</f>
        <v>0.45800000000000002</v>
      </c>
      <c r="D216" s="24" t="str">
        <f>'80Nm 33mm 2.28m-min'!C47</f>
        <v>Tr26x5</v>
      </c>
      <c r="E216" s="24" t="str">
        <f>'80Nm 33mm 2.28m-min'!D47</f>
        <v>Tr</v>
      </c>
      <c r="F216" s="35">
        <f>'80Nm 33mm 2.28m-min'!E47</f>
        <v>26</v>
      </c>
      <c r="G216" s="14" t="e">
        <f>'80Nm 33mm 2.28m-min'!F47</f>
        <v>#N/A</v>
      </c>
      <c r="H216" s="41">
        <f>'80Nm 33mm 2.28m-min'!G47</f>
        <v>5</v>
      </c>
      <c r="I216" s="24" t="str">
        <f>'80Nm 33mm 2.28m-min'!H47</f>
        <v>J</v>
      </c>
      <c r="J216" s="35">
        <f>'80Nm 33mm 2.28m-min'!I47</f>
        <v>38</v>
      </c>
      <c r="K216" s="35">
        <f>'80Nm 33mm 2.28m-min'!J47</f>
        <v>46</v>
      </c>
      <c r="L216" s="25">
        <f>'80Nm 33mm 2.28m-min'!K47</f>
        <v>24.06</v>
      </c>
      <c r="M216" s="24" t="str">
        <f>'80Nm 33mm 2.28m-min'!L47</f>
        <v>Acciaio C15</v>
      </c>
      <c r="N216" s="25">
        <f>'80Nm 33mm 2.28m-min'!M47</f>
        <v>43.1</v>
      </c>
      <c r="O216" s="37">
        <f>'80Nm 33mm 2.28m-min'!N47</f>
        <v>80</v>
      </c>
      <c r="P216" s="41">
        <f>'80Nm 33mm 2.28m-min'!O47</f>
        <v>33</v>
      </c>
      <c r="Q216" s="46">
        <f>'80Nm 33mm 2.28m-min'!P47</f>
        <v>2.2810000000000001</v>
      </c>
      <c r="R216" s="14">
        <f>'80Nm 33mm 2.28m-min'!Q47</f>
        <v>462</v>
      </c>
      <c r="S216" s="26">
        <f>'80Nm 33mm 2.28m-min'!R47</f>
        <v>1</v>
      </c>
    </row>
    <row r="217" spans="1:19" x14ac:dyDescent="0.25">
      <c r="A217" s="24">
        <f>'120Nm 22mm 1.52m-min'!A49</f>
        <v>6697252</v>
      </c>
      <c r="B217" s="51">
        <f>Table1[[#This Row],[Durata d''esercizio min. Doppie corse]]/(Cycle_max*60*24)</f>
        <v>132.88198412698412</v>
      </c>
      <c r="C217" s="49">
        <f>'120Nm 22mm 1.52m-min'!B49</f>
        <v>0.65700000000000003</v>
      </c>
      <c r="D217" s="24" t="str">
        <f>'120Nm 22mm 1.52m-min'!C49</f>
        <v>Tr26x5</v>
      </c>
      <c r="E217" s="24" t="str">
        <f>'120Nm 22mm 1.52m-min'!D49</f>
        <v>Tr</v>
      </c>
      <c r="F217" s="35">
        <f>'120Nm 22mm 1.52m-min'!E49</f>
        <v>26</v>
      </c>
      <c r="G217" s="14" t="e">
        <f>'120Nm 22mm 1.52m-min'!F49</f>
        <v>#N/A</v>
      </c>
      <c r="H217" s="41">
        <f>'120Nm 22mm 1.52m-min'!G49</f>
        <v>5</v>
      </c>
      <c r="I217" s="24" t="str">
        <f>'120Nm 22mm 1.52m-min'!H49</f>
        <v>J</v>
      </c>
      <c r="J217" s="35">
        <f>'120Nm 22mm 1.52m-min'!I49</f>
        <v>38</v>
      </c>
      <c r="K217" s="35">
        <f>'120Nm 22mm 1.52m-min'!J49</f>
        <v>46</v>
      </c>
      <c r="L217" s="25">
        <f>'120Nm 22mm 1.52m-min'!K49</f>
        <v>24.06</v>
      </c>
      <c r="M217" s="24" t="str">
        <f>'120Nm 22mm 1.52m-min'!L49</f>
        <v>Acciaio C15</v>
      </c>
      <c r="N217" s="25">
        <f>'120Nm 22mm 1.52m-min'!M49</f>
        <v>43.1</v>
      </c>
      <c r="O217" s="37">
        <f>'120Nm 22mm 1.52m-min'!N49</f>
        <v>120</v>
      </c>
      <c r="P217" s="41">
        <f>'120Nm 22mm 1.52m-min'!O49</f>
        <v>22</v>
      </c>
      <c r="Q217" s="46">
        <f>'120Nm 22mm 1.52m-min'!P49</f>
        <v>1.5209999999999999</v>
      </c>
      <c r="R217" s="14">
        <f>'120Nm 22mm 1.52m-min'!Q49</f>
        <v>308</v>
      </c>
      <c r="S217" s="26">
        <f>'120Nm 22mm 1.52m-min'!R49</f>
        <v>1</v>
      </c>
    </row>
    <row r="218" spans="1:19" x14ac:dyDescent="0.25">
      <c r="A218" s="24">
        <f>'240Nm 11mm 0.76m-min'!A49</f>
        <v>6697252</v>
      </c>
      <c r="B218" s="51">
        <f>Table1[[#This Row],[Durata d''esercizio min. Doppie corse]]/(Cycle_max*60*24)</f>
        <v>132.88198412698412</v>
      </c>
      <c r="C218" s="49">
        <f>'240Nm 11mm 0.76m-min'!B49</f>
        <v>1.254</v>
      </c>
      <c r="D218" s="24" t="str">
        <f>'240Nm 11mm 0.76m-min'!C49</f>
        <v>Tr26x5</v>
      </c>
      <c r="E218" s="24" t="str">
        <f>'240Nm 11mm 0.76m-min'!D49</f>
        <v>Tr</v>
      </c>
      <c r="F218" s="35">
        <f>'240Nm 11mm 0.76m-min'!E49</f>
        <v>26</v>
      </c>
      <c r="G218" s="14" t="e">
        <f>'240Nm 11mm 0.76m-min'!F49</f>
        <v>#N/A</v>
      </c>
      <c r="H218" s="41">
        <f>'240Nm 11mm 0.76m-min'!G49</f>
        <v>5</v>
      </c>
      <c r="I218" s="24" t="str">
        <f>'240Nm 11mm 0.76m-min'!H49</f>
        <v>J</v>
      </c>
      <c r="J218" s="35">
        <f>'240Nm 11mm 0.76m-min'!I49</f>
        <v>38</v>
      </c>
      <c r="K218" s="35">
        <f>'240Nm 11mm 0.76m-min'!J49</f>
        <v>46</v>
      </c>
      <c r="L218" s="25">
        <f>'240Nm 11mm 0.76m-min'!K49</f>
        <v>24.06</v>
      </c>
      <c r="M218" s="24" t="str">
        <f>'240Nm 11mm 0.76m-min'!L49</f>
        <v>Acciaio C15</v>
      </c>
      <c r="N218" s="25">
        <f>'240Nm 11mm 0.76m-min'!M49</f>
        <v>43.1</v>
      </c>
      <c r="O218" s="37">
        <f>'240Nm 11mm 0.76m-min'!N49</f>
        <v>240</v>
      </c>
      <c r="P218" s="41">
        <f>'240Nm 11mm 0.76m-min'!O49</f>
        <v>11</v>
      </c>
      <c r="Q218" s="46">
        <f>'240Nm 11mm 0.76m-min'!P49</f>
        <v>0.76049999999999995</v>
      </c>
      <c r="R218" s="14">
        <f>'240Nm 11mm 0.76m-min'!Q49</f>
        <v>154</v>
      </c>
      <c r="S218" s="26">
        <f>'240Nm 11mm 0.76m-min'!R49</f>
        <v>1</v>
      </c>
    </row>
    <row r="219" spans="1:19" x14ac:dyDescent="0.25">
      <c r="A219" s="24">
        <f>'80Nm 33mm 2.28m-min'!A48</f>
        <v>6617951</v>
      </c>
      <c r="B219" s="51">
        <f>Table1[[#This Row],[Durata d''esercizio min. Doppie corse]]/(Cycle_max*60*24)</f>
        <v>131.30855158730159</v>
      </c>
      <c r="C219" s="49">
        <f>'80Nm 33mm 2.28m-min'!B48</f>
        <v>0.64900000000000002</v>
      </c>
      <c r="D219" s="24" t="str">
        <f>'80Nm 33mm 2.28m-min'!C48</f>
        <v>Ds20x20</v>
      </c>
      <c r="E219" s="24" t="str">
        <f>'80Nm 33mm 2.28m-min'!D48</f>
        <v>Ds</v>
      </c>
      <c r="F219" s="35">
        <f>'80Nm 33mm 2.28m-min'!E48</f>
        <v>20</v>
      </c>
      <c r="G219" s="14" t="e">
        <f>'80Nm 33mm 2.28m-min'!F48</f>
        <v>#N/A</v>
      </c>
      <c r="H219" s="41">
        <f>'80Nm 33mm 2.28m-min'!G48</f>
        <v>20</v>
      </c>
      <c r="I219" s="24" t="str">
        <f>'80Nm 33mm 2.28m-min'!H48</f>
        <v>R</v>
      </c>
      <c r="J219" s="35">
        <f>'80Nm 33mm 2.28m-min'!I48</f>
        <v>32</v>
      </c>
      <c r="K219" s="35">
        <f>'80Nm 33mm 2.28m-min'!J48</f>
        <v>44</v>
      </c>
      <c r="L219" s="25">
        <f>'80Nm 33mm 2.28m-min'!K48</f>
        <v>27.17</v>
      </c>
      <c r="M219" s="24" t="str">
        <f>'80Nm 33mm 2.28m-min'!L48</f>
        <v>Alluminio</v>
      </c>
      <c r="N219" s="25">
        <f>'80Nm 33mm 2.28m-min'!M48</f>
        <v>270</v>
      </c>
      <c r="O219" s="37">
        <f>'80Nm 33mm 2.28m-min'!N48</f>
        <v>80</v>
      </c>
      <c r="P219" s="41">
        <f>'80Nm 33mm 2.28m-min'!O48</f>
        <v>33</v>
      </c>
      <c r="Q219" s="46">
        <f>'80Nm 33mm 2.28m-min'!P48</f>
        <v>2.2810000000000001</v>
      </c>
      <c r="R219" s="14">
        <f>'80Nm 33mm 2.28m-min'!Q48</f>
        <v>115.5</v>
      </c>
      <c r="S219" s="26">
        <f>'80Nm 33mm 2.28m-min'!R48</f>
        <v>1</v>
      </c>
    </row>
    <row r="220" spans="1:19" x14ac:dyDescent="0.25">
      <c r="A220" s="24">
        <f>'80Nm 33mm 2.28m-min'!A49</f>
        <v>6617951</v>
      </c>
      <c r="B220" s="51">
        <f>Table1[[#This Row],[Durata d''esercizio min. Doppie corse]]/(Cycle_max*60*24)</f>
        <v>131.30855158730159</v>
      </c>
      <c r="C220" s="49">
        <f>'80Nm 33mm 2.28m-min'!B49</f>
        <v>0.64900000000000002</v>
      </c>
      <c r="D220" s="24" t="str">
        <f>'80Nm 33mm 2.28m-min'!C49</f>
        <v>Ds20x20</v>
      </c>
      <c r="E220" s="24" t="str">
        <f>'80Nm 33mm 2.28m-min'!D49</f>
        <v>Ds</v>
      </c>
      <c r="F220" s="35">
        <f>'80Nm 33mm 2.28m-min'!E49</f>
        <v>20</v>
      </c>
      <c r="G220" s="14" t="e">
        <f>'80Nm 33mm 2.28m-min'!F49</f>
        <v>#N/A</v>
      </c>
      <c r="H220" s="41">
        <f>'80Nm 33mm 2.28m-min'!G49</f>
        <v>20</v>
      </c>
      <c r="I220" s="24" t="str">
        <f>'80Nm 33mm 2.28m-min'!H49</f>
        <v>R</v>
      </c>
      <c r="J220" s="35">
        <f>'80Nm 33mm 2.28m-min'!I49</f>
        <v>32</v>
      </c>
      <c r="K220" s="35">
        <f>'80Nm 33mm 2.28m-min'!J49</f>
        <v>44</v>
      </c>
      <c r="L220" s="25">
        <f>'80Nm 33mm 2.28m-min'!K49</f>
        <v>27.17</v>
      </c>
      <c r="M220" s="24" t="str">
        <f>'80Nm 33mm 2.28m-min'!L49</f>
        <v>Acciaio inox</v>
      </c>
      <c r="N220" s="25">
        <f>'80Nm 33mm 2.28m-min'!M49</f>
        <v>154.97999999999999</v>
      </c>
      <c r="O220" s="37">
        <f>'80Nm 33mm 2.28m-min'!N49</f>
        <v>80</v>
      </c>
      <c r="P220" s="41">
        <f>'80Nm 33mm 2.28m-min'!O49</f>
        <v>33</v>
      </c>
      <c r="Q220" s="46">
        <f>'80Nm 33mm 2.28m-min'!P49</f>
        <v>2.2810000000000001</v>
      </c>
      <c r="R220" s="14">
        <f>'80Nm 33mm 2.28m-min'!Q49</f>
        <v>115.5</v>
      </c>
      <c r="S220" s="26">
        <f>'80Nm 33mm 2.28m-min'!R49</f>
        <v>1</v>
      </c>
    </row>
    <row r="221" spans="1:19" x14ac:dyDescent="0.25">
      <c r="A221" s="24">
        <f>'120Nm 22mm 1.52m-min'!A50</f>
        <v>6617951</v>
      </c>
      <c r="B221" s="51">
        <f>Table1[[#This Row],[Durata d''esercizio min. Doppie corse]]/(Cycle_max*60*24)</f>
        <v>131.30855158730159</v>
      </c>
      <c r="C221" s="49">
        <f>'120Nm 22mm 1.52m-min'!B50</f>
        <v>0.94399999999999995</v>
      </c>
      <c r="D221" s="24" t="str">
        <f>'120Nm 22mm 1.52m-min'!C50</f>
        <v>Ds20x20</v>
      </c>
      <c r="E221" s="24" t="str">
        <f>'120Nm 22mm 1.52m-min'!D50</f>
        <v>Ds</v>
      </c>
      <c r="F221" s="35">
        <f>'120Nm 22mm 1.52m-min'!E50</f>
        <v>20</v>
      </c>
      <c r="G221" s="14" t="e">
        <f>'120Nm 22mm 1.52m-min'!F50</f>
        <v>#N/A</v>
      </c>
      <c r="H221" s="41">
        <f>'120Nm 22mm 1.52m-min'!G50</f>
        <v>20</v>
      </c>
      <c r="I221" s="24" t="str">
        <f>'120Nm 22mm 1.52m-min'!H50</f>
        <v>R</v>
      </c>
      <c r="J221" s="35">
        <f>'120Nm 22mm 1.52m-min'!I50</f>
        <v>32</v>
      </c>
      <c r="K221" s="35">
        <f>'120Nm 22mm 1.52m-min'!J50</f>
        <v>44</v>
      </c>
      <c r="L221" s="25">
        <f>'120Nm 22mm 1.52m-min'!K50</f>
        <v>27.17</v>
      </c>
      <c r="M221" s="24" t="str">
        <f>'120Nm 22mm 1.52m-min'!L50</f>
        <v>Alluminio</v>
      </c>
      <c r="N221" s="25">
        <f>'120Nm 22mm 1.52m-min'!M50</f>
        <v>270</v>
      </c>
      <c r="O221" s="37">
        <f>'120Nm 22mm 1.52m-min'!N50</f>
        <v>120</v>
      </c>
      <c r="P221" s="41">
        <f>'120Nm 22mm 1.52m-min'!O50</f>
        <v>22</v>
      </c>
      <c r="Q221" s="46">
        <f>'120Nm 22mm 1.52m-min'!P50</f>
        <v>1.5209999999999999</v>
      </c>
      <c r="R221" s="14">
        <f>'120Nm 22mm 1.52m-min'!Q50</f>
        <v>77</v>
      </c>
      <c r="S221" s="26">
        <f>'120Nm 22mm 1.52m-min'!R50</f>
        <v>1</v>
      </c>
    </row>
    <row r="222" spans="1:19" x14ac:dyDescent="0.25">
      <c r="A222" s="24">
        <f>'120Nm 22mm 1.52m-min'!A51</f>
        <v>6617951</v>
      </c>
      <c r="B222" s="51">
        <f>Table1[[#This Row],[Durata d''esercizio min. Doppie corse]]/(Cycle_max*60*24)</f>
        <v>131.30855158730159</v>
      </c>
      <c r="C222" s="49">
        <f>'120Nm 22mm 1.52m-min'!B51</f>
        <v>0.94399999999999995</v>
      </c>
      <c r="D222" s="24" t="str">
        <f>'120Nm 22mm 1.52m-min'!C51</f>
        <v>Ds20x20</v>
      </c>
      <c r="E222" s="24" t="str">
        <f>'120Nm 22mm 1.52m-min'!D51</f>
        <v>Ds</v>
      </c>
      <c r="F222" s="35">
        <f>'120Nm 22mm 1.52m-min'!E51</f>
        <v>20</v>
      </c>
      <c r="G222" s="14" t="e">
        <f>'120Nm 22mm 1.52m-min'!F51</f>
        <v>#N/A</v>
      </c>
      <c r="H222" s="41">
        <f>'120Nm 22mm 1.52m-min'!G51</f>
        <v>20</v>
      </c>
      <c r="I222" s="24" t="str">
        <f>'120Nm 22mm 1.52m-min'!H51</f>
        <v>R</v>
      </c>
      <c r="J222" s="35">
        <f>'120Nm 22mm 1.52m-min'!I51</f>
        <v>32</v>
      </c>
      <c r="K222" s="35">
        <f>'120Nm 22mm 1.52m-min'!J51</f>
        <v>44</v>
      </c>
      <c r="L222" s="25">
        <f>'120Nm 22mm 1.52m-min'!K51</f>
        <v>27.17</v>
      </c>
      <c r="M222" s="24" t="str">
        <f>'120Nm 22mm 1.52m-min'!L51</f>
        <v>Acciaio inox</v>
      </c>
      <c r="N222" s="25">
        <f>'120Nm 22mm 1.52m-min'!M51</f>
        <v>154.97999999999999</v>
      </c>
      <c r="O222" s="37">
        <f>'120Nm 22mm 1.52m-min'!N51</f>
        <v>120</v>
      </c>
      <c r="P222" s="41">
        <f>'120Nm 22mm 1.52m-min'!O51</f>
        <v>22</v>
      </c>
      <c r="Q222" s="46">
        <f>'120Nm 22mm 1.52m-min'!P51</f>
        <v>1.5209999999999999</v>
      </c>
      <c r="R222" s="14">
        <f>'120Nm 22mm 1.52m-min'!Q51</f>
        <v>77</v>
      </c>
      <c r="S222" s="26">
        <f>'120Nm 22mm 1.52m-min'!R51</f>
        <v>1</v>
      </c>
    </row>
    <row r="223" spans="1:19" x14ac:dyDescent="0.25">
      <c r="A223" s="24">
        <f>'240Nm 11mm 0.76m-min'!A50</f>
        <v>6617951</v>
      </c>
      <c r="B223" s="51">
        <f>Table1[[#This Row],[Durata d''esercizio min. Doppie corse]]/(Cycle_max*60*24)</f>
        <v>131.30855158730159</v>
      </c>
      <c r="C223" s="49">
        <f>'240Nm 11mm 0.76m-min'!B50</f>
        <v>1.8280000000000001</v>
      </c>
      <c r="D223" s="24" t="str">
        <f>'240Nm 11mm 0.76m-min'!C50</f>
        <v>Ds20x20</v>
      </c>
      <c r="E223" s="24" t="str">
        <f>'240Nm 11mm 0.76m-min'!D50</f>
        <v>Ds</v>
      </c>
      <c r="F223" s="35">
        <f>'240Nm 11mm 0.76m-min'!E50</f>
        <v>20</v>
      </c>
      <c r="G223" s="14" t="e">
        <f>'240Nm 11mm 0.76m-min'!F50</f>
        <v>#N/A</v>
      </c>
      <c r="H223" s="41">
        <f>'240Nm 11mm 0.76m-min'!G50</f>
        <v>20</v>
      </c>
      <c r="I223" s="24" t="str">
        <f>'240Nm 11mm 0.76m-min'!H50</f>
        <v>R</v>
      </c>
      <c r="J223" s="35">
        <f>'240Nm 11mm 0.76m-min'!I50</f>
        <v>32</v>
      </c>
      <c r="K223" s="35">
        <f>'240Nm 11mm 0.76m-min'!J50</f>
        <v>44</v>
      </c>
      <c r="L223" s="25">
        <f>'240Nm 11mm 0.76m-min'!K50</f>
        <v>27.17</v>
      </c>
      <c r="M223" s="24" t="str">
        <f>'240Nm 11mm 0.76m-min'!L50</f>
        <v>Alluminio</v>
      </c>
      <c r="N223" s="25">
        <f>'240Nm 11mm 0.76m-min'!M50</f>
        <v>270</v>
      </c>
      <c r="O223" s="37">
        <f>'240Nm 11mm 0.76m-min'!N50</f>
        <v>240</v>
      </c>
      <c r="P223" s="41">
        <f>'240Nm 11mm 0.76m-min'!O50</f>
        <v>11</v>
      </c>
      <c r="Q223" s="46">
        <f>'240Nm 11mm 0.76m-min'!P50</f>
        <v>0.76049999999999995</v>
      </c>
      <c r="R223" s="14">
        <f>'240Nm 11mm 0.76m-min'!Q50</f>
        <v>38.5</v>
      </c>
      <c r="S223" s="26">
        <f>'240Nm 11mm 0.76m-min'!R50</f>
        <v>1</v>
      </c>
    </row>
    <row r="224" spans="1:19" x14ac:dyDescent="0.25">
      <c r="A224" s="24">
        <f>'240Nm 11mm 0.76m-min'!A51</f>
        <v>6617951</v>
      </c>
      <c r="B224" s="51">
        <f>Table1[[#This Row],[Durata d''esercizio min. Doppie corse]]/(Cycle_max*60*24)</f>
        <v>131.30855158730159</v>
      </c>
      <c r="C224" s="49">
        <f>'240Nm 11mm 0.76m-min'!B51</f>
        <v>1.8280000000000001</v>
      </c>
      <c r="D224" s="24" t="str">
        <f>'240Nm 11mm 0.76m-min'!C51</f>
        <v>Ds20x20</v>
      </c>
      <c r="E224" s="24" t="str">
        <f>'240Nm 11mm 0.76m-min'!D51</f>
        <v>Ds</v>
      </c>
      <c r="F224" s="35">
        <f>'240Nm 11mm 0.76m-min'!E51</f>
        <v>20</v>
      </c>
      <c r="G224" s="14" t="e">
        <f>'240Nm 11mm 0.76m-min'!F51</f>
        <v>#N/A</v>
      </c>
      <c r="H224" s="41">
        <f>'240Nm 11mm 0.76m-min'!G51</f>
        <v>20</v>
      </c>
      <c r="I224" s="24" t="str">
        <f>'240Nm 11mm 0.76m-min'!H51</f>
        <v>R</v>
      </c>
      <c r="J224" s="35">
        <f>'240Nm 11mm 0.76m-min'!I51</f>
        <v>32</v>
      </c>
      <c r="K224" s="35">
        <f>'240Nm 11mm 0.76m-min'!J51</f>
        <v>44</v>
      </c>
      <c r="L224" s="25">
        <f>'240Nm 11mm 0.76m-min'!K51</f>
        <v>27.17</v>
      </c>
      <c r="M224" s="24" t="str">
        <f>'240Nm 11mm 0.76m-min'!L51</f>
        <v>Acciaio inox</v>
      </c>
      <c r="N224" s="25">
        <f>'240Nm 11mm 0.76m-min'!M51</f>
        <v>154.97999999999999</v>
      </c>
      <c r="O224" s="37">
        <f>'240Nm 11mm 0.76m-min'!N51</f>
        <v>240</v>
      </c>
      <c r="P224" s="41">
        <f>'240Nm 11mm 0.76m-min'!O51</f>
        <v>11</v>
      </c>
      <c r="Q224" s="46">
        <f>'240Nm 11mm 0.76m-min'!P51</f>
        <v>0.76049999999999995</v>
      </c>
      <c r="R224" s="14">
        <f>'240Nm 11mm 0.76m-min'!Q51</f>
        <v>38.5</v>
      </c>
      <c r="S224" s="26">
        <f>'240Nm 11mm 0.76m-min'!R51</f>
        <v>1</v>
      </c>
    </row>
    <row r="225" spans="1:19" x14ac:dyDescent="0.25">
      <c r="A225" s="24">
        <f>'80Nm 33mm 2.28m-min'!A50</f>
        <v>6378336</v>
      </c>
      <c r="B225" s="51">
        <f>Table1[[#This Row],[Durata d''esercizio min. Doppie corse]]/(Cycle_max*60*24)</f>
        <v>126.55428571428571</v>
      </c>
      <c r="C225" s="49">
        <f>'80Nm 33mm 2.28m-min'!B50</f>
        <v>0.45800000000000002</v>
      </c>
      <c r="D225" s="24" t="str">
        <f>'80Nm 33mm 2.28m-min'!C50</f>
        <v>Tr26x5</v>
      </c>
      <c r="E225" s="24" t="str">
        <f>'80Nm 33mm 2.28m-min'!D50</f>
        <v>Tr</v>
      </c>
      <c r="F225" s="35">
        <f>'80Nm 33mm 2.28m-min'!E50</f>
        <v>26</v>
      </c>
      <c r="G225" s="14" t="e">
        <f>'80Nm 33mm 2.28m-min'!F50</f>
        <v>#N/A</v>
      </c>
      <c r="H225" s="41">
        <f>'80Nm 33mm 2.28m-min'!G50</f>
        <v>5</v>
      </c>
      <c r="I225" s="24" t="str">
        <f>'80Nm 33mm 2.28m-min'!H50</f>
        <v>W300</v>
      </c>
      <c r="J225" s="35">
        <f>'80Nm 33mm 2.28m-min'!I50</f>
        <v>38</v>
      </c>
      <c r="K225" s="35">
        <f>'80Nm 33mm 2.28m-min'!J50</f>
        <v>46</v>
      </c>
      <c r="L225" s="25">
        <f>'80Nm 33mm 2.28m-min'!K50</f>
        <v>31.02</v>
      </c>
      <c r="M225" s="24" t="str">
        <f>'80Nm 33mm 2.28m-min'!L50</f>
        <v>Acciaio C15</v>
      </c>
      <c r="N225" s="25">
        <f>'80Nm 33mm 2.28m-min'!M50</f>
        <v>43.1</v>
      </c>
      <c r="O225" s="37">
        <f>'80Nm 33mm 2.28m-min'!N50</f>
        <v>80</v>
      </c>
      <c r="P225" s="41">
        <f>'80Nm 33mm 2.28m-min'!O50</f>
        <v>33</v>
      </c>
      <c r="Q225" s="46">
        <f>'80Nm 33mm 2.28m-min'!P50</f>
        <v>2.2810000000000001</v>
      </c>
      <c r="R225" s="14">
        <f>'80Nm 33mm 2.28m-min'!Q50</f>
        <v>462</v>
      </c>
      <c r="S225" s="26">
        <f>'80Nm 33mm 2.28m-min'!R50</f>
        <v>1</v>
      </c>
    </row>
    <row r="226" spans="1:19" x14ac:dyDescent="0.25">
      <c r="A226" s="24">
        <f>'120Nm 22mm 1.52m-min'!A52</f>
        <v>6378336</v>
      </c>
      <c r="B226" s="51">
        <f>Table1[[#This Row],[Durata d''esercizio min. Doppie corse]]/(Cycle_max*60*24)</f>
        <v>126.55428571428571</v>
      </c>
      <c r="C226" s="49">
        <f>'120Nm 22mm 1.52m-min'!B52</f>
        <v>0.65700000000000003</v>
      </c>
      <c r="D226" s="24" t="str">
        <f>'120Nm 22mm 1.52m-min'!C52</f>
        <v>Tr26x5</v>
      </c>
      <c r="E226" s="24" t="str">
        <f>'120Nm 22mm 1.52m-min'!D52</f>
        <v>Tr</v>
      </c>
      <c r="F226" s="35">
        <f>'120Nm 22mm 1.52m-min'!E52</f>
        <v>26</v>
      </c>
      <c r="G226" s="14" t="e">
        <f>'120Nm 22mm 1.52m-min'!F52</f>
        <v>#N/A</v>
      </c>
      <c r="H226" s="41">
        <f>'120Nm 22mm 1.52m-min'!G52</f>
        <v>5</v>
      </c>
      <c r="I226" s="24" t="str">
        <f>'120Nm 22mm 1.52m-min'!H52</f>
        <v>W300</v>
      </c>
      <c r="J226" s="35">
        <f>'120Nm 22mm 1.52m-min'!I52</f>
        <v>38</v>
      </c>
      <c r="K226" s="35">
        <f>'120Nm 22mm 1.52m-min'!J52</f>
        <v>46</v>
      </c>
      <c r="L226" s="25">
        <f>'120Nm 22mm 1.52m-min'!K52</f>
        <v>31.02</v>
      </c>
      <c r="M226" s="24" t="str">
        <f>'120Nm 22mm 1.52m-min'!L52</f>
        <v>Acciaio C15</v>
      </c>
      <c r="N226" s="25">
        <f>'120Nm 22mm 1.52m-min'!M52</f>
        <v>43.1</v>
      </c>
      <c r="O226" s="37">
        <f>'120Nm 22mm 1.52m-min'!N52</f>
        <v>120</v>
      </c>
      <c r="P226" s="41">
        <f>'120Nm 22mm 1.52m-min'!O52</f>
        <v>22</v>
      </c>
      <c r="Q226" s="46">
        <f>'120Nm 22mm 1.52m-min'!P52</f>
        <v>1.5209999999999999</v>
      </c>
      <c r="R226" s="14">
        <f>'120Nm 22mm 1.52m-min'!Q52</f>
        <v>308</v>
      </c>
      <c r="S226" s="26">
        <f>'120Nm 22mm 1.52m-min'!R52</f>
        <v>1</v>
      </c>
    </row>
    <row r="227" spans="1:19" x14ac:dyDescent="0.25">
      <c r="A227" s="24">
        <f>'240Nm 11mm 0.76m-min'!A52</f>
        <v>6378336</v>
      </c>
      <c r="B227" s="51">
        <f>Table1[[#This Row],[Durata d''esercizio min. Doppie corse]]/(Cycle_max*60*24)</f>
        <v>126.55428571428571</v>
      </c>
      <c r="C227" s="49">
        <f>'240Nm 11mm 0.76m-min'!B52</f>
        <v>1.254</v>
      </c>
      <c r="D227" s="24" t="str">
        <f>'240Nm 11mm 0.76m-min'!C52</f>
        <v>Tr26x5</v>
      </c>
      <c r="E227" s="24" t="str">
        <f>'240Nm 11mm 0.76m-min'!D52</f>
        <v>Tr</v>
      </c>
      <c r="F227" s="35">
        <f>'240Nm 11mm 0.76m-min'!E52</f>
        <v>26</v>
      </c>
      <c r="G227" s="14" t="e">
        <f>'240Nm 11mm 0.76m-min'!F52</f>
        <v>#N/A</v>
      </c>
      <c r="H227" s="41">
        <f>'240Nm 11mm 0.76m-min'!G52</f>
        <v>5</v>
      </c>
      <c r="I227" s="24" t="str">
        <f>'240Nm 11mm 0.76m-min'!H52</f>
        <v>W300</v>
      </c>
      <c r="J227" s="35">
        <f>'240Nm 11mm 0.76m-min'!I52</f>
        <v>38</v>
      </c>
      <c r="K227" s="35">
        <f>'240Nm 11mm 0.76m-min'!J52</f>
        <v>46</v>
      </c>
      <c r="L227" s="25">
        <f>'240Nm 11mm 0.76m-min'!K52</f>
        <v>31.02</v>
      </c>
      <c r="M227" s="24" t="str">
        <f>'240Nm 11mm 0.76m-min'!L52</f>
        <v>Acciaio C15</v>
      </c>
      <c r="N227" s="25">
        <f>'240Nm 11mm 0.76m-min'!M52</f>
        <v>43.1</v>
      </c>
      <c r="O227" s="37">
        <f>'240Nm 11mm 0.76m-min'!N52</f>
        <v>240</v>
      </c>
      <c r="P227" s="41">
        <f>'240Nm 11mm 0.76m-min'!O52</f>
        <v>11</v>
      </c>
      <c r="Q227" s="46">
        <f>'240Nm 11mm 0.76m-min'!P52</f>
        <v>0.76049999999999995</v>
      </c>
      <c r="R227" s="14">
        <f>'240Nm 11mm 0.76m-min'!Q52</f>
        <v>154</v>
      </c>
      <c r="S227" s="26">
        <f>'240Nm 11mm 0.76m-min'!R52</f>
        <v>1</v>
      </c>
    </row>
    <row r="228" spans="1:19" x14ac:dyDescent="0.25">
      <c r="A228" s="24">
        <f>'80Nm 33mm 2.28m-min'!A51</f>
        <v>6030239</v>
      </c>
      <c r="B228" s="51">
        <f>Table1[[#This Row],[Durata d''esercizio min. Doppie corse]]/(Cycle_max*60*24)</f>
        <v>119.64759920634921</v>
      </c>
      <c r="C228" s="49">
        <f>'80Nm 33mm 2.28m-min'!B51</f>
        <v>0.94399999999999995</v>
      </c>
      <c r="D228" s="24" t="str">
        <f>'80Nm 33mm 2.28m-min'!C51</f>
        <v>Ds16x35</v>
      </c>
      <c r="E228" s="24" t="str">
        <f>'80Nm 33mm 2.28m-min'!D51</f>
        <v>Ds</v>
      </c>
      <c r="F228" s="35">
        <f>'80Nm 33mm 2.28m-min'!E51</f>
        <v>16</v>
      </c>
      <c r="G228" s="14" t="e">
        <f>'80Nm 33mm 2.28m-min'!F51</f>
        <v>#N/A</v>
      </c>
      <c r="H228" s="41">
        <f>'80Nm 33mm 2.28m-min'!G51</f>
        <v>35</v>
      </c>
      <c r="I228" s="24" t="str">
        <f>'80Nm 33mm 2.28m-min'!H51</f>
        <v>J</v>
      </c>
      <c r="J228" s="35">
        <f>'80Nm 33mm 2.28m-min'!I51</f>
        <v>28</v>
      </c>
      <c r="K228" s="35">
        <f>'80Nm 33mm 2.28m-min'!J51</f>
        <v>35</v>
      </c>
      <c r="L228" s="25">
        <f>'80Nm 33mm 2.28m-min'!K51</f>
        <v>25.66</v>
      </c>
      <c r="M228" s="24" t="str">
        <f>'80Nm 33mm 2.28m-min'!L51</f>
        <v>Alluminio</v>
      </c>
      <c r="N228" s="25">
        <f>'80Nm 33mm 2.28m-min'!M51</f>
        <v>243</v>
      </c>
      <c r="O228" s="37">
        <f>'80Nm 33mm 2.28m-min'!N51</f>
        <v>80</v>
      </c>
      <c r="P228" s="41">
        <f>'80Nm 33mm 2.28m-min'!O51</f>
        <v>33</v>
      </c>
      <c r="Q228" s="46">
        <f>'80Nm 33mm 2.28m-min'!P51</f>
        <v>2.2810000000000001</v>
      </c>
      <c r="R228" s="14">
        <f>'80Nm 33mm 2.28m-min'!Q51</f>
        <v>66</v>
      </c>
      <c r="S228" s="26">
        <f>'80Nm 33mm 2.28m-min'!R51</f>
        <v>1</v>
      </c>
    </row>
    <row r="229" spans="1:19" x14ac:dyDescent="0.25">
      <c r="A229" s="24">
        <f>'80Nm 33mm 2.28m-min'!A52</f>
        <v>6030239</v>
      </c>
      <c r="B229" s="51">
        <f>Table1[[#This Row],[Durata d''esercizio min. Doppie corse]]/(Cycle_max*60*24)</f>
        <v>119.64759920634921</v>
      </c>
      <c r="C229" s="49">
        <f>'80Nm 33mm 2.28m-min'!B52</f>
        <v>0.94399999999999995</v>
      </c>
      <c r="D229" s="24" t="str">
        <f>'80Nm 33mm 2.28m-min'!C52</f>
        <v>Ds16x35</v>
      </c>
      <c r="E229" s="24" t="str">
        <f>'80Nm 33mm 2.28m-min'!D52</f>
        <v>Ds</v>
      </c>
      <c r="F229" s="35">
        <f>'80Nm 33mm 2.28m-min'!E52</f>
        <v>16</v>
      </c>
      <c r="G229" s="14" t="e">
        <f>'80Nm 33mm 2.28m-min'!F52</f>
        <v>#N/A</v>
      </c>
      <c r="H229" s="41">
        <f>'80Nm 33mm 2.28m-min'!G52</f>
        <v>35</v>
      </c>
      <c r="I229" s="24" t="str">
        <f>'80Nm 33mm 2.28m-min'!H52</f>
        <v>J</v>
      </c>
      <c r="J229" s="35">
        <f>'80Nm 33mm 2.28m-min'!I52</f>
        <v>28</v>
      </c>
      <c r="K229" s="35">
        <f>'80Nm 33mm 2.28m-min'!J52</f>
        <v>35</v>
      </c>
      <c r="L229" s="25">
        <f>'80Nm 33mm 2.28m-min'!K52</f>
        <v>25.66</v>
      </c>
      <c r="M229" s="24" t="str">
        <f>'80Nm 33mm 2.28m-min'!L52</f>
        <v>Acciaio inox</v>
      </c>
      <c r="N229" s="25">
        <f>'80Nm 33mm 2.28m-min'!M52</f>
        <v>120.54</v>
      </c>
      <c r="O229" s="37">
        <f>'80Nm 33mm 2.28m-min'!N52</f>
        <v>80</v>
      </c>
      <c r="P229" s="41">
        <f>'80Nm 33mm 2.28m-min'!O52</f>
        <v>33</v>
      </c>
      <c r="Q229" s="46">
        <f>'80Nm 33mm 2.28m-min'!P52</f>
        <v>2.2810000000000001</v>
      </c>
      <c r="R229" s="14">
        <f>'80Nm 33mm 2.28m-min'!Q52</f>
        <v>66</v>
      </c>
      <c r="S229" s="26">
        <f>'80Nm 33mm 2.28m-min'!R52</f>
        <v>1</v>
      </c>
    </row>
    <row r="230" spans="1:19" x14ac:dyDescent="0.25">
      <c r="A230" s="24">
        <f>'120Nm 22mm 1.52m-min'!A53</f>
        <v>6030239</v>
      </c>
      <c r="B230" s="51">
        <f>Table1[[#This Row],[Durata d''esercizio min. Doppie corse]]/(Cycle_max*60*24)</f>
        <v>119.64759920634921</v>
      </c>
      <c r="C230" s="49">
        <f>'120Nm 22mm 1.52m-min'!B53</f>
        <v>1.3859999999999999</v>
      </c>
      <c r="D230" s="24" t="str">
        <f>'120Nm 22mm 1.52m-min'!C53</f>
        <v>Ds16x35</v>
      </c>
      <c r="E230" s="24" t="str">
        <f>'120Nm 22mm 1.52m-min'!D53</f>
        <v>Ds</v>
      </c>
      <c r="F230" s="35">
        <f>'120Nm 22mm 1.52m-min'!E53</f>
        <v>16</v>
      </c>
      <c r="G230" s="14" t="e">
        <f>'120Nm 22mm 1.52m-min'!F53</f>
        <v>#N/A</v>
      </c>
      <c r="H230" s="41">
        <f>'120Nm 22mm 1.52m-min'!G53</f>
        <v>35</v>
      </c>
      <c r="I230" s="24" t="str">
        <f>'120Nm 22mm 1.52m-min'!H53</f>
        <v>J</v>
      </c>
      <c r="J230" s="35">
        <f>'120Nm 22mm 1.52m-min'!I53</f>
        <v>28</v>
      </c>
      <c r="K230" s="35">
        <f>'120Nm 22mm 1.52m-min'!J53</f>
        <v>35</v>
      </c>
      <c r="L230" s="25">
        <f>'120Nm 22mm 1.52m-min'!K53</f>
        <v>25.66</v>
      </c>
      <c r="M230" s="24" t="str">
        <f>'120Nm 22mm 1.52m-min'!L53</f>
        <v>Alluminio</v>
      </c>
      <c r="N230" s="25">
        <f>'120Nm 22mm 1.52m-min'!M53</f>
        <v>243</v>
      </c>
      <c r="O230" s="37">
        <f>'120Nm 22mm 1.52m-min'!N53</f>
        <v>120</v>
      </c>
      <c r="P230" s="41">
        <f>'120Nm 22mm 1.52m-min'!O53</f>
        <v>22</v>
      </c>
      <c r="Q230" s="46">
        <f>'120Nm 22mm 1.52m-min'!P53</f>
        <v>1.5209999999999999</v>
      </c>
      <c r="R230" s="14">
        <f>'120Nm 22mm 1.52m-min'!Q53</f>
        <v>44</v>
      </c>
      <c r="S230" s="26">
        <f>'120Nm 22mm 1.52m-min'!R53</f>
        <v>1</v>
      </c>
    </row>
    <row r="231" spans="1:19" x14ac:dyDescent="0.25">
      <c r="A231" s="24">
        <f>'120Nm 22mm 1.52m-min'!A54</f>
        <v>6030239</v>
      </c>
      <c r="B231" s="51">
        <f>Table1[[#This Row],[Durata d''esercizio min. Doppie corse]]/(Cycle_max*60*24)</f>
        <v>119.64759920634921</v>
      </c>
      <c r="C231" s="49">
        <f>'120Nm 22mm 1.52m-min'!B54</f>
        <v>1.3859999999999999</v>
      </c>
      <c r="D231" s="24" t="str">
        <f>'120Nm 22mm 1.52m-min'!C54</f>
        <v>Ds16x35</v>
      </c>
      <c r="E231" s="24" t="str">
        <f>'120Nm 22mm 1.52m-min'!D54</f>
        <v>Ds</v>
      </c>
      <c r="F231" s="35">
        <f>'120Nm 22mm 1.52m-min'!E54</f>
        <v>16</v>
      </c>
      <c r="G231" s="14" t="e">
        <f>'120Nm 22mm 1.52m-min'!F54</f>
        <v>#N/A</v>
      </c>
      <c r="H231" s="41">
        <f>'120Nm 22mm 1.52m-min'!G54</f>
        <v>35</v>
      </c>
      <c r="I231" s="24" t="str">
        <f>'120Nm 22mm 1.52m-min'!H54</f>
        <v>J</v>
      </c>
      <c r="J231" s="35">
        <f>'120Nm 22mm 1.52m-min'!I54</f>
        <v>28</v>
      </c>
      <c r="K231" s="35">
        <f>'120Nm 22mm 1.52m-min'!J54</f>
        <v>35</v>
      </c>
      <c r="L231" s="25">
        <f>'120Nm 22mm 1.52m-min'!K54</f>
        <v>25.66</v>
      </c>
      <c r="M231" s="24" t="str">
        <f>'120Nm 22mm 1.52m-min'!L54</f>
        <v>Acciaio inox</v>
      </c>
      <c r="N231" s="25">
        <f>'120Nm 22mm 1.52m-min'!M54</f>
        <v>120.54</v>
      </c>
      <c r="O231" s="37">
        <f>'120Nm 22mm 1.52m-min'!N54</f>
        <v>120</v>
      </c>
      <c r="P231" s="41">
        <f>'120Nm 22mm 1.52m-min'!O54</f>
        <v>22</v>
      </c>
      <c r="Q231" s="46">
        <f>'120Nm 22mm 1.52m-min'!P54</f>
        <v>1.5209999999999999</v>
      </c>
      <c r="R231" s="14">
        <f>'120Nm 22mm 1.52m-min'!Q54</f>
        <v>44</v>
      </c>
      <c r="S231" s="26">
        <f>'120Nm 22mm 1.52m-min'!R54</f>
        <v>1</v>
      </c>
    </row>
    <row r="232" spans="1:19" x14ac:dyDescent="0.25">
      <c r="A232" s="24">
        <f>'240Nm 11mm 0.76m-min'!A53</f>
        <v>6030239</v>
      </c>
      <c r="B232" s="51">
        <f>Table1[[#This Row],[Durata d''esercizio min. Doppie corse]]/(Cycle_max*60*24)</f>
        <v>119.64759920634921</v>
      </c>
      <c r="C232" s="49">
        <f>'240Nm 11mm 0.76m-min'!B53</f>
        <v>2.7130000000000001</v>
      </c>
      <c r="D232" s="24" t="str">
        <f>'240Nm 11mm 0.76m-min'!C53</f>
        <v>Ds16x35</v>
      </c>
      <c r="E232" s="24" t="str">
        <f>'240Nm 11mm 0.76m-min'!D53</f>
        <v>Ds</v>
      </c>
      <c r="F232" s="35">
        <f>'240Nm 11mm 0.76m-min'!E53</f>
        <v>16</v>
      </c>
      <c r="G232" s="14" t="e">
        <f>'240Nm 11mm 0.76m-min'!F53</f>
        <v>#N/A</v>
      </c>
      <c r="H232" s="41">
        <f>'240Nm 11mm 0.76m-min'!G53</f>
        <v>35</v>
      </c>
      <c r="I232" s="24" t="str">
        <f>'240Nm 11mm 0.76m-min'!H53</f>
        <v>J</v>
      </c>
      <c r="J232" s="35">
        <f>'240Nm 11mm 0.76m-min'!I53</f>
        <v>28</v>
      </c>
      <c r="K232" s="35">
        <f>'240Nm 11mm 0.76m-min'!J53</f>
        <v>35</v>
      </c>
      <c r="L232" s="25">
        <f>'240Nm 11mm 0.76m-min'!K53</f>
        <v>25.66</v>
      </c>
      <c r="M232" s="24" t="str">
        <f>'240Nm 11mm 0.76m-min'!L53</f>
        <v>Alluminio</v>
      </c>
      <c r="N232" s="25">
        <f>'240Nm 11mm 0.76m-min'!M53</f>
        <v>243</v>
      </c>
      <c r="O232" s="37">
        <f>'240Nm 11mm 0.76m-min'!N53</f>
        <v>240</v>
      </c>
      <c r="P232" s="41">
        <f>'240Nm 11mm 0.76m-min'!O53</f>
        <v>11</v>
      </c>
      <c r="Q232" s="46">
        <f>'240Nm 11mm 0.76m-min'!P53</f>
        <v>0.76049999999999995</v>
      </c>
      <c r="R232" s="14">
        <f>'240Nm 11mm 0.76m-min'!Q53</f>
        <v>22</v>
      </c>
      <c r="S232" s="26">
        <f>'240Nm 11mm 0.76m-min'!R53</f>
        <v>1</v>
      </c>
    </row>
    <row r="233" spans="1:19" x14ac:dyDescent="0.25">
      <c r="A233" s="24">
        <f>'240Nm 11mm 0.76m-min'!A54</f>
        <v>6030239</v>
      </c>
      <c r="B233" s="51">
        <f>Table1[[#This Row],[Durata d''esercizio min. Doppie corse]]/(Cycle_max*60*24)</f>
        <v>119.64759920634921</v>
      </c>
      <c r="C233" s="49">
        <f>'240Nm 11mm 0.76m-min'!B54</f>
        <v>2.7130000000000001</v>
      </c>
      <c r="D233" s="24" t="str">
        <f>'240Nm 11mm 0.76m-min'!C54</f>
        <v>Ds16x35</v>
      </c>
      <c r="E233" s="24" t="str">
        <f>'240Nm 11mm 0.76m-min'!D54</f>
        <v>Ds</v>
      </c>
      <c r="F233" s="35">
        <f>'240Nm 11mm 0.76m-min'!E54</f>
        <v>16</v>
      </c>
      <c r="G233" s="14" t="e">
        <f>'240Nm 11mm 0.76m-min'!F54</f>
        <v>#N/A</v>
      </c>
      <c r="H233" s="41">
        <f>'240Nm 11mm 0.76m-min'!G54</f>
        <v>35</v>
      </c>
      <c r="I233" s="24" t="str">
        <f>'240Nm 11mm 0.76m-min'!H54</f>
        <v>J</v>
      </c>
      <c r="J233" s="35">
        <f>'240Nm 11mm 0.76m-min'!I54</f>
        <v>28</v>
      </c>
      <c r="K233" s="35">
        <f>'240Nm 11mm 0.76m-min'!J54</f>
        <v>35</v>
      </c>
      <c r="L233" s="25">
        <f>'240Nm 11mm 0.76m-min'!K54</f>
        <v>25.66</v>
      </c>
      <c r="M233" s="24" t="str">
        <f>'240Nm 11mm 0.76m-min'!L54</f>
        <v>Acciaio inox</v>
      </c>
      <c r="N233" s="25">
        <f>'240Nm 11mm 0.76m-min'!M54</f>
        <v>120.54</v>
      </c>
      <c r="O233" s="37">
        <f>'240Nm 11mm 0.76m-min'!N54</f>
        <v>240</v>
      </c>
      <c r="P233" s="41">
        <f>'240Nm 11mm 0.76m-min'!O54</f>
        <v>11</v>
      </c>
      <c r="Q233" s="46">
        <f>'240Nm 11mm 0.76m-min'!P54</f>
        <v>0.76049999999999995</v>
      </c>
      <c r="R233" s="14">
        <f>'240Nm 11mm 0.76m-min'!Q54</f>
        <v>22</v>
      </c>
      <c r="S233" s="26">
        <f>'240Nm 11mm 0.76m-min'!R54</f>
        <v>1</v>
      </c>
    </row>
    <row r="234" spans="1:19" x14ac:dyDescent="0.25">
      <c r="A234" s="24">
        <f>'80Nm 33mm 2.28m-min'!A53</f>
        <v>5860870</v>
      </c>
      <c r="B234" s="51">
        <f>Table1[[#This Row],[Durata d''esercizio min. Doppie corse]]/(Cycle_max*60*24)</f>
        <v>116.28710317460317</v>
      </c>
      <c r="C234" s="49">
        <f>'80Nm 33mm 2.28m-min'!B53</f>
        <v>0.439</v>
      </c>
      <c r="D234" s="24" t="str">
        <f>'80Nm 33mm 2.28m-min'!C53</f>
        <v>Tr24x5</v>
      </c>
      <c r="E234" s="24" t="str">
        <f>'80Nm 33mm 2.28m-min'!D53</f>
        <v>Tr</v>
      </c>
      <c r="F234" s="35">
        <f>'80Nm 33mm 2.28m-min'!E53</f>
        <v>24</v>
      </c>
      <c r="G234" s="14" t="e">
        <f>'80Nm 33mm 2.28m-min'!F53</f>
        <v>#N/A</v>
      </c>
      <c r="H234" s="41">
        <f>'80Nm 33mm 2.28m-min'!G53</f>
        <v>5</v>
      </c>
      <c r="I234" s="24" t="str">
        <f>'80Nm 33mm 2.28m-min'!H53</f>
        <v>J</v>
      </c>
      <c r="J234" s="35">
        <f>'80Nm 33mm 2.28m-min'!I53</f>
        <v>32</v>
      </c>
      <c r="K234" s="35">
        <f>'80Nm 33mm 2.28m-min'!J53</f>
        <v>44</v>
      </c>
      <c r="L234" s="25">
        <f>'80Nm 33mm 2.28m-min'!K53</f>
        <v>17.690000000000001</v>
      </c>
      <c r="M234" s="24" t="str">
        <f>'80Nm 33mm 2.28m-min'!L53</f>
        <v>Acciaio C15</v>
      </c>
      <c r="N234" s="25">
        <f>'80Nm 33mm 2.28m-min'!M53</f>
        <v>34.82</v>
      </c>
      <c r="O234" s="37">
        <f>'80Nm 33mm 2.28m-min'!N53</f>
        <v>80</v>
      </c>
      <c r="P234" s="41">
        <f>'80Nm 33mm 2.28m-min'!O53</f>
        <v>33</v>
      </c>
      <c r="Q234" s="46">
        <f>'80Nm 33mm 2.28m-min'!P53</f>
        <v>2.2810000000000001</v>
      </c>
      <c r="R234" s="14">
        <f>'80Nm 33mm 2.28m-min'!Q53</f>
        <v>462</v>
      </c>
      <c r="S234" s="26">
        <f>'80Nm 33mm 2.28m-min'!R53</f>
        <v>1</v>
      </c>
    </row>
    <row r="235" spans="1:19" x14ac:dyDescent="0.25">
      <c r="A235" s="24">
        <f>'120Nm 22mm 1.52m-min'!A55</f>
        <v>5860870</v>
      </c>
      <c r="B235" s="51">
        <f>Table1[[#This Row],[Durata d''esercizio min. Doppie corse]]/(Cycle_max*60*24)</f>
        <v>116.28710317460317</v>
      </c>
      <c r="C235" s="49">
        <f>'120Nm 22mm 1.52m-min'!B55</f>
        <v>0.628</v>
      </c>
      <c r="D235" s="24" t="str">
        <f>'120Nm 22mm 1.52m-min'!C55</f>
        <v>Tr24x5</v>
      </c>
      <c r="E235" s="24" t="str">
        <f>'120Nm 22mm 1.52m-min'!D55</f>
        <v>Tr</v>
      </c>
      <c r="F235" s="35">
        <f>'120Nm 22mm 1.52m-min'!E55</f>
        <v>24</v>
      </c>
      <c r="G235" s="14" t="e">
        <f>'120Nm 22mm 1.52m-min'!F55</f>
        <v>#N/A</v>
      </c>
      <c r="H235" s="41">
        <f>'120Nm 22mm 1.52m-min'!G55</f>
        <v>5</v>
      </c>
      <c r="I235" s="24" t="str">
        <f>'120Nm 22mm 1.52m-min'!H55</f>
        <v>J</v>
      </c>
      <c r="J235" s="35">
        <f>'120Nm 22mm 1.52m-min'!I55</f>
        <v>32</v>
      </c>
      <c r="K235" s="35">
        <f>'120Nm 22mm 1.52m-min'!J55</f>
        <v>44</v>
      </c>
      <c r="L235" s="25">
        <f>'120Nm 22mm 1.52m-min'!K55</f>
        <v>17.690000000000001</v>
      </c>
      <c r="M235" s="24" t="str">
        <f>'120Nm 22mm 1.52m-min'!L55</f>
        <v>Acciaio C15</v>
      </c>
      <c r="N235" s="25">
        <f>'120Nm 22mm 1.52m-min'!M55</f>
        <v>34.82</v>
      </c>
      <c r="O235" s="37">
        <f>'120Nm 22mm 1.52m-min'!N55</f>
        <v>120</v>
      </c>
      <c r="P235" s="41">
        <f>'120Nm 22mm 1.52m-min'!O55</f>
        <v>22</v>
      </c>
      <c r="Q235" s="46">
        <f>'120Nm 22mm 1.52m-min'!P55</f>
        <v>1.5209999999999999</v>
      </c>
      <c r="R235" s="14">
        <f>'120Nm 22mm 1.52m-min'!Q55</f>
        <v>308</v>
      </c>
      <c r="S235" s="26">
        <f>'120Nm 22mm 1.52m-min'!R55</f>
        <v>1</v>
      </c>
    </row>
    <row r="236" spans="1:19" x14ac:dyDescent="0.25">
      <c r="A236" s="24">
        <f>'240Nm 11mm 0.76m-min'!A55</f>
        <v>5860870</v>
      </c>
      <c r="B236" s="51">
        <f>Table1[[#This Row],[Durata d''esercizio min. Doppie corse]]/(Cycle_max*60*24)</f>
        <v>116.28710317460317</v>
      </c>
      <c r="C236" s="49">
        <f>'240Nm 11mm 0.76m-min'!B55</f>
        <v>1.1970000000000001</v>
      </c>
      <c r="D236" s="24" t="str">
        <f>'240Nm 11mm 0.76m-min'!C55</f>
        <v>Tr24x5</v>
      </c>
      <c r="E236" s="24" t="str">
        <f>'240Nm 11mm 0.76m-min'!D55</f>
        <v>Tr</v>
      </c>
      <c r="F236" s="35">
        <f>'240Nm 11mm 0.76m-min'!E55</f>
        <v>24</v>
      </c>
      <c r="G236" s="14" t="e">
        <f>'240Nm 11mm 0.76m-min'!F55</f>
        <v>#N/A</v>
      </c>
      <c r="H236" s="41">
        <f>'240Nm 11mm 0.76m-min'!G55</f>
        <v>5</v>
      </c>
      <c r="I236" s="24" t="str">
        <f>'240Nm 11mm 0.76m-min'!H55</f>
        <v>J</v>
      </c>
      <c r="J236" s="35">
        <f>'240Nm 11mm 0.76m-min'!I55</f>
        <v>32</v>
      </c>
      <c r="K236" s="35">
        <f>'240Nm 11mm 0.76m-min'!J55</f>
        <v>44</v>
      </c>
      <c r="L236" s="25">
        <f>'240Nm 11mm 0.76m-min'!K55</f>
        <v>17.690000000000001</v>
      </c>
      <c r="M236" s="24" t="str">
        <f>'240Nm 11mm 0.76m-min'!L55</f>
        <v>Acciaio C15</v>
      </c>
      <c r="N236" s="25">
        <f>'240Nm 11mm 0.76m-min'!M55</f>
        <v>34.82</v>
      </c>
      <c r="O236" s="37">
        <f>'240Nm 11mm 0.76m-min'!N55</f>
        <v>240</v>
      </c>
      <c r="P236" s="41">
        <f>'240Nm 11mm 0.76m-min'!O55</f>
        <v>11</v>
      </c>
      <c r="Q236" s="46">
        <f>'240Nm 11mm 0.76m-min'!P55</f>
        <v>0.76049999999999995</v>
      </c>
      <c r="R236" s="14">
        <f>'240Nm 11mm 0.76m-min'!Q55</f>
        <v>154</v>
      </c>
      <c r="S236" s="26">
        <f>'240Nm 11mm 0.76m-min'!R55</f>
        <v>1</v>
      </c>
    </row>
    <row r="237" spans="1:19" x14ac:dyDescent="0.25">
      <c r="A237" s="24">
        <f>'80Nm 33mm 2.28m-min'!A54</f>
        <v>5612792</v>
      </c>
      <c r="B237" s="51">
        <f>Table1[[#This Row],[Durata d''esercizio min. Doppie corse]]/(Cycle_max*60*24)</f>
        <v>111.36492063492064</v>
      </c>
      <c r="C237" s="49">
        <f>'80Nm 33mm 2.28m-min'!B54</f>
        <v>0.378</v>
      </c>
      <c r="D237" s="24" t="str">
        <f>'80Nm 33mm 2.28m-min'!C54</f>
        <v>Tr20x4</v>
      </c>
      <c r="E237" s="24" t="str">
        <f>'80Nm 33mm 2.28m-min'!D54</f>
        <v>Tr</v>
      </c>
      <c r="F237" s="35">
        <f>'80Nm 33mm 2.28m-min'!E54</f>
        <v>20</v>
      </c>
      <c r="G237" s="14" t="e">
        <f>'80Nm 33mm 2.28m-min'!F54</f>
        <v>#N/A</v>
      </c>
      <c r="H237" s="41">
        <f>'80Nm 33mm 2.28m-min'!G54</f>
        <v>4</v>
      </c>
      <c r="I237" s="24" t="str">
        <f>'80Nm 33mm 2.28m-min'!H54</f>
        <v>J</v>
      </c>
      <c r="J237" s="35">
        <f>'80Nm 33mm 2.28m-min'!I54</f>
        <v>32</v>
      </c>
      <c r="K237" s="35">
        <f>'80Nm 33mm 2.28m-min'!J54</f>
        <v>44</v>
      </c>
      <c r="L237" s="25">
        <f>'80Nm 33mm 2.28m-min'!K54</f>
        <v>15.39</v>
      </c>
      <c r="M237" s="24" t="str">
        <f>'80Nm 33mm 2.28m-min'!L54</f>
        <v>Acciaio inox</v>
      </c>
      <c r="N237" s="25">
        <f>'80Nm 33mm 2.28m-min'!M54</f>
        <v>124.89</v>
      </c>
      <c r="O237" s="37">
        <f>'80Nm 33mm 2.28m-min'!N54</f>
        <v>80</v>
      </c>
      <c r="P237" s="41">
        <f>'80Nm 33mm 2.28m-min'!O54</f>
        <v>33</v>
      </c>
      <c r="Q237" s="46">
        <f>'80Nm 33mm 2.28m-min'!P54</f>
        <v>2.2810000000000001</v>
      </c>
      <c r="R237" s="14">
        <f>'80Nm 33mm 2.28m-min'!Q54</f>
        <v>577.5</v>
      </c>
      <c r="S237" s="26">
        <f>'80Nm 33mm 2.28m-min'!R54</f>
        <v>1</v>
      </c>
    </row>
    <row r="238" spans="1:19" x14ac:dyDescent="0.25">
      <c r="A238" s="24">
        <f>'120Nm 22mm 1.52m-min'!A56</f>
        <v>5612792</v>
      </c>
      <c r="B238" s="51">
        <f>Table1[[#This Row],[Durata d''esercizio min. Doppie corse]]/(Cycle_max*60*24)</f>
        <v>111.36492063492064</v>
      </c>
      <c r="C238" s="49">
        <f>'120Nm 22mm 1.52m-min'!B56</f>
        <v>0.53700000000000003</v>
      </c>
      <c r="D238" s="24" t="str">
        <f>'120Nm 22mm 1.52m-min'!C56</f>
        <v>Tr20x4</v>
      </c>
      <c r="E238" s="24" t="str">
        <f>'120Nm 22mm 1.52m-min'!D56</f>
        <v>Tr</v>
      </c>
      <c r="F238" s="35">
        <f>'120Nm 22mm 1.52m-min'!E56</f>
        <v>20</v>
      </c>
      <c r="G238" s="14" t="e">
        <f>'120Nm 22mm 1.52m-min'!F56</f>
        <v>#N/A</v>
      </c>
      <c r="H238" s="41">
        <f>'120Nm 22mm 1.52m-min'!G56</f>
        <v>4</v>
      </c>
      <c r="I238" s="24" t="str">
        <f>'120Nm 22mm 1.52m-min'!H56</f>
        <v>J</v>
      </c>
      <c r="J238" s="35">
        <f>'120Nm 22mm 1.52m-min'!I56</f>
        <v>32</v>
      </c>
      <c r="K238" s="35">
        <f>'120Nm 22mm 1.52m-min'!J56</f>
        <v>44</v>
      </c>
      <c r="L238" s="25">
        <f>'120Nm 22mm 1.52m-min'!K56</f>
        <v>15.39</v>
      </c>
      <c r="M238" s="24" t="str">
        <f>'120Nm 22mm 1.52m-min'!L56</f>
        <v>Acciaio inox</v>
      </c>
      <c r="N238" s="25">
        <f>'120Nm 22mm 1.52m-min'!M56</f>
        <v>124.89</v>
      </c>
      <c r="O238" s="37">
        <f>'120Nm 22mm 1.52m-min'!N56</f>
        <v>120</v>
      </c>
      <c r="P238" s="41">
        <f>'120Nm 22mm 1.52m-min'!O56</f>
        <v>22</v>
      </c>
      <c r="Q238" s="46">
        <f>'120Nm 22mm 1.52m-min'!P56</f>
        <v>1.5209999999999999</v>
      </c>
      <c r="R238" s="14">
        <f>'120Nm 22mm 1.52m-min'!Q56</f>
        <v>385</v>
      </c>
      <c r="S238" s="26">
        <f>'120Nm 22mm 1.52m-min'!R56</f>
        <v>1</v>
      </c>
    </row>
    <row r="239" spans="1:19" x14ac:dyDescent="0.25">
      <c r="A239" s="24">
        <f>'240Nm 11mm 0.76m-min'!A56</f>
        <v>5612792</v>
      </c>
      <c r="B239" s="51">
        <f>Table1[[#This Row],[Durata d''esercizio min. Doppie corse]]/(Cycle_max*60*24)</f>
        <v>111.36492063492064</v>
      </c>
      <c r="C239" s="49">
        <f>'240Nm 11mm 0.76m-min'!B56</f>
        <v>1.0149999999999999</v>
      </c>
      <c r="D239" s="24" t="str">
        <f>'240Nm 11mm 0.76m-min'!C56</f>
        <v>Tr20x4</v>
      </c>
      <c r="E239" s="24" t="str">
        <f>'240Nm 11mm 0.76m-min'!D56</f>
        <v>Tr</v>
      </c>
      <c r="F239" s="35">
        <f>'240Nm 11mm 0.76m-min'!E56</f>
        <v>20</v>
      </c>
      <c r="G239" s="14" t="e">
        <f>'240Nm 11mm 0.76m-min'!F56</f>
        <v>#N/A</v>
      </c>
      <c r="H239" s="41">
        <f>'240Nm 11mm 0.76m-min'!G56</f>
        <v>4</v>
      </c>
      <c r="I239" s="24" t="str">
        <f>'240Nm 11mm 0.76m-min'!H56</f>
        <v>J</v>
      </c>
      <c r="J239" s="35">
        <f>'240Nm 11mm 0.76m-min'!I56</f>
        <v>32</v>
      </c>
      <c r="K239" s="35">
        <f>'240Nm 11mm 0.76m-min'!J56</f>
        <v>44</v>
      </c>
      <c r="L239" s="25">
        <f>'240Nm 11mm 0.76m-min'!K56</f>
        <v>15.39</v>
      </c>
      <c r="M239" s="24" t="str">
        <f>'240Nm 11mm 0.76m-min'!L56</f>
        <v>Acciaio inox</v>
      </c>
      <c r="N239" s="25">
        <f>'240Nm 11mm 0.76m-min'!M56</f>
        <v>124.89</v>
      </c>
      <c r="O239" s="37">
        <f>'240Nm 11mm 0.76m-min'!N56</f>
        <v>240</v>
      </c>
      <c r="P239" s="41">
        <f>'240Nm 11mm 0.76m-min'!O56</f>
        <v>11</v>
      </c>
      <c r="Q239" s="46">
        <f>'240Nm 11mm 0.76m-min'!P56</f>
        <v>0.76049999999999995</v>
      </c>
      <c r="R239" s="14">
        <f>'240Nm 11mm 0.76m-min'!Q56</f>
        <v>192.5</v>
      </c>
      <c r="S239" s="26">
        <f>'240Nm 11mm 0.76m-min'!R56</f>
        <v>1</v>
      </c>
    </row>
    <row r="240" spans="1:19" x14ac:dyDescent="0.25">
      <c r="A240" s="24">
        <f>'80Nm 33mm 2.28m-min'!A55</f>
        <v>5581781</v>
      </c>
      <c r="B240" s="51">
        <f>Table1[[#This Row],[Durata d''esercizio min. Doppie corse]]/(Cycle_max*60*24)</f>
        <v>110.74962301587301</v>
      </c>
      <c r="C240" s="49">
        <f>'80Nm 33mm 2.28m-min'!B55</f>
        <v>0.439</v>
      </c>
      <c r="D240" s="24" t="str">
        <f>'80Nm 33mm 2.28m-min'!C55</f>
        <v>Tr24x5</v>
      </c>
      <c r="E240" s="24" t="str">
        <f>'80Nm 33mm 2.28m-min'!D55</f>
        <v>Tr</v>
      </c>
      <c r="F240" s="35">
        <f>'80Nm 33mm 2.28m-min'!E55</f>
        <v>24</v>
      </c>
      <c r="G240" s="14" t="e">
        <f>'80Nm 33mm 2.28m-min'!F55</f>
        <v>#N/A</v>
      </c>
      <c r="H240" s="41">
        <f>'80Nm 33mm 2.28m-min'!G55</f>
        <v>5</v>
      </c>
      <c r="I240" s="24" t="str">
        <f>'80Nm 33mm 2.28m-min'!H55</f>
        <v>W300</v>
      </c>
      <c r="J240" s="35">
        <f>'80Nm 33mm 2.28m-min'!I55</f>
        <v>32</v>
      </c>
      <c r="K240" s="35">
        <f>'80Nm 33mm 2.28m-min'!J55</f>
        <v>44</v>
      </c>
      <c r="L240" s="25">
        <f>'80Nm 33mm 2.28m-min'!K55</f>
        <v>24.23</v>
      </c>
      <c r="M240" s="24" t="str">
        <f>'80Nm 33mm 2.28m-min'!L55</f>
        <v>Acciaio C15</v>
      </c>
      <c r="N240" s="25">
        <f>'80Nm 33mm 2.28m-min'!M55</f>
        <v>34.82</v>
      </c>
      <c r="O240" s="37">
        <f>'80Nm 33mm 2.28m-min'!N55</f>
        <v>80</v>
      </c>
      <c r="P240" s="41">
        <f>'80Nm 33mm 2.28m-min'!O55</f>
        <v>33</v>
      </c>
      <c r="Q240" s="46">
        <f>'80Nm 33mm 2.28m-min'!P55</f>
        <v>2.2810000000000001</v>
      </c>
      <c r="R240" s="14">
        <f>'80Nm 33mm 2.28m-min'!Q55</f>
        <v>462</v>
      </c>
      <c r="S240" s="26">
        <f>'80Nm 33mm 2.28m-min'!R55</f>
        <v>1</v>
      </c>
    </row>
    <row r="241" spans="1:19" x14ac:dyDescent="0.25">
      <c r="A241" s="24">
        <f>'120Nm 22mm 1.52m-min'!A57</f>
        <v>5581781</v>
      </c>
      <c r="B241" s="51">
        <f>Table1[[#This Row],[Durata d''esercizio min. Doppie corse]]/(Cycle_max*60*24)</f>
        <v>110.74962301587301</v>
      </c>
      <c r="C241" s="49">
        <f>'120Nm 22mm 1.52m-min'!B57</f>
        <v>0.628</v>
      </c>
      <c r="D241" s="24" t="str">
        <f>'120Nm 22mm 1.52m-min'!C57</f>
        <v>Tr24x5</v>
      </c>
      <c r="E241" s="24" t="str">
        <f>'120Nm 22mm 1.52m-min'!D57</f>
        <v>Tr</v>
      </c>
      <c r="F241" s="35">
        <f>'120Nm 22mm 1.52m-min'!E57</f>
        <v>24</v>
      </c>
      <c r="G241" s="14" t="e">
        <f>'120Nm 22mm 1.52m-min'!F57</f>
        <v>#N/A</v>
      </c>
      <c r="H241" s="41">
        <f>'120Nm 22mm 1.52m-min'!G57</f>
        <v>5</v>
      </c>
      <c r="I241" s="24" t="str">
        <f>'120Nm 22mm 1.52m-min'!H57</f>
        <v>W300</v>
      </c>
      <c r="J241" s="35">
        <f>'120Nm 22mm 1.52m-min'!I57</f>
        <v>32</v>
      </c>
      <c r="K241" s="35">
        <f>'120Nm 22mm 1.52m-min'!J57</f>
        <v>44</v>
      </c>
      <c r="L241" s="25">
        <f>'120Nm 22mm 1.52m-min'!K57</f>
        <v>24.23</v>
      </c>
      <c r="M241" s="24" t="str">
        <f>'120Nm 22mm 1.52m-min'!L57</f>
        <v>Acciaio C15</v>
      </c>
      <c r="N241" s="25">
        <f>'120Nm 22mm 1.52m-min'!M57</f>
        <v>34.82</v>
      </c>
      <c r="O241" s="37">
        <f>'120Nm 22mm 1.52m-min'!N57</f>
        <v>120</v>
      </c>
      <c r="P241" s="41">
        <f>'120Nm 22mm 1.52m-min'!O57</f>
        <v>22</v>
      </c>
      <c r="Q241" s="46">
        <f>'120Nm 22mm 1.52m-min'!P57</f>
        <v>1.5209999999999999</v>
      </c>
      <c r="R241" s="14">
        <f>'120Nm 22mm 1.52m-min'!Q57</f>
        <v>308</v>
      </c>
      <c r="S241" s="26">
        <f>'120Nm 22mm 1.52m-min'!R57</f>
        <v>1</v>
      </c>
    </row>
    <row r="242" spans="1:19" x14ac:dyDescent="0.25">
      <c r="A242" s="24">
        <f>'240Nm 11mm 0.76m-min'!A57</f>
        <v>5581781</v>
      </c>
      <c r="B242" s="51">
        <f>Table1[[#This Row],[Durata d''esercizio min. Doppie corse]]/(Cycle_max*60*24)</f>
        <v>110.74962301587301</v>
      </c>
      <c r="C242" s="49">
        <f>'240Nm 11mm 0.76m-min'!B57</f>
        <v>1.1970000000000001</v>
      </c>
      <c r="D242" s="24" t="str">
        <f>'240Nm 11mm 0.76m-min'!C57</f>
        <v>Tr24x5</v>
      </c>
      <c r="E242" s="24" t="str">
        <f>'240Nm 11mm 0.76m-min'!D57</f>
        <v>Tr</v>
      </c>
      <c r="F242" s="35">
        <f>'240Nm 11mm 0.76m-min'!E57</f>
        <v>24</v>
      </c>
      <c r="G242" s="14" t="e">
        <f>'240Nm 11mm 0.76m-min'!F57</f>
        <v>#N/A</v>
      </c>
      <c r="H242" s="41">
        <f>'240Nm 11mm 0.76m-min'!G57</f>
        <v>5</v>
      </c>
      <c r="I242" s="24" t="str">
        <f>'240Nm 11mm 0.76m-min'!H57</f>
        <v>W300</v>
      </c>
      <c r="J242" s="35">
        <f>'240Nm 11mm 0.76m-min'!I57</f>
        <v>32</v>
      </c>
      <c r="K242" s="35">
        <f>'240Nm 11mm 0.76m-min'!J57</f>
        <v>44</v>
      </c>
      <c r="L242" s="25">
        <f>'240Nm 11mm 0.76m-min'!K57</f>
        <v>24.23</v>
      </c>
      <c r="M242" s="24" t="str">
        <f>'240Nm 11mm 0.76m-min'!L57</f>
        <v>Acciaio C15</v>
      </c>
      <c r="N242" s="25">
        <f>'240Nm 11mm 0.76m-min'!M57</f>
        <v>34.82</v>
      </c>
      <c r="O242" s="37">
        <f>'240Nm 11mm 0.76m-min'!N57</f>
        <v>240</v>
      </c>
      <c r="P242" s="41">
        <f>'240Nm 11mm 0.76m-min'!O57</f>
        <v>11</v>
      </c>
      <c r="Q242" s="46">
        <f>'240Nm 11mm 0.76m-min'!P57</f>
        <v>0.76049999999999995</v>
      </c>
      <c r="R242" s="14">
        <f>'240Nm 11mm 0.76m-min'!Q57</f>
        <v>154</v>
      </c>
      <c r="S242" s="26">
        <f>'240Nm 11mm 0.76m-min'!R57</f>
        <v>1</v>
      </c>
    </row>
    <row r="243" spans="1:19" x14ac:dyDescent="0.25">
      <c r="A243" s="24">
        <f>'80Nm 33mm 2.28m-min'!A56</f>
        <v>5451972</v>
      </c>
      <c r="B243" s="51">
        <f>Table1[[#This Row],[Durata d''esercizio min. Doppie corse]]/(Cycle_max*60*24)</f>
        <v>108.17404761904761</v>
      </c>
      <c r="C243" s="49">
        <f>'80Nm 33mm 2.28m-min'!B56</f>
        <v>0.439</v>
      </c>
      <c r="D243" s="24" t="str">
        <f>'80Nm 33mm 2.28m-min'!C56</f>
        <v>Tr24x5</v>
      </c>
      <c r="E243" s="24" t="str">
        <f>'80Nm 33mm 2.28m-min'!D56</f>
        <v>Tr</v>
      </c>
      <c r="F243" s="35">
        <f>'80Nm 33mm 2.28m-min'!E56</f>
        <v>24</v>
      </c>
      <c r="G243" s="14" t="e">
        <f>'80Nm 33mm 2.28m-min'!F56</f>
        <v>#N/A</v>
      </c>
      <c r="H243" s="41">
        <f>'80Nm 33mm 2.28m-min'!G56</f>
        <v>5</v>
      </c>
      <c r="I243" s="24" t="str">
        <f>'80Nm 33mm 2.28m-min'!H56</f>
        <v>R</v>
      </c>
      <c r="J243" s="35">
        <f>'80Nm 33mm 2.28m-min'!I56</f>
        <v>32</v>
      </c>
      <c r="K243" s="35">
        <f>'80Nm 33mm 2.28m-min'!J56</f>
        <v>44</v>
      </c>
      <c r="L243" s="25">
        <f>'80Nm 33mm 2.28m-min'!K56</f>
        <v>15.06</v>
      </c>
      <c r="M243" s="24" t="str">
        <f>'80Nm 33mm 2.28m-min'!L56</f>
        <v>Acciaio C15</v>
      </c>
      <c r="N243" s="25">
        <f>'80Nm 33mm 2.28m-min'!M56</f>
        <v>34.82</v>
      </c>
      <c r="O243" s="37">
        <f>'80Nm 33mm 2.28m-min'!N56</f>
        <v>80</v>
      </c>
      <c r="P243" s="41">
        <f>'80Nm 33mm 2.28m-min'!O56</f>
        <v>33</v>
      </c>
      <c r="Q243" s="46">
        <f>'80Nm 33mm 2.28m-min'!P56</f>
        <v>2.2810000000000001</v>
      </c>
      <c r="R243" s="14">
        <f>'80Nm 33mm 2.28m-min'!Q56</f>
        <v>462</v>
      </c>
      <c r="S243" s="26">
        <f>'80Nm 33mm 2.28m-min'!R56</f>
        <v>1</v>
      </c>
    </row>
    <row r="244" spans="1:19" x14ac:dyDescent="0.25">
      <c r="A244" s="24">
        <f>'120Nm 22mm 1.52m-min'!A58</f>
        <v>5451972</v>
      </c>
      <c r="B244" s="51">
        <f>Table1[[#This Row],[Durata d''esercizio min. Doppie corse]]/(Cycle_max*60*24)</f>
        <v>108.17404761904761</v>
      </c>
      <c r="C244" s="49">
        <f>'120Nm 22mm 1.52m-min'!B58</f>
        <v>0.628</v>
      </c>
      <c r="D244" s="24" t="str">
        <f>'120Nm 22mm 1.52m-min'!C58</f>
        <v>Tr24x5</v>
      </c>
      <c r="E244" s="24" t="str">
        <f>'120Nm 22mm 1.52m-min'!D58</f>
        <v>Tr</v>
      </c>
      <c r="F244" s="35">
        <f>'120Nm 22mm 1.52m-min'!E58</f>
        <v>24</v>
      </c>
      <c r="G244" s="14" t="e">
        <f>'120Nm 22mm 1.52m-min'!F58</f>
        <v>#N/A</v>
      </c>
      <c r="H244" s="41">
        <f>'120Nm 22mm 1.52m-min'!G58</f>
        <v>5</v>
      </c>
      <c r="I244" s="24" t="str">
        <f>'120Nm 22mm 1.52m-min'!H58</f>
        <v>R</v>
      </c>
      <c r="J244" s="35">
        <f>'120Nm 22mm 1.52m-min'!I58</f>
        <v>32</v>
      </c>
      <c r="K244" s="35">
        <f>'120Nm 22mm 1.52m-min'!J58</f>
        <v>44</v>
      </c>
      <c r="L244" s="25">
        <f>'120Nm 22mm 1.52m-min'!K58</f>
        <v>15.06</v>
      </c>
      <c r="M244" s="24" t="str">
        <f>'120Nm 22mm 1.52m-min'!L58</f>
        <v>Acciaio C15</v>
      </c>
      <c r="N244" s="25">
        <f>'120Nm 22mm 1.52m-min'!M58</f>
        <v>34.82</v>
      </c>
      <c r="O244" s="37">
        <f>'120Nm 22mm 1.52m-min'!N58</f>
        <v>120</v>
      </c>
      <c r="P244" s="41">
        <f>'120Nm 22mm 1.52m-min'!O58</f>
        <v>22</v>
      </c>
      <c r="Q244" s="46">
        <f>'120Nm 22mm 1.52m-min'!P58</f>
        <v>1.5209999999999999</v>
      </c>
      <c r="R244" s="14">
        <f>'120Nm 22mm 1.52m-min'!Q58</f>
        <v>308</v>
      </c>
      <c r="S244" s="26">
        <f>'120Nm 22mm 1.52m-min'!R58</f>
        <v>1</v>
      </c>
    </row>
    <row r="245" spans="1:19" x14ac:dyDescent="0.25">
      <c r="A245" s="24">
        <f>'240Nm 11mm 0.76m-min'!A58</f>
        <v>5451972</v>
      </c>
      <c r="B245" s="51">
        <f>Table1[[#This Row],[Durata d''esercizio min. Doppie corse]]/(Cycle_max*60*24)</f>
        <v>108.17404761904761</v>
      </c>
      <c r="C245" s="49">
        <f>'240Nm 11mm 0.76m-min'!B58</f>
        <v>1.1970000000000001</v>
      </c>
      <c r="D245" s="24" t="str">
        <f>'240Nm 11mm 0.76m-min'!C58</f>
        <v>Tr24x5</v>
      </c>
      <c r="E245" s="24" t="str">
        <f>'240Nm 11mm 0.76m-min'!D58</f>
        <v>Tr</v>
      </c>
      <c r="F245" s="35">
        <f>'240Nm 11mm 0.76m-min'!E58</f>
        <v>24</v>
      </c>
      <c r="G245" s="14" t="e">
        <f>'240Nm 11mm 0.76m-min'!F58</f>
        <v>#N/A</v>
      </c>
      <c r="H245" s="41">
        <f>'240Nm 11mm 0.76m-min'!G58</f>
        <v>5</v>
      </c>
      <c r="I245" s="24" t="str">
        <f>'240Nm 11mm 0.76m-min'!H58</f>
        <v>R</v>
      </c>
      <c r="J245" s="35">
        <f>'240Nm 11mm 0.76m-min'!I58</f>
        <v>32</v>
      </c>
      <c r="K245" s="35">
        <f>'240Nm 11mm 0.76m-min'!J58</f>
        <v>44</v>
      </c>
      <c r="L245" s="25">
        <f>'240Nm 11mm 0.76m-min'!K58</f>
        <v>15.06</v>
      </c>
      <c r="M245" s="24" t="str">
        <f>'240Nm 11mm 0.76m-min'!L58</f>
        <v>Acciaio C15</v>
      </c>
      <c r="N245" s="25">
        <f>'240Nm 11mm 0.76m-min'!M58</f>
        <v>34.82</v>
      </c>
      <c r="O245" s="37">
        <f>'240Nm 11mm 0.76m-min'!N58</f>
        <v>240</v>
      </c>
      <c r="P245" s="41">
        <f>'240Nm 11mm 0.76m-min'!O58</f>
        <v>11</v>
      </c>
      <c r="Q245" s="46">
        <f>'240Nm 11mm 0.76m-min'!P58</f>
        <v>0.76049999999999995</v>
      </c>
      <c r="R245" s="14">
        <f>'240Nm 11mm 0.76m-min'!Q58</f>
        <v>154</v>
      </c>
      <c r="S245" s="26">
        <f>'240Nm 11mm 0.76m-min'!R58</f>
        <v>1</v>
      </c>
    </row>
    <row r="246" spans="1:19" x14ac:dyDescent="0.25">
      <c r="A246" s="24">
        <f>'80Nm 33mm 2.28m-min'!A57</f>
        <v>5345516</v>
      </c>
      <c r="B246" s="51">
        <f>Table1[[#This Row],[Durata d''esercizio min. Doppie corse]]/(Cycle_max*60*24)</f>
        <v>106.0618253968254</v>
      </c>
      <c r="C246" s="49">
        <f>'80Nm 33mm 2.28m-min'!B57</f>
        <v>0.378</v>
      </c>
      <c r="D246" s="24" t="str">
        <f>'80Nm 33mm 2.28m-min'!C57</f>
        <v>Tr20x4</v>
      </c>
      <c r="E246" s="24" t="str">
        <f>'80Nm 33mm 2.28m-min'!D57</f>
        <v>Tr</v>
      </c>
      <c r="F246" s="35">
        <f>'80Nm 33mm 2.28m-min'!E57</f>
        <v>20</v>
      </c>
      <c r="G246" s="14" t="e">
        <f>'80Nm 33mm 2.28m-min'!F57</f>
        <v>#N/A</v>
      </c>
      <c r="H246" s="41">
        <f>'80Nm 33mm 2.28m-min'!G57</f>
        <v>4</v>
      </c>
      <c r="I246" s="24" t="str">
        <f>'80Nm 33mm 2.28m-min'!H57</f>
        <v>W300</v>
      </c>
      <c r="J246" s="35">
        <f>'80Nm 33mm 2.28m-min'!I57</f>
        <v>32</v>
      </c>
      <c r="K246" s="35">
        <f>'80Nm 33mm 2.28m-min'!J57</f>
        <v>44</v>
      </c>
      <c r="L246" s="25">
        <f>'80Nm 33mm 2.28m-min'!K57</f>
        <v>21.67</v>
      </c>
      <c r="M246" s="24" t="str">
        <f>'80Nm 33mm 2.28m-min'!L57</f>
        <v>Acciaio inox</v>
      </c>
      <c r="N246" s="25">
        <f>'80Nm 33mm 2.28m-min'!M57</f>
        <v>124.89</v>
      </c>
      <c r="O246" s="37">
        <f>'80Nm 33mm 2.28m-min'!N57</f>
        <v>80</v>
      </c>
      <c r="P246" s="41">
        <f>'80Nm 33mm 2.28m-min'!O57</f>
        <v>33</v>
      </c>
      <c r="Q246" s="46">
        <f>'80Nm 33mm 2.28m-min'!P57</f>
        <v>2.2810000000000001</v>
      </c>
      <c r="R246" s="14">
        <f>'80Nm 33mm 2.28m-min'!Q57</f>
        <v>577.5</v>
      </c>
      <c r="S246" s="26">
        <f>'80Nm 33mm 2.28m-min'!R57</f>
        <v>1</v>
      </c>
    </row>
    <row r="247" spans="1:19" x14ac:dyDescent="0.25">
      <c r="A247" s="24">
        <f>'120Nm 22mm 1.52m-min'!A59</f>
        <v>5345516</v>
      </c>
      <c r="B247" s="51">
        <f>Table1[[#This Row],[Durata d''esercizio min. Doppie corse]]/(Cycle_max*60*24)</f>
        <v>106.0618253968254</v>
      </c>
      <c r="C247" s="49">
        <f>'120Nm 22mm 1.52m-min'!B59</f>
        <v>0.53700000000000003</v>
      </c>
      <c r="D247" s="24" t="str">
        <f>'120Nm 22mm 1.52m-min'!C59</f>
        <v>Tr20x4</v>
      </c>
      <c r="E247" s="24" t="str">
        <f>'120Nm 22mm 1.52m-min'!D59</f>
        <v>Tr</v>
      </c>
      <c r="F247" s="35">
        <f>'120Nm 22mm 1.52m-min'!E59</f>
        <v>20</v>
      </c>
      <c r="G247" s="14" t="e">
        <f>'120Nm 22mm 1.52m-min'!F59</f>
        <v>#N/A</v>
      </c>
      <c r="H247" s="41">
        <f>'120Nm 22mm 1.52m-min'!G59</f>
        <v>4</v>
      </c>
      <c r="I247" s="24" t="str">
        <f>'120Nm 22mm 1.52m-min'!H59</f>
        <v>W300</v>
      </c>
      <c r="J247" s="35">
        <f>'120Nm 22mm 1.52m-min'!I59</f>
        <v>32</v>
      </c>
      <c r="K247" s="35">
        <f>'120Nm 22mm 1.52m-min'!J59</f>
        <v>44</v>
      </c>
      <c r="L247" s="25">
        <f>'120Nm 22mm 1.52m-min'!K59</f>
        <v>21.67</v>
      </c>
      <c r="M247" s="24" t="str">
        <f>'120Nm 22mm 1.52m-min'!L59</f>
        <v>Acciaio inox</v>
      </c>
      <c r="N247" s="25">
        <f>'120Nm 22mm 1.52m-min'!M59</f>
        <v>124.89</v>
      </c>
      <c r="O247" s="37">
        <f>'120Nm 22mm 1.52m-min'!N59</f>
        <v>120</v>
      </c>
      <c r="P247" s="41">
        <f>'120Nm 22mm 1.52m-min'!O59</f>
        <v>22</v>
      </c>
      <c r="Q247" s="46">
        <f>'120Nm 22mm 1.52m-min'!P59</f>
        <v>1.5209999999999999</v>
      </c>
      <c r="R247" s="14">
        <f>'120Nm 22mm 1.52m-min'!Q59</f>
        <v>385</v>
      </c>
      <c r="S247" s="26">
        <f>'120Nm 22mm 1.52m-min'!R59</f>
        <v>1</v>
      </c>
    </row>
    <row r="248" spans="1:19" x14ac:dyDescent="0.25">
      <c r="A248" s="24">
        <f>'240Nm 11mm 0.76m-min'!A59</f>
        <v>5345516</v>
      </c>
      <c r="B248" s="51">
        <f>Table1[[#This Row],[Durata d''esercizio min. Doppie corse]]/(Cycle_max*60*24)</f>
        <v>106.0618253968254</v>
      </c>
      <c r="C248" s="49">
        <f>'240Nm 11mm 0.76m-min'!B59</f>
        <v>1.0149999999999999</v>
      </c>
      <c r="D248" s="24" t="str">
        <f>'240Nm 11mm 0.76m-min'!C59</f>
        <v>Tr20x4</v>
      </c>
      <c r="E248" s="24" t="str">
        <f>'240Nm 11mm 0.76m-min'!D59</f>
        <v>Tr</v>
      </c>
      <c r="F248" s="35">
        <f>'240Nm 11mm 0.76m-min'!E59</f>
        <v>20</v>
      </c>
      <c r="G248" s="14" t="e">
        <f>'240Nm 11mm 0.76m-min'!F59</f>
        <v>#N/A</v>
      </c>
      <c r="H248" s="41">
        <f>'240Nm 11mm 0.76m-min'!G59</f>
        <v>4</v>
      </c>
      <c r="I248" s="24" t="str">
        <f>'240Nm 11mm 0.76m-min'!H59</f>
        <v>W300</v>
      </c>
      <c r="J248" s="35">
        <f>'240Nm 11mm 0.76m-min'!I59</f>
        <v>32</v>
      </c>
      <c r="K248" s="35">
        <f>'240Nm 11mm 0.76m-min'!J59</f>
        <v>44</v>
      </c>
      <c r="L248" s="25">
        <f>'240Nm 11mm 0.76m-min'!K59</f>
        <v>21.67</v>
      </c>
      <c r="M248" s="24" t="str">
        <f>'240Nm 11mm 0.76m-min'!L59</f>
        <v>Acciaio inox</v>
      </c>
      <c r="N248" s="25">
        <f>'240Nm 11mm 0.76m-min'!M59</f>
        <v>124.89</v>
      </c>
      <c r="O248" s="37">
        <f>'240Nm 11mm 0.76m-min'!N59</f>
        <v>240</v>
      </c>
      <c r="P248" s="41">
        <f>'240Nm 11mm 0.76m-min'!O59</f>
        <v>11</v>
      </c>
      <c r="Q248" s="46">
        <f>'240Nm 11mm 0.76m-min'!P59</f>
        <v>0.76049999999999995</v>
      </c>
      <c r="R248" s="14">
        <f>'240Nm 11mm 0.76m-min'!Q59</f>
        <v>192.5</v>
      </c>
      <c r="S248" s="26">
        <f>'240Nm 11mm 0.76m-min'!R59</f>
        <v>1</v>
      </c>
    </row>
    <row r="249" spans="1:19" x14ac:dyDescent="0.25">
      <c r="A249" s="24">
        <f>'80Nm 33mm 2.28m-min'!A58</f>
        <v>5219393</v>
      </c>
      <c r="B249" s="51">
        <f>Table1[[#This Row],[Durata d''esercizio min. Doppie corse]]/(Cycle_max*60*24)</f>
        <v>103.55938492063493</v>
      </c>
      <c r="C249" s="49">
        <f>'80Nm 33mm 2.28m-min'!B58</f>
        <v>2.375</v>
      </c>
      <c r="D249" s="24" t="str">
        <f>'80Nm 33mm 2.28m-min'!C58</f>
        <v>Ds18x80</v>
      </c>
      <c r="E249" s="24" t="str">
        <f>'80Nm 33mm 2.28m-min'!D58</f>
        <v>Ds</v>
      </c>
      <c r="F249" s="35">
        <f>'80Nm 33mm 2.28m-min'!E58</f>
        <v>18</v>
      </c>
      <c r="G249" s="14" t="e">
        <f>'80Nm 33mm 2.28m-min'!F58</f>
        <v>#N/A</v>
      </c>
      <c r="H249" s="41">
        <f>'80Nm 33mm 2.28m-min'!G58</f>
        <v>80</v>
      </c>
      <c r="I249" s="24" t="str">
        <f>'80Nm 33mm 2.28m-min'!H58</f>
        <v>J</v>
      </c>
      <c r="J249" s="35">
        <f>'80Nm 33mm 2.28m-min'!I58</f>
        <v>28</v>
      </c>
      <c r="K249" s="35">
        <f>'80Nm 33mm 2.28m-min'!J58</f>
        <v>35</v>
      </c>
      <c r="L249" s="25">
        <f>'80Nm 33mm 2.28m-min'!K58</f>
        <v>27.91</v>
      </c>
      <c r="M249" s="24" t="str">
        <f>'80Nm 33mm 2.28m-min'!L58</f>
        <v>Alluminio</v>
      </c>
      <c r="N249" s="25">
        <f>'80Nm 33mm 2.28m-min'!M58</f>
        <v>310.5</v>
      </c>
      <c r="O249" s="37">
        <f>'80Nm 33mm 2.28m-min'!N58</f>
        <v>80</v>
      </c>
      <c r="P249" s="41">
        <f>'80Nm 33mm 2.28m-min'!O58</f>
        <v>33</v>
      </c>
      <c r="Q249" s="46">
        <f>'80Nm 33mm 2.28m-min'!P58</f>
        <v>2.2810000000000001</v>
      </c>
      <c r="R249" s="14">
        <f>'80Nm 33mm 2.28m-min'!Q58</f>
        <v>28.875</v>
      </c>
      <c r="S249" s="26">
        <f>'80Nm 33mm 2.28m-min'!R58</f>
        <v>1</v>
      </c>
    </row>
    <row r="250" spans="1:19" x14ac:dyDescent="0.25">
      <c r="A250" s="24">
        <f>'80Nm 33mm 2.28m-min'!A59</f>
        <v>5219393</v>
      </c>
      <c r="B250" s="51">
        <f>Table1[[#This Row],[Durata d''esercizio min. Doppie corse]]/(Cycle_max*60*24)</f>
        <v>103.55938492063493</v>
      </c>
      <c r="C250" s="49">
        <f>'80Nm 33mm 2.28m-min'!B59</f>
        <v>2.375</v>
      </c>
      <c r="D250" s="24" t="str">
        <f>'80Nm 33mm 2.28m-min'!C59</f>
        <v>Ds18x80</v>
      </c>
      <c r="E250" s="24" t="str">
        <f>'80Nm 33mm 2.28m-min'!D59</f>
        <v>Ds</v>
      </c>
      <c r="F250" s="35">
        <f>'80Nm 33mm 2.28m-min'!E59</f>
        <v>18</v>
      </c>
      <c r="G250" s="14" t="e">
        <f>'80Nm 33mm 2.28m-min'!F59</f>
        <v>#N/A</v>
      </c>
      <c r="H250" s="41">
        <f>'80Nm 33mm 2.28m-min'!G59</f>
        <v>80</v>
      </c>
      <c r="I250" s="24" t="str">
        <f>'80Nm 33mm 2.28m-min'!H59</f>
        <v>J</v>
      </c>
      <c r="J250" s="35">
        <f>'80Nm 33mm 2.28m-min'!I59</f>
        <v>28</v>
      </c>
      <c r="K250" s="35">
        <f>'80Nm 33mm 2.28m-min'!J59</f>
        <v>35</v>
      </c>
      <c r="L250" s="25">
        <f>'80Nm 33mm 2.28m-min'!K59</f>
        <v>27.91</v>
      </c>
      <c r="M250" s="24" t="str">
        <f>'80Nm 33mm 2.28m-min'!L59</f>
        <v>Acciaio inox</v>
      </c>
      <c r="N250" s="25">
        <f>'80Nm 33mm 2.28m-min'!M59</f>
        <v>139.4</v>
      </c>
      <c r="O250" s="37">
        <f>'80Nm 33mm 2.28m-min'!N59</f>
        <v>80</v>
      </c>
      <c r="P250" s="41">
        <f>'80Nm 33mm 2.28m-min'!O59</f>
        <v>33</v>
      </c>
      <c r="Q250" s="46">
        <f>'80Nm 33mm 2.28m-min'!P59</f>
        <v>2.2810000000000001</v>
      </c>
      <c r="R250" s="14">
        <f>'80Nm 33mm 2.28m-min'!Q59</f>
        <v>28.875</v>
      </c>
      <c r="S250" s="26">
        <f>'80Nm 33mm 2.28m-min'!R59</f>
        <v>1</v>
      </c>
    </row>
    <row r="251" spans="1:19" x14ac:dyDescent="0.25">
      <c r="A251" s="24">
        <f>'120Nm 22mm 1.52m-min'!A60</f>
        <v>5219393</v>
      </c>
      <c r="B251" s="51">
        <f>Table1[[#This Row],[Durata d''esercizio min. Doppie corse]]/(Cycle_max*60*24)</f>
        <v>103.55938492063493</v>
      </c>
      <c r="C251" s="49">
        <f>'120Nm 22mm 1.52m-min'!B60</f>
        <v>3.532</v>
      </c>
      <c r="D251" s="24" t="str">
        <f>'120Nm 22mm 1.52m-min'!C60</f>
        <v>Ds18x80</v>
      </c>
      <c r="E251" s="24" t="str">
        <f>'120Nm 22mm 1.52m-min'!D60</f>
        <v>Ds</v>
      </c>
      <c r="F251" s="35">
        <f>'120Nm 22mm 1.52m-min'!E60</f>
        <v>18</v>
      </c>
      <c r="G251" s="14" t="e">
        <f>'120Nm 22mm 1.52m-min'!F60</f>
        <v>#N/A</v>
      </c>
      <c r="H251" s="41">
        <f>'120Nm 22mm 1.52m-min'!G60</f>
        <v>80</v>
      </c>
      <c r="I251" s="24" t="str">
        <f>'120Nm 22mm 1.52m-min'!H60</f>
        <v>J</v>
      </c>
      <c r="J251" s="35">
        <f>'120Nm 22mm 1.52m-min'!I60</f>
        <v>28</v>
      </c>
      <c r="K251" s="35">
        <f>'120Nm 22mm 1.52m-min'!J60</f>
        <v>35</v>
      </c>
      <c r="L251" s="25">
        <f>'120Nm 22mm 1.52m-min'!K60</f>
        <v>27.91</v>
      </c>
      <c r="M251" s="24" t="str">
        <f>'120Nm 22mm 1.52m-min'!L60</f>
        <v>Alluminio</v>
      </c>
      <c r="N251" s="25">
        <f>'120Nm 22mm 1.52m-min'!M60</f>
        <v>310.5</v>
      </c>
      <c r="O251" s="37">
        <f>'120Nm 22mm 1.52m-min'!N60</f>
        <v>120</v>
      </c>
      <c r="P251" s="41">
        <f>'120Nm 22mm 1.52m-min'!O60</f>
        <v>22</v>
      </c>
      <c r="Q251" s="46">
        <f>'120Nm 22mm 1.52m-min'!P60</f>
        <v>1.5209999999999999</v>
      </c>
      <c r="R251" s="14">
        <f>'120Nm 22mm 1.52m-min'!Q60</f>
        <v>19.25</v>
      </c>
      <c r="S251" s="26">
        <f>'120Nm 22mm 1.52m-min'!R60</f>
        <v>1</v>
      </c>
    </row>
    <row r="252" spans="1:19" x14ac:dyDescent="0.25">
      <c r="A252" s="24">
        <f>'120Nm 22mm 1.52m-min'!A61</f>
        <v>5219393</v>
      </c>
      <c r="B252" s="51">
        <f>Table1[[#This Row],[Durata d''esercizio min. Doppie corse]]/(Cycle_max*60*24)</f>
        <v>103.55938492063493</v>
      </c>
      <c r="C252" s="49">
        <f>'120Nm 22mm 1.52m-min'!B61</f>
        <v>3.532</v>
      </c>
      <c r="D252" s="24" t="str">
        <f>'120Nm 22mm 1.52m-min'!C61</f>
        <v>Ds18x80</v>
      </c>
      <c r="E252" s="24" t="str">
        <f>'120Nm 22mm 1.52m-min'!D61</f>
        <v>Ds</v>
      </c>
      <c r="F252" s="35">
        <f>'120Nm 22mm 1.52m-min'!E61</f>
        <v>18</v>
      </c>
      <c r="G252" s="14" t="e">
        <f>'120Nm 22mm 1.52m-min'!F61</f>
        <v>#N/A</v>
      </c>
      <c r="H252" s="41">
        <f>'120Nm 22mm 1.52m-min'!G61</f>
        <v>80</v>
      </c>
      <c r="I252" s="24" t="str">
        <f>'120Nm 22mm 1.52m-min'!H61</f>
        <v>J</v>
      </c>
      <c r="J252" s="35">
        <f>'120Nm 22mm 1.52m-min'!I61</f>
        <v>28</v>
      </c>
      <c r="K252" s="35">
        <f>'120Nm 22mm 1.52m-min'!J61</f>
        <v>35</v>
      </c>
      <c r="L252" s="25">
        <f>'120Nm 22mm 1.52m-min'!K61</f>
        <v>27.91</v>
      </c>
      <c r="M252" s="24" t="str">
        <f>'120Nm 22mm 1.52m-min'!L61</f>
        <v>Acciaio inox</v>
      </c>
      <c r="N252" s="25">
        <f>'120Nm 22mm 1.52m-min'!M61</f>
        <v>139.4</v>
      </c>
      <c r="O252" s="37">
        <f>'120Nm 22mm 1.52m-min'!N61</f>
        <v>120</v>
      </c>
      <c r="P252" s="41">
        <f>'120Nm 22mm 1.52m-min'!O61</f>
        <v>22</v>
      </c>
      <c r="Q252" s="46">
        <f>'120Nm 22mm 1.52m-min'!P61</f>
        <v>1.5209999999999999</v>
      </c>
      <c r="R252" s="14">
        <f>'120Nm 22mm 1.52m-min'!Q61</f>
        <v>19.25</v>
      </c>
      <c r="S252" s="26">
        <f>'120Nm 22mm 1.52m-min'!R61</f>
        <v>1</v>
      </c>
    </row>
    <row r="253" spans="1:19" x14ac:dyDescent="0.25">
      <c r="A253" s="24">
        <f>'240Nm 11mm 0.76m-min'!A60</f>
        <v>5219393</v>
      </c>
      <c r="B253" s="51">
        <f>Table1[[#This Row],[Durata d''esercizio min. Doppie corse]]/(Cycle_max*60*24)</f>
        <v>103.55938492063493</v>
      </c>
      <c r="C253" s="49">
        <f>'240Nm 11mm 0.76m-min'!B60</f>
        <v>7.0049999999999999</v>
      </c>
      <c r="D253" s="24" t="str">
        <f>'240Nm 11mm 0.76m-min'!C60</f>
        <v>Ds18x80</v>
      </c>
      <c r="E253" s="24" t="str">
        <f>'240Nm 11mm 0.76m-min'!D60</f>
        <v>Ds</v>
      </c>
      <c r="F253" s="35">
        <f>'240Nm 11mm 0.76m-min'!E60</f>
        <v>18</v>
      </c>
      <c r="G253" s="14" t="e">
        <f>'240Nm 11mm 0.76m-min'!F60</f>
        <v>#N/A</v>
      </c>
      <c r="H253" s="41">
        <f>'240Nm 11mm 0.76m-min'!G60</f>
        <v>80</v>
      </c>
      <c r="I253" s="24" t="str">
        <f>'240Nm 11mm 0.76m-min'!H60</f>
        <v>J</v>
      </c>
      <c r="J253" s="35">
        <f>'240Nm 11mm 0.76m-min'!I60</f>
        <v>28</v>
      </c>
      <c r="K253" s="35">
        <f>'240Nm 11mm 0.76m-min'!J60</f>
        <v>35</v>
      </c>
      <c r="L253" s="25">
        <f>'240Nm 11mm 0.76m-min'!K60</f>
        <v>27.91</v>
      </c>
      <c r="M253" s="24" t="str">
        <f>'240Nm 11mm 0.76m-min'!L60</f>
        <v>Alluminio</v>
      </c>
      <c r="N253" s="25">
        <f>'240Nm 11mm 0.76m-min'!M60</f>
        <v>310.5</v>
      </c>
      <c r="O253" s="37">
        <f>'240Nm 11mm 0.76m-min'!N60</f>
        <v>240</v>
      </c>
      <c r="P253" s="41">
        <f>'240Nm 11mm 0.76m-min'!O60</f>
        <v>11</v>
      </c>
      <c r="Q253" s="46">
        <f>'240Nm 11mm 0.76m-min'!P60</f>
        <v>0.76049999999999995</v>
      </c>
      <c r="R253" s="14">
        <f>'240Nm 11mm 0.76m-min'!Q60</f>
        <v>9.625</v>
      </c>
      <c r="S253" s="26">
        <f>'240Nm 11mm 0.76m-min'!R60</f>
        <v>1</v>
      </c>
    </row>
    <row r="254" spans="1:19" x14ac:dyDescent="0.25">
      <c r="A254" s="24">
        <f>'240Nm 11mm 0.76m-min'!A61</f>
        <v>5219393</v>
      </c>
      <c r="B254" s="51">
        <f>Table1[[#This Row],[Durata d''esercizio min. Doppie corse]]/(Cycle_max*60*24)</f>
        <v>103.55938492063493</v>
      </c>
      <c r="C254" s="49">
        <f>'240Nm 11mm 0.76m-min'!B61</f>
        <v>7.0049999999999999</v>
      </c>
      <c r="D254" s="24" t="str">
        <f>'240Nm 11mm 0.76m-min'!C61</f>
        <v>Ds18x80</v>
      </c>
      <c r="E254" s="24" t="str">
        <f>'240Nm 11mm 0.76m-min'!D61</f>
        <v>Ds</v>
      </c>
      <c r="F254" s="35">
        <f>'240Nm 11mm 0.76m-min'!E61</f>
        <v>18</v>
      </c>
      <c r="G254" s="14" t="e">
        <f>'240Nm 11mm 0.76m-min'!F61</f>
        <v>#N/A</v>
      </c>
      <c r="H254" s="41">
        <f>'240Nm 11mm 0.76m-min'!G61</f>
        <v>80</v>
      </c>
      <c r="I254" s="24" t="str">
        <f>'240Nm 11mm 0.76m-min'!H61</f>
        <v>J</v>
      </c>
      <c r="J254" s="35">
        <f>'240Nm 11mm 0.76m-min'!I61</f>
        <v>28</v>
      </c>
      <c r="K254" s="35">
        <f>'240Nm 11mm 0.76m-min'!J61</f>
        <v>35</v>
      </c>
      <c r="L254" s="25">
        <f>'240Nm 11mm 0.76m-min'!K61</f>
        <v>27.91</v>
      </c>
      <c r="M254" s="24" t="str">
        <f>'240Nm 11mm 0.76m-min'!L61</f>
        <v>Acciaio inox</v>
      </c>
      <c r="N254" s="25">
        <f>'240Nm 11mm 0.76m-min'!M61</f>
        <v>139.4</v>
      </c>
      <c r="O254" s="37">
        <f>'240Nm 11mm 0.76m-min'!N61</f>
        <v>240</v>
      </c>
      <c r="P254" s="41">
        <f>'240Nm 11mm 0.76m-min'!O61</f>
        <v>11</v>
      </c>
      <c r="Q254" s="46">
        <f>'240Nm 11mm 0.76m-min'!P61</f>
        <v>0.76049999999999995</v>
      </c>
      <c r="R254" s="14">
        <f>'240Nm 11mm 0.76m-min'!Q61</f>
        <v>9.625</v>
      </c>
      <c r="S254" s="26">
        <f>'240Nm 11mm 0.76m-min'!R61</f>
        <v>1</v>
      </c>
    </row>
    <row r="255" spans="1:19" x14ac:dyDescent="0.25">
      <c r="A255" s="24">
        <f>'80Nm 33mm 2.28m-min'!A60</f>
        <v>5169677</v>
      </c>
      <c r="B255" s="51">
        <f>Table1[[#This Row],[Durata d''esercizio min. Doppie corse]]/(Cycle_max*60*24)</f>
        <v>102.57295634920635</v>
      </c>
      <c r="C255" s="49">
        <f>'80Nm 33mm 2.28m-min'!B60</f>
        <v>0.378</v>
      </c>
      <c r="D255" s="24" t="str">
        <f>'80Nm 33mm 2.28m-min'!C60</f>
        <v>Tr20x4</v>
      </c>
      <c r="E255" s="24" t="str">
        <f>'80Nm 33mm 2.28m-min'!D60</f>
        <v>Tr</v>
      </c>
      <c r="F255" s="35">
        <f>'80Nm 33mm 2.28m-min'!E60</f>
        <v>20</v>
      </c>
      <c r="G255" s="14" t="e">
        <f>'80Nm 33mm 2.28m-min'!F60</f>
        <v>#N/A</v>
      </c>
      <c r="H255" s="41">
        <f>'80Nm 33mm 2.28m-min'!G60</f>
        <v>4</v>
      </c>
      <c r="I255" s="24" t="str">
        <f>'80Nm 33mm 2.28m-min'!H60</f>
        <v>R</v>
      </c>
      <c r="J255" s="35">
        <f>'80Nm 33mm 2.28m-min'!I60</f>
        <v>32</v>
      </c>
      <c r="K255" s="35">
        <f>'80Nm 33mm 2.28m-min'!J60</f>
        <v>44</v>
      </c>
      <c r="L255" s="25">
        <f>'80Nm 33mm 2.28m-min'!K60</f>
        <v>12.68</v>
      </c>
      <c r="M255" s="24" t="str">
        <f>'80Nm 33mm 2.28m-min'!L60</f>
        <v>Acciaio inox</v>
      </c>
      <c r="N255" s="25">
        <f>'80Nm 33mm 2.28m-min'!M60</f>
        <v>124.89</v>
      </c>
      <c r="O255" s="37">
        <f>'80Nm 33mm 2.28m-min'!N60</f>
        <v>80</v>
      </c>
      <c r="P255" s="41">
        <f>'80Nm 33mm 2.28m-min'!O60</f>
        <v>33</v>
      </c>
      <c r="Q255" s="46">
        <f>'80Nm 33mm 2.28m-min'!P60</f>
        <v>2.2810000000000001</v>
      </c>
      <c r="R255" s="14">
        <f>'80Nm 33mm 2.28m-min'!Q60</f>
        <v>577.5</v>
      </c>
      <c r="S255" s="26">
        <f>'80Nm 33mm 2.28m-min'!R60</f>
        <v>1</v>
      </c>
    </row>
    <row r="256" spans="1:19" x14ac:dyDescent="0.25">
      <c r="A256" s="24">
        <f>'120Nm 22mm 1.52m-min'!A62</f>
        <v>5169677</v>
      </c>
      <c r="B256" s="51">
        <f>Table1[[#This Row],[Durata d''esercizio min. Doppie corse]]/(Cycle_max*60*24)</f>
        <v>102.57295634920635</v>
      </c>
      <c r="C256" s="49">
        <f>'120Nm 22mm 1.52m-min'!B62</f>
        <v>0.53700000000000003</v>
      </c>
      <c r="D256" s="24" t="str">
        <f>'120Nm 22mm 1.52m-min'!C62</f>
        <v>Tr20x4</v>
      </c>
      <c r="E256" s="24" t="str">
        <f>'120Nm 22mm 1.52m-min'!D62</f>
        <v>Tr</v>
      </c>
      <c r="F256" s="35">
        <f>'120Nm 22mm 1.52m-min'!E62</f>
        <v>20</v>
      </c>
      <c r="G256" s="14" t="e">
        <f>'120Nm 22mm 1.52m-min'!F62</f>
        <v>#N/A</v>
      </c>
      <c r="H256" s="41">
        <f>'120Nm 22mm 1.52m-min'!G62</f>
        <v>4</v>
      </c>
      <c r="I256" s="24" t="str">
        <f>'120Nm 22mm 1.52m-min'!H62</f>
        <v>R</v>
      </c>
      <c r="J256" s="35">
        <f>'120Nm 22mm 1.52m-min'!I62</f>
        <v>32</v>
      </c>
      <c r="K256" s="35">
        <f>'120Nm 22mm 1.52m-min'!J62</f>
        <v>44</v>
      </c>
      <c r="L256" s="25">
        <f>'120Nm 22mm 1.52m-min'!K62</f>
        <v>12.68</v>
      </c>
      <c r="M256" s="24" t="str">
        <f>'120Nm 22mm 1.52m-min'!L62</f>
        <v>Acciaio inox</v>
      </c>
      <c r="N256" s="25">
        <f>'120Nm 22mm 1.52m-min'!M62</f>
        <v>124.89</v>
      </c>
      <c r="O256" s="37">
        <f>'120Nm 22mm 1.52m-min'!N62</f>
        <v>120</v>
      </c>
      <c r="P256" s="41">
        <f>'120Nm 22mm 1.52m-min'!O62</f>
        <v>22</v>
      </c>
      <c r="Q256" s="46">
        <f>'120Nm 22mm 1.52m-min'!P62</f>
        <v>1.5209999999999999</v>
      </c>
      <c r="R256" s="14">
        <f>'120Nm 22mm 1.52m-min'!Q62</f>
        <v>385</v>
      </c>
      <c r="S256" s="26">
        <f>'120Nm 22mm 1.52m-min'!R62</f>
        <v>1</v>
      </c>
    </row>
    <row r="257" spans="1:19" x14ac:dyDescent="0.25">
      <c r="A257" s="24">
        <f>'240Nm 11mm 0.76m-min'!A62</f>
        <v>5169677</v>
      </c>
      <c r="B257" s="51">
        <f>Table1[[#This Row],[Durata d''esercizio min. Doppie corse]]/(Cycle_max*60*24)</f>
        <v>102.57295634920635</v>
      </c>
      <c r="C257" s="49">
        <f>'240Nm 11mm 0.76m-min'!B62</f>
        <v>1.0149999999999999</v>
      </c>
      <c r="D257" s="24" t="str">
        <f>'240Nm 11mm 0.76m-min'!C62</f>
        <v>Tr20x4</v>
      </c>
      <c r="E257" s="24" t="str">
        <f>'240Nm 11mm 0.76m-min'!D62</f>
        <v>Tr</v>
      </c>
      <c r="F257" s="35">
        <f>'240Nm 11mm 0.76m-min'!E62</f>
        <v>20</v>
      </c>
      <c r="G257" s="14" t="e">
        <f>'240Nm 11mm 0.76m-min'!F62</f>
        <v>#N/A</v>
      </c>
      <c r="H257" s="41">
        <f>'240Nm 11mm 0.76m-min'!G62</f>
        <v>4</v>
      </c>
      <c r="I257" s="24" t="str">
        <f>'240Nm 11mm 0.76m-min'!H62</f>
        <v>R</v>
      </c>
      <c r="J257" s="35">
        <f>'240Nm 11mm 0.76m-min'!I62</f>
        <v>32</v>
      </c>
      <c r="K257" s="35">
        <f>'240Nm 11mm 0.76m-min'!J62</f>
        <v>44</v>
      </c>
      <c r="L257" s="25">
        <f>'240Nm 11mm 0.76m-min'!K62</f>
        <v>12.68</v>
      </c>
      <c r="M257" s="24" t="str">
        <f>'240Nm 11mm 0.76m-min'!L62</f>
        <v>Acciaio inox</v>
      </c>
      <c r="N257" s="25">
        <f>'240Nm 11mm 0.76m-min'!M62</f>
        <v>124.89</v>
      </c>
      <c r="O257" s="37">
        <f>'240Nm 11mm 0.76m-min'!N62</f>
        <v>240</v>
      </c>
      <c r="P257" s="41">
        <f>'240Nm 11mm 0.76m-min'!O62</f>
        <v>11</v>
      </c>
      <c r="Q257" s="46">
        <f>'240Nm 11mm 0.76m-min'!P62</f>
        <v>0.76049999999999995</v>
      </c>
      <c r="R257" s="14">
        <f>'240Nm 11mm 0.76m-min'!Q62</f>
        <v>192.5</v>
      </c>
      <c r="S257" s="26">
        <f>'240Nm 11mm 0.76m-min'!R62</f>
        <v>1</v>
      </c>
    </row>
    <row r="258" spans="1:19" x14ac:dyDescent="0.25">
      <c r="A258" s="24">
        <f>'80Nm 33mm 2.28m-min'!A61</f>
        <v>5098006</v>
      </c>
      <c r="B258" s="51">
        <f>Table1[[#This Row],[Durata d''esercizio min. Doppie corse]]/(Cycle_max*60*24)</f>
        <v>101.1509126984127</v>
      </c>
      <c r="C258" s="49">
        <f>'80Nm 33mm 2.28m-min'!B61</f>
        <v>0.81799999999999995</v>
      </c>
      <c r="D258" s="24" t="str">
        <f>'80Nm 33mm 2.28m-min'!C61</f>
        <v>Ds14x30</v>
      </c>
      <c r="E258" s="24" t="str">
        <f>'80Nm 33mm 2.28m-min'!D61</f>
        <v>Ds</v>
      </c>
      <c r="F258" s="35">
        <f>'80Nm 33mm 2.28m-min'!E61</f>
        <v>14</v>
      </c>
      <c r="G258" s="14" t="e">
        <f>'80Nm 33mm 2.28m-min'!F61</f>
        <v>#N/A</v>
      </c>
      <c r="H258" s="41">
        <f>'80Nm 33mm 2.28m-min'!G61</f>
        <v>30</v>
      </c>
      <c r="I258" s="24" t="str">
        <f>'80Nm 33mm 2.28m-min'!H61</f>
        <v>J</v>
      </c>
      <c r="J258" s="35">
        <f>'80Nm 33mm 2.28m-min'!I61</f>
        <v>28</v>
      </c>
      <c r="K258" s="35">
        <f>'80Nm 33mm 2.28m-min'!J61</f>
        <v>35</v>
      </c>
      <c r="L258" s="25">
        <f>'80Nm 33mm 2.28m-min'!K61</f>
        <v>24.16</v>
      </c>
      <c r="M258" s="24" t="str">
        <f>'80Nm 33mm 2.28m-min'!L61</f>
        <v>Acciaio inox</v>
      </c>
      <c r="N258" s="25">
        <f>'80Nm 33mm 2.28m-min'!M61</f>
        <v>90.2</v>
      </c>
      <c r="O258" s="37">
        <f>'80Nm 33mm 2.28m-min'!N61</f>
        <v>80</v>
      </c>
      <c r="P258" s="41">
        <f>'80Nm 33mm 2.28m-min'!O61</f>
        <v>33</v>
      </c>
      <c r="Q258" s="46">
        <f>'80Nm 33mm 2.28m-min'!P61</f>
        <v>2.2810000000000001</v>
      </c>
      <c r="R258" s="14">
        <f>'80Nm 33mm 2.28m-min'!Q61</f>
        <v>77</v>
      </c>
      <c r="S258" s="26">
        <f>'80Nm 33mm 2.28m-min'!R61</f>
        <v>1</v>
      </c>
    </row>
    <row r="259" spans="1:19" x14ac:dyDescent="0.25">
      <c r="A259" s="24">
        <f>'80Nm 33mm 2.28m-min'!A62</f>
        <v>5098006</v>
      </c>
      <c r="B259" s="51">
        <f>Table1[[#This Row],[Durata d''esercizio min. Doppie corse]]/(Cycle_max*60*24)</f>
        <v>101.1509126984127</v>
      </c>
      <c r="C259" s="49">
        <f>'80Nm 33mm 2.28m-min'!B62</f>
        <v>0.70199999999999996</v>
      </c>
      <c r="D259" s="24" t="str">
        <f>'80Nm 33mm 2.28m-min'!C62</f>
        <v>Ds14x25</v>
      </c>
      <c r="E259" s="24" t="str">
        <f>'80Nm 33mm 2.28m-min'!D62</f>
        <v>Ds</v>
      </c>
      <c r="F259" s="35">
        <f>'80Nm 33mm 2.28m-min'!E62</f>
        <v>14</v>
      </c>
      <c r="G259" s="14" t="e">
        <f>'80Nm 33mm 2.28m-min'!F62</f>
        <v>#N/A</v>
      </c>
      <c r="H259" s="41">
        <f>'80Nm 33mm 2.28m-min'!G62</f>
        <v>25</v>
      </c>
      <c r="I259" s="24" t="str">
        <f>'80Nm 33mm 2.28m-min'!H62</f>
        <v>J</v>
      </c>
      <c r="J259" s="35">
        <f>'80Nm 33mm 2.28m-min'!I62</f>
        <v>28</v>
      </c>
      <c r="K259" s="35">
        <f>'80Nm 33mm 2.28m-min'!J62</f>
        <v>35</v>
      </c>
      <c r="L259" s="25">
        <f>'80Nm 33mm 2.28m-min'!K62</f>
        <v>24.16</v>
      </c>
      <c r="M259" s="24" t="str">
        <f>'80Nm 33mm 2.28m-min'!L62</f>
        <v>Acciaio inox</v>
      </c>
      <c r="N259" s="25">
        <f>'80Nm 33mm 2.28m-min'!M62</f>
        <v>90.2</v>
      </c>
      <c r="O259" s="37">
        <f>'80Nm 33mm 2.28m-min'!N62</f>
        <v>80</v>
      </c>
      <c r="P259" s="41">
        <f>'80Nm 33mm 2.28m-min'!O62</f>
        <v>33</v>
      </c>
      <c r="Q259" s="46">
        <f>'80Nm 33mm 2.28m-min'!P62</f>
        <v>2.2810000000000001</v>
      </c>
      <c r="R259" s="14">
        <f>'80Nm 33mm 2.28m-min'!Q62</f>
        <v>92.4</v>
      </c>
      <c r="S259" s="26">
        <f>'80Nm 33mm 2.28m-min'!R62</f>
        <v>1</v>
      </c>
    </row>
    <row r="260" spans="1:19" x14ac:dyDescent="0.25">
      <c r="A260" s="24">
        <f>'120Nm 22mm 1.52m-min'!A63</f>
        <v>5098006</v>
      </c>
      <c r="B260" s="51">
        <f>Table1[[#This Row],[Durata d''esercizio min. Doppie corse]]/(Cycle_max*60*24)</f>
        <v>101.1509126984127</v>
      </c>
      <c r="C260" s="49">
        <f>'120Nm 22mm 1.52m-min'!B63</f>
        <v>1.0229999999999999</v>
      </c>
      <c r="D260" s="24" t="str">
        <f>'120Nm 22mm 1.52m-min'!C63</f>
        <v>Ds14x25</v>
      </c>
      <c r="E260" s="24" t="str">
        <f>'120Nm 22mm 1.52m-min'!D63</f>
        <v>Ds</v>
      </c>
      <c r="F260" s="35">
        <f>'120Nm 22mm 1.52m-min'!E63</f>
        <v>14</v>
      </c>
      <c r="G260" s="14" t="e">
        <f>'120Nm 22mm 1.52m-min'!F63</f>
        <v>#N/A</v>
      </c>
      <c r="H260" s="41">
        <f>'120Nm 22mm 1.52m-min'!G63</f>
        <v>25</v>
      </c>
      <c r="I260" s="24" t="str">
        <f>'120Nm 22mm 1.52m-min'!H63</f>
        <v>J</v>
      </c>
      <c r="J260" s="35">
        <f>'120Nm 22mm 1.52m-min'!I63</f>
        <v>28</v>
      </c>
      <c r="K260" s="35">
        <f>'120Nm 22mm 1.52m-min'!J63</f>
        <v>35</v>
      </c>
      <c r="L260" s="25">
        <f>'120Nm 22mm 1.52m-min'!K63</f>
        <v>24.16</v>
      </c>
      <c r="M260" s="24" t="str">
        <f>'120Nm 22mm 1.52m-min'!L63</f>
        <v>Acciaio inox</v>
      </c>
      <c r="N260" s="25">
        <f>'120Nm 22mm 1.52m-min'!M63</f>
        <v>90.2</v>
      </c>
      <c r="O260" s="37">
        <f>'120Nm 22mm 1.52m-min'!N63</f>
        <v>120</v>
      </c>
      <c r="P260" s="41">
        <f>'120Nm 22mm 1.52m-min'!O63</f>
        <v>22</v>
      </c>
      <c r="Q260" s="46">
        <f>'120Nm 22mm 1.52m-min'!P63</f>
        <v>1.5209999999999999</v>
      </c>
      <c r="R260" s="14">
        <f>'120Nm 22mm 1.52m-min'!Q63</f>
        <v>61.6</v>
      </c>
      <c r="S260" s="26">
        <f>'120Nm 22mm 1.52m-min'!R63</f>
        <v>1</v>
      </c>
    </row>
    <row r="261" spans="1:19" x14ac:dyDescent="0.25">
      <c r="A261" s="24">
        <f>'120Nm 22mm 1.52m-min'!A64</f>
        <v>5098006</v>
      </c>
      <c r="B261" s="51">
        <f>Table1[[#This Row],[Durata d''esercizio min. Doppie corse]]/(Cycle_max*60*24)</f>
        <v>101.1509126984127</v>
      </c>
      <c r="C261" s="49">
        <f>'120Nm 22mm 1.52m-min'!B64</f>
        <v>1.1970000000000001</v>
      </c>
      <c r="D261" s="24" t="str">
        <f>'120Nm 22mm 1.52m-min'!C64</f>
        <v>Ds14x30</v>
      </c>
      <c r="E261" s="24" t="str">
        <f>'120Nm 22mm 1.52m-min'!D64</f>
        <v>Ds</v>
      </c>
      <c r="F261" s="35">
        <f>'120Nm 22mm 1.52m-min'!E64</f>
        <v>14</v>
      </c>
      <c r="G261" s="14" t="e">
        <f>'120Nm 22mm 1.52m-min'!F64</f>
        <v>#N/A</v>
      </c>
      <c r="H261" s="41">
        <f>'120Nm 22mm 1.52m-min'!G64</f>
        <v>30</v>
      </c>
      <c r="I261" s="24" t="str">
        <f>'120Nm 22mm 1.52m-min'!H64</f>
        <v>J</v>
      </c>
      <c r="J261" s="35">
        <f>'120Nm 22mm 1.52m-min'!I64</f>
        <v>28</v>
      </c>
      <c r="K261" s="35">
        <f>'120Nm 22mm 1.52m-min'!J64</f>
        <v>35</v>
      </c>
      <c r="L261" s="25">
        <f>'120Nm 22mm 1.52m-min'!K64</f>
        <v>24.16</v>
      </c>
      <c r="M261" s="24" t="str">
        <f>'120Nm 22mm 1.52m-min'!L64</f>
        <v>Acciaio inox</v>
      </c>
      <c r="N261" s="25">
        <f>'120Nm 22mm 1.52m-min'!M64</f>
        <v>90.2</v>
      </c>
      <c r="O261" s="37">
        <f>'120Nm 22mm 1.52m-min'!N64</f>
        <v>120</v>
      </c>
      <c r="P261" s="41">
        <f>'120Nm 22mm 1.52m-min'!O64</f>
        <v>22</v>
      </c>
      <c r="Q261" s="46">
        <f>'120Nm 22mm 1.52m-min'!P64</f>
        <v>1.5209999999999999</v>
      </c>
      <c r="R261" s="14">
        <f>'120Nm 22mm 1.52m-min'!Q64</f>
        <v>51.333333333333336</v>
      </c>
      <c r="S261" s="26">
        <f>'120Nm 22mm 1.52m-min'!R64</f>
        <v>1</v>
      </c>
    </row>
    <row r="262" spans="1:19" x14ac:dyDescent="0.25">
      <c r="A262" s="24">
        <f>'240Nm 11mm 0.76m-min'!A63</f>
        <v>5098006</v>
      </c>
      <c r="B262" s="51">
        <f>Table1[[#This Row],[Durata d''esercizio min. Doppie corse]]/(Cycle_max*60*24)</f>
        <v>101.1509126984127</v>
      </c>
      <c r="C262" s="49">
        <f>'240Nm 11mm 0.76m-min'!B63</f>
        <v>1.9850000000000001</v>
      </c>
      <c r="D262" s="24" t="str">
        <f>'240Nm 11mm 0.76m-min'!C63</f>
        <v>Ds14x25</v>
      </c>
      <c r="E262" s="24" t="str">
        <f>'240Nm 11mm 0.76m-min'!D63</f>
        <v>Ds</v>
      </c>
      <c r="F262" s="35">
        <f>'240Nm 11mm 0.76m-min'!E63</f>
        <v>14</v>
      </c>
      <c r="G262" s="14" t="e">
        <f>'240Nm 11mm 0.76m-min'!F63</f>
        <v>#N/A</v>
      </c>
      <c r="H262" s="41">
        <f>'240Nm 11mm 0.76m-min'!G63</f>
        <v>25</v>
      </c>
      <c r="I262" s="24" t="str">
        <f>'240Nm 11mm 0.76m-min'!H63</f>
        <v>J</v>
      </c>
      <c r="J262" s="35">
        <f>'240Nm 11mm 0.76m-min'!I63</f>
        <v>28</v>
      </c>
      <c r="K262" s="35">
        <f>'240Nm 11mm 0.76m-min'!J63</f>
        <v>35</v>
      </c>
      <c r="L262" s="25">
        <f>'240Nm 11mm 0.76m-min'!K63</f>
        <v>24.16</v>
      </c>
      <c r="M262" s="24" t="str">
        <f>'240Nm 11mm 0.76m-min'!L63</f>
        <v>Acciaio inox</v>
      </c>
      <c r="N262" s="25">
        <f>'240Nm 11mm 0.76m-min'!M63</f>
        <v>90.2</v>
      </c>
      <c r="O262" s="37">
        <f>'240Nm 11mm 0.76m-min'!N63</f>
        <v>240</v>
      </c>
      <c r="P262" s="41">
        <f>'240Nm 11mm 0.76m-min'!O63</f>
        <v>11</v>
      </c>
      <c r="Q262" s="46">
        <f>'240Nm 11mm 0.76m-min'!P63</f>
        <v>0.76049999999999995</v>
      </c>
      <c r="R262" s="14">
        <f>'240Nm 11mm 0.76m-min'!Q63</f>
        <v>30.8</v>
      </c>
      <c r="S262" s="26">
        <f>'240Nm 11mm 0.76m-min'!R63</f>
        <v>1</v>
      </c>
    </row>
    <row r="263" spans="1:19" x14ac:dyDescent="0.25">
      <c r="A263" s="24">
        <f>'240Nm 11mm 0.76m-min'!A64</f>
        <v>5098006</v>
      </c>
      <c r="B263" s="51">
        <f>Table1[[#This Row],[Durata d''esercizio min. Doppie corse]]/(Cycle_max*60*24)</f>
        <v>101.1509126984127</v>
      </c>
      <c r="C263" s="49">
        <f>'240Nm 11mm 0.76m-min'!B64</f>
        <v>2.3340000000000001</v>
      </c>
      <c r="D263" s="24" t="str">
        <f>'240Nm 11mm 0.76m-min'!C64</f>
        <v>Ds14x30</v>
      </c>
      <c r="E263" s="24" t="str">
        <f>'240Nm 11mm 0.76m-min'!D64</f>
        <v>Ds</v>
      </c>
      <c r="F263" s="35">
        <f>'240Nm 11mm 0.76m-min'!E64</f>
        <v>14</v>
      </c>
      <c r="G263" s="14" t="e">
        <f>'240Nm 11mm 0.76m-min'!F64</f>
        <v>#N/A</v>
      </c>
      <c r="H263" s="41">
        <f>'240Nm 11mm 0.76m-min'!G64</f>
        <v>30</v>
      </c>
      <c r="I263" s="24" t="str">
        <f>'240Nm 11mm 0.76m-min'!H64</f>
        <v>J</v>
      </c>
      <c r="J263" s="35">
        <f>'240Nm 11mm 0.76m-min'!I64</f>
        <v>28</v>
      </c>
      <c r="K263" s="35">
        <f>'240Nm 11mm 0.76m-min'!J64</f>
        <v>35</v>
      </c>
      <c r="L263" s="25">
        <f>'240Nm 11mm 0.76m-min'!K64</f>
        <v>24.16</v>
      </c>
      <c r="M263" s="24" t="str">
        <f>'240Nm 11mm 0.76m-min'!L64</f>
        <v>Acciaio inox</v>
      </c>
      <c r="N263" s="25">
        <f>'240Nm 11mm 0.76m-min'!M64</f>
        <v>90.2</v>
      </c>
      <c r="O263" s="37">
        <f>'240Nm 11mm 0.76m-min'!N64</f>
        <v>240</v>
      </c>
      <c r="P263" s="41">
        <f>'240Nm 11mm 0.76m-min'!O64</f>
        <v>11</v>
      </c>
      <c r="Q263" s="46">
        <f>'240Nm 11mm 0.76m-min'!P64</f>
        <v>0.76049999999999995</v>
      </c>
      <c r="R263" s="14">
        <f>'240Nm 11mm 0.76m-min'!Q64</f>
        <v>25.666666666666668</v>
      </c>
      <c r="S263" s="26">
        <f>'240Nm 11mm 0.76m-min'!R64</f>
        <v>1</v>
      </c>
    </row>
    <row r="264" spans="1:19" x14ac:dyDescent="0.25">
      <c r="A264" s="24">
        <f>'80Nm 33mm 2.28m-min'!A63</f>
        <v>5069618</v>
      </c>
      <c r="B264" s="51">
        <f>Table1[[#This Row],[Durata d''esercizio min. Doppie corse]]/(Cycle_max*60*24)</f>
        <v>100.58765873015874</v>
      </c>
      <c r="C264" s="49">
        <f>'80Nm 33mm 2.28m-min'!B63</f>
        <v>0.378</v>
      </c>
      <c r="D264" s="24" t="str">
        <f>'80Nm 33mm 2.28m-min'!C63</f>
        <v>Tr20x4</v>
      </c>
      <c r="E264" s="24" t="str">
        <f>'80Nm 33mm 2.28m-min'!D63</f>
        <v>Tr</v>
      </c>
      <c r="F264" s="35">
        <f>'80Nm 33mm 2.28m-min'!E63</f>
        <v>20</v>
      </c>
      <c r="G264" s="14" t="e">
        <f>'80Nm 33mm 2.28m-min'!F63</f>
        <v>#N/A</v>
      </c>
      <c r="H264" s="41">
        <f>'80Nm 33mm 2.28m-min'!G63</f>
        <v>4</v>
      </c>
      <c r="I264" s="24" t="str">
        <f>'80Nm 33mm 2.28m-min'!H63</f>
        <v>J</v>
      </c>
      <c r="J264" s="35">
        <f>'80Nm 33mm 2.28m-min'!I63</f>
        <v>32</v>
      </c>
      <c r="K264" s="35">
        <f>'80Nm 33mm 2.28m-min'!J63</f>
        <v>44</v>
      </c>
      <c r="L264" s="25">
        <f>'80Nm 33mm 2.28m-min'!K63</f>
        <v>15.39</v>
      </c>
      <c r="M264" s="24" t="str">
        <f>'80Nm 33mm 2.28m-min'!L63</f>
        <v>Alluminio</v>
      </c>
      <c r="N264" s="25">
        <f>'80Nm 33mm 2.28m-min'!M63</f>
        <v>255</v>
      </c>
      <c r="O264" s="37">
        <f>'80Nm 33mm 2.28m-min'!N63</f>
        <v>80</v>
      </c>
      <c r="P264" s="41">
        <f>'80Nm 33mm 2.28m-min'!O63</f>
        <v>33</v>
      </c>
      <c r="Q264" s="46">
        <f>'80Nm 33mm 2.28m-min'!P63</f>
        <v>2.2810000000000001</v>
      </c>
      <c r="R264" s="14">
        <f>'80Nm 33mm 2.28m-min'!Q63</f>
        <v>577.5</v>
      </c>
      <c r="S264" s="26">
        <f>'80Nm 33mm 2.28m-min'!R63</f>
        <v>1</v>
      </c>
    </row>
    <row r="265" spans="1:19" x14ac:dyDescent="0.25">
      <c r="A265" s="24">
        <f>'120Nm 22mm 1.52m-min'!A65</f>
        <v>5069618</v>
      </c>
      <c r="B265" s="51">
        <f>Table1[[#This Row],[Durata d''esercizio min. Doppie corse]]/(Cycle_max*60*24)</f>
        <v>100.58765873015874</v>
      </c>
      <c r="C265" s="49">
        <f>'120Nm 22mm 1.52m-min'!B65</f>
        <v>0.53700000000000003</v>
      </c>
      <c r="D265" s="24" t="str">
        <f>'120Nm 22mm 1.52m-min'!C65</f>
        <v>Tr20x4</v>
      </c>
      <c r="E265" s="24" t="str">
        <f>'120Nm 22mm 1.52m-min'!D65</f>
        <v>Tr</v>
      </c>
      <c r="F265" s="35">
        <f>'120Nm 22mm 1.52m-min'!E65</f>
        <v>20</v>
      </c>
      <c r="G265" s="14" t="e">
        <f>'120Nm 22mm 1.52m-min'!F65</f>
        <v>#N/A</v>
      </c>
      <c r="H265" s="41">
        <f>'120Nm 22mm 1.52m-min'!G65</f>
        <v>4</v>
      </c>
      <c r="I265" s="24" t="str">
        <f>'120Nm 22mm 1.52m-min'!H65</f>
        <v>J</v>
      </c>
      <c r="J265" s="35">
        <f>'120Nm 22mm 1.52m-min'!I65</f>
        <v>32</v>
      </c>
      <c r="K265" s="35">
        <f>'120Nm 22mm 1.52m-min'!J65</f>
        <v>44</v>
      </c>
      <c r="L265" s="25">
        <f>'120Nm 22mm 1.52m-min'!K65</f>
        <v>15.39</v>
      </c>
      <c r="M265" s="24" t="str">
        <f>'120Nm 22mm 1.52m-min'!L65</f>
        <v>Alluminio</v>
      </c>
      <c r="N265" s="25">
        <f>'120Nm 22mm 1.52m-min'!M65</f>
        <v>255</v>
      </c>
      <c r="O265" s="37">
        <f>'120Nm 22mm 1.52m-min'!N65</f>
        <v>120</v>
      </c>
      <c r="P265" s="41">
        <f>'120Nm 22mm 1.52m-min'!O65</f>
        <v>22</v>
      </c>
      <c r="Q265" s="46">
        <f>'120Nm 22mm 1.52m-min'!P65</f>
        <v>1.5209999999999999</v>
      </c>
      <c r="R265" s="14">
        <f>'120Nm 22mm 1.52m-min'!Q65</f>
        <v>385</v>
      </c>
      <c r="S265" s="26">
        <f>'120Nm 22mm 1.52m-min'!R65</f>
        <v>1</v>
      </c>
    </row>
    <row r="266" spans="1:19" x14ac:dyDescent="0.25">
      <c r="A266" s="24">
        <f>'240Nm 11mm 0.76m-min'!A65</f>
        <v>5069618</v>
      </c>
      <c r="B266" s="51">
        <f>Table1[[#This Row],[Durata d''esercizio min. Doppie corse]]/(Cycle_max*60*24)</f>
        <v>100.58765873015874</v>
      </c>
      <c r="C266" s="49">
        <f>'240Nm 11mm 0.76m-min'!B65</f>
        <v>1.0149999999999999</v>
      </c>
      <c r="D266" s="24" t="str">
        <f>'240Nm 11mm 0.76m-min'!C65</f>
        <v>Tr20x4</v>
      </c>
      <c r="E266" s="24" t="str">
        <f>'240Nm 11mm 0.76m-min'!D65</f>
        <v>Tr</v>
      </c>
      <c r="F266" s="35">
        <f>'240Nm 11mm 0.76m-min'!E65</f>
        <v>20</v>
      </c>
      <c r="G266" s="14" t="e">
        <f>'240Nm 11mm 0.76m-min'!F65</f>
        <v>#N/A</v>
      </c>
      <c r="H266" s="41">
        <f>'240Nm 11mm 0.76m-min'!G65</f>
        <v>4</v>
      </c>
      <c r="I266" s="24" t="str">
        <f>'240Nm 11mm 0.76m-min'!H65</f>
        <v>J</v>
      </c>
      <c r="J266" s="35">
        <f>'240Nm 11mm 0.76m-min'!I65</f>
        <v>32</v>
      </c>
      <c r="K266" s="35">
        <f>'240Nm 11mm 0.76m-min'!J65</f>
        <v>44</v>
      </c>
      <c r="L266" s="25">
        <f>'240Nm 11mm 0.76m-min'!K65</f>
        <v>15.39</v>
      </c>
      <c r="M266" s="24" t="str">
        <f>'240Nm 11mm 0.76m-min'!L65</f>
        <v>Alluminio</v>
      </c>
      <c r="N266" s="25">
        <f>'240Nm 11mm 0.76m-min'!M65</f>
        <v>255</v>
      </c>
      <c r="O266" s="37">
        <f>'240Nm 11mm 0.76m-min'!N65</f>
        <v>240</v>
      </c>
      <c r="P266" s="41">
        <f>'240Nm 11mm 0.76m-min'!O65</f>
        <v>11</v>
      </c>
      <c r="Q266" s="46">
        <f>'240Nm 11mm 0.76m-min'!P65</f>
        <v>0.76049999999999995</v>
      </c>
      <c r="R266" s="14">
        <f>'240Nm 11mm 0.76m-min'!Q65</f>
        <v>192.5</v>
      </c>
      <c r="S266" s="26">
        <f>'240Nm 11mm 0.76m-min'!R65</f>
        <v>1</v>
      </c>
    </row>
    <row r="267" spans="1:19" x14ac:dyDescent="0.25">
      <c r="A267" s="24">
        <f>'80Nm 33mm 2.28m-min'!A64</f>
        <v>4981668</v>
      </c>
      <c r="B267" s="51">
        <f>Table1[[#This Row],[Durata d''esercizio min. Doppie corse]]/(Cycle_max*60*24)</f>
        <v>98.842619047619053</v>
      </c>
      <c r="C267" s="49">
        <f>'80Nm 33mm 2.28m-min'!B64</f>
        <v>0.44600000000000001</v>
      </c>
      <c r="D267" s="24" t="str">
        <f>'80Nm 33mm 2.28m-min'!C64</f>
        <v>Tr20x8P4</v>
      </c>
      <c r="E267" s="24" t="str">
        <f>'80Nm 33mm 2.28m-min'!D64</f>
        <v>Tr</v>
      </c>
      <c r="F267" s="35">
        <f>'80Nm 33mm 2.28m-min'!E64</f>
        <v>20</v>
      </c>
      <c r="G267" s="14">
        <f>'80Nm 33mm 2.28m-min'!F64</f>
        <v>8</v>
      </c>
      <c r="H267" s="41">
        <f>'80Nm 33mm 2.28m-min'!G64</f>
        <v>4</v>
      </c>
      <c r="I267" s="24" t="str">
        <f>'80Nm 33mm 2.28m-min'!H64</f>
        <v>J</v>
      </c>
      <c r="J267" s="35">
        <f>'80Nm 33mm 2.28m-min'!I64</f>
        <v>32</v>
      </c>
      <c r="K267" s="35">
        <f>'80Nm 33mm 2.28m-min'!J64</f>
        <v>44</v>
      </c>
      <c r="L267" s="25">
        <f>'80Nm 33mm 2.28m-min'!K64</f>
        <v>20.45</v>
      </c>
      <c r="M267" s="24" t="str">
        <f>'80Nm 33mm 2.28m-min'!L64</f>
        <v>Acciaio inox</v>
      </c>
      <c r="N267" s="25">
        <f>'80Nm 33mm 2.28m-min'!M64</f>
        <v>147.88999999999999</v>
      </c>
      <c r="O267" s="37">
        <f>'80Nm 33mm 2.28m-min'!N64</f>
        <v>80</v>
      </c>
      <c r="P267" s="41">
        <f>'80Nm 33mm 2.28m-min'!O64</f>
        <v>33</v>
      </c>
      <c r="Q267" s="46">
        <f>'80Nm 33mm 2.28m-min'!P64</f>
        <v>2.2810000000000001</v>
      </c>
      <c r="R267" s="14">
        <f>'80Nm 33mm 2.28m-min'!Q64</f>
        <v>577.5</v>
      </c>
      <c r="S267" s="26">
        <f>'80Nm 33mm 2.28m-min'!R64</f>
        <v>1</v>
      </c>
    </row>
    <row r="268" spans="1:19" x14ac:dyDescent="0.25">
      <c r="A268" s="24">
        <f>'120Nm 22mm 1.52m-min'!A66</f>
        <v>4981668</v>
      </c>
      <c r="B268" s="51">
        <f>Table1[[#This Row],[Durata d''esercizio min. Doppie corse]]/(Cycle_max*60*24)</f>
        <v>98.842619047619053</v>
      </c>
      <c r="C268" s="49">
        <f>'120Nm 22mm 1.52m-min'!B66</f>
        <v>0.63900000000000001</v>
      </c>
      <c r="D268" s="24" t="str">
        <f>'120Nm 22mm 1.52m-min'!C66</f>
        <v>Tr20x8P4</v>
      </c>
      <c r="E268" s="24" t="str">
        <f>'120Nm 22mm 1.52m-min'!D66</f>
        <v>Tr</v>
      </c>
      <c r="F268" s="35">
        <f>'120Nm 22mm 1.52m-min'!E66</f>
        <v>20</v>
      </c>
      <c r="G268" s="14">
        <f>'120Nm 22mm 1.52m-min'!F66</f>
        <v>8</v>
      </c>
      <c r="H268" s="41">
        <f>'120Nm 22mm 1.52m-min'!G66</f>
        <v>4</v>
      </c>
      <c r="I268" s="24" t="str">
        <f>'120Nm 22mm 1.52m-min'!H66</f>
        <v>J</v>
      </c>
      <c r="J268" s="35">
        <f>'120Nm 22mm 1.52m-min'!I66</f>
        <v>32</v>
      </c>
      <c r="K268" s="35">
        <f>'120Nm 22mm 1.52m-min'!J66</f>
        <v>44</v>
      </c>
      <c r="L268" s="25">
        <f>'120Nm 22mm 1.52m-min'!K66</f>
        <v>20.45</v>
      </c>
      <c r="M268" s="24" t="str">
        <f>'120Nm 22mm 1.52m-min'!L66</f>
        <v>Acciaio inox</v>
      </c>
      <c r="N268" s="25">
        <f>'120Nm 22mm 1.52m-min'!M66</f>
        <v>147.88999999999999</v>
      </c>
      <c r="O268" s="37">
        <f>'120Nm 22mm 1.52m-min'!N66</f>
        <v>120</v>
      </c>
      <c r="P268" s="41">
        <f>'120Nm 22mm 1.52m-min'!O66</f>
        <v>22</v>
      </c>
      <c r="Q268" s="46">
        <f>'120Nm 22mm 1.52m-min'!P66</f>
        <v>1.5209999999999999</v>
      </c>
      <c r="R268" s="14">
        <f>'120Nm 22mm 1.52m-min'!Q66</f>
        <v>385</v>
      </c>
      <c r="S268" s="26">
        <f>'120Nm 22mm 1.52m-min'!R66</f>
        <v>1</v>
      </c>
    </row>
    <row r="269" spans="1:19" x14ac:dyDescent="0.25">
      <c r="A269" s="24">
        <f>'240Nm 11mm 0.76m-min'!A66</f>
        <v>4981668</v>
      </c>
      <c r="B269" s="51">
        <f>Table1[[#This Row],[Durata d''esercizio min. Doppie corse]]/(Cycle_max*60*24)</f>
        <v>98.842619047619053</v>
      </c>
      <c r="C269" s="49">
        <f>'240Nm 11mm 0.76m-min'!B66</f>
        <v>1.2170000000000001</v>
      </c>
      <c r="D269" s="24" t="str">
        <f>'240Nm 11mm 0.76m-min'!C66</f>
        <v>Tr20x8P4</v>
      </c>
      <c r="E269" s="24" t="str">
        <f>'240Nm 11mm 0.76m-min'!D66</f>
        <v>Tr</v>
      </c>
      <c r="F269" s="35">
        <f>'240Nm 11mm 0.76m-min'!E66</f>
        <v>20</v>
      </c>
      <c r="G269" s="14">
        <f>'240Nm 11mm 0.76m-min'!F66</f>
        <v>8</v>
      </c>
      <c r="H269" s="41">
        <f>'240Nm 11mm 0.76m-min'!G66</f>
        <v>4</v>
      </c>
      <c r="I269" s="24" t="str">
        <f>'240Nm 11mm 0.76m-min'!H66</f>
        <v>J</v>
      </c>
      <c r="J269" s="35">
        <f>'240Nm 11mm 0.76m-min'!I66</f>
        <v>32</v>
      </c>
      <c r="K269" s="35">
        <f>'240Nm 11mm 0.76m-min'!J66</f>
        <v>44</v>
      </c>
      <c r="L269" s="25">
        <f>'240Nm 11mm 0.76m-min'!K66</f>
        <v>20.45</v>
      </c>
      <c r="M269" s="24" t="str">
        <f>'240Nm 11mm 0.76m-min'!L66</f>
        <v>Acciaio inox</v>
      </c>
      <c r="N269" s="25">
        <f>'240Nm 11mm 0.76m-min'!M66</f>
        <v>147.88999999999999</v>
      </c>
      <c r="O269" s="37">
        <f>'240Nm 11mm 0.76m-min'!N66</f>
        <v>240</v>
      </c>
      <c r="P269" s="41">
        <f>'240Nm 11mm 0.76m-min'!O66</f>
        <v>11</v>
      </c>
      <c r="Q269" s="46">
        <f>'240Nm 11mm 0.76m-min'!P66</f>
        <v>0.76049999999999995</v>
      </c>
      <c r="R269" s="14">
        <f>'240Nm 11mm 0.76m-min'!Q66</f>
        <v>192.5</v>
      </c>
      <c r="S269" s="26">
        <f>'240Nm 11mm 0.76m-min'!R66</f>
        <v>1</v>
      </c>
    </row>
    <row r="270" spans="1:19" x14ac:dyDescent="0.25">
      <c r="A270" s="24">
        <f>'80Nm 33mm 2.28m-min'!A65</f>
        <v>4980101</v>
      </c>
      <c r="B270" s="51">
        <f>Table1[[#This Row],[Durata d''esercizio min. Doppie corse]]/(Cycle_max*60*24)</f>
        <v>98.811527777777783</v>
      </c>
      <c r="C270" s="49">
        <f>'80Nm 33mm 2.28m-min'!B65</f>
        <v>1.0860000000000001</v>
      </c>
      <c r="D270" s="24" t="str">
        <f>'80Nm 33mm 2.28m-min'!C65</f>
        <v>Ds14x406</v>
      </c>
      <c r="E270" s="24" t="str">
        <f>'80Nm 33mm 2.28m-min'!D65</f>
        <v>Ds</v>
      </c>
      <c r="F270" s="35">
        <f>'80Nm 33mm 2.28m-min'!E65</f>
        <v>14</v>
      </c>
      <c r="G270" s="14" t="e">
        <f>'80Nm 33mm 2.28m-min'!F65</f>
        <v>#N/A</v>
      </c>
      <c r="H270" s="41">
        <f>'80Nm 33mm 2.28m-min'!G65</f>
        <v>406</v>
      </c>
      <c r="I270" s="24" t="str">
        <f>'80Nm 33mm 2.28m-min'!H65</f>
        <v>J</v>
      </c>
      <c r="J270" s="35">
        <f>'80Nm 33mm 2.28m-min'!I65</f>
        <v>28</v>
      </c>
      <c r="K270" s="35">
        <f>'80Nm 33mm 2.28m-min'!J65</f>
        <v>35</v>
      </c>
      <c r="L270" s="25" t="str">
        <f>'80Nm 33mm 2.28m-min'!K65</f>
        <v>Su richiesta</v>
      </c>
      <c r="M270" s="24" t="str">
        <f>'80Nm 33mm 2.28m-min'!L65</f>
        <v>Acciaio inox</v>
      </c>
      <c r="N270" s="25">
        <f>'80Nm 33mm 2.28m-min'!M65</f>
        <v>95.12</v>
      </c>
      <c r="O270" s="37">
        <f>'80Nm 33mm 2.28m-min'!N65</f>
        <v>80</v>
      </c>
      <c r="P270" s="41">
        <f>'80Nm 33mm 2.28m-min'!O65</f>
        <v>33</v>
      </c>
      <c r="Q270" s="46">
        <f>'80Nm 33mm 2.28m-min'!P65</f>
        <v>2.2810000000000001</v>
      </c>
      <c r="R270" s="14">
        <f>'80Nm 33mm 2.28m-min'!Q65</f>
        <v>5.6896551724137927</v>
      </c>
      <c r="S270" s="26">
        <f>'80Nm 33mm 2.28m-min'!R65</f>
        <v>1</v>
      </c>
    </row>
    <row r="271" spans="1:19" x14ac:dyDescent="0.25">
      <c r="A271" s="24">
        <f>'120Nm 22mm 1.52m-min'!A67</f>
        <v>4980101</v>
      </c>
      <c r="B271" s="51">
        <f>Table1[[#This Row],[Durata d''esercizio min. Doppie corse]]/(Cycle_max*60*24)</f>
        <v>98.811527777777783</v>
      </c>
      <c r="C271" s="49">
        <f>'120Nm 22mm 1.52m-min'!B67</f>
        <v>1.5980000000000001</v>
      </c>
      <c r="D271" s="24" t="str">
        <f>'120Nm 22mm 1.52m-min'!C67</f>
        <v>Ds14x406</v>
      </c>
      <c r="E271" s="24" t="str">
        <f>'120Nm 22mm 1.52m-min'!D67</f>
        <v>Ds</v>
      </c>
      <c r="F271" s="35">
        <f>'120Nm 22mm 1.52m-min'!E67</f>
        <v>14</v>
      </c>
      <c r="G271" s="14" t="e">
        <f>'120Nm 22mm 1.52m-min'!F67</f>
        <v>#N/A</v>
      </c>
      <c r="H271" s="41">
        <f>'120Nm 22mm 1.52m-min'!G67</f>
        <v>406</v>
      </c>
      <c r="I271" s="24" t="str">
        <f>'120Nm 22mm 1.52m-min'!H67</f>
        <v>J</v>
      </c>
      <c r="J271" s="35">
        <f>'120Nm 22mm 1.52m-min'!I67</f>
        <v>28</v>
      </c>
      <c r="K271" s="35">
        <f>'120Nm 22mm 1.52m-min'!J67</f>
        <v>35</v>
      </c>
      <c r="L271" s="25" t="str">
        <f>'120Nm 22mm 1.52m-min'!K67</f>
        <v>Su richiesta</v>
      </c>
      <c r="M271" s="24" t="str">
        <f>'120Nm 22mm 1.52m-min'!L67</f>
        <v>Acciaio inox</v>
      </c>
      <c r="N271" s="25">
        <f>'120Nm 22mm 1.52m-min'!M67</f>
        <v>95.12</v>
      </c>
      <c r="O271" s="37">
        <f>'120Nm 22mm 1.52m-min'!N67</f>
        <v>120</v>
      </c>
      <c r="P271" s="41">
        <f>'120Nm 22mm 1.52m-min'!O67</f>
        <v>22</v>
      </c>
      <c r="Q271" s="46">
        <f>'120Nm 22mm 1.52m-min'!P67</f>
        <v>1.5209999999999999</v>
      </c>
      <c r="R271" s="14">
        <f>'120Nm 22mm 1.52m-min'!Q67</f>
        <v>3.7931034482758621</v>
      </c>
      <c r="S271" s="26">
        <f>'120Nm 22mm 1.52m-min'!R67</f>
        <v>1</v>
      </c>
    </row>
    <row r="272" spans="1:19" x14ac:dyDescent="0.25">
      <c r="A272" s="24">
        <f>'240Nm 11mm 0.76m-min'!A67</f>
        <v>4980101</v>
      </c>
      <c r="B272" s="51">
        <f>Table1[[#This Row],[Durata d''esercizio min. Doppie corse]]/(Cycle_max*60*24)</f>
        <v>98.811527777777783</v>
      </c>
      <c r="C272" s="49">
        <f>'240Nm 11mm 0.76m-min'!B67</f>
        <v>3.137</v>
      </c>
      <c r="D272" s="24" t="str">
        <f>'240Nm 11mm 0.76m-min'!C67</f>
        <v>Ds14x406</v>
      </c>
      <c r="E272" s="24" t="str">
        <f>'240Nm 11mm 0.76m-min'!D67</f>
        <v>Ds</v>
      </c>
      <c r="F272" s="35">
        <f>'240Nm 11mm 0.76m-min'!E67</f>
        <v>14</v>
      </c>
      <c r="G272" s="14" t="e">
        <f>'240Nm 11mm 0.76m-min'!F67</f>
        <v>#N/A</v>
      </c>
      <c r="H272" s="41">
        <f>'240Nm 11mm 0.76m-min'!G67</f>
        <v>406</v>
      </c>
      <c r="I272" s="24" t="str">
        <f>'240Nm 11mm 0.76m-min'!H67</f>
        <v>J</v>
      </c>
      <c r="J272" s="35">
        <f>'240Nm 11mm 0.76m-min'!I67</f>
        <v>28</v>
      </c>
      <c r="K272" s="35">
        <f>'240Nm 11mm 0.76m-min'!J67</f>
        <v>35</v>
      </c>
      <c r="L272" s="25" t="str">
        <f>'240Nm 11mm 0.76m-min'!K67</f>
        <v>Su richiesta</v>
      </c>
      <c r="M272" s="24" t="str">
        <f>'240Nm 11mm 0.76m-min'!L67</f>
        <v>Acciaio inox</v>
      </c>
      <c r="N272" s="25">
        <f>'240Nm 11mm 0.76m-min'!M67</f>
        <v>95.12</v>
      </c>
      <c r="O272" s="37">
        <f>'240Nm 11mm 0.76m-min'!N67</f>
        <v>240</v>
      </c>
      <c r="P272" s="41">
        <f>'240Nm 11mm 0.76m-min'!O67</f>
        <v>11</v>
      </c>
      <c r="Q272" s="46">
        <f>'240Nm 11mm 0.76m-min'!P67</f>
        <v>0.76049999999999995</v>
      </c>
      <c r="R272" s="14">
        <f>'240Nm 11mm 0.76m-min'!Q67</f>
        <v>1.896551724137931</v>
      </c>
      <c r="S272" s="26">
        <f>'240Nm 11mm 0.76m-min'!R67</f>
        <v>1</v>
      </c>
    </row>
    <row r="273" spans="1:19" x14ac:dyDescent="0.25">
      <c r="A273" s="24">
        <f>'80Nm 33mm 2.28m-min'!A66</f>
        <v>4835636</v>
      </c>
      <c r="B273" s="51">
        <f>Table1[[#This Row],[Durata d''esercizio min. Doppie corse]]/(Cycle_max*60*24)</f>
        <v>95.945158730158724</v>
      </c>
      <c r="C273" s="49">
        <f>'80Nm 33mm 2.28m-min'!B66</f>
        <v>0.378</v>
      </c>
      <c r="D273" s="24" t="str">
        <f>'80Nm 33mm 2.28m-min'!C66</f>
        <v>Tr20x4</v>
      </c>
      <c r="E273" s="24" t="str">
        <f>'80Nm 33mm 2.28m-min'!D66</f>
        <v>Tr</v>
      </c>
      <c r="F273" s="35">
        <f>'80Nm 33mm 2.28m-min'!E66</f>
        <v>20</v>
      </c>
      <c r="G273" s="14" t="e">
        <f>'80Nm 33mm 2.28m-min'!F66</f>
        <v>#N/A</v>
      </c>
      <c r="H273" s="41">
        <f>'80Nm 33mm 2.28m-min'!G66</f>
        <v>4</v>
      </c>
      <c r="I273" s="24" t="str">
        <f>'80Nm 33mm 2.28m-min'!H66</f>
        <v>W300</v>
      </c>
      <c r="J273" s="35">
        <f>'80Nm 33mm 2.28m-min'!I66</f>
        <v>32</v>
      </c>
      <c r="K273" s="35">
        <f>'80Nm 33mm 2.28m-min'!J66</f>
        <v>44</v>
      </c>
      <c r="L273" s="25">
        <f>'80Nm 33mm 2.28m-min'!K66</f>
        <v>21.67</v>
      </c>
      <c r="M273" s="24" t="str">
        <f>'80Nm 33mm 2.28m-min'!L66</f>
        <v>Alluminio</v>
      </c>
      <c r="N273" s="25">
        <f>'80Nm 33mm 2.28m-min'!M66</f>
        <v>255</v>
      </c>
      <c r="O273" s="37">
        <f>'80Nm 33mm 2.28m-min'!N66</f>
        <v>80</v>
      </c>
      <c r="P273" s="41">
        <f>'80Nm 33mm 2.28m-min'!O66</f>
        <v>33</v>
      </c>
      <c r="Q273" s="46">
        <f>'80Nm 33mm 2.28m-min'!P66</f>
        <v>2.2810000000000001</v>
      </c>
      <c r="R273" s="14">
        <f>'80Nm 33mm 2.28m-min'!Q66</f>
        <v>577.5</v>
      </c>
      <c r="S273" s="26">
        <f>'80Nm 33mm 2.28m-min'!R66</f>
        <v>1</v>
      </c>
    </row>
    <row r="274" spans="1:19" x14ac:dyDescent="0.25">
      <c r="A274" s="24">
        <f>'120Nm 22mm 1.52m-min'!A68</f>
        <v>4835636</v>
      </c>
      <c r="B274" s="51">
        <f>Table1[[#This Row],[Durata d''esercizio min. Doppie corse]]/(Cycle_max*60*24)</f>
        <v>95.945158730158724</v>
      </c>
      <c r="C274" s="49">
        <f>'120Nm 22mm 1.52m-min'!B68</f>
        <v>0.53700000000000003</v>
      </c>
      <c r="D274" s="24" t="str">
        <f>'120Nm 22mm 1.52m-min'!C68</f>
        <v>Tr20x4</v>
      </c>
      <c r="E274" s="24" t="str">
        <f>'120Nm 22mm 1.52m-min'!D68</f>
        <v>Tr</v>
      </c>
      <c r="F274" s="35">
        <f>'120Nm 22mm 1.52m-min'!E68</f>
        <v>20</v>
      </c>
      <c r="G274" s="14" t="e">
        <f>'120Nm 22mm 1.52m-min'!F68</f>
        <v>#N/A</v>
      </c>
      <c r="H274" s="41">
        <f>'120Nm 22mm 1.52m-min'!G68</f>
        <v>4</v>
      </c>
      <c r="I274" s="24" t="str">
        <f>'120Nm 22mm 1.52m-min'!H68</f>
        <v>W300</v>
      </c>
      <c r="J274" s="35">
        <f>'120Nm 22mm 1.52m-min'!I68</f>
        <v>32</v>
      </c>
      <c r="K274" s="35">
        <f>'120Nm 22mm 1.52m-min'!J68</f>
        <v>44</v>
      </c>
      <c r="L274" s="25">
        <f>'120Nm 22mm 1.52m-min'!K68</f>
        <v>21.67</v>
      </c>
      <c r="M274" s="24" t="str">
        <f>'120Nm 22mm 1.52m-min'!L68</f>
        <v>Alluminio</v>
      </c>
      <c r="N274" s="25">
        <f>'120Nm 22mm 1.52m-min'!M68</f>
        <v>255</v>
      </c>
      <c r="O274" s="37">
        <f>'120Nm 22mm 1.52m-min'!N68</f>
        <v>120</v>
      </c>
      <c r="P274" s="41">
        <f>'120Nm 22mm 1.52m-min'!O68</f>
        <v>22</v>
      </c>
      <c r="Q274" s="46">
        <f>'120Nm 22mm 1.52m-min'!P68</f>
        <v>1.5209999999999999</v>
      </c>
      <c r="R274" s="14">
        <f>'120Nm 22mm 1.52m-min'!Q68</f>
        <v>385</v>
      </c>
      <c r="S274" s="26">
        <f>'120Nm 22mm 1.52m-min'!R68</f>
        <v>1</v>
      </c>
    </row>
    <row r="275" spans="1:19" x14ac:dyDescent="0.25">
      <c r="A275" s="24">
        <f>'240Nm 11mm 0.76m-min'!A68</f>
        <v>4835636</v>
      </c>
      <c r="B275" s="51">
        <f>Table1[[#This Row],[Durata d''esercizio min. Doppie corse]]/(Cycle_max*60*24)</f>
        <v>95.945158730158724</v>
      </c>
      <c r="C275" s="49">
        <f>'240Nm 11mm 0.76m-min'!B68</f>
        <v>1.0149999999999999</v>
      </c>
      <c r="D275" s="24" t="str">
        <f>'240Nm 11mm 0.76m-min'!C68</f>
        <v>Tr20x4</v>
      </c>
      <c r="E275" s="24" t="str">
        <f>'240Nm 11mm 0.76m-min'!D68</f>
        <v>Tr</v>
      </c>
      <c r="F275" s="35">
        <f>'240Nm 11mm 0.76m-min'!E68</f>
        <v>20</v>
      </c>
      <c r="G275" s="14" t="e">
        <f>'240Nm 11mm 0.76m-min'!F68</f>
        <v>#N/A</v>
      </c>
      <c r="H275" s="41">
        <f>'240Nm 11mm 0.76m-min'!G68</f>
        <v>4</v>
      </c>
      <c r="I275" s="24" t="str">
        <f>'240Nm 11mm 0.76m-min'!H68</f>
        <v>W300</v>
      </c>
      <c r="J275" s="35">
        <f>'240Nm 11mm 0.76m-min'!I68</f>
        <v>32</v>
      </c>
      <c r="K275" s="35">
        <f>'240Nm 11mm 0.76m-min'!J68</f>
        <v>44</v>
      </c>
      <c r="L275" s="25">
        <f>'240Nm 11mm 0.76m-min'!K68</f>
        <v>21.67</v>
      </c>
      <c r="M275" s="24" t="str">
        <f>'240Nm 11mm 0.76m-min'!L68</f>
        <v>Alluminio</v>
      </c>
      <c r="N275" s="25">
        <f>'240Nm 11mm 0.76m-min'!M68</f>
        <v>255</v>
      </c>
      <c r="O275" s="37">
        <f>'240Nm 11mm 0.76m-min'!N68</f>
        <v>240</v>
      </c>
      <c r="P275" s="41">
        <f>'240Nm 11mm 0.76m-min'!O68</f>
        <v>11</v>
      </c>
      <c r="Q275" s="46">
        <f>'240Nm 11mm 0.76m-min'!P68</f>
        <v>0.76049999999999995</v>
      </c>
      <c r="R275" s="14">
        <f>'240Nm 11mm 0.76m-min'!Q68</f>
        <v>192.5</v>
      </c>
      <c r="S275" s="26">
        <f>'240Nm 11mm 0.76m-min'!R68</f>
        <v>1</v>
      </c>
    </row>
    <row r="276" spans="1:19" x14ac:dyDescent="0.25">
      <c r="A276" s="24">
        <f>'80Nm 33mm 2.28m-min'!A67</f>
        <v>4744446</v>
      </c>
      <c r="B276" s="51">
        <f>Table1[[#This Row],[Durata d''esercizio min. Doppie corse]]/(Cycle_max*60*24)</f>
        <v>94.135833333333338</v>
      </c>
      <c r="C276" s="49">
        <f>'80Nm 33mm 2.28m-min'!B67</f>
        <v>0.44600000000000001</v>
      </c>
      <c r="D276" s="24" t="str">
        <f>'80Nm 33mm 2.28m-min'!C67</f>
        <v>Tr20x8P4</v>
      </c>
      <c r="E276" s="24" t="str">
        <f>'80Nm 33mm 2.28m-min'!D67</f>
        <v>Tr</v>
      </c>
      <c r="F276" s="35">
        <f>'80Nm 33mm 2.28m-min'!E67</f>
        <v>20</v>
      </c>
      <c r="G276" s="14">
        <f>'80Nm 33mm 2.28m-min'!F67</f>
        <v>8</v>
      </c>
      <c r="H276" s="41">
        <f>'80Nm 33mm 2.28m-min'!G67</f>
        <v>4</v>
      </c>
      <c r="I276" s="24" t="str">
        <f>'80Nm 33mm 2.28m-min'!H67</f>
        <v>W300</v>
      </c>
      <c r="J276" s="35">
        <f>'80Nm 33mm 2.28m-min'!I67</f>
        <v>32</v>
      </c>
      <c r="K276" s="35">
        <f>'80Nm 33mm 2.28m-min'!J67</f>
        <v>44</v>
      </c>
      <c r="L276" s="25">
        <f>'80Nm 33mm 2.28m-min'!K67</f>
        <v>27.29</v>
      </c>
      <c r="M276" s="24" t="str">
        <f>'80Nm 33mm 2.28m-min'!L67</f>
        <v>Acciaio inox</v>
      </c>
      <c r="N276" s="25">
        <f>'80Nm 33mm 2.28m-min'!M67</f>
        <v>147.88999999999999</v>
      </c>
      <c r="O276" s="37">
        <f>'80Nm 33mm 2.28m-min'!N67</f>
        <v>80</v>
      </c>
      <c r="P276" s="41">
        <f>'80Nm 33mm 2.28m-min'!O67</f>
        <v>33</v>
      </c>
      <c r="Q276" s="46">
        <f>'80Nm 33mm 2.28m-min'!P67</f>
        <v>2.2810000000000001</v>
      </c>
      <c r="R276" s="14">
        <f>'80Nm 33mm 2.28m-min'!Q67</f>
        <v>577.5</v>
      </c>
      <c r="S276" s="26">
        <f>'80Nm 33mm 2.28m-min'!R67</f>
        <v>1</v>
      </c>
    </row>
    <row r="277" spans="1:19" x14ac:dyDescent="0.25">
      <c r="A277" s="24">
        <f>'120Nm 22mm 1.52m-min'!A69</f>
        <v>4744446</v>
      </c>
      <c r="B277" s="51">
        <f>Table1[[#This Row],[Durata d''esercizio min. Doppie corse]]/(Cycle_max*60*24)</f>
        <v>94.135833333333338</v>
      </c>
      <c r="C277" s="49">
        <f>'120Nm 22mm 1.52m-min'!B69</f>
        <v>0.63900000000000001</v>
      </c>
      <c r="D277" s="24" t="str">
        <f>'120Nm 22mm 1.52m-min'!C69</f>
        <v>Tr20x8P4</v>
      </c>
      <c r="E277" s="24" t="str">
        <f>'120Nm 22mm 1.52m-min'!D69</f>
        <v>Tr</v>
      </c>
      <c r="F277" s="35">
        <f>'120Nm 22mm 1.52m-min'!E69</f>
        <v>20</v>
      </c>
      <c r="G277" s="14">
        <f>'120Nm 22mm 1.52m-min'!F69</f>
        <v>8</v>
      </c>
      <c r="H277" s="41">
        <f>'120Nm 22mm 1.52m-min'!G69</f>
        <v>4</v>
      </c>
      <c r="I277" s="24" t="str">
        <f>'120Nm 22mm 1.52m-min'!H69</f>
        <v>W300</v>
      </c>
      <c r="J277" s="35">
        <f>'120Nm 22mm 1.52m-min'!I69</f>
        <v>32</v>
      </c>
      <c r="K277" s="35">
        <f>'120Nm 22mm 1.52m-min'!J69</f>
        <v>44</v>
      </c>
      <c r="L277" s="25">
        <f>'120Nm 22mm 1.52m-min'!K69</f>
        <v>27.29</v>
      </c>
      <c r="M277" s="24" t="str">
        <f>'120Nm 22mm 1.52m-min'!L69</f>
        <v>Acciaio inox</v>
      </c>
      <c r="N277" s="25">
        <f>'120Nm 22mm 1.52m-min'!M69</f>
        <v>147.88999999999999</v>
      </c>
      <c r="O277" s="37">
        <f>'120Nm 22mm 1.52m-min'!N69</f>
        <v>120</v>
      </c>
      <c r="P277" s="41">
        <f>'120Nm 22mm 1.52m-min'!O69</f>
        <v>22</v>
      </c>
      <c r="Q277" s="46">
        <f>'120Nm 22mm 1.52m-min'!P69</f>
        <v>1.5209999999999999</v>
      </c>
      <c r="R277" s="14">
        <f>'120Nm 22mm 1.52m-min'!Q69</f>
        <v>385</v>
      </c>
      <c r="S277" s="26">
        <f>'120Nm 22mm 1.52m-min'!R69</f>
        <v>1</v>
      </c>
    </row>
    <row r="278" spans="1:19" x14ac:dyDescent="0.25">
      <c r="A278" s="24">
        <f>'240Nm 11mm 0.76m-min'!A69</f>
        <v>4744446</v>
      </c>
      <c r="B278" s="51">
        <f>Table1[[#This Row],[Durata d''esercizio min. Doppie corse]]/(Cycle_max*60*24)</f>
        <v>94.135833333333338</v>
      </c>
      <c r="C278" s="49">
        <f>'240Nm 11mm 0.76m-min'!B69</f>
        <v>1.2170000000000001</v>
      </c>
      <c r="D278" s="24" t="str">
        <f>'240Nm 11mm 0.76m-min'!C69</f>
        <v>Tr20x8P4</v>
      </c>
      <c r="E278" s="24" t="str">
        <f>'240Nm 11mm 0.76m-min'!D69</f>
        <v>Tr</v>
      </c>
      <c r="F278" s="35">
        <f>'240Nm 11mm 0.76m-min'!E69</f>
        <v>20</v>
      </c>
      <c r="G278" s="14">
        <f>'240Nm 11mm 0.76m-min'!F69</f>
        <v>8</v>
      </c>
      <c r="H278" s="41">
        <f>'240Nm 11mm 0.76m-min'!G69</f>
        <v>4</v>
      </c>
      <c r="I278" s="24" t="str">
        <f>'240Nm 11mm 0.76m-min'!H69</f>
        <v>W300</v>
      </c>
      <c r="J278" s="35">
        <f>'240Nm 11mm 0.76m-min'!I69</f>
        <v>32</v>
      </c>
      <c r="K278" s="35">
        <f>'240Nm 11mm 0.76m-min'!J69</f>
        <v>44</v>
      </c>
      <c r="L278" s="25">
        <f>'240Nm 11mm 0.76m-min'!K69</f>
        <v>27.29</v>
      </c>
      <c r="M278" s="24" t="str">
        <f>'240Nm 11mm 0.76m-min'!L69</f>
        <v>Acciaio inox</v>
      </c>
      <c r="N278" s="25">
        <f>'240Nm 11mm 0.76m-min'!M69</f>
        <v>147.88999999999999</v>
      </c>
      <c r="O278" s="37">
        <f>'240Nm 11mm 0.76m-min'!N69</f>
        <v>240</v>
      </c>
      <c r="P278" s="41">
        <f>'240Nm 11mm 0.76m-min'!O69</f>
        <v>11</v>
      </c>
      <c r="Q278" s="46">
        <f>'240Nm 11mm 0.76m-min'!P69</f>
        <v>0.76049999999999995</v>
      </c>
      <c r="R278" s="14">
        <f>'240Nm 11mm 0.76m-min'!Q69</f>
        <v>192.5</v>
      </c>
      <c r="S278" s="26">
        <f>'240Nm 11mm 0.76m-min'!R69</f>
        <v>1</v>
      </c>
    </row>
    <row r="279" spans="1:19" x14ac:dyDescent="0.25">
      <c r="A279" s="24">
        <f>'80Nm 33mm 2.28m-min'!A68</f>
        <v>4691289</v>
      </c>
      <c r="B279" s="51">
        <f>Table1[[#This Row],[Durata d''esercizio min. Doppie corse]]/(Cycle_max*60*24)</f>
        <v>93.081130952380946</v>
      </c>
      <c r="C279" s="49">
        <f>'80Nm 33mm 2.28m-min'!B68</f>
        <v>0.378</v>
      </c>
      <c r="D279" s="24" t="str">
        <f>'80Nm 33mm 2.28m-min'!C68</f>
        <v>Tr20x4</v>
      </c>
      <c r="E279" s="24" t="str">
        <f>'80Nm 33mm 2.28m-min'!D68</f>
        <v>Tr</v>
      </c>
      <c r="F279" s="35">
        <f>'80Nm 33mm 2.28m-min'!E68</f>
        <v>20</v>
      </c>
      <c r="G279" s="14" t="e">
        <f>'80Nm 33mm 2.28m-min'!F68</f>
        <v>#N/A</v>
      </c>
      <c r="H279" s="41">
        <f>'80Nm 33mm 2.28m-min'!G68</f>
        <v>4</v>
      </c>
      <c r="I279" s="24" t="str">
        <f>'80Nm 33mm 2.28m-min'!H68</f>
        <v>R</v>
      </c>
      <c r="J279" s="35">
        <f>'80Nm 33mm 2.28m-min'!I68</f>
        <v>32</v>
      </c>
      <c r="K279" s="35">
        <f>'80Nm 33mm 2.28m-min'!J68</f>
        <v>44</v>
      </c>
      <c r="L279" s="25">
        <f>'80Nm 33mm 2.28m-min'!K68</f>
        <v>12.68</v>
      </c>
      <c r="M279" s="24" t="str">
        <f>'80Nm 33mm 2.28m-min'!L68</f>
        <v>Alluminio</v>
      </c>
      <c r="N279" s="25">
        <f>'80Nm 33mm 2.28m-min'!M68</f>
        <v>255</v>
      </c>
      <c r="O279" s="37">
        <f>'80Nm 33mm 2.28m-min'!N68</f>
        <v>80</v>
      </c>
      <c r="P279" s="41">
        <f>'80Nm 33mm 2.28m-min'!O68</f>
        <v>33</v>
      </c>
      <c r="Q279" s="46">
        <f>'80Nm 33mm 2.28m-min'!P68</f>
        <v>2.2810000000000001</v>
      </c>
      <c r="R279" s="14">
        <f>'80Nm 33mm 2.28m-min'!Q68</f>
        <v>577.5</v>
      </c>
      <c r="S279" s="26">
        <f>'80Nm 33mm 2.28m-min'!R68</f>
        <v>1</v>
      </c>
    </row>
    <row r="280" spans="1:19" x14ac:dyDescent="0.25">
      <c r="A280" s="24">
        <f>'120Nm 22mm 1.52m-min'!A70</f>
        <v>4691289</v>
      </c>
      <c r="B280" s="51">
        <f>Table1[[#This Row],[Durata d''esercizio min. Doppie corse]]/(Cycle_max*60*24)</f>
        <v>93.081130952380946</v>
      </c>
      <c r="C280" s="49">
        <f>'120Nm 22mm 1.52m-min'!B70</f>
        <v>0.53700000000000003</v>
      </c>
      <c r="D280" s="24" t="str">
        <f>'120Nm 22mm 1.52m-min'!C70</f>
        <v>Tr20x4</v>
      </c>
      <c r="E280" s="24" t="str">
        <f>'120Nm 22mm 1.52m-min'!D70</f>
        <v>Tr</v>
      </c>
      <c r="F280" s="35">
        <f>'120Nm 22mm 1.52m-min'!E70</f>
        <v>20</v>
      </c>
      <c r="G280" s="14" t="e">
        <f>'120Nm 22mm 1.52m-min'!F70</f>
        <v>#N/A</v>
      </c>
      <c r="H280" s="41">
        <f>'120Nm 22mm 1.52m-min'!G70</f>
        <v>4</v>
      </c>
      <c r="I280" s="24" t="str">
        <f>'120Nm 22mm 1.52m-min'!H70</f>
        <v>R</v>
      </c>
      <c r="J280" s="35">
        <f>'120Nm 22mm 1.52m-min'!I70</f>
        <v>32</v>
      </c>
      <c r="K280" s="35">
        <f>'120Nm 22mm 1.52m-min'!J70</f>
        <v>44</v>
      </c>
      <c r="L280" s="25">
        <f>'120Nm 22mm 1.52m-min'!K70</f>
        <v>12.68</v>
      </c>
      <c r="M280" s="24" t="str">
        <f>'120Nm 22mm 1.52m-min'!L70</f>
        <v>Alluminio</v>
      </c>
      <c r="N280" s="25">
        <f>'120Nm 22mm 1.52m-min'!M70</f>
        <v>255</v>
      </c>
      <c r="O280" s="37">
        <f>'120Nm 22mm 1.52m-min'!N70</f>
        <v>120</v>
      </c>
      <c r="P280" s="41">
        <f>'120Nm 22mm 1.52m-min'!O70</f>
        <v>22</v>
      </c>
      <c r="Q280" s="46">
        <f>'120Nm 22mm 1.52m-min'!P70</f>
        <v>1.5209999999999999</v>
      </c>
      <c r="R280" s="14">
        <f>'120Nm 22mm 1.52m-min'!Q70</f>
        <v>385</v>
      </c>
      <c r="S280" s="26">
        <f>'120Nm 22mm 1.52m-min'!R70</f>
        <v>1</v>
      </c>
    </row>
    <row r="281" spans="1:19" x14ac:dyDescent="0.25">
      <c r="A281" s="24">
        <f>'240Nm 11mm 0.76m-min'!A70</f>
        <v>4691289</v>
      </c>
      <c r="B281" s="51">
        <f>Table1[[#This Row],[Durata d''esercizio min. Doppie corse]]/(Cycle_max*60*24)</f>
        <v>93.081130952380946</v>
      </c>
      <c r="C281" s="49">
        <f>'240Nm 11mm 0.76m-min'!B70</f>
        <v>1.0149999999999999</v>
      </c>
      <c r="D281" s="24" t="str">
        <f>'240Nm 11mm 0.76m-min'!C70</f>
        <v>Tr20x4</v>
      </c>
      <c r="E281" s="24" t="str">
        <f>'240Nm 11mm 0.76m-min'!D70</f>
        <v>Tr</v>
      </c>
      <c r="F281" s="35">
        <f>'240Nm 11mm 0.76m-min'!E70</f>
        <v>20</v>
      </c>
      <c r="G281" s="14" t="e">
        <f>'240Nm 11mm 0.76m-min'!F70</f>
        <v>#N/A</v>
      </c>
      <c r="H281" s="41">
        <f>'240Nm 11mm 0.76m-min'!G70</f>
        <v>4</v>
      </c>
      <c r="I281" s="24" t="str">
        <f>'240Nm 11mm 0.76m-min'!H70</f>
        <v>R</v>
      </c>
      <c r="J281" s="35">
        <f>'240Nm 11mm 0.76m-min'!I70</f>
        <v>32</v>
      </c>
      <c r="K281" s="35">
        <f>'240Nm 11mm 0.76m-min'!J70</f>
        <v>44</v>
      </c>
      <c r="L281" s="25">
        <f>'240Nm 11mm 0.76m-min'!K70</f>
        <v>12.68</v>
      </c>
      <c r="M281" s="24" t="str">
        <f>'240Nm 11mm 0.76m-min'!L70</f>
        <v>Alluminio</v>
      </c>
      <c r="N281" s="25">
        <f>'240Nm 11mm 0.76m-min'!M70</f>
        <v>255</v>
      </c>
      <c r="O281" s="37">
        <f>'240Nm 11mm 0.76m-min'!N70</f>
        <v>240</v>
      </c>
      <c r="P281" s="41">
        <f>'240Nm 11mm 0.76m-min'!O70</f>
        <v>11</v>
      </c>
      <c r="Q281" s="46">
        <f>'240Nm 11mm 0.76m-min'!P70</f>
        <v>0.76049999999999995</v>
      </c>
      <c r="R281" s="14">
        <f>'240Nm 11mm 0.76m-min'!Q70</f>
        <v>192.5</v>
      </c>
      <c r="S281" s="26">
        <f>'240Nm 11mm 0.76m-min'!R70</f>
        <v>1</v>
      </c>
    </row>
    <row r="282" spans="1:19" x14ac:dyDescent="0.25">
      <c r="A282" s="24">
        <f>'80Nm 33mm 2.28m-min'!A69</f>
        <v>4674762</v>
      </c>
      <c r="B282" s="51">
        <f>Table1[[#This Row],[Durata d''esercizio min. Doppie corse]]/(Cycle_max*60*24)</f>
        <v>92.753214285714279</v>
      </c>
      <c r="C282" s="49">
        <f>'80Nm 33mm 2.28m-min'!B69</f>
        <v>0.70699999999999996</v>
      </c>
      <c r="D282" s="24" t="str">
        <f>'80Nm 33mm 2.28m-min'!C69</f>
        <v>Ds18x24</v>
      </c>
      <c r="E282" s="24" t="str">
        <f>'80Nm 33mm 2.28m-min'!D69</f>
        <v>Ds</v>
      </c>
      <c r="F282" s="35">
        <f>'80Nm 33mm 2.28m-min'!E69</f>
        <v>18</v>
      </c>
      <c r="G282" s="14" t="e">
        <f>'80Nm 33mm 2.28m-min'!F69</f>
        <v>#N/A</v>
      </c>
      <c r="H282" s="41">
        <f>'80Nm 33mm 2.28m-min'!G69</f>
        <v>24</v>
      </c>
      <c r="I282" s="24" t="str">
        <f>'80Nm 33mm 2.28m-min'!H69</f>
        <v>R</v>
      </c>
      <c r="J282" s="35">
        <f>'80Nm 33mm 2.28m-min'!I69</f>
        <v>28</v>
      </c>
      <c r="K282" s="35">
        <f>'80Nm 33mm 2.28m-min'!J69</f>
        <v>35</v>
      </c>
      <c r="L282" s="25" t="str">
        <f>'80Nm 33mm 2.28m-min'!K69</f>
        <v>Su richiesta</v>
      </c>
      <c r="M282" s="24" t="str">
        <f>'80Nm 33mm 2.28m-min'!L69</f>
        <v>Alluminio</v>
      </c>
      <c r="N282" s="25">
        <f>'80Nm 33mm 2.28m-min'!M69</f>
        <v>243</v>
      </c>
      <c r="O282" s="37">
        <f>'80Nm 33mm 2.28m-min'!N69</f>
        <v>80</v>
      </c>
      <c r="P282" s="41">
        <f>'80Nm 33mm 2.28m-min'!O69</f>
        <v>33</v>
      </c>
      <c r="Q282" s="46">
        <f>'80Nm 33mm 2.28m-min'!P69</f>
        <v>2.2810000000000001</v>
      </c>
      <c r="R282" s="14">
        <f>'80Nm 33mm 2.28m-min'!Q69</f>
        <v>96.25</v>
      </c>
      <c r="S282" s="26">
        <f>'80Nm 33mm 2.28m-min'!R69</f>
        <v>1</v>
      </c>
    </row>
    <row r="283" spans="1:19" x14ac:dyDescent="0.25">
      <c r="A283" s="24">
        <f>'80Nm 33mm 2.28m-min'!A70</f>
        <v>4674762</v>
      </c>
      <c r="B283" s="51">
        <f>Table1[[#This Row],[Durata d''esercizio min. Doppie corse]]/(Cycle_max*60*24)</f>
        <v>92.753214285714279</v>
      </c>
      <c r="C283" s="49">
        <f>'80Nm 33mm 2.28m-min'!B70</f>
        <v>0.70699999999999996</v>
      </c>
      <c r="D283" s="24" t="str">
        <f>'80Nm 33mm 2.28m-min'!C70</f>
        <v>Ds18x24</v>
      </c>
      <c r="E283" s="24" t="str">
        <f>'80Nm 33mm 2.28m-min'!D70</f>
        <v>Ds</v>
      </c>
      <c r="F283" s="35">
        <f>'80Nm 33mm 2.28m-min'!E70</f>
        <v>18</v>
      </c>
      <c r="G283" s="14" t="e">
        <f>'80Nm 33mm 2.28m-min'!F70</f>
        <v>#N/A</v>
      </c>
      <c r="H283" s="41">
        <f>'80Nm 33mm 2.28m-min'!G70</f>
        <v>24</v>
      </c>
      <c r="I283" s="24" t="str">
        <f>'80Nm 33mm 2.28m-min'!H70</f>
        <v>R</v>
      </c>
      <c r="J283" s="35">
        <f>'80Nm 33mm 2.28m-min'!I70</f>
        <v>28</v>
      </c>
      <c r="K283" s="35">
        <f>'80Nm 33mm 2.28m-min'!J70</f>
        <v>35</v>
      </c>
      <c r="L283" s="25" t="str">
        <f>'80Nm 33mm 2.28m-min'!K70</f>
        <v>Su richiesta</v>
      </c>
      <c r="M283" s="24" t="str">
        <f>'80Nm 33mm 2.28m-min'!L70</f>
        <v>Acciaio inox</v>
      </c>
      <c r="N283" s="25">
        <f>'80Nm 33mm 2.28m-min'!M70</f>
        <v>146.37</v>
      </c>
      <c r="O283" s="37">
        <f>'80Nm 33mm 2.28m-min'!N70</f>
        <v>80</v>
      </c>
      <c r="P283" s="41">
        <f>'80Nm 33mm 2.28m-min'!O70</f>
        <v>33</v>
      </c>
      <c r="Q283" s="46">
        <f>'80Nm 33mm 2.28m-min'!P70</f>
        <v>2.2810000000000001</v>
      </c>
      <c r="R283" s="14">
        <f>'80Nm 33mm 2.28m-min'!Q70</f>
        <v>96.25</v>
      </c>
      <c r="S283" s="26">
        <f>'80Nm 33mm 2.28m-min'!R70</f>
        <v>1</v>
      </c>
    </row>
    <row r="284" spans="1:19" x14ac:dyDescent="0.25">
      <c r="A284" s="24">
        <f>'120Nm 22mm 1.52m-min'!A71</f>
        <v>4674762</v>
      </c>
      <c r="B284" s="51">
        <f>Table1[[#This Row],[Durata d''esercizio min. Doppie corse]]/(Cycle_max*60*24)</f>
        <v>92.753214285714279</v>
      </c>
      <c r="C284" s="49">
        <f>'120Nm 22mm 1.52m-min'!B71</f>
        <v>1.0309999999999999</v>
      </c>
      <c r="D284" s="24" t="str">
        <f>'120Nm 22mm 1.52m-min'!C71</f>
        <v>Ds18x24</v>
      </c>
      <c r="E284" s="24" t="str">
        <f>'120Nm 22mm 1.52m-min'!D71</f>
        <v>Ds</v>
      </c>
      <c r="F284" s="35">
        <f>'120Nm 22mm 1.52m-min'!E71</f>
        <v>18</v>
      </c>
      <c r="G284" s="14" t="e">
        <f>'120Nm 22mm 1.52m-min'!F71</f>
        <v>#N/A</v>
      </c>
      <c r="H284" s="41">
        <f>'120Nm 22mm 1.52m-min'!G71</f>
        <v>24</v>
      </c>
      <c r="I284" s="24" t="str">
        <f>'120Nm 22mm 1.52m-min'!H71</f>
        <v>R</v>
      </c>
      <c r="J284" s="35">
        <f>'120Nm 22mm 1.52m-min'!I71</f>
        <v>28</v>
      </c>
      <c r="K284" s="35">
        <f>'120Nm 22mm 1.52m-min'!J71</f>
        <v>35</v>
      </c>
      <c r="L284" s="25" t="str">
        <f>'120Nm 22mm 1.52m-min'!K71</f>
        <v>Su richiesta</v>
      </c>
      <c r="M284" s="24" t="str">
        <f>'120Nm 22mm 1.52m-min'!L71</f>
        <v>Alluminio</v>
      </c>
      <c r="N284" s="25">
        <f>'120Nm 22mm 1.52m-min'!M71</f>
        <v>243</v>
      </c>
      <c r="O284" s="37">
        <f>'120Nm 22mm 1.52m-min'!N71</f>
        <v>120</v>
      </c>
      <c r="P284" s="41">
        <f>'120Nm 22mm 1.52m-min'!O71</f>
        <v>22</v>
      </c>
      <c r="Q284" s="46">
        <f>'120Nm 22mm 1.52m-min'!P71</f>
        <v>1.5209999999999999</v>
      </c>
      <c r="R284" s="14">
        <f>'120Nm 22mm 1.52m-min'!Q71</f>
        <v>64.166666666666671</v>
      </c>
      <c r="S284" s="26">
        <f>'120Nm 22mm 1.52m-min'!R71</f>
        <v>1</v>
      </c>
    </row>
    <row r="285" spans="1:19" x14ac:dyDescent="0.25">
      <c r="A285" s="24">
        <f>'120Nm 22mm 1.52m-min'!A72</f>
        <v>4674762</v>
      </c>
      <c r="B285" s="51">
        <f>Table1[[#This Row],[Durata d''esercizio min. Doppie corse]]/(Cycle_max*60*24)</f>
        <v>92.753214285714279</v>
      </c>
      <c r="C285" s="49">
        <f>'120Nm 22mm 1.52m-min'!B72</f>
        <v>1.0309999999999999</v>
      </c>
      <c r="D285" s="24" t="str">
        <f>'120Nm 22mm 1.52m-min'!C72</f>
        <v>Ds18x24</v>
      </c>
      <c r="E285" s="24" t="str">
        <f>'120Nm 22mm 1.52m-min'!D72</f>
        <v>Ds</v>
      </c>
      <c r="F285" s="35">
        <f>'120Nm 22mm 1.52m-min'!E72</f>
        <v>18</v>
      </c>
      <c r="G285" s="14" t="e">
        <f>'120Nm 22mm 1.52m-min'!F72</f>
        <v>#N/A</v>
      </c>
      <c r="H285" s="41">
        <f>'120Nm 22mm 1.52m-min'!G72</f>
        <v>24</v>
      </c>
      <c r="I285" s="24" t="str">
        <f>'120Nm 22mm 1.52m-min'!H72</f>
        <v>R</v>
      </c>
      <c r="J285" s="35">
        <f>'120Nm 22mm 1.52m-min'!I72</f>
        <v>28</v>
      </c>
      <c r="K285" s="35">
        <f>'120Nm 22mm 1.52m-min'!J72</f>
        <v>35</v>
      </c>
      <c r="L285" s="25" t="str">
        <f>'120Nm 22mm 1.52m-min'!K72</f>
        <v>Su richiesta</v>
      </c>
      <c r="M285" s="24" t="str">
        <f>'120Nm 22mm 1.52m-min'!L72</f>
        <v>Acciaio inox</v>
      </c>
      <c r="N285" s="25">
        <f>'120Nm 22mm 1.52m-min'!M72</f>
        <v>146.37</v>
      </c>
      <c r="O285" s="37">
        <f>'120Nm 22mm 1.52m-min'!N72</f>
        <v>120</v>
      </c>
      <c r="P285" s="41">
        <f>'120Nm 22mm 1.52m-min'!O72</f>
        <v>22</v>
      </c>
      <c r="Q285" s="46">
        <f>'120Nm 22mm 1.52m-min'!P72</f>
        <v>1.5209999999999999</v>
      </c>
      <c r="R285" s="14">
        <f>'120Nm 22mm 1.52m-min'!Q72</f>
        <v>64.166666666666671</v>
      </c>
      <c r="S285" s="26">
        <f>'120Nm 22mm 1.52m-min'!R72</f>
        <v>1</v>
      </c>
    </row>
    <row r="286" spans="1:19" x14ac:dyDescent="0.25">
      <c r="A286" s="24">
        <f>'240Nm 11mm 0.76m-min'!A71</f>
        <v>4674762</v>
      </c>
      <c r="B286" s="51">
        <f>Table1[[#This Row],[Durata d''esercizio min. Doppie corse]]/(Cycle_max*60*24)</f>
        <v>92.753214285714279</v>
      </c>
      <c r="C286" s="49">
        <f>'240Nm 11mm 0.76m-min'!B71</f>
        <v>2.0019999999999998</v>
      </c>
      <c r="D286" s="24" t="str">
        <f>'240Nm 11mm 0.76m-min'!C71</f>
        <v>Ds18x24</v>
      </c>
      <c r="E286" s="24" t="str">
        <f>'240Nm 11mm 0.76m-min'!D71</f>
        <v>Ds</v>
      </c>
      <c r="F286" s="35">
        <f>'240Nm 11mm 0.76m-min'!E71</f>
        <v>18</v>
      </c>
      <c r="G286" s="14" t="e">
        <f>'240Nm 11mm 0.76m-min'!F71</f>
        <v>#N/A</v>
      </c>
      <c r="H286" s="41">
        <f>'240Nm 11mm 0.76m-min'!G71</f>
        <v>24</v>
      </c>
      <c r="I286" s="24" t="str">
        <f>'240Nm 11mm 0.76m-min'!H71</f>
        <v>R</v>
      </c>
      <c r="J286" s="35">
        <f>'240Nm 11mm 0.76m-min'!I71</f>
        <v>28</v>
      </c>
      <c r="K286" s="35">
        <f>'240Nm 11mm 0.76m-min'!J71</f>
        <v>35</v>
      </c>
      <c r="L286" s="25" t="str">
        <f>'240Nm 11mm 0.76m-min'!K71</f>
        <v>Su richiesta</v>
      </c>
      <c r="M286" s="24" t="str">
        <f>'240Nm 11mm 0.76m-min'!L71</f>
        <v>Alluminio</v>
      </c>
      <c r="N286" s="25">
        <f>'240Nm 11mm 0.76m-min'!M71</f>
        <v>243</v>
      </c>
      <c r="O286" s="37">
        <f>'240Nm 11mm 0.76m-min'!N71</f>
        <v>240</v>
      </c>
      <c r="P286" s="41">
        <f>'240Nm 11mm 0.76m-min'!O71</f>
        <v>11</v>
      </c>
      <c r="Q286" s="46">
        <f>'240Nm 11mm 0.76m-min'!P71</f>
        <v>0.76049999999999995</v>
      </c>
      <c r="R286" s="14">
        <f>'240Nm 11mm 0.76m-min'!Q71</f>
        <v>32.083333333333336</v>
      </c>
      <c r="S286" s="26">
        <f>'240Nm 11mm 0.76m-min'!R71</f>
        <v>1</v>
      </c>
    </row>
    <row r="287" spans="1:19" x14ac:dyDescent="0.25">
      <c r="A287" s="24">
        <f>'240Nm 11mm 0.76m-min'!A72</f>
        <v>4674762</v>
      </c>
      <c r="B287" s="51">
        <f>Table1[[#This Row],[Durata d''esercizio min. Doppie corse]]/(Cycle_max*60*24)</f>
        <v>92.753214285714279</v>
      </c>
      <c r="C287" s="49">
        <f>'240Nm 11mm 0.76m-min'!B72</f>
        <v>2.0019999999999998</v>
      </c>
      <c r="D287" s="24" t="str">
        <f>'240Nm 11mm 0.76m-min'!C72</f>
        <v>Ds18x24</v>
      </c>
      <c r="E287" s="24" t="str">
        <f>'240Nm 11mm 0.76m-min'!D72</f>
        <v>Ds</v>
      </c>
      <c r="F287" s="35">
        <f>'240Nm 11mm 0.76m-min'!E72</f>
        <v>18</v>
      </c>
      <c r="G287" s="14" t="e">
        <f>'240Nm 11mm 0.76m-min'!F72</f>
        <v>#N/A</v>
      </c>
      <c r="H287" s="41">
        <f>'240Nm 11mm 0.76m-min'!G72</f>
        <v>24</v>
      </c>
      <c r="I287" s="24" t="str">
        <f>'240Nm 11mm 0.76m-min'!H72</f>
        <v>R</v>
      </c>
      <c r="J287" s="35">
        <f>'240Nm 11mm 0.76m-min'!I72</f>
        <v>28</v>
      </c>
      <c r="K287" s="35">
        <f>'240Nm 11mm 0.76m-min'!J72</f>
        <v>35</v>
      </c>
      <c r="L287" s="25" t="str">
        <f>'240Nm 11mm 0.76m-min'!K72</f>
        <v>Su richiesta</v>
      </c>
      <c r="M287" s="24" t="str">
        <f>'240Nm 11mm 0.76m-min'!L72</f>
        <v>Acciaio inox</v>
      </c>
      <c r="N287" s="25">
        <f>'240Nm 11mm 0.76m-min'!M72</f>
        <v>146.37</v>
      </c>
      <c r="O287" s="37">
        <f>'240Nm 11mm 0.76m-min'!N72</f>
        <v>240</v>
      </c>
      <c r="P287" s="41">
        <f>'240Nm 11mm 0.76m-min'!O72</f>
        <v>11</v>
      </c>
      <c r="Q287" s="46">
        <f>'240Nm 11mm 0.76m-min'!P72</f>
        <v>0.76049999999999995</v>
      </c>
      <c r="R287" s="14">
        <f>'240Nm 11mm 0.76m-min'!Q72</f>
        <v>32.083333333333336</v>
      </c>
      <c r="S287" s="26">
        <f>'240Nm 11mm 0.76m-min'!R72</f>
        <v>1</v>
      </c>
    </row>
    <row r="288" spans="1:19" x14ac:dyDescent="0.25">
      <c r="A288" s="24">
        <f>'80Nm 33mm 2.28m-min'!A71</f>
        <v>4588379</v>
      </c>
      <c r="B288" s="51">
        <f>Table1[[#This Row],[Durata d''esercizio min. Doppie corse]]/(Cycle_max*60*24)</f>
        <v>91.039265873015879</v>
      </c>
      <c r="C288" s="49">
        <f>'80Nm 33mm 2.28m-min'!B71</f>
        <v>0.44600000000000001</v>
      </c>
      <c r="D288" s="24" t="str">
        <f>'80Nm 33mm 2.28m-min'!C71</f>
        <v>Tr20x8P4</v>
      </c>
      <c r="E288" s="24" t="str">
        <f>'80Nm 33mm 2.28m-min'!D71</f>
        <v>Tr</v>
      </c>
      <c r="F288" s="35">
        <f>'80Nm 33mm 2.28m-min'!E71</f>
        <v>20</v>
      </c>
      <c r="G288" s="14">
        <f>'80Nm 33mm 2.28m-min'!F71</f>
        <v>8</v>
      </c>
      <c r="H288" s="41">
        <f>'80Nm 33mm 2.28m-min'!G71</f>
        <v>4</v>
      </c>
      <c r="I288" s="24" t="str">
        <f>'80Nm 33mm 2.28m-min'!H71</f>
        <v>R</v>
      </c>
      <c r="J288" s="35">
        <f>'80Nm 33mm 2.28m-min'!I71</f>
        <v>32</v>
      </c>
      <c r="K288" s="35">
        <f>'80Nm 33mm 2.28m-min'!J71</f>
        <v>44</v>
      </c>
      <c r="L288" s="25">
        <f>'80Nm 33mm 2.28m-min'!K71</f>
        <v>17.920000000000002</v>
      </c>
      <c r="M288" s="24" t="str">
        <f>'80Nm 33mm 2.28m-min'!L71</f>
        <v>Acciaio inox</v>
      </c>
      <c r="N288" s="25">
        <f>'80Nm 33mm 2.28m-min'!M71</f>
        <v>147.88999999999999</v>
      </c>
      <c r="O288" s="37">
        <f>'80Nm 33mm 2.28m-min'!N71</f>
        <v>80</v>
      </c>
      <c r="P288" s="41">
        <f>'80Nm 33mm 2.28m-min'!O71</f>
        <v>33</v>
      </c>
      <c r="Q288" s="46">
        <f>'80Nm 33mm 2.28m-min'!P71</f>
        <v>2.2810000000000001</v>
      </c>
      <c r="R288" s="14">
        <f>'80Nm 33mm 2.28m-min'!Q71</f>
        <v>577.5</v>
      </c>
      <c r="S288" s="26">
        <f>'80Nm 33mm 2.28m-min'!R71</f>
        <v>1</v>
      </c>
    </row>
    <row r="289" spans="1:19" x14ac:dyDescent="0.25">
      <c r="A289" s="24">
        <f>'120Nm 22mm 1.52m-min'!A73</f>
        <v>4588379</v>
      </c>
      <c r="B289" s="51">
        <f>Table1[[#This Row],[Durata d''esercizio min. Doppie corse]]/(Cycle_max*60*24)</f>
        <v>91.039265873015879</v>
      </c>
      <c r="C289" s="49">
        <f>'120Nm 22mm 1.52m-min'!B73</f>
        <v>0.63900000000000001</v>
      </c>
      <c r="D289" s="24" t="str">
        <f>'120Nm 22mm 1.52m-min'!C73</f>
        <v>Tr20x8P4</v>
      </c>
      <c r="E289" s="24" t="str">
        <f>'120Nm 22mm 1.52m-min'!D73</f>
        <v>Tr</v>
      </c>
      <c r="F289" s="35">
        <f>'120Nm 22mm 1.52m-min'!E73</f>
        <v>20</v>
      </c>
      <c r="G289" s="14">
        <f>'120Nm 22mm 1.52m-min'!F73</f>
        <v>8</v>
      </c>
      <c r="H289" s="41">
        <f>'120Nm 22mm 1.52m-min'!G73</f>
        <v>4</v>
      </c>
      <c r="I289" s="24" t="str">
        <f>'120Nm 22mm 1.52m-min'!H73</f>
        <v>R</v>
      </c>
      <c r="J289" s="35">
        <f>'120Nm 22mm 1.52m-min'!I73</f>
        <v>32</v>
      </c>
      <c r="K289" s="35">
        <f>'120Nm 22mm 1.52m-min'!J73</f>
        <v>44</v>
      </c>
      <c r="L289" s="25">
        <f>'120Nm 22mm 1.52m-min'!K73</f>
        <v>17.920000000000002</v>
      </c>
      <c r="M289" s="24" t="str">
        <f>'120Nm 22mm 1.52m-min'!L73</f>
        <v>Acciaio inox</v>
      </c>
      <c r="N289" s="25">
        <f>'120Nm 22mm 1.52m-min'!M73</f>
        <v>147.88999999999999</v>
      </c>
      <c r="O289" s="37">
        <f>'120Nm 22mm 1.52m-min'!N73</f>
        <v>120</v>
      </c>
      <c r="P289" s="41">
        <f>'120Nm 22mm 1.52m-min'!O73</f>
        <v>22</v>
      </c>
      <c r="Q289" s="46">
        <f>'120Nm 22mm 1.52m-min'!P73</f>
        <v>1.5209999999999999</v>
      </c>
      <c r="R289" s="14">
        <f>'120Nm 22mm 1.52m-min'!Q73</f>
        <v>385</v>
      </c>
      <c r="S289" s="26">
        <f>'120Nm 22mm 1.52m-min'!R73</f>
        <v>1</v>
      </c>
    </row>
    <row r="290" spans="1:19" x14ac:dyDescent="0.25">
      <c r="A290" s="24">
        <f>'240Nm 11mm 0.76m-min'!A73</f>
        <v>4588379</v>
      </c>
      <c r="B290" s="51">
        <f>Table1[[#This Row],[Durata d''esercizio min. Doppie corse]]/(Cycle_max*60*24)</f>
        <v>91.039265873015879</v>
      </c>
      <c r="C290" s="49">
        <f>'240Nm 11mm 0.76m-min'!B73</f>
        <v>1.2170000000000001</v>
      </c>
      <c r="D290" s="24" t="str">
        <f>'240Nm 11mm 0.76m-min'!C73</f>
        <v>Tr20x8P4</v>
      </c>
      <c r="E290" s="24" t="str">
        <f>'240Nm 11mm 0.76m-min'!D73</f>
        <v>Tr</v>
      </c>
      <c r="F290" s="35">
        <f>'240Nm 11mm 0.76m-min'!E73</f>
        <v>20</v>
      </c>
      <c r="G290" s="14">
        <f>'240Nm 11mm 0.76m-min'!F73</f>
        <v>8</v>
      </c>
      <c r="H290" s="41">
        <f>'240Nm 11mm 0.76m-min'!G73</f>
        <v>4</v>
      </c>
      <c r="I290" s="24" t="str">
        <f>'240Nm 11mm 0.76m-min'!H73</f>
        <v>R</v>
      </c>
      <c r="J290" s="35">
        <f>'240Nm 11mm 0.76m-min'!I73</f>
        <v>32</v>
      </c>
      <c r="K290" s="35">
        <f>'240Nm 11mm 0.76m-min'!J73</f>
        <v>44</v>
      </c>
      <c r="L290" s="25">
        <f>'240Nm 11mm 0.76m-min'!K73</f>
        <v>17.920000000000002</v>
      </c>
      <c r="M290" s="24" t="str">
        <f>'240Nm 11mm 0.76m-min'!L73</f>
        <v>Acciaio inox</v>
      </c>
      <c r="N290" s="25">
        <f>'240Nm 11mm 0.76m-min'!M73</f>
        <v>147.88999999999999</v>
      </c>
      <c r="O290" s="37">
        <f>'240Nm 11mm 0.76m-min'!N73</f>
        <v>240</v>
      </c>
      <c r="P290" s="41">
        <f>'240Nm 11mm 0.76m-min'!O73</f>
        <v>11</v>
      </c>
      <c r="Q290" s="46">
        <f>'240Nm 11mm 0.76m-min'!P73</f>
        <v>0.76049999999999995</v>
      </c>
      <c r="R290" s="14">
        <f>'240Nm 11mm 0.76m-min'!Q73</f>
        <v>192.5</v>
      </c>
      <c r="S290" s="26">
        <f>'240Nm 11mm 0.76m-min'!R73</f>
        <v>1</v>
      </c>
    </row>
    <row r="291" spans="1:19" x14ac:dyDescent="0.25">
      <c r="A291" s="24">
        <f>'80Nm 33mm 2.28m-min'!A72</f>
        <v>4512239</v>
      </c>
      <c r="B291" s="51">
        <f>Table1[[#This Row],[Durata d''esercizio min. Doppie corse]]/(Cycle_max*60*24)</f>
        <v>89.528551587301592</v>
      </c>
      <c r="C291" s="49">
        <f>'80Nm 33mm 2.28m-min'!B72</f>
        <v>2.1819999999999999</v>
      </c>
      <c r="D291" s="24" t="str">
        <f>'80Nm 33mm 2.28m-min'!C72</f>
        <v>Ds20x80</v>
      </c>
      <c r="E291" s="24" t="str">
        <f>'80Nm 33mm 2.28m-min'!D72</f>
        <v>Ds</v>
      </c>
      <c r="F291" s="35">
        <f>'80Nm 33mm 2.28m-min'!E72</f>
        <v>20</v>
      </c>
      <c r="G291" s="14" t="e">
        <f>'80Nm 33mm 2.28m-min'!F72</f>
        <v>#N/A</v>
      </c>
      <c r="H291" s="41">
        <f>'80Nm 33mm 2.28m-min'!G72</f>
        <v>80</v>
      </c>
      <c r="I291" s="24" t="str">
        <f>'80Nm 33mm 2.28m-min'!H72</f>
        <v>R</v>
      </c>
      <c r="J291" s="35">
        <f>'80Nm 33mm 2.28m-min'!I72</f>
        <v>32</v>
      </c>
      <c r="K291" s="35">
        <f>'80Nm 33mm 2.28m-min'!J72</f>
        <v>44</v>
      </c>
      <c r="L291" s="25">
        <f>'80Nm 33mm 2.28m-min'!K72</f>
        <v>27.17</v>
      </c>
      <c r="M291" s="24" t="str">
        <f>'80Nm 33mm 2.28m-min'!L72</f>
        <v>Alluminio</v>
      </c>
      <c r="N291" s="25">
        <f>'80Nm 33mm 2.28m-min'!M72</f>
        <v>270</v>
      </c>
      <c r="O291" s="37">
        <f>'80Nm 33mm 2.28m-min'!N72</f>
        <v>80</v>
      </c>
      <c r="P291" s="41">
        <f>'80Nm 33mm 2.28m-min'!O72</f>
        <v>33</v>
      </c>
      <c r="Q291" s="46">
        <f>'80Nm 33mm 2.28m-min'!P72</f>
        <v>2.2810000000000001</v>
      </c>
      <c r="R291" s="14">
        <f>'80Nm 33mm 2.28m-min'!Q72</f>
        <v>28.875</v>
      </c>
      <c r="S291" s="26">
        <f>'80Nm 33mm 2.28m-min'!R72</f>
        <v>1</v>
      </c>
    </row>
    <row r="292" spans="1:19" x14ac:dyDescent="0.25">
      <c r="A292" s="24">
        <f>'80Nm 33mm 2.28m-min'!A73</f>
        <v>4512239</v>
      </c>
      <c r="B292" s="51">
        <f>Table1[[#This Row],[Durata d''esercizio min. Doppie corse]]/(Cycle_max*60*24)</f>
        <v>89.528551587301592</v>
      </c>
      <c r="C292" s="49">
        <f>'80Nm 33mm 2.28m-min'!B73</f>
        <v>2.1819999999999999</v>
      </c>
      <c r="D292" s="24" t="str">
        <f>'80Nm 33mm 2.28m-min'!C73</f>
        <v>Ds20x80</v>
      </c>
      <c r="E292" s="24" t="str">
        <f>'80Nm 33mm 2.28m-min'!D73</f>
        <v>Ds</v>
      </c>
      <c r="F292" s="35">
        <f>'80Nm 33mm 2.28m-min'!E73</f>
        <v>20</v>
      </c>
      <c r="G292" s="14" t="e">
        <f>'80Nm 33mm 2.28m-min'!F73</f>
        <v>#N/A</v>
      </c>
      <c r="H292" s="41">
        <f>'80Nm 33mm 2.28m-min'!G73</f>
        <v>80</v>
      </c>
      <c r="I292" s="24" t="str">
        <f>'80Nm 33mm 2.28m-min'!H73</f>
        <v>R</v>
      </c>
      <c r="J292" s="35">
        <f>'80Nm 33mm 2.28m-min'!I73</f>
        <v>32</v>
      </c>
      <c r="K292" s="35">
        <f>'80Nm 33mm 2.28m-min'!J73</f>
        <v>44</v>
      </c>
      <c r="L292" s="25">
        <f>'80Nm 33mm 2.28m-min'!K73</f>
        <v>27.17</v>
      </c>
      <c r="M292" s="24" t="str">
        <f>'80Nm 33mm 2.28m-min'!L73</f>
        <v>Acciaio inox</v>
      </c>
      <c r="N292" s="25">
        <f>'80Nm 33mm 2.28m-min'!M73</f>
        <v>164.82</v>
      </c>
      <c r="O292" s="37">
        <f>'80Nm 33mm 2.28m-min'!N73</f>
        <v>80</v>
      </c>
      <c r="P292" s="41">
        <f>'80Nm 33mm 2.28m-min'!O73</f>
        <v>33</v>
      </c>
      <c r="Q292" s="46">
        <f>'80Nm 33mm 2.28m-min'!P73</f>
        <v>2.2810000000000001</v>
      </c>
      <c r="R292" s="14">
        <f>'80Nm 33mm 2.28m-min'!Q73</f>
        <v>28.875</v>
      </c>
      <c r="S292" s="26">
        <f>'80Nm 33mm 2.28m-min'!R73</f>
        <v>1</v>
      </c>
    </row>
    <row r="293" spans="1:19" x14ac:dyDescent="0.25">
      <c r="A293" s="24">
        <f>'120Nm 22mm 1.52m-min'!A74</f>
        <v>4512239</v>
      </c>
      <c r="B293" s="51">
        <f>Table1[[#This Row],[Durata d''esercizio min. Doppie corse]]/(Cycle_max*60*24)</f>
        <v>89.528551587301592</v>
      </c>
      <c r="C293" s="49">
        <f>'120Nm 22mm 1.52m-min'!B74</f>
        <v>3.2429999999999999</v>
      </c>
      <c r="D293" s="24" t="str">
        <f>'120Nm 22mm 1.52m-min'!C74</f>
        <v>Ds20x80</v>
      </c>
      <c r="E293" s="24" t="str">
        <f>'120Nm 22mm 1.52m-min'!D74</f>
        <v>Ds</v>
      </c>
      <c r="F293" s="35">
        <f>'120Nm 22mm 1.52m-min'!E74</f>
        <v>20</v>
      </c>
      <c r="G293" s="14" t="e">
        <f>'120Nm 22mm 1.52m-min'!F74</f>
        <v>#N/A</v>
      </c>
      <c r="H293" s="41">
        <f>'120Nm 22mm 1.52m-min'!G74</f>
        <v>80</v>
      </c>
      <c r="I293" s="24" t="str">
        <f>'120Nm 22mm 1.52m-min'!H74</f>
        <v>R</v>
      </c>
      <c r="J293" s="35">
        <f>'120Nm 22mm 1.52m-min'!I74</f>
        <v>32</v>
      </c>
      <c r="K293" s="35">
        <f>'120Nm 22mm 1.52m-min'!J74</f>
        <v>44</v>
      </c>
      <c r="L293" s="25">
        <f>'120Nm 22mm 1.52m-min'!K74</f>
        <v>27.17</v>
      </c>
      <c r="M293" s="24" t="str">
        <f>'120Nm 22mm 1.52m-min'!L74</f>
        <v>Alluminio</v>
      </c>
      <c r="N293" s="25">
        <f>'120Nm 22mm 1.52m-min'!M74</f>
        <v>270</v>
      </c>
      <c r="O293" s="37">
        <f>'120Nm 22mm 1.52m-min'!N74</f>
        <v>120</v>
      </c>
      <c r="P293" s="41">
        <f>'120Nm 22mm 1.52m-min'!O74</f>
        <v>22</v>
      </c>
      <c r="Q293" s="46">
        <f>'120Nm 22mm 1.52m-min'!P74</f>
        <v>1.5209999999999999</v>
      </c>
      <c r="R293" s="14">
        <f>'120Nm 22mm 1.52m-min'!Q74</f>
        <v>19.25</v>
      </c>
      <c r="S293" s="26">
        <f>'120Nm 22mm 1.52m-min'!R74</f>
        <v>1</v>
      </c>
    </row>
    <row r="294" spans="1:19" x14ac:dyDescent="0.25">
      <c r="A294" s="24">
        <f>'120Nm 22mm 1.52m-min'!A75</f>
        <v>4512239</v>
      </c>
      <c r="B294" s="51">
        <f>Table1[[#This Row],[Durata d''esercizio min. Doppie corse]]/(Cycle_max*60*24)</f>
        <v>89.528551587301592</v>
      </c>
      <c r="C294" s="49">
        <f>'120Nm 22mm 1.52m-min'!B75</f>
        <v>3.2429999999999999</v>
      </c>
      <c r="D294" s="24" t="str">
        <f>'120Nm 22mm 1.52m-min'!C75</f>
        <v>Ds20x80</v>
      </c>
      <c r="E294" s="24" t="str">
        <f>'120Nm 22mm 1.52m-min'!D75</f>
        <v>Ds</v>
      </c>
      <c r="F294" s="35">
        <f>'120Nm 22mm 1.52m-min'!E75</f>
        <v>20</v>
      </c>
      <c r="G294" s="14" t="e">
        <f>'120Nm 22mm 1.52m-min'!F75</f>
        <v>#N/A</v>
      </c>
      <c r="H294" s="41">
        <f>'120Nm 22mm 1.52m-min'!G75</f>
        <v>80</v>
      </c>
      <c r="I294" s="24" t="str">
        <f>'120Nm 22mm 1.52m-min'!H75</f>
        <v>R</v>
      </c>
      <c r="J294" s="35">
        <f>'120Nm 22mm 1.52m-min'!I75</f>
        <v>32</v>
      </c>
      <c r="K294" s="35">
        <f>'120Nm 22mm 1.52m-min'!J75</f>
        <v>44</v>
      </c>
      <c r="L294" s="25">
        <f>'120Nm 22mm 1.52m-min'!K75</f>
        <v>27.17</v>
      </c>
      <c r="M294" s="24" t="str">
        <f>'120Nm 22mm 1.52m-min'!L75</f>
        <v>Acciaio inox</v>
      </c>
      <c r="N294" s="25">
        <f>'120Nm 22mm 1.52m-min'!M75</f>
        <v>164.82</v>
      </c>
      <c r="O294" s="37">
        <f>'120Nm 22mm 1.52m-min'!N75</f>
        <v>120</v>
      </c>
      <c r="P294" s="41">
        <f>'120Nm 22mm 1.52m-min'!O75</f>
        <v>22</v>
      </c>
      <c r="Q294" s="46">
        <f>'120Nm 22mm 1.52m-min'!P75</f>
        <v>1.5209999999999999</v>
      </c>
      <c r="R294" s="14">
        <f>'120Nm 22mm 1.52m-min'!Q75</f>
        <v>19.25</v>
      </c>
      <c r="S294" s="26">
        <f>'120Nm 22mm 1.52m-min'!R75</f>
        <v>1</v>
      </c>
    </row>
    <row r="295" spans="1:19" x14ac:dyDescent="0.25">
      <c r="A295" s="24">
        <f>'240Nm 11mm 0.76m-min'!A74</f>
        <v>4512239</v>
      </c>
      <c r="B295" s="51">
        <f>Table1[[#This Row],[Durata d''esercizio min. Doppie corse]]/(Cycle_max*60*24)</f>
        <v>89.528551587301592</v>
      </c>
      <c r="C295" s="49">
        <f>'240Nm 11mm 0.76m-min'!B74</f>
        <v>6.4260000000000002</v>
      </c>
      <c r="D295" s="24" t="str">
        <f>'240Nm 11mm 0.76m-min'!C74</f>
        <v>Ds20x80</v>
      </c>
      <c r="E295" s="24" t="str">
        <f>'240Nm 11mm 0.76m-min'!D74</f>
        <v>Ds</v>
      </c>
      <c r="F295" s="35">
        <f>'240Nm 11mm 0.76m-min'!E74</f>
        <v>20</v>
      </c>
      <c r="G295" s="14" t="e">
        <f>'240Nm 11mm 0.76m-min'!F74</f>
        <v>#N/A</v>
      </c>
      <c r="H295" s="41">
        <f>'240Nm 11mm 0.76m-min'!G74</f>
        <v>80</v>
      </c>
      <c r="I295" s="24" t="str">
        <f>'240Nm 11mm 0.76m-min'!H74</f>
        <v>R</v>
      </c>
      <c r="J295" s="35">
        <f>'240Nm 11mm 0.76m-min'!I74</f>
        <v>32</v>
      </c>
      <c r="K295" s="35">
        <f>'240Nm 11mm 0.76m-min'!J74</f>
        <v>44</v>
      </c>
      <c r="L295" s="25">
        <f>'240Nm 11mm 0.76m-min'!K74</f>
        <v>27.17</v>
      </c>
      <c r="M295" s="24" t="str">
        <f>'240Nm 11mm 0.76m-min'!L74</f>
        <v>Alluminio</v>
      </c>
      <c r="N295" s="25">
        <f>'240Nm 11mm 0.76m-min'!M74</f>
        <v>270</v>
      </c>
      <c r="O295" s="37">
        <f>'240Nm 11mm 0.76m-min'!N74</f>
        <v>240</v>
      </c>
      <c r="P295" s="41">
        <f>'240Nm 11mm 0.76m-min'!O74</f>
        <v>11</v>
      </c>
      <c r="Q295" s="46">
        <f>'240Nm 11mm 0.76m-min'!P74</f>
        <v>0.76049999999999995</v>
      </c>
      <c r="R295" s="14">
        <f>'240Nm 11mm 0.76m-min'!Q74</f>
        <v>9.625</v>
      </c>
      <c r="S295" s="26">
        <f>'240Nm 11mm 0.76m-min'!R74</f>
        <v>1</v>
      </c>
    </row>
    <row r="296" spans="1:19" x14ac:dyDescent="0.25">
      <c r="A296" s="24">
        <f>'240Nm 11mm 0.76m-min'!A75</f>
        <v>4512239</v>
      </c>
      <c r="B296" s="51">
        <f>Table1[[#This Row],[Durata d''esercizio min. Doppie corse]]/(Cycle_max*60*24)</f>
        <v>89.528551587301592</v>
      </c>
      <c r="C296" s="49">
        <f>'240Nm 11mm 0.76m-min'!B75</f>
        <v>6.4260000000000002</v>
      </c>
      <c r="D296" s="24" t="str">
        <f>'240Nm 11mm 0.76m-min'!C75</f>
        <v>Ds20x80</v>
      </c>
      <c r="E296" s="24" t="str">
        <f>'240Nm 11mm 0.76m-min'!D75</f>
        <v>Ds</v>
      </c>
      <c r="F296" s="35">
        <f>'240Nm 11mm 0.76m-min'!E75</f>
        <v>20</v>
      </c>
      <c r="G296" s="14" t="e">
        <f>'240Nm 11mm 0.76m-min'!F75</f>
        <v>#N/A</v>
      </c>
      <c r="H296" s="41">
        <f>'240Nm 11mm 0.76m-min'!G75</f>
        <v>80</v>
      </c>
      <c r="I296" s="24" t="str">
        <f>'240Nm 11mm 0.76m-min'!H75</f>
        <v>R</v>
      </c>
      <c r="J296" s="35">
        <f>'240Nm 11mm 0.76m-min'!I75</f>
        <v>32</v>
      </c>
      <c r="K296" s="35">
        <f>'240Nm 11mm 0.76m-min'!J75</f>
        <v>44</v>
      </c>
      <c r="L296" s="25">
        <f>'240Nm 11mm 0.76m-min'!K75</f>
        <v>27.17</v>
      </c>
      <c r="M296" s="24" t="str">
        <f>'240Nm 11mm 0.76m-min'!L75</f>
        <v>Acciaio inox</v>
      </c>
      <c r="N296" s="25">
        <f>'240Nm 11mm 0.76m-min'!M75</f>
        <v>164.82</v>
      </c>
      <c r="O296" s="37">
        <f>'240Nm 11mm 0.76m-min'!N75</f>
        <v>240</v>
      </c>
      <c r="P296" s="41">
        <f>'240Nm 11mm 0.76m-min'!O75</f>
        <v>11</v>
      </c>
      <c r="Q296" s="46">
        <f>'240Nm 11mm 0.76m-min'!P75</f>
        <v>0.76049999999999995</v>
      </c>
      <c r="R296" s="14">
        <f>'240Nm 11mm 0.76m-min'!Q75</f>
        <v>9.625</v>
      </c>
      <c r="S296" s="26">
        <f>'240Nm 11mm 0.76m-min'!R75</f>
        <v>1</v>
      </c>
    </row>
    <row r="297" spans="1:19" x14ac:dyDescent="0.25">
      <c r="A297" s="24">
        <f>'80Nm 33mm 2.28m-min'!A74</f>
        <v>4497038</v>
      </c>
      <c r="B297" s="51">
        <f>Table1[[#This Row],[Durata d''esercizio min. Doppie corse]]/(Cycle_max*60*24)</f>
        <v>89.226944444444442</v>
      </c>
      <c r="C297" s="49">
        <f>'80Nm 33mm 2.28m-min'!B74</f>
        <v>2.6640000000000001</v>
      </c>
      <c r="D297" s="24" t="str">
        <f>'80Nm 33mm 2.28m-min'!C74</f>
        <v>Ds20x90</v>
      </c>
      <c r="E297" s="24" t="str">
        <f>'80Nm 33mm 2.28m-min'!D74</f>
        <v>Ds</v>
      </c>
      <c r="F297" s="35">
        <f>'80Nm 33mm 2.28m-min'!E74</f>
        <v>20</v>
      </c>
      <c r="G297" s="14" t="e">
        <f>'80Nm 33mm 2.28m-min'!F74</f>
        <v>#N/A</v>
      </c>
      <c r="H297" s="41">
        <f>'80Nm 33mm 2.28m-min'!G74</f>
        <v>90</v>
      </c>
      <c r="I297" s="24" t="str">
        <f>'80Nm 33mm 2.28m-min'!H74</f>
        <v>R</v>
      </c>
      <c r="J297" s="35">
        <f>'80Nm 33mm 2.28m-min'!I74</f>
        <v>32</v>
      </c>
      <c r="K297" s="35">
        <f>'80Nm 33mm 2.28m-min'!J74</f>
        <v>44</v>
      </c>
      <c r="L297" s="25">
        <f>'80Nm 33mm 2.28m-min'!K74</f>
        <v>27.17</v>
      </c>
      <c r="M297" s="24" t="str">
        <f>'80Nm 33mm 2.28m-min'!L74</f>
        <v>Alluminio</v>
      </c>
      <c r="N297" s="25">
        <f>'80Nm 33mm 2.28m-min'!M74</f>
        <v>270</v>
      </c>
      <c r="O297" s="37">
        <f>'80Nm 33mm 2.28m-min'!N74</f>
        <v>80</v>
      </c>
      <c r="P297" s="41">
        <f>'80Nm 33mm 2.28m-min'!O74</f>
        <v>33</v>
      </c>
      <c r="Q297" s="46">
        <f>'80Nm 33mm 2.28m-min'!P74</f>
        <v>2.2810000000000001</v>
      </c>
      <c r="R297" s="14">
        <f>'80Nm 33mm 2.28m-min'!Q74</f>
        <v>25.666666666666668</v>
      </c>
      <c r="S297" s="26">
        <f>'80Nm 33mm 2.28m-min'!R74</f>
        <v>1</v>
      </c>
    </row>
    <row r="298" spans="1:19" x14ac:dyDescent="0.25">
      <c r="A298" s="24">
        <f>'80Nm 33mm 2.28m-min'!A75</f>
        <v>4497038</v>
      </c>
      <c r="B298" s="51">
        <f>Table1[[#This Row],[Durata d''esercizio min. Doppie corse]]/(Cycle_max*60*24)</f>
        <v>89.226944444444442</v>
      </c>
      <c r="C298" s="49">
        <f>'80Nm 33mm 2.28m-min'!B75</f>
        <v>2.6640000000000001</v>
      </c>
      <c r="D298" s="24" t="str">
        <f>'80Nm 33mm 2.28m-min'!C75</f>
        <v>Ds20x90</v>
      </c>
      <c r="E298" s="24" t="str">
        <f>'80Nm 33mm 2.28m-min'!D75</f>
        <v>Ds</v>
      </c>
      <c r="F298" s="35">
        <f>'80Nm 33mm 2.28m-min'!E75</f>
        <v>20</v>
      </c>
      <c r="G298" s="14" t="e">
        <f>'80Nm 33mm 2.28m-min'!F75</f>
        <v>#N/A</v>
      </c>
      <c r="H298" s="41">
        <f>'80Nm 33mm 2.28m-min'!G75</f>
        <v>90</v>
      </c>
      <c r="I298" s="24" t="str">
        <f>'80Nm 33mm 2.28m-min'!H75</f>
        <v>R</v>
      </c>
      <c r="J298" s="35">
        <f>'80Nm 33mm 2.28m-min'!I75</f>
        <v>32</v>
      </c>
      <c r="K298" s="35">
        <f>'80Nm 33mm 2.28m-min'!J75</f>
        <v>44</v>
      </c>
      <c r="L298" s="25">
        <f>'80Nm 33mm 2.28m-min'!K75</f>
        <v>27.17</v>
      </c>
      <c r="M298" s="24" t="str">
        <f>'80Nm 33mm 2.28m-min'!L75</f>
        <v>Acciaio inox</v>
      </c>
      <c r="N298" s="25">
        <f>'80Nm 33mm 2.28m-min'!M75</f>
        <v>167.28</v>
      </c>
      <c r="O298" s="37">
        <f>'80Nm 33mm 2.28m-min'!N75</f>
        <v>80</v>
      </c>
      <c r="P298" s="41">
        <f>'80Nm 33mm 2.28m-min'!O75</f>
        <v>33</v>
      </c>
      <c r="Q298" s="46">
        <f>'80Nm 33mm 2.28m-min'!P75</f>
        <v>2.2810000000000001</v>
      </c>
      <c r="R298" s="14">
        <f>'80Nm 33mm 2.28m-min'!Q75</f>
        <v>25.666666666666668</v>
      </c>
      <c r="S298" s="26">
        <f>'80Nm 33mm 2.28m-min'!R75</f>
        <v>1</v>
      </c>
    </row>
    <row r="299" spans="1:19" x14ac:dyDescent="0.25">
      <c r="A299" s="24">
        <f>'80Nm 33mm 2.28m-min'!A76</f>
        <v>4497038</v>
      </c>
      <c r="B299" s="51">
        <f>Table1[[#This Row],[Durata d''esercizio min. Doppie corse]]/(Cycle_max*60*24)</f>
        <v>89.226944444444442</v>
      </c>
      <c r="C299" s="49">
        <f>'80Nm 33mm 2.28m-min'!B76</f>
        <v>1.6519999999999999</v>
      </c>
      <c r="D299" s="24" t="str">
        <f>'80Nm 33mm 2.28m-min'!C76</f>
        <v>Ds20x60</v>
      </c>
      <c r="E299" s="24" t="str">
        <f>'80Nm 33mm 2.28m-min'!D76</f>
        <v>Ds</v>
      </c>
      <c r="F299" s="35">
        <f>'80Nm 33mm 2.28m-min'!E76</f>
        <v>20</v>
      </c>
      <c r="G299" s="14" t="e">
        <f>'80Nm 33mm 2.28m-min'!F76</f>
        <v>#N/A</v>
      </c>
      <c r="H299" s="41">
        <f>'80Nm 33mm 2.28m-min'!G76</f>
        <v>60</v>
      </c>
      <c r="I299" s="24" t="str">
        <f>'80Nm 33mm 2.28m-min'!H76</f>
        <v>R</v>
      </c>
      <c r="J299" s="35">
        <f>'80Nm 33mm 2.28m-min'!I76</f>
        <v>32</v>
      </c>
      <c r="K299" s="35">
        <f>'80Nm 33mm 2.28m-min'!J76</f>
        <v>44</v>
      </c>
      <c r="L299" s="25">
        <f>'80Nm 33mm 2.28m-min'!K76</f>
        <v>27.17</v>
      </c>
      <c r="M299" s="24" t="str">
        <f>'80Nm 33mm 2.28m-min'!L76</f>
        <v>Alluminio</v>
      </c>
      <c r="N299" s="25">
        <f>'80Nm 33mm 2.28m-min'!M76</f>
        <v>270</v>
      </c>
      <c r="O299" s="37">
        <f>'80Nm 33mm 2.28m-min'!N76</f>
        <v>80</v>
      </c>
      <c r="P299" s="41">
        <f>'80Nm 33mm 2.28m-min'!O76</f>
        <v>33</v>
      </c>
      <c r="Q299" s="46">
        <f>'80Nm 33mm 2.28m-min'!P76</f>
        <v>2.2810000000000001</v>
      </c>
      <c r="R299" s="14">
        <f>'80Nm 33mm 2.28m-min'!Q76</f>
        <v>38.5</v>
      </c>
      <c r="S299" s="26">
        <f>'80Nm 33mm 2.28m-min'!R76</f>
        <v>1</v>
      </c>
    </row>
    <row r="300" spans="1:19" x14ac:dyDescent="0.25">
      <c r="A300" s="24">
        <f>'80Nm 33mm 2.28m-min'!A77</f>
        <v>4497038</v>
      </c>
      <c r="B300" s="51">
        <f>Table1[[#This Row],[Durata d''esercizio min. Doppie corse]]/(Cycle_max*60*24)</f>
        <v>89.226944444444442</v>
      </c>
      <c r="C300" s="49">
        <f>'80Nm 33mm 2.28m-min'!B77</f>
        <v>1.6519999999999999</v>
      </c>
      <c r="D300" s="24" t="str">
        <f>'80Nm 33mm 2.28m-min'!C77</f>
        <v>Ds20x60</v>
      </c>
      <c r="E300" s="24" t="str">
        <f>'80Nm 33mm 2.28m-min'!D77</f>
        <v>Ds</v>
      </c>
      <c r="F300" s="35">
        <f>'80Nm 33mm 2.28m-min'!E77</f>
        <v>20</v>
      </c>
      <c r="G300" s="14" t="e">
        <f>'80Nm 33mm 2.28m-min'!F77</f>
        <v>#N/A</v>
      </c>
      <c r="H300" s="41">
        <f>'80Nm 33mm 2.28m-min'!G77</f>
        <v>60</v>
      </c>
      <c r="I300" s="24" t="str">
        <f>'80Nm 33mm 2.28m-min'!H77</f>
        <v>R</v>
      </c>
      <c r="J300" s="35">
        <f>'80Nm 33mm 2.28m-min'!I77</f>
        <v>32</v>
      </c>
      <c r="K300" s="35">
        <f>'80Nm 33mm 2.28m-min'!J77</f>
        <v>44</v>
      </c>
      <c r="L300" s="25">
        <f>'80Nm 33mm 2.28m-min'!K77</f>
        <v>27.17</v>
      </c>
      <c r="M300" s="24" t="str">
        <f>'80Nm 33mm 2.28m-min'!L77</f>
        <v>Acciaio inox</v>
      </c>
      <c r="N300" s="25">
        <f>'80Nm 33mm 2.28m-min'!M77</f>
        <v>158.26</v>
      </c>
      <c r="O300" s="37">
        <f>'80Nm 33mm 2.28m-min'!N77</f>
        <v>80</v>
      </c>
      <c r="P300" s="41">
        <f>'80Nm 33mm 2.28m-min'!O77</f>
        <v>33</v>
      </c>
      <c r="Q300" s="46">
        <f>'80Nm 33mm 2.28m-min'!P77</f>
        <v>2.2810000000000001</v>
      </c>
      <c r="R300" s="14">
        <f>'80Nm 33mm 2.28m-min'!Q77</f>
        <v>38.5</v>
      </c>
      <c r="S300" s="26">
        <f>'80Nm 33mm 2.28m-min'!R77</f>
        <v>1</v>
      </c>
    </row>
    <row r="301" spans="1:19" x14ac:dyDescent="0.25">
      <c r="A301" s="24">
        <f>'120Nm 22mm 1.52m-min'!A76</f>
        <v>4497038</v>
      </c>
      <c r="B301" s="51">
        <f>Table1[[#This Row],[Durata d''esercizio min. Doppie corse]]/(Cycle_max*60*24)</f>
        <v>89.226944444444442</v>
      </c>
      <c r="C301" s="49">
        <f>'120Nm 22mm 1.52m-min'!B76</f>
        <v>2.4470000000000001</v>
      </c>
      <c r="D301" s="24" t="str">
        <f>'120Nm 22mm 1.52m-min'!C76</f>
        <v>Ds20x60</v>
      </c>
      <c r="E301" s="24" t="str">
        <f>'120Nm 22mm 1.52m-min'!D76</f>
        <v>Ds</v>
      </c>
      <c r="F301" s="35">
        <f>'120Nm 22mm 1.52m-min'!E76</f>
        <v>20</v>
      </c>
      <c r="G301" s="14" t="e">
        <f>'120Nm 22mm 1.52m-min'!F76</f>
        <v>#N/A</v>
      </c>
      <c r="H301" s="41">
        <f>'120Nm 22mm 1.52m-min'!G76</f>
        <v>60</v>
      </c>
      <c r="I301" s="24" t="str">
        <f>'120Nm 22mm 1.52m-min'!H76</f>
        <v>R</v>
      </c>
      <c r="J301" s="35">
        <f>'120Nm 22mm 1.52m-min'!I76</f>
        <v>32</v>
      </c>
      <c r="K301" s="35">
        <f>'120Nm 22mm 1.52m-min'!J76</f>
        <v>44</v>
      </c>
      <c r="L301" s="25">
        <f>'120Nm 22mm 1.52m-min'!K76</f>
        <v>27.17</v>
      </c>
      <c r="M301" s="24" t="str">
        <f>'120Nm 22mm 1.52m-min'!L76</f>
        <v>Alluminio</v>
      </c>
      <c r="N301" s="25">
        <f>'120Nm 22mm 1.52m-min'!M76</f>
        <v>270</v>
      </c>
      <c r="O301" s="37">
        <f>'120Nm 22mm 1.52m-min'!N76</f>
        <v>120</v>
      </c>
      <c r="P301" s="41">
        <f>'120Nm 22mm 1.52m-min'!O76</f>
        <v>22</v>
      </c>
      <c r="Q301" s="46">
        <f>'120Nm 22mm 1.52m-min'!P76</f>
        <v>1.5209999999999999</v>
      </c>
      <c r="R301" s="14">
        <f>'120Nm 22mm 1.52m-min'!Q76</f>
        <v>25.666666666666668</v>
      </c>
      <c r="S301" s="26">
        <f>'120Nm 22mm 1.52m-min'!R76</f>
        <v>1</v>
      </c>
    </row>
    <row r="302" spans="1:19" x14ac:dyDescent="0.25">
      <c r="A302" s="24">
        <f>'120Nm 22mm 1.52m-min'!A77</f>
        <v>4497038</v>
      </c>
      <c r="B302" s="51">
        <f>Table1[[#This Row],[Durata d''esercizio min. Doppie corse]]/(Cycle_max*60*24)</f>
        <v>89.226944444444442</v>
      </c>
      <c r="C302" s="49">
        <f>'120Nm 22mm 1.52m-min'!B77</f>
        <v>2.4470000000000001</v>
      </c>
      <c r="D302" s="24" t="str">
        <f>'120Nm 22mm 1.52m-min'!C77</f>
        <v>Ds20x60</v>
      </c>
      <c r="E302" s="24" t="str">
        <f>'120Nm 22mm 1.52m-min'!D77</f>
        <v>Ds</v>
      </c>
      <c r="F302" s="35">
        <f>'120Nm 22mm 1.52m-min'!E77</f>
        <v>20</v>
      </c>
      <c r="G302" s="14" t="e">
        <f>'120Nm 22mm 1.52m-min'!F77</f>
        <v>#N/A</v>
      </c>
      <c r="H302" s="41">
        <f>'120Nm 22mm 1.52m-min'!G77</f>
        <v>60</v>
      </c>
      <c r="I302" s="24" t="str">
        <f>'120Nm 22mm 1.52m-min'!H77</f>
        <v>R</v>
      </c>
      <c r="J302" s="35">
        <f>'120Nm 22mm 1.52m-min'!I77</f>
        <v>32</v>
      </c>
      <c r="K302" s="35">
        <f>'120Nm 22mm 1.52m-min'!J77</f>
        <v>44</v>
      </c>
      <c r="L302" s="25">
        <f>'120Nm 22mm 1.52m-min'!K77</f>
        <v>27.17</v>
      </c>
      <c r="M302" s="24" t="str">
        <f>'120Nm 22mm 1.52m-min'!L77</f>
        <v>Acciaio inox</v>
      </c>
      <c r="N302" s="25">
        <f>'120Nm 22mm 1.52m-min'!M77</f>
        <v>158.26</v>
      </c>
      <c r="O302" s="37">
        <f>'120Nm 22mm 1.52m-min'!N77</f>
        <v>120</v>
      </c>
      <c r="P302" s="41">
        <f>'120Nm 22mm 1.52m-min'!O77</f>
        <v>22</v>
      </c>
      <c r="Q302" s="46">
        <f>'120Nm 22mm 1.52m-min'!P77</f>
        <v>1.5209999999999999</v>
      </c>
      <c r="R302" s="14">
        <f>'120Nm 22mm 1.52m-min'!Q77</f>
        <v>25.666666666666668</v>
      </c>
      <c r="S302" s="26">
        <f>'120Nm 22mm 1.52m-min'!R77</f>
        <v>1</v>
      </c>
    </row>
    <row r="303" spans="1:19" x14ac:dyDescent="0.25">
      <c r="A303" s="24">
        <f>'120Nm 22mm 1.52m-min'!A78</f>
        <v>4497038</v>
      </c>
      <c r="B303" s="51">
        <f>Table1[[#This Row],[Durata d''esercizio min. Doppie corse]]/(Cycle_max*60*24)</f>
        <v>89.226944444444442</v>
      </c>
      <c r="C303" s="49">
        <f>'120Nm 22mm 1.52m-min'!B78</f>
        <v>3.9670000000000001</v>
      </c>
      <c r="D303" s="24" t="str">
        <f>'120Nm 22mm 1.52m-min'!C78</f>
        <v>Ds20x90</v>
      </c>
      <c r="E303" s="24" t="str">
        <f>'120Nm 22mm 1.52m-min'!D78</f>
        <v>Ds</v>
      </c>
      <c r="F303" s="35">
        <f>'120Nm 22mm 1.52m-min'!E78</f>
        <v>20</v>
      </c>
      <c r="G303" s="14" t="e">
        <f>'120Nm 22mm 1.52m-min'!F78</f>
        <v>#N/A</v>
      </c>
      <c r="H303" s="41">
        <f>'120Nm 22mm 1.52m-min'!G78</f>
        <v>90</v>
      </c>
      <c r="I303" s="24" t="str">
        <f>'120Nm 22mm 1.52m-min'!H78</f>
        <v>R</v>
      </c>
      <c r="J303" s="35">
        <f>'120Nm 22mm 1.52m-min'!I78</f>
        <v>32</v>
      </c>
      <c r="K303" s="35">
        <f>'120Nm 22mm 1.52m-min'!J78</f>
        <v>44</v>
      </c>
      <c r="L303" s="25">
        <f>'120Nm 22mm 1.52m-min'!K78</f>
        <v>27.17</v>
      </c>
      <c r="M303" s="24" t="str">
        <f>'120Nm 22mm 1.52m-min'!L78</f>
        <v>Alluminio</v>
      </c>
      <c r="N303" s="25">
        <f>'120Nm 22mm 1.52m-min'!M78</f>
        <v>270</v>
      </c>
      <c r="O303" s="37">
        <f>'120Nm 22mm 1.52m-min'!N78</f>
        <v>120</v>
      </c>
      <c r="P303" s="41">
        <f>'120Nm 22mm 1.52m-min'!O78</f>
        <v>22</v>
      </c>
      <c r="Q303" s="46">
        <f>'120Nm 22mm 1.52m-min'!P78</f>
        <v>1.5209999999999999</v>
      </c>
      <c r="R303" s="14">
        <f>'120Nm 22mm 1.52m-min'!Q78</f>
        <v>17.111111111111111</v>
      </c>
      <c r="S303" s="26">
        <f>'120Nm 22mm 1.52m-min'!R78</f>
        <v>1</v>
      </c>
    </row>
    <row r="304" spans="1:19" x14ac:dyDescent="0.25">
      <c r="A304" s="24">
        <f>'120Nm 22mm 1.52m-min'!A79</f>
        <v>4497038</v>
      </c>
      <c r="B304" s="51">
        <f>Table1[[#This Row],[Durata d''esercizio min. Doppie corse]]/(Cycle_max*60*24)</f>
        <v>89.226944444444442</v>
      </c>
      <c r="C304" s="49">
        <f>'120Nm 22mm 1.52m-min'!B79</f>
        <v>3.9670000000000001</v>
      </c>
      <c r="D304" s="24" t="str">
        <f>'120Nm 22mm 1.52m-min'!C79</f>
        <v>Ds20x90</v>
      </c>
      <c r="E304" s="24" t="str">
        <f>'120Nm 22mm 1.52m-min'!D79</f>
        <v>Ds</v>
      </c>
      <c r="F304" s="35">
        <f>'120Nm 22mm 1.52m-min'!E79</f>
        <v>20</v>
      </c>
      <c r="G304" s="14" t="e">
        <f>'120Nm 22mm 1.52m-min'!F79</f>
        <v>#N/A</v>
      </c>
      <c r="H304" s="41">
        <f>'120Nm 22mm 1.52m-min'!G79</f>
        <v>90</v>
      </c>
      <c r="I304" s="24" t="str">
        <f>'120Nm 22mm 1.52m-min'!H79</f>
        <v>R</v>
      </c>
      <c r="J304" s="35">
        <f>'120Nm 22mm 1.52m-min'!I79</f>
        <v>32</v>
      </c>
      <c r="K304" s="35">
        <f>'120Nm 22mm 1.52m-min'!J79</f>
        <v>44</v>
      </c>
      <c r="L304" s="25">
        <f>'120Nm 22mm 1.52m-min'!K79</f>
        <v>27.17</v>
      </c>
      <c r="M304" s="24" t="str">
        <f>'120Nm 22mm 1.52m-min'!L79</f>
        <v>Acciaio inox</v>
      </c>
      <c r="N304" s="25">
        <f>'120Nm 22mm 1.52m-min'!M79</f>
        <v>167.28</v>
      </c>
      <c r="O304" s="37">
        <f>'120Nm 22mm 1.52m-min'!N79</f>
        <v>120</v>
      </c>
      <c r="P304" s="41">
        <f>'120Nm 22mm 1.52m-min'!O79</f>
        <v>22</v>
      </c>
      <c r="Q304" s="46">
        <f>'120Nm 22mm 1.52m-min'!P79</f>
        <v>1.5209999999999999</v>
      </c>
      <c r="R304" s="14">
        <f>'120Nm 22mm 1.52m-min'!Q79</f>
        <v>17.111111111111111</v>
      </c>
      <c r="S304" s="26">
        <f>'120Nm 22mm 1.52m-min'!R79</f>
        <v>1</v>
      </c>
    </row>
    <row r="305" spans="1:19" x14ac:dyDescent="0.25">
      <c r="A305" s="24">
        <f>'240Nm 11mm 0.76m-min'!A76</f>
        <v>4497038</v>
      </c>
      <c r="B305" s="51">
        <f>Table1[[#This Row],[Durata d''esercizio min. Doppie corse]]/(Cycle_max*60*24)</f>
        <v>89.226944444444442</v>
      </c>
      <c r="C305" s="49">
        <f>'240Nm 11mm 0.76m-min'!B76</f>
        <v>4.835</v>
      </c>
      <c r="D305" s="24" t="str">
        <f>'240Nm 11mm 0.76m-min'!C76</f>
        <v>Ds20x60</v>
      </c>
      <c r="E305" s="24" t="str">
        <f>'240Nm 11mm 0.76m-min'!D76</f>
        <v>Ds</v>
      </c>
      <c r="F305" s="35">
        <f>'240Nm 11mm 0.76m-min'!E76</f>
        <v>20</v>
      </c>
      <c r="G305" s="14" t="e">
        <f>'240Nm 11mm 0.76m-min'!F76</f>
        <v>#N/A</v>
      </c>
      <c r="H305" s="41">
        <f>'240Nm 11mm 0.76m-min'!G76</f>
        <v>60</v>
      </c>
      <c r="I305" s="24" t="str">
        <f>'240Nm 11mm 0.76m-min'!H76</f>
        <v>R</v>
      </c>
      <c r="J305" s="35">
        <f>'240Nm 11mm 0.76m-min'!I76</f>
        <v>32</v>
      </c>
      <c r="K305" s="35">
        <f>'240Nm 11mm 0.76m-min'!J76</f>
        <v>44</v>
      </c>
      <c r="L305" s="25">
        <f>'240Nm 11mm 0.76m-min'!K76</f>
        <v>27.17</v>
      </c>
      <c r="M305" s="24" t="str">
        <f>'240Nm 11mm 0.76m-min'!L76</f>
        <v>Alluminio</v>
      </c>
      <c r="N305" s="25">
        <f>'240Nm 11mm 0.76m-min'!M76</f>
        <v>270</v>
      </c>
      <c r="O305" s="37">
        <f>'240Nm 11mm 0.76m-min'!N76</f>
        <v>240</v>
      </c>
      <c r="P305" s="41">
        <f>'240Nm 11mm 0.76m-min'!O76</f>
        <v>11</v>
      </c>
      <c r="Q305" s="46">
        <f>'240Nm 11mm 0.76m-min'!P76</f>
        <v>0.76049999999999995</v>
      </c>
      <c r="R305" s="14">
        <f>'240Nm 11mm 0.76m-min'!Q76</f>
        <v>12.833333333333334</v>
      </c>
      <c r="S305" s="26">
        <f>'240Nm 11mm 0.76m-min'!R76</f>
        <v>1</v>
      </c>
    </row>
    <row r="306" spans="1:19" x14ac:dyDescent="0.25">
      <c r="A306" s="24">
        <f>'240Nm 11mm 0.76m-min'!A77</f>
        <v>4497038</v>
      </c>
      <c r="B306" s="51">
        <f>Table1[[#This Row],[Durata d''esercizio min. Doppie corse]]/(Cycle_max*60*24)</f>
        <v>89.226944444444442</v>
      </c>
      <c r="C306" s="49">
        <f>'240Nm 11mm 0.76m-min'!B77</f>
        <v>4.835</v>
      </c>
      <c r="D306" s="24" t="str">
        <f>'240Nm 11mm 0.76m-min'!C77</f>
        <v>Ds20x60</v>
      </c>
      <c r="E306" s="24" t="str">
        <f>'240Nm 11mm 0.76m-min'!D77</f>
        <v>Ds</v>
      </c>
      <c r="F306" s="35">
        <f>'240Nm 11mm 0.76m-min'!E77</f>
        <v>20</v>
      </c>
      <c r="G306" s="14" t="e">
        <f>'240Nm 11mm 0.76m-min'!F77</f>
        <v>#N/A</v>
      </c>
      <c r="H306" s="41">
        <f>'240Nm 11mm 0.76m-min'!G77</f>
        <v>60</v>
      </c>
      <c r="I306" s="24" t="str">
        <f>'240Nm 11mm 0.76m-min'!H77</f>
        <v>R</v>
      </c>
      <c r="J306" s="35">
        <f>'240Nm 11mm 0.76m-min'!I77</f>
        <v>32</v>
      </c>
      <c r="K306" s="35">
        <f>'240Nm 11mm 0.76m-min'!J77</f>
        <v>44</v>
      </c>
      <c r="L306" s="25">
        <f>'240Nm 11mm 0.76m-min'!K77</f>
        <v>27.17</v>
      </c>
      <c r="M306" s="24" t="str">
        <f>'240Nm 11mm 0.76m-min'!L77</f>
        <v>Acciaio inox</v>
      </c>
      <c r="N306" s="25">
        <f>'240Nm 11mm 0.76m-min'!M77</f>
        <v>158.26</v>
      </c>
      <c r="O306" s="37">
        <f>'240Nm 11mm 0.76m-min'!N77</f>
        <v>240</v>
      </c>
      <c r="P306" s="41">
        <f>'240Nm 11mm 0.76m-min'!O77</f>
        <v>11</v>
      </c>
      <c r="Q306" s="46">
        <f>'240Nm 11mm 0.76m-min'!P77</f>
        <v>0.76049999999999995</v>
      </c>
      <c r="R306" s="14">
        <f>'240Nm 11mm 0.76m-min'!Q77</f>
        <v>12.833333333333334</v>
      </c>
      <c r="S306" s="26">
        <f>'240Nm 11mm 0.76m-min'!R77</f>
        <v>1</v>
      </c>
    </row>
    <row r="307" spans="1:19" x14ac:dyDescent="0.25">
      <c r="A307" s="24">
        <f>'240Nm 11mm 0.76m-min'!A78</f>
        <v>4497038</v>
      </c>
      <c r="B307" s="51">
        <f>Table1[[#This Row],[Durata d''esercizio min. Doppie corse]]/(Cycle_max*60*24)</f>
        <v>89.226944444444442</v>
      </c>
      <c r="C307" s="49">
        <f>'240Nm 11mm 0.76m-min'!B78</f>
        <v>7.8730000000000002</v>
      </c>
      <c r="D307" s="24" t="str">
        <f>'240Nm 11mm 0.76m-min'!C78</f>
        <v>Ds20x90</v>
      </c>
      <c r="E307" s="24" t="str">
        <f>'240Nm 11mm 0.76m-min'!D78</f>
        <v>Ds</v>
      </c>
      <c r="F307" s="35">
        <f>'240Nm 11mm 0.76m-min'!E78</f>
        <v>20</v>
      </c>
      <c r="G307" s="14" t="e">
        <f>'240Nm 11mm 0.76m-min'!F78</f>
        <v>#N/A</v>
      </c>
      <c r="H307" s="41">
        <f>'240Nm 11mm 0.76m-min'!G78</f>
        <v>90</v>
      </c>
      <c r="I307" s="24" t="str">
        <f>'240Nm 11mm 0.76m-min'!H78</f>
        <v>R</v>
      </c>
      <c r="J307" s="35">
        <f>'240Nm 11mm 0.76m-min'!I78</f>
        <v>32</v>
      </c>
      <c r="K307" s="35">
        <f>'240Nm 11mm 0.76m-min'!J78</f>
        <v>44</v>
      </c>
      <c r="L307" s="25">
        <f>'240Nm 11mm 0.76m-min'!K78</f>
        <v>27.17</v>
      </c>
      <c r="M307" s="24" t="str">
        <f>'240Nm 11mm 0.76m-min'!L78</f>
        <v>Alluminio</v>
      </c>
      <c r="N307" s="25">
        <f>'240Nm 11mm 0.76m-min'!M78</f>
        <v>270</v>
      </c>
      <c r="O307" s="37">
        <f>'240Nm 11mm 0.76m-min'!N78</f>
        <v>240</v>
      </c>
      <c r="P307" s="41">
        <f>'240Nm 11mm 0.76m-min'!O78</f>
        <v>11</v>
      </c>
      <c r="Q307" s="46">
        <f>'240Nm 11mm 0.76m-min'!P78</f>
        <v>0.76049999999999995</v>
      </c>
      <c r="R307" s="14">
        <f>'240Nm 11mm 0.76m-min'!Q78</f>
        <v>8.5555555555555554</v>
      </c>
      <c r="S307" s="26">
        <f>'240Nm 11mm 0.76m-min'!R78</f>
        <v>1</v>
      </c>
    </row>
    <row r="308" spans="1:19" x14ac:dyDescent="0.25">
      <c r="A308" s="24">
        <f>'240Nm 11mm 0.76m-min'!A79</f>
        <v>4497038</v>
      </c>
      <c r="B308" s="51">
        <f>Table1[[#This Row],[Durata d''esercizio min. Doppie corse]]/(Cycle_max*60*24)</f>
        <v>89.226944444444442</v>
      </c>
      <c r="C308" s="49">
        <f>'240Nm 11mm 0.76m-min'!B79</f>
        <v>7.8730000000000002</v>
      </c>
      <c r="D308" s="24" t="str">
        <f>'240Nm 11mm 0.76m-min'!C79</f>
        <v>Ds20x90</v>
      </c>
      <c r="E308" s="24" t="str">
        <f>'240Nm 11mm 0.76m-min'!D79</f>
        <v>Ds</v>
      </c>
      <c r="F308" s="35">
        <f>'240Nm 11mm 0.76m-min'!E79</f>
        <v>20</v>
      </c>
      <c r="G308" s="14" t="e">
        <f>'240Nm 11mm 0.76m-min'!F79</f>
        <v>#N/A</v>
      </c>
      <c r="H308" s="41">
        <f>'240Nm 11mm 0.76m-min'!G79</f>
        <v>90</v>
      </c>
      <c r="I308" s="24" t="str">
        <f>'240Nm 11mm 0.76m-min'!H79</f>
        <v>R</v>
      </c>
      <c r="J308" s="35">
        <f>'240Nm 11mm 0.76m-min'!I79</f>
        <v>32</v>
      </c>
      <c r="K308" s="35">
        <f>'240Nm 11mm 0.76m-min'!J79</f>
        <v>44</v>
      </c>
      <c r="L308" s="25">
        <f>'240Nm 11mm 0.76m-min'!K79</f>
        <v>27.17</v>
      </c>
      <c r="M308" s="24" t="str">
        <f>'240Nm 11mm 0.76m-min'!L79</f>
        <v>Acciaio inox</v>
      </c>
      <c r="N308" s="25">
        <f>'240Nm 11mm 0.76m-min'!M79</f>
        <v>167.28</v>
      </c>
      <c r="O308" s="37">
        <f>'240Nm 11mm 0.76m-min'!N79</f>
        <v>240</v>
      </c>
      <c r="P308" s="41">
        <f>'240Nm 11mm 0.76m-min'!O79</f>
        <v>11</v>
      </c>
      <c r="Q308" s="46">
        <f>'240Nm 11mm 0.76m-min'!P79</f>
        <v>0.76049999999999995</v>
      </c>
      <c r="R308" s="14">
        <f>'240Nm 11mm 0.76m-min'!Q79</f>
        <v>8.5555555555555554</v>
      </c>
      <c r="S308" s="26">
        <f>'240Nm 11mm 0.76m-min'!R79</f>
        <v>1</v>
      </c>
    </row>
    <row r="309" spans="1:19" x14ac:dyDescent="0.25">
      <c r="A309" s="24">
        <f>'80Nm 33mm 2.28m-min'!A78</f>
        <v>4438375</v>
      </c>
      <c r="B309" s="51">
        <f>Table1[[#This Row],[Durata d''esercizio min. Doppie corse]]/(Cycle_max*60*24)</f>
        <v>88.062996031746039</v>
      </c>
      <c r="C309" s="49">
        <f>'80Nm 33mm 2.28m-min'!B78</f>
        <v>1.071</v>
      </c>
      <c r="D309" s="24" t="str">
        <f>'80Nm 33mm 2.28m-min'!C78</f>
        <v>Ds18x40</v>
      </c>
      <c r="E309" s="24" t="str">
        <f>'80Nm 33mm 2.28m-min'!D78</f>
        <v>Ds</v>
      </c>
      <c r="F309" s="35">
        <f>'80Nm 33mm 2.28m-min'!E78</f>
        <v>18</v>
      </c>
      <c r="G309" s="14" t="e">
        <f>'80Nm 33mm 2.28m-min'!F78</f>
        <v>#N/A</v>
      </c>
      <c r="H309" s="41">
        <f>'80Nm 33mm 2.28m-min'!G78</f>
        <v>40</v>
      </c>
      <c r="I309" s="24" t="str">
        <f>'80Nm 33mm 2.28m-min'!H78</f>
        <v>R</v>
      </c>
      <c r="J309" s="35">
        <f>'80Nm 33mm 2.28m-min'!I78</f>
        <v>28</v>
      </c>
      <c r="K309" s="35">
        <f>'80Nm 33mm 2.28m-min'!J78</f>
        <v>35</v>
      </c>
      <c r="L309" s="25">
        <f>'80Nm 33mm 2.28m-min'!K78</f>
        <v>21.92</v>
      </c>
      <c r="M309" s="24" t="str">
        <f>'80Nm 33mm 2.28m-min'!L78</f>
        <v>Alluminio</v>
      </c>
      <c r="N309" s="25">
        <f>'80Nm 33mm 2.28m-min'!M78</f>
        <v>243</v>
      </c>
      <c r="O309" s="37">
        <f>'80Nm 33mm 2.28m-min'!N78</f>
        <v>80</v>
      </c>
      <c r="P309" s="41">
        <f>'80Nm 33mm 2.28m-min'!O78</f>
        <v>33</v>
      </c>
      <c r="Q309" s="46">
        <f>'80Nm 33mm 2.28m-min'!P78</f>
        <v>2.2810000000000001</v>
      </c>
      <c r="R309" s="14">
        <f>'80Nm 33mm 2.28m-min'!Q78</f>
        <v>57.75</v>
      </c>
      <c r="S309" s="26">
        <f>'80Nm 33mm 2.28m-min'!R78</f>
        <v>1</v>
      </c>
    </row>
    <row r="310" spans="1:19" x14ac:dyDescent="0.25">
      <c r="A310" s="24">
        <f>'80Nm 33mm 2.28m-min'!A79</f>
        <v>4438375</v>
      </c>
      <c r="B310" s="51">
        <f>Table1[[#This Row],[Durata d''esercizio min. Doppie corse]]/(Cycle_max*60*24)</f>
        <v>88.062996031746039</v>
      </c>
      <c r="C310" s="49">
        <f>'80Nm 33mm 2.28m-min'!B79</f>
        <v>1.071</v>
      </c>
      <c r="D310" s="24" t="str">
        <f>'80Nm 33mm 2.28m-min'!C79</f>
        <v>Ds18x40</v>
      </c>
      <c r="E310" s="24" t="str">
        <f>'80Nm 33mm 2.28m-min'!D79</f>
        <v>Ds</v>
      </c>
      <c r="F310" s="35">
        <f>'80Nm 33mm 2.28m-min'!E79</f>
        <v>18</v>
      </c>
      <c r="G310" s="14" t="e">
        <f>'80Nm 33mm 2.28m-min'!F79</f>
        <v>#N/A</v>
      </c>
      <c r="H310" s="41">
        <f>'80Nm 33mm 2.28m-min'!G79</f>
        <v>40</v>
      </c>
      <c r="I310" s="24" t="str">
        <f>'80Nm 33mm 2.28m-min'!H79</f>
        <v>R</v>
      </c>
      <c r="J310" s="35">
        <f>'80Nm 33mm 2.28m-min'!I79</f>
        <v>28</v>
      </c>
      <c r="K310" s="35">
        <f>'80Nm 33mm 2.28m-min'!J79</f>
        <v>35</v>
      </c>
      <c r="L310" s="25">
        <f>'80Nm 33mm 2.28m-min'!K79</f>
        <v>21.92</v>
      </c>
      <c r="M310" s="24" t="str">
        <f>'80Nm 33mm 2.28m-min'!L79</f>
        <v>Acciaio inox</v>
      </c>
      <c r="N310" s="25">
        <f>'80Nm 33mm 2.28m-min'!M79</f>
        <v>134.07</v>
      </c>
      <c r="O310" s="37">
        <f>'80Nm 33mm 2.28m-min'!N79</f>
        <v>80</v>
      </c>
      <c r="P310" s="41">
        <f>'80Nm 33mm 2.28m-min'!O79</f>
        <v>33</v>
      </c>
      <c r="Q310" s="46">
        <f>'80Nm 33mm 2.28m-min'!P79</f>
        <v>2.2810000000000001</v>
      </c>
      <c r="R310" s="14">
        <f>'80Nm 33mm 2.28m-min'!Q79</f>
        <v>57.75</v>
      </c>
      <c r="S310" s="26">
        <f>'80Nm 33mm 2.28m-min'!R79</f>
        <v>1</v>
      </c>
    </row>
    <row r="311" spans="1:19" x14ac:dyDescent="0.25">
      <c r="A311" s="24">
        <f>'120Nm 22mm 1.52m-min'!A80</f>
        <v>4438375</v>
      </c>
      <c r="B311" s="51">
        <f>Table1[[#This Row],[Durata d''esercizio min. Doppie corse]]/(Cycle_max*60*24)</f>
        <v>88.062996031746039</v>
      </c>
      <c r="C311" s="49">
        <f>'120Nm 22mm 1.52m-min'!B80</f>
        <v>1.5760000000000001</v>
      </c>
      <c r="D311" s="24" t="str">
        <f>'120Nm 22mm 1.52m-min'!C80</f>
        <v>Ds18x40</v>
      </c>
      <c r="E311" s="24" t="str">
        <f>'120Nm 22mm 1.52m-min'!D80</f>
        <v>Ds</v>
      </c>
      <c r="F311" s="35">
        <f>'120Nm 22mm 1.52m-min'!E80</f>
        <v>18</v>
      </c>
      <c r="G311" s="14" t="e">
        <f>'120Nm 22mm 1.52m-min'!F80</f>
        <v>#N/A</v>
      </c>
      <c r="H311" s="41">
        <f>'120Nm 22mm 1.52m-min'!G80</f>
        <v>40</v>
      </c>
      <c r="I311" s="24" t="str">
        <f>'120Nm 22mm 1.52m-min'!H80</f>
        <v>R</v>
      </c>
      <c r="J311" s="35">
        <f>'120Nm 22mm 1.52m-min'!I80</f>
        <v>28</v>
      </c>
      <c r="K311" s="35">
        <f>'120Nm 22mm 1.52m-min'!J80</f>
        <v>35</v>
      </c>
      <c r="L311" s="25">
        <f>'120Nm 22mm 1.52m-min'!K80</f>
        <v>21.92</v>
      </c>
      <c r="M311" s="24" t="str">
        <f>'120Nm 22mm 1.52m-min'!L80</f>
        <v>Alluminio</v>
      </c>
      <c r="N311" s="25">
        <f>'120Nm 22mm 1.52m-min'!M80</f>
        <v>243</v>
      </c>
      <c r="O311" s="37">
        <f>'120Nm 22mm 1.52m-min'!N80</f>
        <v>120</v>
      </c>
      <c r="P311" s="41">
        <f>'120Nm 22mm 1.52m-min'!O80</f>
        <v>22</v>
      </c>
      <c r="Q311" s="46">
        <f>'120Nm 22mm 1.52m-min'!P80</f>
        <v>1.5209999999999999</v>
      </c>
      <c r="R311" s="14">
        <f>'120Nm 22mm 1.52m-min'!Q80</f>
        <v>38.5</v>
      </c>
      <c r="S311" s="26">
        <f>'120Nm 22mm 1.52m-min'!R80</f>
        <v>1</v>
      </c>
    </row>
    <row r="312" spans="1:19" x14ac:dyDescent="0.25">
      <c r="A312" s="24">
        <f>'120Nm 22mm 1.52m-min'!A81</f>
        <v>4438375</v>
      </c>
      <c r="B312" s="51">
        <f>Table1[[#This Row],[Durata d''esercizio min. Doppie corse]]/(Cycle_max*60*24)</f>
        <v>88.062996031746039</v>
      </c>
      <c r="C312" s="49">
        <f>'120Nm 22mm 1.52m-min'!B81</f>
        <v>1.5760000000000001</v>
      </c>
      <c r="D312" s="24" t="str">
        <f>'120Nm 22mm 1.52m-min'!C81</f>
        <v>Ds18x40</v>
      </c>
      <c r="E312" s="24" t="str">
        <f>'120Nm 22mm 1.52m-min'!D81</f>
        <v>Ds</v>
      </c>
      <c r="F312" s="35">
        <f>'120Nm 22mm 1.52m-min'!E81</f>
        <v>18</v>
      </c>
      <c r="G312" s="14" t="e">
        <f>'120Nm 22mm 1.52m-min'!F81</f>
        <v>#N/A</v>
      </c>
      <c r="H312" s="41">
        <f>'120Nm 22mm 1.52m-min'!G81</f>
        <v>40</v>
      </c>
      <c r="I312" s="24" t="str">
        <f>'120Nm 22mm 1.52m-min'!H81</f>
        <v>R</v>
      </c>
      <c r="J312" s="35">
        <f>'120Nm 22mm 1.52m-min'!I81</f>
        <v>28</v>
      </c>
      <c r="K312" s="35">
        <f>'120Nm 22mm 1.52m-min'!J81</f>
        <v>35</v>
      </c>
      <c r="L312" s="25">
        <f>'120Nm 22mm 1.52m-min'!K81</f>
        <v>21.92</v>
      </c>
      <c r="M312" s="24" t="str">
        <f>'120Nm 22mm 1.52m-min'!L81</f>
        <v>Acciaio inox</v>
      </c>
      <c r="N312" s="25">
        <f>'120Nm 22mm 1.52m-min'!M81</f>
        <v>134.07</v>
      </c>
      <c r="O312" s="37">
        <f>'120Nm 22mm 1.52m-min'!N81</f>
        <v>120</v>
      </c>
      <c r="P312" s="41">
        <f>'120Nm 22mm 1.52m-min'!O81</f>
        <v>22</v>
      </c>
      <c r="Q312" s="46">
        <f>'120Nm 22mm 1.52m-min'!P81</f>
        <v>1.5209999999999999</v>
      </c>
      <c r="R312" s="14">
        <f>'120Nm 22mm 1.52m-min'!Q81</f>
        <v>38.5</v>
      </c>
      <c r="S312" s="26">
        <f>'120Nm 22mm 1.52m-min'!R81</f>
        <v>1</v>
      </c>
    </row>
    <row r="313" spans="1:19" x14ac:dyDescent="0.25">
      <c r="A313" s="24">
        <f>'240Nm 11mm 0.76m-min'!A80</f>
        <v>4438375</v>
      </c>
      <c r="B313" s="51">
        <f>Table1[[#This Row],[Durata d''esercizio min. Doppie corse]]/(Cycle_max*60*24)</f>
        <v>88.062996031746039</v>
      </c>
      <c r="C313" s="49">
        <f>'240Nm 11mm 0.76m-min'!B80</f>
        <v>3.0920000000000001</v>
      </c>
      <c r="D313" s="24" t="str">
        <f>'240Nm 11mm 0.76m-min'!C80</f>
        <v>Ds18x40</v>
      </c>
      <c r="E313" s="24" t="str">
        <f>'240Nm 11mm 0.76m-min'!D80</f>
        <v>Ds</v>
      </c>
      <c r="F313" s="35">
        <f>'240Nm 11mm 0.76m-min'!E80</f>
        <v>18</v>
      </c>
      <c r="G313" s="14" t="e">
        <f>'240Nm 11mm 0.76m-min'!F80</f>
        <v>#N/A</v>
      </c>
      <c r="H313" s="41">
        <f>'240Nm 11mm 0.76m-min'!G80</f>
        <v>40</v>
      </c>
      <c r="I313" s="24" t="str">
        <f>'240Nm 11mm 0.76m-min'!H80</f>
        <v>R</v>
      </c>
      <c r="J313" s="35">
        <f>'240Nm 11mm 0.76m-min'!I80</f>
        <v>28</v>
      </c>
      <c r="K313" s="35">
        <f>'240Nm 11mm 0.76m-min'!J80</f>
        <v>35</v>
      </c>
      <c r="L313" s="25">
        <f>'240Nm 11mm 0.76m-min'!K80</f>
        <v>21.92</v>
      </c>
      <c r="M313" s="24" t="str">
        <f>'240Nm 11mm 0.76m-min'!L80</f>
        <v>Alluminio</v>
      </c>
      <c r="N313" s="25">
        <f>'240Nm 11mm 0.76m-min'!M80</f>
        <v>243</v>
      </c>
      <c r="O313" s="37">
        <f>'240Nm 11mm 0.76m-min'!N80</f>
        <v>240</v>
      </c>
      <c r="P313" s="41">
        <f>'240Nm 11mm 0.76m-min'!O80</f>
        <v>11</v>
      </c>
      <c r="Q313" s="46">
        <f>'240Nm 11mm 0.76m-min'!P80</f>
        <v>0.76049999999999995</v>
      </c>
      <c r="R313" s="14">
        <f>'240Nm 11mm 0.76m-min'!Q80</f>
        <v>19.25</v>
      </c>
      <c r="S313" s="26">
        <f>'240Nm 11mm 0.76m-min'!R80</f>
        <v>1</v>
      </c>
    </row>
    <row r="314" spans="1:19" x14ac:dyDescent="0.25">
      <c r="A314" s="24">
        <f>'240Nm 11mm 0.76m-min'!A81</f>
        <v>4438375</v>
      </c>
      <c r="B314" s="51">
        <f>Table1[[#This Row],[Durata d''esercizio min. Doppie corse]]/(Cycle_max*60*24)</f>
        <v>88.062996031746039</v>
      </c>
      <c r="C314" s="49">
        <f>'240Nm 11mm 0.76m-min'!B81</f>
        <v>3.0920000000000001</v>
      </c>
      <c r="D314" s="24" t="str">
        <f>'240Nm 11mm 0.76m-min'!C81</f>
        <v>Ds18x40</v>
      </c>
      <c r="E314" s="24" t="str">
        <f>'240Nm 11mm 0.76m-min'!D81</f>
        <v>Ds</v>
      </c>
      <c r="F314" s="35">
        <f>'240Nm 11mm 0.76m-min'!E81</f>
        <v>18</v>
      </c>
      <c r="G314" s="14" t="e">
        <f>'240Nm 11mm 0.76m-min'!F81</f>
        <v>#N/A</v>
      </c>
      <c r="H314" s="41">
        <f>'240Nm 11mm 0.76m-min'!G81</f>
        <v>40</v>
      </c>
      <c r="I314" s="24" t="str">
        <f>'240Nm 11mm 0.76m-min'!H81</f>
        <v>R</v>
      </c>
      <c r="J314" s="35">
        <f>'240Nm 11mm 0.76m-min'!I81</f>
        <v>28</v>
      </c>
      <c r="K314" s="35">
        <f>'240Nm 11mm 0.76m-min'!J81</f>
        <v>35</v>
      </c>
      <c r="L314" s="25">
        <f>'240Nm 11mm 0.76m-min'!K81</f>
        <v>21.92</v>
      </c>
      <c r="M314" s="24" t="str">
        <f>'240Nm 11mm 0.76m-min'!L81</f>
        <v>Acciaio inox</v>
      </c>
      <c r="N314" s="25">
        <f>'240Nm 11mm 0.76m-min'!M81</f>
        <v>134.07</v>
      </c>
      <c r="O314" s="37">
        <f>'240Nm 11mm 0.76m-min'!N81</f>
        <v>240</v>
      </c>
      <c r="P314" s="41">
        <f>'240Nm 11mm 0.76m-min'!O81</f>
        <v>11</v>
      </c>
      <c r="Q314" s="46">
        <f>'240Nm 11mm 0.76m-min'!P81</f>
        <v>0.76049999999999995</v>
      </c>
      <c r="R314" s="14">
        <f>'240Nm 11mm 0.76m-min'!Q81</f>
        <v>19.25</v>
      </c>
      <c r="S314" s="26">
        <f>'240Nm 11mm 0.76m-min'!R81</f>
        <v>1</v>
      </c>
    </row>
    <row r="315" spans="1:19" x14ac:dyDescent="0.25">
      <c r="A315" s="24">
        <f>'80Nm 33mm 2.28m-min'!A80</f>
        <v>4156957</v>
      </c>
      <c r="B315" s="51">
        <f>Table1[[#This Row],[Durata d''esercizio min. Doppie corse]]/(Cycle_max*60*24)</f>
        <v>82.479305555555555</v>
      </c>
      <c r="C315" s="49">
        <f>'80Nm 33mm 2.28m-min'!B80</f>
        <v>3.0070000000000001</v>
      </c>
      <c r="D315" s="24" t="str">
        <f>'80Nm 33mm 2.28m-min'!C80</f>
        <v>Ds18x100</v>
      </c>
      <c r="E315" s="24" t="str">
        <f>'80Nm 33mm 2.28m-min'!D80</f>
        <v>Ds</v>
      </c>
      <c r="F315" s="35">
        <f>'80Nm 33mm 2.28m-min'!E80</f>
        <v>18</v>
      </c>
      <c r="G315" s="14" t="e">
        <f>'80Nm 33mm 2.28m-min'!F80</f>
        <v>#N/A</v>
      </c>
      <c r="H315" s="41">
        <f>'80Nm 33mm 2.28m-min'!G80</f>
        <v>100</v>
      </c>
      <c r="I315" s="24" t="str">
        <f>'80Nm 33mm 2.28m-min'!H80</f>
        <v>J</v>
      </c>
      <c r="J315" s="35">
        <f>'80Nm 33mm 2.28m-min'!I80</f>
        <v>28</v>
      </c>
      <c r="K315" s="35">
        <f>'80Nm 33mm 2.28m-min'!J80</f>
        <v>35</v>
      </c>
      <c r="L315" s="25">
        <f>'80Nm 33mm 2.28m-min'!K80</f>
        <v>27.91</v>
      </c>
      <c r="M315" s="24" t="str">
        <f>'80Nm 33mm 2.28m-min'!L80</f>
        <v>Alluminio</v>
      </c>
      <c r="N315" s="25">
        <f>'80Nm 33mm 2.28m-min'!M80</f>
        <v>243</v>
      </c>
      <c r="O315" s="37">
        <f>'80Nm 33mm 2.28m-min'!N80</f>
        <v>80</v>
      </c>
      <c r="P315" s="41">
        <f>'80Nm 33mm 2.28m-min'!O80</f>
        <v>33</v>
      </c>
      <c r="Q315" s="46">
        <f>'80Nm 33mm 2.28m-min'!P80</f>
        <v>2.2810000000000001</v>
      </c>
      <c r="R315" s="14">
        <f>'80Nm 33mm 2.28m-min'!Q80</f>
        <v>23.1</v>
      </c>
      <c r="S315" s="26">
        <f>'80Nm 33mm 2.28m-min'!R80</f>
        <v>1</v>
      </c>
    </row>
    <row r="316" spans="1:19" x14ac:dyDescent="0.25">
      <c r="A316" s="24">
        <f>'80Nm 33mm 2.28m-min'!A81</f>
        <v>4156957</v>
      </c>
      <c r="B316" s="51">
        <f>Table1[[#This Row],[Durata d''esercizio min. Doppie corse]]/(Cycle_max*60*24)</f>
        <v>82.479305555555555</v>
      </c>
      <c r="C316" s="49">
        <f>'80Nm 33mm 2.28m-min'!B81</f>
        <v>3.0070000000000001</v>
      </c>
      <c r="D316" s="24" t="str">
        <f>'80Nm 33mm 2.28m-min'!C81</f>
        <v>Ds18x100</v>
      </c>
      <c r="E316" s="24" t="str">
        <f>'80Nm 33mm 2.28m-min'!D81</f>
        <v>Ds</v>
      </c>
      <c r="F316" s="35">
        <f>'80Nm 33mm 2.28m-min'!E81</f>
        <v>18</v>
      </c>
      <c r="G316" s="14" t="e">
        <f>'80Nm 33mm 2.28m-min'!F81</f>
        <v>#N/A</v>
      </c>
      <c r="H316" s="41">
        <f>'80Nm 33mm 2.28m-min'!G81</f>
        <v>100</v>
      </c>
      <c r="I316" s="24" t="str">
        <f>'80Nm 33mm 2.28m-min'!H81</f>
        <v>J</v>
      </c>
      <c r="J316" s="35">
        <f>'80Nm 33mm 2.28m-min'!I81</f>
        <v>28</v>
      </c>
      <c r="K316" s="35">
        <f>'80Nm 33mm 2.28m-min'!J81</f>
        <v>35</v>
      </c>
      <c r="L316" s="25">
        <f>'80Nm 33mm 2.28m-min'!K81</f>
        <v>27.91</v>
      </c>
      <c r="M316" s="24" t="str">
        <f>'80Nm 33mm 2.28m-min'!L81</f>
        <v>Acciaio inox</v>
      </c>
      <c r="N316" s="25">
        <f>'80Nm 33mm 2.28m-min'!M81</f>
        <v>146.69999999999999</v>
      </c>
      <c r="O316" s="37">
        <f>'80Nm 33mm 2.28m-min'!N81</f>
        <v>80</v>
      </c>
      <c r="P316" s="41">
        <f>'80Nm 33mm 2.28m-min'!O81</f>
        <v>33</v>
      </c>
      <c r="Q316" s="46">
        <f>'80Nm 33mm 2.28m-min'!P81</f>
        <v>2.2810000000000001</v>
      </c>
      <c r="R316" s="14">
        <f>'80Nm 33mm 2.28m-min'!Q81</f>
        <v>23.1</v>
      </c>
      <c r="S316" s="26">
        <f>'80Nm 33mm 2.28m-min'!R81</f>
        <v>1</v>
      </c>
    </row>
    <row r="317" spans="1:19" x14ac:dyDescent="0.25">
      <c r="A317" s="24">
        <f>'120Nm 22mm 1.52m-min'!A82</f>
        <v>4156957</v>
      </c>
      <c r="B317" s="51">
        <f>Table1[[#This Row],[Durata d''esercizio min. Doppie corse]]/(Cycle_max*60*24)</f>
        <v>82.479305555555555</v>
      </c>
      <c r="C317" s="49">
        <f>'120Nm 22mm 1.52m-min'!B82</f>
        <v>4.4809999999999999</v>
      </c>
      <c r="D317" s="24" t="str">
        <f>'120Nm 22mm 1.52m-min'!C82</f>
        <v>Ds18x100</v>
      </c>
      <c r="E317" s="24" t="str">
        <f>'120Nm 22mm 1.52m-min'!D82</f>
        <v>Ds</v>
      </c>
      <c r="F317" s="35">
        <f>'120Nm 22mm 1.52m-min'!E82</f>
        <v>18</v>
      </c>
      <c r="G317" s="14" t="e">
        <f>'120Nm 22mm 1.52m-min'!F82</f>
        <v>#N/A</v>
      </c>
      <c r="H317" s="41">
        <f>'120Nm 22mm 1.52m-min'!G82</f>
        <v>100</v>
      </c>
      <c r="I317" s="24" t="str">
        <f>'120Nm 22mm 1.52m-min'!H82</f>
        <v>J</v>
      </c>
      <c r="J317" s="35">
        <f>'120Nm 22mm 1.52m-min'!I82</f>
        <v>28</v>
      </c>
      <c r="K317" s="35">
        <f>'120Nm 22mm 1.52m-min'!J82</f>
        <v>35</v>
      </c>
      <c r="L317" s="25">
        <f>'120Nm 22mm 1.52m-min'!K82</f>
        <v>27.91</v>
      </c>
      <c r="M317" s="24" t="str">
        <f>'120Nm 22mm 1.52m-min'!L82</f>
        <v>Alluminio</v>
      </c>
      <c r="N317" s="25">
        <f>'120Nm 22mm 1.52m-min'!M82</f>
        <v>243</v>
      </c>
      <c r="O317" s="37">
        <f>'120Nm 22mm 1.52m-min'!N82</f>
        <v>120</v>
      </c>
      <c r="P317" s="41">
        <f>'120Nm 22mm 1.52m-min'!O82</f>
        <v>22</v>
      </c>
      <c r="Q317" s="46">
        <f>'120Nm 22mm 1.52m-min'!P82</f>
        <v>1.5209999999999999</v>
      </c>
      <c r="R317" s="14">
        <f>'120Nm 22mm 1.52m-min'!Q82</f>
        <v>15.4</v>
      </c>
      <c r="S317" s="26">
        <f>'120Nm 22mm 1.52m-min'!R82</f>
        <v>1</v>
      </c>
    </row>
    <row r="318" spans="1:19" x14ac:dyDescent="0.25">
      <c r="A318" s="24">
        <f>'120Nm 22mm 1.52m-min'!A83</f>
        <v>4156957</v>
      </c>
      <c r="B318" s="51">
        <f>Table1[[#This Row],[Durata d''esercizio min. Doppie corse]]/(Cycle_max*60*24)</f>
        <v>82.479305555555555</v>
      </c>
      <c r="C318" s="49">
        <f>'120Nm 22mm 1.52m-min'!B83</f>
        <v>4.4809999999999999</v>
      </c>
      <c r="D318" s="24" t="str">
        <f>'120Nm 22mm 1.52m-min'!C83</f>
        <v>Ds18x100</v>
      </c>
      <c r="E318" s="24" t="str">
        <f>'120Nm 22mm 1.52m-min'!D83</f>
        <v>Ds</v>
      </c>
      <c r="F318" s="35">
        <f>'120Nm 22mm 1.52m-min'!E83</f>
        <v>18</v>
      </c>
      <c r="G318" s="14" t="e">
        <f>'120Nm 22mm 1.52m-min'!F83</f>
        <v>#N/A</v>
      </c>
      <c r="H318" s="41">
        <f>'120Nm 22mm 1.52m-min'!G83</f>
        <v>100</v>
      </c>
      <c r="I318" s="24" t="str">
        <f>'120Nm 22mm 1.52m-min'!H83</f>
        <v>J</v>
      </c>
      <c r="J318" s="35">
        <f>'120Nm 22mm 1.52m-min'!I83</f>
        <v>28</v>
      </c>
      <c r="K318" s="35">
        <f>'120Nm 22mm 1.52m-min'!J83</f>
        <v>35</v>
      </c>
      <c r="L318" s="25">
        <f>'120Nm 22mm 1.52m-min'!K83</f>
        <v>27.91</v>
      </c>
      <c r="M318" s="24" t="str">
        <f>'120Nm 22mm 1.52m-min'!L83</f>
        <v>Acciaio inox</v>
      </c>
      <c r="N318" s="25">
        <f>'120Nm 22mm 1.52m-min'!M83</f>
        <v>146.69999999999999</v>
      </c>
      <c r="O318" s="37">
        <f>'120Nm 22mm 1.52m-min'!N83</f>
        <v>120</v>
      </c>
      <c r="P318" s="41">
        <f>'120Nm 22mm 1.52m-min'!O83</f>
        <v>22</v>
      </c>
      <c r="Q318" s="46">
        <f>'120Nm 22mm 1.52m-min'!P83</f>
        <v>1.5209999999999999</v>
      </c>
      <c r="R318" s="14">
        <f>'120Nm 22mm 1.52m-min'!Q83</f>
        <v>15.4</v>
      </c>
      <c r="S318" s="26">
        <f>'120Nm 22mm 1.52m-min'!R83</f>
        <v>1</v>
      </c>
    </row>
    <row r="319" spans="1:19" x14ac:dyDescent="0.25">
      <c r="A319" s="24">
        <f>'240Nm 11mm 0.76m-min'!A82</f>
        <v>4156957</v>
      </c>
      <c r="B319" s="51">
        <f>Table1[[#This Row],[Durata d''esercizio min. Doppie corse]]/(Cycle_max*60*24)</f>
        <v>82.479305555555555</v>
      </c>
      <c r="C319" s="49">
        <f>'240Nm 11mm 0.76m-min'!B82</f>
        <v>8.9019999999999992</v>
      </c>
      <c r="D319" s="24" t="str">
        <f>'240Nm 11mm 0.76m-min'!C82</f>
        <v>Ds18x100</v>
      </c>
      <c r="E319" s="24" t="str">
        <f>'240Nm 11mm 0.76m-min'!D82</f>
        <v>Ds</v>
      </c>
      <c r="F319" s="35">
        <f>'240Nm 11mm 0.76m-min'!E82</f>
        <v>18</v>
      </c>
      <c r="G319" s="14" t="e">
        <f>'240Nm 11mm 0.76m-min'!F82</f>
        <v>#N/A</v>
      </c>
      <c r="H319" s="41">
        <f>'240Nm 11mm 0.76m-min'!G82</f>
        <v>100</v>
      </c>
      <c r="I319" s="24" t="str">
        <f>'240Nm 11mm 0.76m-min'!H82</f>
        <v>J</v>
      </c>
      <c r="J319" s="35">
        <f>'240Nm 11mm 0.76m-min'!I82</f>
        <v>28</v>
      </c>
      <c r="K319" s="35">
        <f>'240Nm 11mm 0.76m-min'!J82</f>
        <v>35</v>
      </c>
      <c r="L319" s="25">
        <f>'240Nm 11mm 0.76m-min'!K82</f>
        <v>27.91</v>
      </c>
      <c r="M319" s="24" t="str">
        <f>'240Nm 11mm 0.76m-min'!L82</f>
        <v>Alluminio</v>
      </c>
      <c r="N319" s="25">
        <f>'240Nm 11mm 0.76m-min'!M82</f>
        <v>243</v>
      </c>
      <c r="O319" s="37">
        <f>'240Nm 11mm 0.76m-min'!N82</f>
        <v>240</v>
      </c>
      <c r="P319" s="41">
        <f>'240Nm 11mm 0.76m-min'!O82</f>
        <v>11</v>
      </c>
      <c r="Q319" s="46">
        <f>'240Nm 11mm 0.76m-min'!P82</f>
        <v>0.76049999999999995</v>
      </c>
      <c r="R319" s="14">
        <f>'240Nm 11mm 0.76m-min'!Q82</f>
        <v>7.7</v>
      </c>
      <c r="S319" s="26">
        <f>'240Nm 11mm 0.76m-min'!R82</f>
        <v>1</v>
      </c>
    </row>
    <row r="320" spans="1:19" x14ac:dyDescent="0.25">
      <c r="A320" s="24">
        <f>'240Nm 11mm 0.76m-min'!A83</f>
        <v>4156957</v>
      </c>
      <c r="B320" s="51">
        <f>Table1[[#This Row],[Durata d''esercizio min. Doppie corse]]/(Cycle_max*60*24)</f>
        <v>82.479305555555555</v>
      </c>
      <c r="C320" s="49">
        <f>'240Nm 11mm 0.76m-min'!B83</f>
        <v>8.9019999999999992</v>
      </c>
      <c r="D320" s="24" t="str">
        <f>'240Nm 11mm 0.76m-min'!C83</f>
        <v>Ds18x100</v>
      </c>
      <c r="E320" s="24" t="str">
        <f>'240Nm 11mm 0.76m-min'!D83</f>
        <v>Ds</v>
      </c>
      <c r="F320" s="35">
        <f>'240Nm 11mm 0.76m-min'!E83</f>
        <v>18</v>
      </c>
      <c r="G320" s="14" t="e">
        <f>'240Nm 11mm 0.76m-min'!F83</f>
        <v>#N/A</v>
      </c>
      <c r="H320" s="41">
        <f>'240Nm 11mm 0.76m-min'!G83</f>
        <v>100</v>
      </c>
      <c r="I320" s="24" t="str">
        <f>'240Nm 11mm 0.76m-min'!H83</f>
        <v>J</v>
      </c>
      <c r="J320" s="35">
        <f>'240Nm 11mm 0.76m-min'!I83</f>
        <v>28</v>
      </c>
      <c r="K320" s="35">
        <f>'240Nm 11mm 0.76m-min'!J83</f>
        <v>35</v>
      </c>
      <c r="L320" s="25">
        <f>'240Nm 11mm 0.76m-min'!K83</f>
        <v>27.91</v>
      </c>
      <c r="M320" s="24" t="str">
        <f>'240Nm 11mm 0.76m-min'!L83</f>
        <v>Acciaio inox</v>
      </c>
      <c r="N320" s="25">
        <f>'240Nm 11mm 0.76m-min'!M83</f>
        <v>146.69999999999999</v>
      </c>
      <c r="O320" s="37">
        <f>'240Nm 11mm 0.76m-min'!N83</f>
        <v>240</v>
      </c>
      <c r="P320" s="41">
        <f>'240Nm 11mm 0.76m-min'!O83</f>
        <v>11</v>
      </c>
      <c r="Q320" s="46">
        <f>'240Nm 11mm 0.76m-min'!P83</f>
        <v>0.76049999999999995</v>
      </c>
      <c r="R320" s="14">
        <f>'240Nm 11mm 0.76m-min'!Q83</f>
        <v>7.7</v>
      </c>
      <c r="S320" s="26">
        <f>'240Nm 11mm 0.76m-min'!R83</f>
        <v>1</v>
      </c>
    </row>
    <row r="321" spans="1:19" x14ac:dyDescent="0.25">
      <c r="A321" s="24">
        <f>'80Nm 33mm 2.28m-min'!A82</f>
        <v>3968641</v>
      </c>
      <c r="B321" s="51">
        <f>Table1[[#This Row],[Durata d''esercizio min. Doppie corse]]/(Cycle_max*60*24)</f>
        <v>78.74287698412698</v>
      </c>
      <c r="C321" s="49">
        <f>'80Nm 33mm 2.28m-min'!B82</f>
        <v>0.36299999999999999</v>
      </c>
      <c r="D321" s="24" t="str">
        <f>'80Nm 33mm 2.28m-min'!C82</f>
        <v>Tr18x4</v>
      </c>
      <c r="E321" s="24" t="str">
        <f>'80Nm 33mm 2.28m-min'!D82</f>
        <v>Tr</v>
      </c>
      <c r="F321" s="35">
        <f>'80Nm 33mm 2.28m-min'!E82</f>
        <v>18</v>
      </c>
      <c r="G321" s="14" t="e">
        <f>'80Nm 33mm 2.28m-min'!F82</f>
        <v>#N/A</v>
      </c>
      <c r="H321" s="41">
        <f>'80Nm 33mm 2.28m-min'!G82</f>
        <v>4</v>
      </c>
      <c r="I321" s="24" t="str">
        <f>'80Nm 33mm 2.28m-min'!H82</f>
        <v>J</v>
      </c>
      <c r="J321" s="35">
        <f>'80Nm 33mm 2.28m-min'!I82</f>
        <v>28</v>
      </c>
      <c r="K321" s="35">
        <f>'80Nm 33mm 2.28m-min'!J82</f>
        <v>35</v>
      </c>
      <c r="L321" s="25">
        <f>'80Nm 33mm 2.28m-min'!K82</f>
        <v>13.36</v>
      </c>
      <c r="M321" s="24" t="str">
        <f>'80Nm 33mm 2.28m-min'!L82</f>
        <v>Acciaio inox</v>
      </c>
      <c r="N321" s="25">
        <f>'80Nm 33mm 2.28m-min'!M82</f>
        <v>92.69</v>
      </c>
      <c r="O321" s="37">
        <f>'80Nm 33mm 2.28m-min'!N82</f>
        <v>80</v>
      </c>
      <c r="P321" s="41">
        <f>'80Nm 33mm 2.28m-min'!O82</f>
        <v>33</v>
      </c>
      <c r="Q321" s="46">
        <f>'80Nm 33mm 2.28m-min'!P82</f>
        <v>2.2810000000000001</v>
      </c>
      <c r="R321" s="14">
        <f>'80Nm 33mm 2.28m-min'!Q82</f>
        <v>577.5</v>
      </c>
      <c r="S321" s="26">
        <f>'80Nm 33mm 2.28m-min'!R82</f>
        <v>1</v>
      </c>
    </row>
    <row r="322" spans="1:19" x14ac:dyDescent="0.25">
      <c r="A322" s="24">
        <f>'120Nm 22mm 1.52m-min'!A84</f>
        <v>3968641</v>
      </c>
      <c r="B322" s="51">
        <f>Table1[[#This Row],[Durata d''esercizio min. Doppie corse]]/(Cycle_max*60*24)</f>
        <v>78.74287698412698</v>
      </c>
      <c r="C322" s="49">
        <f>'120Nm 22mm 1.52m-min'!B84</f>
        <v>0.51500000000000001</v>
      </c>
      <c r="D322" s="24" t="str">
        <f>'120Nm 22mm 1.52m-min'!C84</f>
        <v>Tr18x4</v>
      </c>
      <c r="E322" s="24" t="str">
        <f>'120Nm 22mm 1.52m-min'!D84</f>
        <v>Tr</v>
      </c>
      <c r="F322" s="35">
        <f>'120Nm 22mm 1.52m-min'!E84</f>
        <v>18</v>
      </c>
      <c r="G322" s="14" t="e">
        <f>'120Nm 22mm 1.52m-min'!F84</f>
        <v>#N/A</v>
      </c>
      <c r="H322" s="41">
        <f>'120Nm 22mm 1.52m-min'!G84</f>
        <v>4</v>
      </c>
      <c r="I322" s="24" t="str">
        <f>'120Nm 22mm 1.52m-min'!H84</f>
        <v>J</v>
      </c>
      <c r="J322" s="35">
        <f>'120Nm 22mm 1.52m-min'!I84</f>
        <v>28</v>
      </c>
      <c r="K322" s="35">
        <f>'120Nm 22mm 1.52m-min'!J84</f>
        <v>35</v>
      </c>
      <c r="L322" s="25">
        <f>'120Nm 22mm 1.52m-min'!K84</f>
        <v>13.36</v>
      </c>
      <c r="M322" s="24" t="str">
        <f>'120Nm 22mm 1.52m-min'!L84</f>
        <v>Acciaio inox</v>
      </c>
      <c r="N322" s="25">
        <f>'120Nm 22mm 1.52m-min'!M84</f>
        <v>92.69</v>
      </c>
      <c r="O322" s="37">
        <f>'120Nm 22mm 1.52m-min'!N84</f>
        <v>120</v>
      </c>
      <c r="P322" s="41">
        <f>'120Nm 22mm 1.52m-min'!O84</f>
        <v>22</v>
      </c>
      <c r="Q322" s="46">
        <f>'120Nm 22mm 1.52m-min'!P84</f>
        <v>1.5209999999999999</v>
      </c>
      <c r="R322" s="14">
        <f>'120Nm 22mm 1.52m-min'!Q84</f>
        <v>385</v>
      </c>
      <c r="S322" s="26">
        <f>'120Nm 22mm 1.52m-min'!R84</f>
        <v>1</v>
      </c>
    </row>
    <row r="323" spans="1:19" x14ac:dyDescent="0.25">
      <c r="A323" s="24">
        <f>'240Nm 11mm 0.76m-min'!A84</f>
        <v>3968641</v>
      </c>
      <c r="B323" s="51">
        <f>Table1[[#This Row],[Durata d''esercizio min. Doppie corse]]/(Cycle_max*60*24)</f>
        <v>78.74287698412698</v>
      </c>
      <c r="C323" s="49">
        <f>'240Nm 11mm 0.76m-min'!B84</f>
        <v>0.96899999999999997</v>
      </c>
      <c r="D323" s="24" t="str">
        <f>'240Nm 11mm 0.76m-min'!C84</f>
        <v>Tr18x4</v>
      </c>
      <c r="E323" s="24" t="str">
        <f>'240Nm 11mm 0.76m-min'!D84</f>
        <v>Tr</v>
      </c>
      <c r="F323" s="35">
        <f>'240Nm 11mm 0.76m-min'!E84</f>
        <v>18</v>
      </c>
      <c r="G323" s="14" t="e">
        <f>'240Nm 11mm 0.76m-min'!F84</f>
        <v>#N/A</v>
      </c>
      <c r="H323" s="41">
        <f>'240Nm 11mm 0.76m-min'!G84</f>
        <v>4</v>
      </c>
      <c r="I323" s="24" t="str">
        <f>'240Nm 11mm 0.76m-min'!H84</f>
        <v>J</v>
      </c>
      <c r="J323" s="35">
        <f>'240Nm 11mm 0.76m-min'!I84</f>
        <v>28</v>
      </c>
      <c r="K323" s="35">
        <f>'240Nm 11mm 0.76m-min'!J84</f>
        <v>35</v>
      </c>
      <c r="L323" s="25">
        <f>'240Nm 11mm 0.76m-min'!K84</f>
        <v>13.36</v>
      </c>
      <c r="M323" s="24" t="str">
        <f>'240Nm 11mm 0.76m-min'!L84</f>
        <v>Acciaio inox</v>
      </c>
      <c r="N323" s="25">
        <f>'240Nm 11mm 0.76m-min'!M84</f>
        <v>92.69</v>
      </c>
      <c r="O323" s="37">
        <f>'240Nm 11mm 0.76m-min'!N84</f>
        <v>240</v>
      </c>
      <c r="P323" s="41">
        <f>'240Nm 11mm 0.76m-min'!O84</f>
        <v>11</v>
      </c>
      <c r="Q323" s="46">
        <f>'240Nm 11mm 0.76m-min'!P84</f>
        <v>0.76049999999999995</v>
      </c>
      <c r="R323" s="14">
        <f>'240Nm 11mm 0.76m-min'!Q84</f>
        <v>192.5</v>
      </c>
      <c r="S323" s="26">
        <f>'240Nm 11mm 0.76m-min'!R84</f>
        <v>1</v>
      </c>
    </row>
    <row r="324" spans="1:19" x14ac:dyDescent="0.25">
      <c r="A324" s="24">
        <f>'80Nm 33mm 2.28m-min'!A83</f>
        <v>3928954</v>
      </c>
      <c r="B324" s="51">
        <f>Table1[[#This Row],[Durata d''esercizio min. Doppie corse]]/(Cycle_max*60*24)</f>
        <v>77.955436507936511</v>
      </c>
      <c r="C324" s="49">
        <f>'80Nm 33mm 2.28m-min'!B83</f>
        <v>0.378</v>
      </c>
      <c r="D324" s="24" t="str">
        <f>'80Nm 33mm 2.28m-min'!C83</f>
        <v>Tr20x4</v>
      </c>
      <c r="E324" s="24" t="str">
        <f>'80Nm 33mm 2.28m-min'!D83</f>
        <v>Tr</v>
      </c>
      <c r="F324" s="35">
        <f>'80Nm 33mm 2.28m-min'!E83</f>
        <v>20</v>
      </c>
      <c r="G324" s="14" t="e">
        <f>'80Nm 33mm 2.28m-min'!F83</f>
        <v>#N/A</v>
      </c>
      <c r="H324" s="41">
        <f>'80Nm 33mm 2.28m-min'!G83</f>
        <v>4</v>
      </c>
      <c r="I324" s="24" t="str">
        <f>'80Nm 33mm 2.28m-min'!H83</f>
        <v>J</v>
      </c>
      <c r="J324" s="35">
        <f>'80Nm 33mm 2.28m-min'!I83</f>
        <v>32</v>
      </c>
      <c r="K324" s="35">
        <f>'80Nm 33mm 2.28m-min'!J83</f>
        <v>44</v>
      </c>
      <c r="L324" s="25">
        <f>'80Nm 33mm 2.28m-min'!K83</f>
        <v>15.39</v>
      </c>
      <c r="M324" s="24" t="str">
        <f>'80Nm 33mm 2.28m-min'!L83</f>
        <v>Acciaio C15</v>
      </c>
      <c r="N324" s="25">
        <f>'80Nm 33mm 2.28m-min'!M83</f>
        <v>28.29</v>
      </c>
      <c r="O324" s="37">
        <f>'80Nm 33mm 2.28m-min'!N83</f>
        <v>80</v>
      </c>
      <c r="P324" s="41">
        <f>'80Nm 33mm 2.28m-min'!O83</f>
        <v>33</v>
      </c>
      <c r="Q324" s="46">
        <f>'80Nm 33mm 2.28m-min'!P83</f>
        <v>2.2810000000000001</v>
      </c>
      <c r="R324" s="14">
        <f>'80Nm 33mm 2.28m-min'!Q83</f>
        <v>577.5</v>
      </c>
      <c r="S324" s="26">
        <f>'80Nm 33mm 2.28m-min'!R83</f>
        <v>1</v>
      </c>
    </row>
    <row r="325" spans="1:19" x14ac:dyDescent="0.25">
      <c r="A325" s="24">
        <f>'120Nm 22mm 1.52m-min'!A85</f>
        <v>3928954</v>
      </c>
      <c r="B325" s="51">
        <f>Table1[[#This Row],[Durata d''esercizio min. Doppie corse]]/(Cycle_max*60*24)</f>
        <v>77.955436507936511</v>
      </c>
      <c r="C325" s="49">
        <f>'120Nm 22mm 1.52m-min'!B85</f>
        <v>0.53700000000000003</v>
      </c>
      <c r="D325" s="24" t="str">
        <f>'120Nm 22mm 1.52m-min'!C85</f>
        <v>Tr20x4</v>
      </c>
      <c r="E325" s="24" t="str">
        <f>'120Nm 22mm 1.52m-min'!D85</f>
        <v>Tr</v>
      </c>
      <c r="F325" s="35">
        <f>'120Nm 22mm 1.52m-min'!E85</f>
        <v>20</v>
      </c>
      <c r="G325" s="14" t="e">
        <f>'120Nm 22mm 1.52m-min'!F85</f>
        <v>#N/A</v>
      </c>
      <c r="H325" s="41">
        <f>'120Nm 22mm 1.52m-min'!G85</f>
        <v>4</v>
      </c>
      <c r="I325" s="24" t="str">
        <f>'120Nm 22mm 1.52m-min'!H85</f>
        <v>J</v>
      </c>
      <c r="J325" s="35">
        <f>'120Nm 22mm 1.52m-min'!I85</f>
        <v>32</v>
      </c>
      <c r="K325" s="35">
        <f>'120Nm 22mm 1.52m-min'!J85</f>
        <v>44</v>
      </c>
      <c r="L325" s="25">
        <f>'120Nm 22mm 1.52m-min'!K85</f>
        <v>15.39</v>
      </c>
      <c r="M325" s="24" t="str">
        <f>'120Nm 22mm 1.52m-min'!L85</f>
        <v>Acciaio C15</v>
      </c>
      <c r="N325" s="25">
        <f>'120Nm 22mm 1.52m-min'!M85</f>
        <v>28.29</v>
      </c>
      <c r="O325" s="37">
        <f>'120Nm 22mm 1.52m-min'!N85</f>
        <v>120</v>
      </c>
      <c r="P325" s="41">
        <f>'120Nm 22mm 1.52m-min'!O85</f>
        <v>22</v>
      </c>
      <c r="Q325" s="46">
        <f>'120Nm 22mm 1.52m-min'!P85</f>
        <v>1.5209999999999999</v>
      </c>
      <c r="R325" s="14">
        <f>'120Nm 22mm 1.52m-min'!Q85</f>
        <v>385</v>
      </c>
      <c r="S325" s="26">
        <f>'120Nm 22mm 1.52m-min'!R85</f>
        <v>1</v>
      </c>
    </row>
    <row r="326" spans="1:19" x14ac:dyDescent="0.25">
      <c r="A326" s="24">
        <f>'240Nm 11mm 0.76m-min'!A85</f>
        <v>3928954</v>
      </c>
      <c r="B326" s="51">
        <f>Table1[[#This Row],[Durata d''esercizio min. Doppie corse]]/(Cycle_max*60*24)</f>
        <v>77.955436507936511</v>
      </c>
      <c r="C326" s="49">
        <f>'240Nm 11mm 0.76m-min'!B85</f>
        <v>1.0149999999999999</v>
      </c>
      <c r="D326" s="24" t="str">
        <f>'240Nm 11mm 0.76m-min'!C85</f>
        <v>Tr20x4</v>
      </c>
      <c r="E326" s="24" t="str">
        <f>'240Nm 11mm 0.76m-min'!D85</f>
        <v>Tr</v>
      </c>
      <c r="F326" s="35">
        <f>'240Nm 11mm 0.76m-min'!E85</f>
        <v>20</v>
      </c>
      <c r="G326" s="14" t="e">
        <f>'240Nm 11mm 0.76m-min'!F85</f>
        <v>#N/A</v>
      </c>
      <c r="H326" s="41">
        <f>'240Nm 11mm 0.76m-min'!G85</f>
        <v>4</v>
      </c>
      <c r="I326" s="24" t="str">
        <f>'240Nm 11mm 0.76m-min'!H85</f>
        <v>J</v>
      </c>
      <c r="J326" s="35">
        <f>'240Nm 11mm 0.76m-min'!I85</f>
        <v>32</v>
      </c>
      <c r="K326" s="35">
        <f>'240Nm 11mm 0.76m-min'!J85</f>
        <v>44</v>
      </c>
      <c r="L326" s="25">
        <f>'240Nm 11mm 0.76m-min'!K85</f>
        <v>15.39</v>
      </c>
      <c r="M326" s="24" t="str">
        <f>'240Nm 11mm 0.76m-min'!L85</f>
        <v>Acciaio C15</v>
      </c>
      <c r="N326" s="25">
        <f>'240Nm 11mm 0.76m-min'!M85</f>
        <v>28.29</v>
      </c>
      <c r="O326" s="37">
        <f>'240Nm 11mm 0.76m-min'!N85</f>
        <v>240</v>
      </c>
      <c r="P326" s="41">
        <f>'240Nm 11mm 0.76m-min'!O85</f>
        <v>11</v>
      </c>
      <c r="Q326" s="46">
        <f>'240Nm 11mm 0.76m-min'!P85</f>
        <v>0.76049999999999995</v>
      </c>
      <c r="R326" s="14">
        <f>'240Nm 11mm 0.76m-min'!Q85</f>
        <v>192.5</v>
      </c>
      <c r="S326" s="26">
        <f>'240Nm 11mm 0.76m-min'!R85</f>
        <v>1</v>
      </c>
    </row>
    <row r="327" spans="1:19" x14ac:dyDescent="0.25">
      <c r="A327" s="24">
        <f>'80Nm 33mm 2.28m-min'!A84</f>
        <v>3890476</v>
      </c>
      <c r="B327" s="51">
        <f>Table1[[#This Row],[Durata d''esercizio min. Doppie corse]]/(Cycle_max*60*24)</f>
        <v>77.191984126984124</v>
      </c>
      <c r="C327" s="49">
        <f>'80Nm 33mm 2.28m-min'!B84</f>
        <v>0.94399999999999995</v>
      </c>
      <c r="D327" s="24" t="str">
        <f>'80Nm 33mm 2.28m-min'!C84</f>
        <v>Ds16x35</v>
      </c>
      <c r="E327" s="24" t="str">
        <f>'80Nm 33mm 2.28m-min'!D84</f>
        <v>Ds</v>
      </c>
      <c r="F327" s="35">
        <f>'80Nm 33mm 2.28m-min'!E84</f>
        <v>16</v>
      </c>
      <c r="G327" s="14" t="e">
        <f>'80Nm 33mm 2.28m-min'!F84</f>
        <v>#N/A</v>
      </c>
      <c r="H327" s="41">
        <f>'80Nm 33mm 2.28m-min'!G84</f>
        <v>35</v>
      </c>
      <c r="I327" s="24" t="str">
        <f>'80Nm 33mm 2.28m-min'!H84</f>
        <v>R</v>
      </c>
      <c r="J327" s="35">
        <f>'80Nm 33mm 2.28m-min'!I84</f>
        <v>28</v>
      </c>
      <c r="K327" s="35">
        <f>'80Nm 33mm 2.28m-min'!J84</f>
        <v>35</v>
      </c>
      <c r="L327" s="25">
        <f>'80Nm 33mm 2.28m-min'!K84</f>
        <v>20.84</v>
      </c>
      <c r="M327" s="24" t="str">
        <f>'80Nm 33mm 2.28m-min'!L84</f>
        <v>Alluminio</v>
      </c>
      <c r="N327" s="25">
        <f>'80Nm 33mm 2.28m-min'!M84</f>
        <v>243</v>
      </c>
      <c r="O327" s="37">
        <f>'80Nm 33mm 2.28m-min'!N84</f>
        <v>80</v>
      </c>
      <c r="P327" s="41">
        <f>'80Nm 33mm 2.28m-min'!O84</f>
        <v>33</v>
      </c>
      <c r="Q327" s="46">
        <f>'80Nm 33mm 2.28m-min'!P84</f>
        <v>2.2810000000000001</v>
      </c>
      <c r="R327" s="14">
        <f>'80Nm 33mm 2.28m-min'!Q84</f>
        <v>66</v>
      </c>
      <c r="S327" s="26">
        <f>'80Nm 33mm 2.28m-min'!R84</f>
        <v>1</v>
      </c>
    </row>
    <row r="328" spans="1:19" x14ac:dyDescent="0.25">
      <c r="A328" s="24">
        <f>'80Nm 33mm 2.28m-min'!A85</f>
        <v>3890476</v>
      </c>
      <c r="B328" s="51">
        <f>Table1[[#This Row],[Durata d''esercizio min. Doppie corse]]/(Cycle_max*60*24)</f>
        <v>77.191984126984124</v>
      </c>
      <c r="C328" s="49">
        <f>'80Nm 33mm 2.28m-min'!B85</f>
        <v>0.94399999999999995</v>
      </c>
      <c r="D328" s="24" t="str">
        <f>'80Nm 33mm 2.28m-min'!C85</f>
        <v>Ds16x35</v>
      </c>
      <c r="E328" s="24" t="str">
        <f>'80Nm 33mm 2.28m-min'!D85</f>
        <v>Ds</v>
      </c>
      <c r="F328" s="35">
        <f>'80Nm 33mm 2.28m-min'!E85</f>
        <v>16</v>
      </c>
      <c r="G328" s="14" t="e">
        <f>'80Nm 33mm 2.28m-min'!F85</f>
        <v>#N/A</v>
      </c>
      <c r="H328" s="41">
        <f>'80Nm 33mm 2.28m-min'!G85</f>
        <v>35</v>
      </c>
      <c r="I328" s="24" t="str">
        <f>'80Nm 33mm 2.28m-min'!H85</f>
        <v>R</v>
      </c>
      <c r="J328" s="35">
        <f>'80Nm 33mm 2.28m-min'!I85</f>
        <v>28</v>
      </c>
      <c r="K328" s="35">
        <f>'80Nm 33mm 2.28m-min'!J85</f>
        <v>35</v>
      </c>
      <c r="L328" s="25">
        <f>'80Nm 33mm 2.28m-min'!K85</f>
        <v>20.84</v>
      </c>
      <c r="M328" s="24" t="str">
        <f>'80Nm 33mm 2.28m-min'!L85</f>
        <v>Acciaio inox</v>
      </c>
      <c r="N328" s="25">
        <f>'80Nm 33mm 2.28m-min'!M85</f>
        <v>120.54</v>
      </c>
      <c r="O328" s="37">
        <f>'80Nm 33mm 2.28m-min'!N85</f>
        <v>80</v>
      </c>
      <c r="P328" s="41">
        <f>'80Nm 33mm 2.28m-min'!O85</f>
        <v>33</v>
      </c>
      <c r="Q328" s="46">
        <f>'80Nm 33mm 2.28m-min'!P85</f>
        <v>2.2810000000000001</v>
      </c>
      <c r="R328" s="14">
        <f>'80Nm 33mm 2.28m-min'!Q85</f>
        <v>66</v>
      </c>
      <c r="S328" s="26">
        <f>'80Nm 33mm 2.28m-min'!R85</f>
        <v>1</v>
      </c>
    </row>
    <row r="329" spans="1:19" x14ac:dyDescent="0.25">
      <c r="A329" s="24">
        <f>'120Nm 22mm 1.52m-min'!A86</f>
        <v>3890476</v>
      </c>
      <c r="B329" s="51">
        <f>Table1[[#This Row],[Durata d''esercizio min. Doppie corse]]/(Cycle_max*60*24)</f>
        <v>77.191984126984124</v>
      </c>
      <c r="C329" s="49">
        <f>'120Nm 22mm 1.52m-min'!B86</f>
        <v>1.3859999999999999</v>
      </c>
      <c r="D329" s="24" t="str">
        <f>'120Nm 22mm 1.52m-min'!C86</f>
        <v>Ds16x35</v>
      </c>
      <c r="E329" s="24" t="str">
        <f>'120Nm 22mm 1.52m-min'!D86</f>
        <v>Ds</v>
      </c>
      <c r="F329" s="35">
        <f>'120Nm 22mm 1.52m-min'!E86</f>
        <v>16</v>
      </c>
      <c r="G329" s="14" t="e">
        <f>'120Nm 22mm 1.52m-min'!F86</f>
        <v>#N/A</v>
      </c>
      <c r="H329" s="41">
        <f>'120Nm 22mm 1.52m-min'!G86</f>
        <v>35</v>
      </c>
      <c r="I329" s="24" t="str">
        <f>'120Nm 22mm 1.52m-min'!H86</f>
        <v>R</v>
      </c>
      <c r="J329" s="35">
        <f>'120Nm 22mm 1.52m-min'!I86</f>
        <v>28</v>
      </c>
      <c r="K329" s="35">
        <f>'120Nm 22mm 1.52m-min'!J86</f>
        <v>35</v>
      </c>
      <c r="L329" s="25">
        <f>'120Nm 22mm 1.52m-min'!K86</f>
        <v>20.84</v>
      </c>
      <c r="M329" s="24" t="str">
        <f>'120Nm 22mm 1.52m-min'!L86</f>
        <v>Alluminio</v>
      </c>
      <c r="N329" s="25">
        <f>'120Nm 22mm 1.52m-min'!M86</f>
        <v>243</v>
      </c>
      <c r="O329" s="37">
        <f>'120Nm 22mm 1.52m-min'!N86</f>
        <v>120</v>
      </c>
      <c r="P329" s="41">
        <f>'120Nm 22mm 1.52m-min'!O86</f>
        <v>22</v>
      </c>
      <c r="Q329" s="46">
        <f>'120Nm 22mm 1.52m-min'!P86</f>
        <v>1.5209999999999999</v>
      </c>
      <c r="R329" s="14">
        <f>'120Nm 22mm 1.52m-min'!Q86</f>
        <v>44</v>
      </c>
      <c r="S329" s="26">
        <f>'120Nm 22mm 1.52m-min'!R86</f>
        <v>1</v>
      </c>
    </row>
    <row r="330" spans="1:19" x14ac:dyDescent="0.25">
      <c r="A330" s="24">
        <f>'120Nm 22mm 1.52m-min'!A87</f>
        <v>3890476</v>
      </c>
      <c r="B330" s="51">
        <f>Table1[[#This Row],[Durata d''esercizio min. Doppie corse]]/(Cycle_max*60*24)</f>
        <v>77.191984126984124</v>
      </c>
      <c r="C330" s="49">
        <f>'120Nm 22mm 1.52m-min'!B87</f>
        <v>1.3859999999999999</v>
      </c>
      <c r="D330" s="24" t="str">
        <f>'120Nm 22mm 1.52m-min'!C87</f>
        <v>Ds16x35</v>
      </c>
      <c r="E330" s="24" t="str">
        <f>'120Nm 22mm 1.52m-min'!D87</f>
        <v>Ds</v>
      </c>
      <c r="F330" s="35">
        <f>'120Nm 22mm 1.52m-min'!E87</f>
        <v>16</v>
      </c>
      <c r="G330" s="14" t="e">
        <f>'120Nm 22mm 1.52m-min'!F87</f>
        <v>#N/A</v>
      </c>
      <c r="H330" s="41">
        <f>'120Nm 22mm 1.52m-min'!G87</f>
        <v>35</v>
      </c>
      <c r="I330" s="24" t="str">
        <f>'120Nm 22mm 1.52m-min'!H87</f>
        <v>R</v>
      </c>
      <c r="J330" s="35">
        <f>'120Nm 22mm 1.52m-min'!I87</f>
        <v>28</v>
      </c>
      <c r="K330" s="35">
        <f>'120Nm 22mm 1.52m-min'!J87</f>
        <v>35</v>
      </c>
      <c r="L330" s="25">
        <f>'120Nm 22mm 1.52m-min'!K87</f>
        <v>20.84</v>
      </c>
      <c r="M330" s="24" t="str">
        <f>'120Nm 22mm 1.52m-min'!L87</f>
        <v>Acciaio inox</v>
      </c>
      <c r="N330" s="25">
        <f>'120Nm 22mm 1.52m-min'!M87</f>
        <v>120.54</v>
      </c>
      <c r="O330" s="37">
        <f>'120Nm 22mm 1.52m-min'!N87</f>
        <v>120</v>
      </c>
      <c r="P330" s="41">
        <f>'120Nm 22mm 1.52m-min'!O87</f>
        <v>22</v>
      </c>
      <c r="Q330" s="46">
        <f>'120Nm 22mm 1.52m-min'!P87</f>
        <v>1.5209999999999999</v>
      </c>
      <c r="R330" s="14">
        <f>'120Nm 22mm 1.52m-min'!Q87</f>
        <v>44</v>
      </c>
      <c r="S330" s="26">
        <f>'120Nm 22mm 1.52m-min'!R87</f>
        <v>1</v>
      </c>
    </row>
    <row r="331" spans="1:19" x14ac:dyDescent="0.25">
      <c r="A331" s="24">
        <f>'240Nm 11mm 0.76m-min'!A86</f>
        <v>3890476</v>
      </c>
      <c r="B331" s="51">
        <f>Table1[[#This Row],[Durata d''esercizio min. Doppie corse]]/(Cycle_max*60*24)</f>
        <v>77.191984126984124</v>
      </c>
      <c r="C331" s="49">
        <f>'240Nm 11mm 0.76m-min'!B86</f>
        <v>2.7130000000000001</v>
      </c>
      <c r="D331" s="24" t="str">
        <f>'240Nm 11mm 0.76m-min'!C86</f>
        <v>Ds16x35</v>
      </c>
      <c r="E331" s="24" t="str">
        <f>'240Nm 11mm 0.76m-min'!D86</f>
        <v>Ds</v>
      </c>
      <c r="F331" s="35">
        <f>'240Nm 11mm 0.76m-min'!E86</f>
        <v>16</v>
      </c>
      <c r="G331" s="14" t="e">
        <f>'240Nm 11mm 0.76m-min'!F86</f>
        <v>#N/A</v>
      </c>
      <c r="H331" s="41">
        <f>'240Nm 11mm 0.76m-min'!G86</f>
        <v>35</v>
      </c>
      <c r="I331" s="24" t="str">
        <f>'240Nm 11mm 0.76m-min'!H86</f>
        <v>R</v>
      </c>
      <c r="J331" s="35">
        <f>'240Nm 11mm 0.76m-min'!I86</f>
        <v>28</v>
      </c>
      <c r="K331" s="35">
        <f>'240Nm 11mm 0.76m-min'!J86</f>
        <v>35</v>
      </c>
      <c r="L331" s="25">
        <f>'240Nm 11mm 0.76m-min'!K86</f>
        <v>20.84</v>
      </c>
      <c r="M331" s="24" t="str">
        <f>'240Nm 11mm 0.76m-min'!L86</f>
        <v>Alluminio</v>
      </c>
      <c r="N331" s="25">
        <f>'240Nm 11mm 0.76m-min'!M86</f>
        <v>243</v>
      </c>
      <c r="O331" s="37">
        <f>'240Nm 11mm 0.76m-min'!N86</f>
        <v>240</v>
      </c>
      <c r="P331" s="41">
        <f>'240Nm 11mm 0.76m-min'!O86</f>
        <v>11</v>
      </c>
      <c r="Q331" s="46">
        <f>'240Nm 11mm 0.76m-min'!P86</f>
        <v>0.76049999999999995</v>
      </c>
      <c r="R331" s="14">
        <f>'240Nm 11mm 0.76m-min'!Q86</f>
        <v>22</v>
      </c>
      <c r="S331" s="26">
        <f>'240Nm 11mm 0.76m-min'!R86</f>
        <v>1</v>
      </c>
    </row>
    <row r="332" spans="1:19" x14ac:dyDescent="0.25">
      <c r="A332" s="24">
        <f>'240Nm 11mm 0.76m-min'!A87</f>
        <v>3890476</v>
      </c>
      <c r="B332" s="51">
        <f>Table1[[#This Row],[Durata d''esercizio min. Doppie corse]]/(Cycle_max*60*24)</f>
        <v>77.191984126984124</v>
      </c>
      <c r="C332" s="49">
        <f>'240Nm 11mm 0.76m-min'!B87</f>
        <v>2.7130000000000001</v>
      </c>
      <c r="D332" s="24" t="str">
        <f>'240Nm 11mm 0.76m-min'!C87</f>
        <v>Ds16x35</v>
      </c>
      <c r="E332" s="24" t="str">
        <f>'240Nm 11mm 0.76m-min'!D87</f>
        <v>Ds</v>
      </c>
      <c r="F332" s="35">
        <f>'240Nm 11mm 0.76m-min'!E87</f>
        <v>16</v>
      </c>
      <c r="G332" s="14" t="e">
        <f>'240Nm 11mm 0.76m-min'!F87</f>
        <v>#N/A</v>
      </c>
      <c r="H332" s="41">
        <f>'240Nm 11mm 0.76m-min'!G87</f>
        <v>35</v>
      </c>
      <c r="I332" s="24" t="str">
        <f>'240Nm 11mm 0.76m-min'!H87</f>
        <v>R</v>
      </c>
      <c r="J332" s="35">
        <f>'240Nm 11mm 0.76m-min'!I87</f>
        <v>28</v>
      </c>
      <c r="K332" s="35">
        <f>'240Nm 11mm 0.76m-min'!J87</f>
        <v>35</v>
      </c>
      <c r="L332" s="25">
        <f>'240Nm 11mm 0.76m-min'!K87</f>
        <v>20.84</v>
      </c>
      <c r="M332" s="24" t="str">
        <f>'240Nm 11mm 0.76m-min'!L87</f>
        <v>Acciaio inox</v>
      </c>
      <c r="N332" s="25">
        <f>'240Nm 11mm 0.76m-min'!M87</f>
        <v>120.54</v>
      </c>
      <c r="O332" s="37">
        <f>'240Nm 11mm 0.76m-min'!N87</f>
        <v>240</v>
      </c>
      <c r="P332" s="41">
        <f>'240Nm 11mm 0.76m-min'!O87</f>
        <v>11</v>
      </c>
      <c r="Q332" s="46">
        <f>'240Nm 11mm 0.76m-min'!P87</f>
        <v>0.76049999999999995</v>
      </c>
      <c r="R332" s="14">
        <f>'240Nm 11mm 0.76m-min'!Q87</f>
        <v>22</v>
      </c>
      <c r="S332" s="26">
        <f>'240Nm 11mm 0.76m-min'!R87</f>
        <v>1</v>
      </c>
    </row>
    <row r="333" spans="1:19" x14ac:dyDescent="0.25">
      <c r="A333" s="24">
        <f>'80Nm 33mm 2.28m-min'!A86</f>
        <v>3779658</v>
      </c>
      <c r="B333" s="51">
        <f>Table1[[#This Row],[Durata d''esercizio min. Doppie corse]]/(Cycle_max*60*24)</f>
        <v>74.993214285714288</v>
      </c>
      <c r="C333" s="49">
        <f>'80Nm 33mm 2.28m-min'!B86</f>
        <v>0.36299999999999999</v>
      </c>
      <c r="D333" s="24" t="str">
        <f>'80Nm 33mm 2.28m-min'!C86</f>
        <v>Tr18x4</v>
      </c>
      <c r="E333" s="24" t="str">
        <f>'80Nm 33mm 2.28m-min'!D86</f>
        <v>Tr</v>
      </c>
      <c r="F333" s="35">
        <f>'80Nm 33mm 2.28m-min'!E86</f>
        <v>18</v>
      </c>
      <c r="G333" s="14" t="e">
        <f>'80Nm 33mm 2.28m-min'!F86</f>
        <v>#N/A</v>
      </c>
      <c r="H333" s="41">
        <f>'80Nm 33mm 2.28m-min'!G86</f>
        <v>4</v>
      </c>
      <c r="I333" s="24" t="str">
        <f>'80Nm 33mm 2.28m-min'!H86</f>
        <v>W300</v>
      </c>
      <c r="J333" s="35">
        <f>'80Nm 33mm 2.28m-min'!I86</f>
        <v>28</v>
      </c>
      <c r="K333" s="35">
        <f>'80Nm 33mm 2.28m-min'!J86</f>
        <v>35</v>
      </c>
      <c r="L333" s="25">
        <f>'80Nm 33mm 2.28m-min'!K86</f>
        <v>16.41</v>
      </c>
      <c r="M333" s="24" t="str">
        <f>'80Nm 33mm 2.28m-min'!L86</f>
        <v>Acciaio inox</v>
      </c>
      <c r="N333" s="25">
        <f>'80Nm 33mm 2.28m-min'!M86</f>
        <v>92.69</v>
      </c>
      <c r="O333" s="37">
        <f>'80Nm 33mm 2.28m-min'!N86</f>
        <v>80</v>
      </c>
      <c r="P333" s="41">
        <f>'80Nm 33mm 2.28m-min'!O86</f>
        <v>33</v>
      </c>
      <c r="Q333" s="46">
        <f>'80Nm 33mm 2.28m-min'!P86</f>
        <v>2.2810000000000001</v>
      </c>
      <c r="R333" s="14">
        <f>'80Nm 33mm 2.28m-min'!Q86</f>
        <v>577.5</v>
      </c>
      <c r="S333" s="26">
        <f>'80Nm 33mm 2.28m-min'!R86</f>
        <v>1</v>
      </c>
    </row>
    <row r="334" spans="1:19" x14ac:dyDescent="0.25">
      <c r="A334" s="24">
        <f>'120Nm 22mm 1.52m-min'!A88</f>
        <v>3779658</v>
      </c>
      <c r="B334" s="51">
        <f>Table1[[#This Row],[Durata d''esercizio min. Doppie corse]]/(Cycle_max*60*24)</f>
        <v>74.993214285714288</v>
      </c>
      <c r="C334" s="49">
        <f>'120Nm 22mm 1.52m-min'!B88</f>
        <v>0.51500000000000001</v>
      </c>
      <c r="D334" s="24" t="str">
        <f>'120Nm 22mm 1.52m-min'!C88</f>
        <v>Tr18x4</v>
      </c>
      <c r="E334" s="24" t="str">
        <f>'120Nm 22mm 1.52m-min'!D88</f>
        <v>Tr</v>
      </c>
      <c r="F334" s="35">
        <f>'120Nm 22mm 1.52m-min'!E88</f>
        <v>18</v>
      </c>
      <c r="G334" s="14" t="e">
        <f>'120Nm 22mm 1.52m-min'!F88</f>
        <v>#N/A</v>
      </c>
      <c r="H334" s="41">
        <f>'120Nm 22mm 1.52m-min'!G88</f>
        <v>4</v>
      </c>
      <c r="I334" s="24" t="str">
        <f>'120Nm 22mm 1.52m-min'!H88</f>
        <v>W300</v>
      </c>
      <c r="J334" s="35">
        <f>'120Nm 22mm 1.52m-min'!I88</f>
        <v>28</v>
      </c>
      <c r="K334" s="35">
        <f>'120Nm 22mm 1.52m-min'!J88</f>
        <v>35</v>
      </c>
      <c r="L334" s="25">
        <f>'120Nm 22mm 1.52m-min'!K88</f>
        <v>16.41</v>
      </c>
      <c r="M334" s="24" t="str">
        <f>'120Nm 22mm 1.52m-min'!L88</f>
        <v>Acciaio inox</v>
      </c>
      <c r="N334" s="25">
        <f>'120Nm 22mm 1.52m-min'!M88</f>
        <v>92.69</v>
      </c>
      <c r="O334" s="37">
        <f>'120Nm 22mm 1.52m-min'!N88</f>
        <v>120</v>
      </c>
      <c r="P334" s="41">
        <f>'120Nm 22mm 1.52m-min'!O88</f>
        <v>22</v>
      </c>
      <c r="Q334" s="46">
        <f>'120Nm 22mm 1.52m-min'!P88</f>
        <v>1.5209999999999999</v>
      </c>
      <c r="R334" s="14">
        <f>'120Nm 22mm 1.52m-min'!Q88</f>
        <v>385</v>
      </c>
      <c r="S334" s="26">
        <f>'120Nm 22mm 1.52m-min'!R88</f>
        <v>1</v>
      </c>
    </row>
    <row r="335" spans="1:19" x14ac:dyDescent="0.25">
      <c r="A335" s="24">
        <f>'240Nm 11mm 0.76m-min'!A88</f>
        <v>3779658</v>
      </c>
      <c r="B335" s="51">
        <f>Table1[[#This Row],[Durata d''esercizio min. Doppie corse]]/(Cycle_max*60*24)</f>
        <v>74.993214285714288</v>
      </c>
      <c r="C335" s="49">
        <f>'240Nm 11mm 0.76m-min'!B88</f>
        <v>0.96899999999999997</v>
      </c>
      <c r="D335" s="24" t="str">
        <f>'240Nm 11mm 0.76m-min'!C88</f>
        <v>Tr18x4</v>
      </c>
      <c r="E335" s="24" t="str">
        <f>'240Nm 11mm 0.76m-min'!D88</f>
        <v>Tr</v>
      </c>
      <c r="F335" s="35">
        <f>'240Nm 11mm 0.76m-min'!E88</f>
        <v>18</v>
      </c>
      <c r="G335" s="14" t="e">
        <f>'240Nm 11mm 0.76m-min'!F88</f>
        <v>#N/A</v>
      </c>
      <c r="H335" s="41">
        <f>'240Nm 11mm 0.76m-min'!G88</f>
        <v>4</v>
      </c>
      <c r="I335" s="24" t="str">
        <f>'240Nm 11mm 0.76m-min'!H88</f>
        <v>W300</v>
      </c>
      <c r="J335" s="35">
        <f>'240Nm 11mm 0.76m-min'!I88</f>
        <v>28</v>
      </c>
      <c r="K335" s="35">
        <f>'240Nm 11mm 0.76m-min'!J88</f>
        <v>35</v>
      </c>
      <c r="L335" s="25">
        <f>'240Nm 11mm 0.76m-min'!K88</f>
        <v>16.41</v>
      </c>
      <c r="M335" s="24" t="str">
        <f>'240Nm 11mm 0.76m-min'!L88</f>
        <v>Acciaio inox</v>
      </c>
      <c r="N335" s="25">
        <f>'240Nm 11mm 0.76m-min'!M88</f>
        <v>92.69</v>
      </c>
      <c r="O335" s="37">
        <f>'240Nm 11mm 0.76m-min'!N88</f>
        <v>240</v>
      </c>
      <c r="P335" s="41">
        <f>'240Nm 11mm 0.76m-min'!O88</f>
        <v>11</v>
      </c>
      <c r="Q335" s="46">
        <f>'240Nm 11mm 0.76m-min'!P88</f>
        <v>0.76049999999999995</v>
      </c>
      <c r="R335" s="14">
        <f>'240Nm 11mm 0.76m-min'!Q88</f>
        <v>192.5</v>
      </c>
      <c r="S335" s="26">
        <f>'240Nm 11mm 0.76m-min'!R88</f>
        <v>1</v>
      </c>
    </row>
    <row r="336" spans="1:19" x14ac:dyDescent="0.25">
      <c r="A336" s="24">
        <f>'80Nm 33mm 2.28m-min'!A87</f>
        <v>3741861</v>
      </c>
      <c r="B336" s="51">
        <f>Table1[[#This Row],[Durata d''esercizio min. Doppie corse]]/(Cycle_max*60*24)</f>
        <v>74.243273809523814</v>
      </c>
      <c r="C336" s="49">
        <f>'80Nm 33mm 2.28m-min'!B87</f>
        <v>0.378</v>
      </c>
      <c r="D336" s="24" t="str">
        <f>'80Nm 33mm 2.28m-min'!C87</f>
        <v>Tr20x4</v>
      </c>
      <c r="E336" s="24" t="str">
        <f>'80Nm 33mm 2.28m-min'!D87</f>
        <v>Tr</v>
      </c>
      <c r="F336" s="35">
        <f>'80Nm 33mm 2.28m-min'!E87</f>
        <v>20</v>
      </c>
      <c r="G336" s="14" t="e">
        <f>'80Nm 33mm 2.28m-min'!F87</f>
        <v>#N/A</v>
      </c>
      <c r="H336" s="41">
        <f>'80Nm 33mm 2.28m-min'!G87</f>
        <v>4</v>
      </c>
      <c r="I336" s="24" t="str">
        <f>'80Nm 33mm 2.28m-min'!H87</f>
        <v>W300</v>
      </c>
      <c r="J336" s="35">
        <f>'80Nm 33mm 2.28m-min'!I87</f>
        <v>32</v>
      </c>
      <c r="K336" s="35">
        <f>'80Nm 33mm 2.28m-min'!J87</f>
        <v>44</v>
      </c>
      <c r="L336" s="25">
        <f>'80Nm 33mm 2.28m-min'!K87</f>
        <v>21.67</v>
      </c>
      <c r="M336" s="24" t="str">
        <f>'80Nm 33mm 2.28m-min'!L87</f>
        <v>Acciaio C15</v>
      </c>
      <c r="N336" s="25">
        <f>'80Nm 33mm 2.28m-min'!M87</f>
        <v>28.29</v>
      </c>
      <c r="O336" s="37">
        <f>'80Nm 33mm 2.28m-min'!N87</f>
        <v>80</v>
      </c>
      <c r="P336" s="41">
        <f>'80Nm 33mm 2.28m-min'!O87</f>
        <v>33</v>
      </c>
      <c r="Q336" s="46">
        <f>'80Nm 33mm 2.28m-min'!P87</f>
        <v>2.2810000000000001</v>
      </c>
      <c r="R336" s="14">
        <f>'80Nm 33mm 2.28m-min'!Q87</f>
        <v>577.5</v>
      </c>
      <c r="S336" s="26">
        <f>'80Nm 33mm 2.28m-min'!R87</f>
        <v>1</v>
      </c>
    </row>
    <row r="337" spans="1:19" x14ac:dyDescent="0.25">
      <c r="A337" s="24">
        <f>'120Nm 22mm 1.52m-min'!A89</f>
        <v>3741861</v>
      </c>
      <c r="B337" s="51">
        <f>Table1[[#This Row],[Durata d''esercizio min. Doppie corse]]/(Cycle_max*60*24)</f>
        <v>74.243273809523814</v>
      </c>
      <c r="C337" s="49">
        <f>'120Nm 22mm 1.52m-min'!B89</f>
        <v>0.53700000000000003</v>
      </c>
      <c r="D337" s="24" t="str">
        <f>'120Nm 22mm 1.52m-min'!C89</f>
        <v>Tr20x4</v>
      </c>
      <c r="E337" s="24" t="str">
        <f>'120Nm 22mm 1.52m-min'!D89</f>
        <v>Tr</v>
      </c>
      <c r="F337" s="35">
        <f>'120Nm 22mm 1.52m-min'!E89</f>
        <v>20</v>
      </c>
      <c r="G337" s="14" t="e">
        <f>'120Nm 22mm 1.52m-min'!F89</f>
        <v>#N/A</v>
      </c>
      <c r="H337" s="41">
        <f>'120Nm 22mm 1.52m-min'!G89</f>
        <v>4</v>
      </c>
      <c r="I337" s="24" t="str">
        <f>'120Nm 22mm 1.52m-min'!H89</f>
        <v>W300</v>
      </c>
      <c r="J337" s="35">
        <f>'120Nm 22mm 1.52m-min'!I89</f>
        <v>32</v>
      </c>
      <c r="K337" s="35">
        <f>'120Nm 22mm 1.52m-min'!J89</f>
        <v>44</v>
      </c>
      <c r="L337" s="25">
        <f>'120Nm 22mm 1.52m-min'!K89</f>
        <v>21.67</v>
      </c>
      <c r="M337" s="24" t="str">
        <f>'120Nm 22mm 1.52m-min'!L89</f>
        <v>Acciaio C15</v>
      </c>
      <c r="N337" s="25">
        <f>'120Nm 22mm 1.52m-min'!M89</f>
        <v>28.29</v>
      </c>
      <c r="O337" s="37">
        <f>'120Nm 22mm 1.52m-min'!N89</f>
        <v>120</v>
      </c>
      <c r="P337" s="41">
        <f>'120Nm 22mm 1.52m-min'!O89</f>
        <v>22</v>
      </c>
      <c r="Q337" s="46">
        <f>'120Nm 22mm 1.52m-min'!P89</f>
        <v>1.5209999999999999</v>
      </c>
      <c r="R337" s="14">
        <f>'120Nm 22mm 1.52m-min'!Q89</f>
        <v>385</v>
      </c>
      <c r="S337" s="26">
        <f>'120Nm 22mm 1.52m-min'!R89</f>
        <v>1</v>
      </c>
    </row>
    <row r="338" spans="1:19" x14ac:dyDescent="0.25">
      <c r="A338" s="24">
        <f>'240Nm 11mm 0.76m-min'!A89</f>
        <v>3741861</v>
      </c>
      <c r="B338" s="51">
        <f>Table1[[#This Row],[Durata d''esercizio min. Doppie corse]]/(Cycle_max*60*24)</f>
        <v>74.243273809523814</v>
      </c>
      <c r="C338" s="49">
        <f>'240Nm 11mm 0.76m-min'!B89</f>
        <v>1.0149999999999999</v>
      </c>
      <c r="D338" s="24" t="str">
        <f>'240Nm 11mm 0.76m-min'!C89</f>
        <v>Tr20x4</v>
      </c>
      <c r="E338" s="24" t="str">
        <f>'240Nm 11mm 0.76m-min'!D89</f>
        <v>Tr</v>
      </c>
      <c r="F338" s="35">
        <f>'240Nm 11mm 0.76m-min'!E89</f>
        <v>20</v>
      </c>
      <c r="G338" s="14" t="e">
        <f>'240Nm 11mm 0.76m-min'!F89</f>
        <v>#N/A</v>
      </c>
      <c r="H338" s="41">
        <f>'240Nm 11mm 0.76m-min'!G89</f>
        <v>4</v>
      </c>
      <c r="I338" s="24" t="str">
        <f>'240Nm 11mm 0.76m-min'!H89</f>
        <v>W300</v>
      </c>
      <c r="J338" s="35">
        <f>'240Nm 11mm 0.76m-min'!I89</f>
        <v>32</v>
      </c>
      <c r="K338" s="35">
        <f>'240Nm 11mm 0.76m-min'!J89</f>
        <v>44</v>
      </c>
      <c r="L338" s="25">
        <f>'240Nm 11mm 0.76m-min'!K89</f>
        <v>21.67</v>
      </c>
      <c r="M338" s="24" t="str">
        <f>'240Nm 11mm 0.76m-min'!L89</f>
        <v>Acciaio C15</v>
      </c>
      <c r="N338" s="25">
        <f>'240Nm 11mm 0.76m-min'!M89</f>
        <v>28.29</v>
      </c>
      <c r="O338" s="37">
        <f>'240Nm 11mm 0.76m-min'!N89</f>
        <v>240</v>
      </c>
      <c r="P338" s="41">
        <f>'240Nm 11mm 0.76m-min'!O89</f>
        <v>11</v>
      </c>
      <c r="Q338" s="46">
        <f>'240Nm 11mm 0.76m-min'!P89</f>
        <v>0.76049999999999995</v>
      </c>
      <c r="R338" s="14">
        <f>'240Nm 11mm 0.76m-min'!Q89</f>
        <v>192.5</v>
      </c>
      <c r="S338" s="26">
        <f>'240Nm 11mm 0.76m-min'!R89</f>
        <v>1</v>
      </c>
    </row>
    <row r="339" spans="1:19" x14ac:dyDescent="0.25">
      <c r="A339" s="24">
        <f>'80Nm 33mm 2.28m-min'!A88</f>
        <v>3655327</v>
      </c>
      <c r="B339" s="51">
        <f>Table1[[#This Row],[Durata d''esercizio min. Doppie corse]]/(Cycle_max*60*24)</f>
        <v>72.526329365079363</v>
      </c>
      <c r="C339" s="49">
        <f>'80Nm 33mm 2.28m-min'!B88</f>
        <v>0.36299999999999999</v>
      </c>
      <c r="D339" s="24" t="str">
        <f>'80Nm 33mm 2.28m-min'!C88</f>
        <v>Tr18x4</v>
      </c>
      <c r="E339" s="24" t="str">
        <f>'80Nm 33mm 2.28m-min'!D88</f>
        <v>Tr</v>
      </c>
      <c r="F339" s="35">
        <f>'80Nm 33mm 2.28m-min'!E88</f>
        <v>18</v>
      </c>
      <c r="G339" s="14" t="e">
        <f>'80Nm 33mm 2.28m-min'!F88</f>
        <v>#N/A</v>
      </c>
      <c r="H339" s="41">
        <f>'80Nm 33mm 2.28m-min'!G88</f>
        <v>4</v>
      </c>
      <c r="I339" s="24" t="str">
        <f>'80Nm 33mm 2.28m-min'!H88</f>
        <v>R</v>
      </c>
      <c r="J339" s="35">
        <f>'80Nm 33mm 2.28m-min'!I88</f>
        <v>28</v>
      </c>
      <c r="K339" s="35">
        <f>'80Nm 33mm 2.28m-min'!J88</f>
        <v>35</v>
      </c>
      <c r="L339" s="25">
        <f>'80Nm 33mm 2.28m-min'!K88</f>
        <v>11.28</v>
      </c>
      <c r="M339" s="24" t="str">
        <f>'80Nm 33mm 2.28m-min'!L88</f>
        <v>Acciaio inox</v>
      </c>
      <c r="N339" s="25">
        <f>'80Nm 33mm 2.28m-min'!M88</f>
        <v>92.69</v>
      </c>
      <c r="O339" s="37">
        <f>'80Nm 33mm 2.28m-min'!N88</f>
        <v>80</v>
      </c>
      <c r="P339" s="41">
        <f>'80Nm 33mm 2.28m-min'!O88</f>
        <v>33</v>
      </c>
      <c r="Q339" s="46">
        <f>'80Nm 33mm 2.28m-min'!P88</f>
        <v>2.2810000000000001</v>
      </c>
      <c r="R339" s="14">
        <f>'80Nm 33mm 2.28m-min'!Q88</f>
        <v>577.5</v>
      </c>
      <c r="S339" s="26">
        <f>'80Nm 33mm 2.28m-min'!R88</f>
        <v>1</v>
      </c>
    </row>
    <row r="340" spans="1:19" x14ac:dyDescent="0.25">
      <c r="A340" s="24">
        <f>'120Nm 22mm 1.52m-min'!A90</f>
        <v>3655327</v>
      </c>
      <c r="B340" s="51">
        <f>Table1[[#This Row],[Durata d''esercizio min. Doppie corse]]/(Cycle_max*60*24)</f>
        <v>72.526329365079363</v>
      </c>
      <c r="C340" s="49">
        <f>'120Nm 22mm 1.52m-min'!B90</f>
        <v>0.51500000000000001</v>
      </c>
      <c r="D340" s="24" t="str">
        <f>'120Nm 22mm 1.52m-min'!C90</f>
        <v>Tr18x4</v>
      </c>
      <c r="E340" s="24" t="str">
        <f>'120Nm 22mm 1.52m-min'!D90</f>
        <v>Tr</v>
      </c>
      <c r="F340" s="35">
        <f>'120Nm 22mm 1.52m-min'!E90</f>
        <v>18</v>
      </c>
      <c r="G340" s="14" t="e">
        <f>'120Nm 22mm 1.52m-min'!F90</f>
        <v>#N/A</v>
      </c>
      <c r="H340" s="41">
        <f>'120Nm 22mm 1.52m-min'!G90</f>
        <v>4</v>
      </c>
      <c r="I340" s="24" t="str">
        <f>'120Nm 22mm 1.52m-min'!H90</f>
        <v>R</v>
      </c>
      <c r="J340" s="35">
        <f>'120Nm 22mm 1.52m-min'!I90</f>
        <v>28</v>
      </c>
      <c r="K340" s="35">
        <f>'120Nm 22mm 1.52m-min'!J90</f>
        <v>35</v>
      </c>
      <c r="L340" s="25">
        <f>'120Nm 22mm 1.52m-min'!K90</f>
        <v>11.28</v>
      </c>
      <c r="M340" s="24" t="str">
        <f>'120Nm 22mm 1.52m-min'!L90</f>
        <v>Acciaio inox</v>
      </c>
      <c r="N340" s="25">
        <f>'120Nm 22mm 1.52m-min'!M90</f>
        <v>92.69</v>
      </c>
      <c r="O340" s="37">
        <f>'120Nm 22mm 1.52m-min'!N90</f>
        <v>120</v>
      </c>
      <c r="P340" s="41">
        <f>'120Nm 22mm 1.52m-min'!O90</f>
        <v>22</v>
      </c>
      <c r="Q340" s="46">
        <f>'120Nm 22mm 1.52m-min'!P90</f>
        <v>1.5209999999999999</v>
      </c>
      <c r="R340" s="14">
        <f>'120Nm 22mm 1.52m-min'!Q90</f>
        <v>385</v>
      </c>
      <c r="S340" s="26">
        <f>'120Nm 22mm 1.52m-min'!R90</f>
        <v>1</v>
      </c>
    </row>
    <row r="341" spans="1:19" x14ac:dyDescent="0.25">
      <c r="A341" s="24">
        <f>'240Nm 11mm 0.76m-min'!A90</f>
        <v>3655327</v>
      </c>
      <c r="B341" s="51">
        <f>Table1[[#This Row],[Durata d''esercizio min. Doppie corse]]/(Cycle_max*60*24)</f>
        <v>72.526329365079363</v>
      </c>
      <c r="C341" s="49">
        <f>'240Nm 11mm 0.76m-min'!B90</f>
        <v>0.96899999999999997</v>
      </c>
      <c r="D341" s="24" t="str">
        <f>'240Nm 11mm 0.76m-min'!C90</f>
        <v>Tr18x4</v>
      </c>
      <c r="E341" s="24" t="str">
        <f>'240Nm 11mm 0.76m-min'!D90</f>
        <v>Tr</v>
      </c>
      <c r="F341" s="35">
        <f>'240Nm 11mm 0.76m-min'!E90</f>
        <v>18</v>
      </c>
      <c r="G341" s="14" t="e">
        <f>'240Nm 11mm 0.76m-min'!F90</f>
        <v>#N/A</v>
      </c>
      <c r="H341" s="41">
        <f>'240Nm 11mm 0.76m-min'!G90</f>
        <v>4</v>
      </c>
      <c r="I341" s="24" t="str">
        <f>'240Nm 11mm 0.76m-min'!H90</f>
        <v>R</v>
      </c>
      <c r="J341" s="35">
        <f>'240Nm 11mm 0.76m-min'!I90</f>
        <v>28</v>
      </c>
      <c r="K341" s="35">
        <f>'240Nm 11mm 0.76m-min'!J90</f>
        <v>35</v>
      </c>
      <c r="L341" s="25">
        <f>'240Nm 11mm 0.76m-min'!K90</f>
        <v>11.28</v>
      </c>
      <c r="M341" s="24" t="str">
        <f>'240Nm 11mm 0.76m-min'!L90</f>
        <v>Acciaio inox</v>
      </c>
      <c r="N341" s="25">
        <f>'240Nm 11mm 0.76m-min'!M90</f>
        <v>92.69</v>
      </c>
      <c r="O341" s="37">
        <f>'240Nm 11mm 0.76m-min'!N90</f>
        <v>240</v>
      </c>
      <c r="P341" s="41">
        <f>'240Nm 11mm 0.76m-min'!O90</f>
        <v>11</v>
      </c>
      <c r="Q341" s="46">
        <f>'240Nm 11mm 0.76m-min'!P90</f>
        <v>0.76049999999999995</v>
      </c>
      <c r="R341" s="14">
        <f>'240Nm 11mm 0.76m-min'!Q90</f>
        <v>192.5</v>
      </c>
      <c r="S341" s="26">
        <f>'240Nm 11mm 0.76m-min'!R90</f>
        <v>1</v>
      </c>
    </row>
    <row r="342" spans="1:19" x14ac:dyDescent="0.25">
      <c r="A342" s="24">
        <f>'80Nm 33mm 2.28m-min'!A89</f>
        <v>3654841</v>
      </c>
      <c r="B342" s="51">
        <f>Table1[[#This Row],[Durata d''esercizio min. Doppie corse]]/(Cycle_max*60*24)</f>
        <v>72.516686507936512</v>
      </c>
      <c r="C342" s="49">
        <f>'80Nm 33mm 2.28m-min'!B89</f>
        <v>0.378</v>
      </c>
      <c r="D342" s="24" t="str">
        <f>'80Nm 33mm 2.28m-min'!C89</f>
        <v>Tr20x4</v>
      </c>
      <c r="E342" s="24" t="str">
        <f>'80Nm 33mm 2.28m-min'!D89</f>
        <v>Tr</v>
      </c>
      <c r="F342" s="35">
        <f>'80Nm 33mm 2.28m-min'!E89</f>
        <v>20</v>
      </c>
      <c r="G342" s="14" t="e">
        <f>'80Nm 33mm 2.28m-min'!F89</f>
        <v>#N/A</v>
      </c>
      <c r="H342" s="41">
        <f>'80Nm 33mm 2.28m-min'!G89</f>
        <v>4</v>
      </c>
      <c r="I342" s="24" t="str">
        <f>'80Nm 33mm 2.28m-min'!H89</f>
        <v>R</v>
      </c>
      <c r="J342" s="35">
        <f>'80Nm 33mm 2.28m-min'!I89</f>
        <v>32</v>
      </c>
      <c r="K342" s="35">
        <f>'80Nm 33mm 2.28m-min'!J89</f>
        <v>44</v>
      </c>
      <c r="L342" s="25">
        <f>'80Nm 33mm 2.28m-min'!K89</f>
        <v>12.68</v>
      </c>
      <c r="M342" s="24" t="str">
        <f>'80Nm 33mm 2.28m-min'!L89</f>
        <v>Acciaio C15</v>
      </c>
      <c r="N342" s="25">
        <f>'80Nm 33mm 2.28m-min'!M89</f>
        <v>28.29</v>
      </c>
      <c r="O342" s="37">
        <f>'80Nm 33mm 2.28m-min'!N89</f>
        <v>80</v>
      </c>
      <c r="P342" s="41">
        <f>'80Nm 33mm 2.28m-min'!O89</f>
        <v>33</v>
      </c>
      <c r="Q342" s="46">
        <f>'80Nm 33mm 2.28m-min'!P89</f>
        <v>2.2810000000000001</v>
      </c>
      <c r="R342" s="14">
        <f>'80Nm 33mm 2.28m-min'!Q89</f>
        <v>577.5</v>
      </c>
      <c r="S342" s="26">
        <f>'80Nm 33mm 2.28m-min'!R89</f>
        <v>1</v>
      </c>
    </row>
    <row r="343" spans="1:19" x14ac:dyDescent="0.25">
      <c r="A343" s="24">
        <f>'120Nm 22mm 1.52m-min'!A91</f>
        <v>3654841</v>
      </c>
      <c r="B343" s="51">
        <f>Table1[[#This Row],[Durata d''esercizio min. Doppie corse]]/(Cycle_max*60*24)</f>
        <v>72.516686507936512</v>
      </c>
      <c r="C343" s="49">
        <f>'120Nm 22mm 1.52m-min'!B91</f>
        <v>0.53700000000000003</v>
      </c>
      <c r="D343" s="24" t="str">
        <f>'120Nm 22mm 1.52m-min'!C91</f>
        <v>Tr20x4</v>
      </c>
      <c r="E343" s="24" t="str">
        <f>'120Nm 22mm 1.52m-min'!D91</f>
        <v>Tr</v>
      </c>
      <c r="F343" s="35">
        <f>'120Nm 22mm 1.52m-min'!E91</f>
        <v>20</v>
      </c>
      <c r="G343" s="14" t="e">
        <f>'120Nm 22mm 1.52m-min'!F91</f>
        <v>#N/A</v>
      </c>
      <c r="H343" s="41">
        <f>'120Nm 22mm 1.52m-min'!G91</f>
        <v>4</v>
      </c>
      <c r="I343" s="24" t="str">
        <f>'120Nm 22mm 1.52m-min'!H91</f>
        <v>R</v>
      </c>
      <c r="J343" s="35">
        <f>'120Nm 22mm 1.52m-min'!I91</f>
        <v>32</v>
      </c>
      <c r="K343" s="35">
        <f>'120Nm 22mm 1.52m-min'!J91</f>
        <v>44</v>
      </c>
      <c r="L343" s="25">
        <f>'120Nm 22mm 1.52m-min'!K91</f>
        <v>12.68</v>
      </c>
      <c r="M343" s="24" t="str">
        <f>'120Nm 22mm 1.52m-min'!L91</f>
        <v>Acciaio C15</v>
      </c>
      <c r="N343" s="25">
        <f>'120Nm 22mm 1.52m-min'!M91</f>
        <v>28.29</v>
      </c>
      <c r="O343" s="37">
        <f>'120Nm 22mm 1.52m-min'!N91</f>
        <v>120</v>
      </c>
      <c r="P343" s="41">
        <f>'120Nm 22mm 1.52m-min'!O91</f>
        <v>22</v>
      </c>
      <c r="Q343" s="46">
        <f>'120Nm 22mm 1.52m-min'!P91</f>
        <v>1.5209999999999999</v>
      </c>
      <c r="R343" s="14">
        <f>'120Nm 22mm 1.52m-min'!Q91</f>
        <v>385</v>
      </c>
      <c r="S343" s="26">
        <f>'120Nm 22mm 1.52m-min'!R91</f>
        <v>1</v>
      </c>
    </row>
    <row r="344" spans="1:19" x14ac:dyDescent="0.25">
      <c r="A344" s="24">
        <f>'240Nm 11mm 0.76m-min'!A91</f>
        <v>3654841</v>
      </c>
      <c r="B344" s="51">
        <f>Table1[[#This Row],[Durata d''esercizio min. Doppie corse]]/(Cycle_max*60*24)</f>
        <v>72.516686507936512</v>
      </c>
      <c r="C344" s="49">
        <f>'240Nm 11mm 0.76m-min'!B91</f>
        <v>1.0149999999999999</v>
      </c>
      <c r="D344" s="24" t="str">
        <f>'240Nm 11mm 0.76m-min'!C91</f>
        <v>Tr20x4</v>
      </c>
      <c r="E344" s="24" t="str">
        <f>'240Nm 11mm 0.76m-min'!D91</f>
        <v>Tr</v>
      </c>
      <c r="F344" s="35">
        <f>'240Nm 11mm 0.76m-min'!E91</f>
        <v>20</v>
      </c>
      <c r="G344" s="14" t="e">
        <f>'240Nm 11mm 0.76m-min'!F91</f>
        <v>#N/A</v>
      </c>
      <c r="H344" s="41">
        <f>'240Nm 11mm 0.76m-min'!G91</f>
        <v>4</v>
      </c>
      <c r="I344" s="24" t="str">
        <f>'240Nm 11mm 0.76m-min'!H91</f>
        <v>R</v>
      </c>
      <c r="J344" s="35">
        <f>'240Nm 11mm 0.76m-min'!I91</f>
        <v>32</v>
      </c>
      <c r="K344" s="35">
        <f>'240Nm 11mm 0.76m-min'!J91</f>
        <v>44</v>
      </c>
      <c r="L344" s="25">
        <f>'240Nm 11mm 0.76m-min'!K91</f>
        <v>12.68</v>
      </c>
      <c r="M344" s="24" t="str">
        <f>'240Nm 11mm 0.76m-min'!L91</f>
        <v>Acciaio C15</v>
      </c>
      <c r="N344" s="25">
        <f>'240Nm 11mm 0.76m-min'!M91</f>
        <v>28.29</v>
      </c>
      <c r="O344" s="37">
        <f>'240Nm 11mm 0.76m-min'!N91</f>
        <v>240</v>
      </c>
      <c r="P344" s="41">
        <f>'240Nm 11mm 0.76m-min'!O91</f>
        <v>11</v>
      </c>
      <c r="Q344" s="46">
        <f>'240Nm 11mm 0.76m-min'!P91</f>
        <v>0.76049999999999995</v>
      </c>
      <c r="R344" s="14">
        <f>'240Nm 11mm 0.76m-min'!Q91</f>
        <v>192.5</v>
      </c>
      <c r="S344" s="26">
        <f>'240Nm 11mm 0.76m-min'!R91</f>
        <v>1</v>
      </c>
    </row>
    <row r="345" spans="1:19" x14ac:dyDescent="0.25">
      <c r="A345" s="24">
        <f>'80Nm 33mm 2.28m-min'!A90</f>
        <v>3584579</v>
      </c>
      <c r="B345" s="51">
        <f>Table1[[#This Row],[Durata d''esercizio min. Doppie corse]]/(Cycle_max*60*24)</f>
        <v>71.122599206349207</v>
      </c>
      <c r="C345" s="49">
        <f>'80Nm 33mm 2.28m-min'!B90</f>
        <v>0.36299999999999999</v>
      </c>
      <c r="D345" s="24" t="str">
        <f>'80Nm 33mm 2.28m-min'!C90</f>
        <v>Tr18x4</v>
      </c>
      <c r="E345" s="24" t="str">
        <f>'80Nm 33mm 2.28m-min'!D90</f>
        <v>Tr</v>
      </c>
      <c r="F345" s="35">
        <f>'80Nm 33mm 2.28m-min'!E90</f>
        <v>18</v>
      </c>
      <c r="G345" s="14" t="e">
        <f>'80Nm 33mm 2.28m-min'!F90</f>
        <v>#N/A</v>
      </c>
      <c r="H345" s="41">
        <f>'80Nm 33mm 2.28m-min'!G90</f>
        <v>4</v>
      </c>
      <c r="I345" s="24" t="str">
        <f>'80Nm 33mm 2.28m-min'!H90</f>
        <v>J</v>
      </c>
      <c r="J345" s="35">
        <f>'80Nm 33mm 2.28m-min'!I90</f>
        <v>28</v>
      </c>
      <c r="K345" s="35">
        <f>'80Nm 33mm 2.28m-min'!J90</f>
        <v>35</v>
      </c>
      <c r="L345" s="25">
        <f>'80Nm 33mm 2.28m-min'!K90</f>
        <v>13.36</v>
      </c>
      <c r="M345" s="24" t="str">
        <f>'80Nm 33mm 2.28m-min'!L90</f>
        <v>Alluminio</v>
      </c>
      <c r="N345" s="25">
        <f>'80Nm 33mm 2.28m-min'!M90</f>
        <v>177.48</v>
      </c>
      <c r="O345" s="37">
        <f>'80Nm 33mm 2.28m-min'!N90</f>
        <v>80</v>
      </c>
      <c r="P345" s="41">
        <f>'80Nm 33mm 2.28m-min'!O90</f>
        <v>33</v>
      </c>
      <c r="Q345" s="46">
        <f>'80Nm 33mm 2.28m-min'!P90</f>
        <v>2.2810000000000001</v>
      </c>
      <c r="R345" s="14">
        <f>'80Nm 33mm 2.28m-min'!Q90</f>
        <v>577.5</v>
      </c>
      <c r="S345" s="26">
        <f>'80Nm 33mm 2.28m-min'!R90</f>
        <v>1</v>
      </c>
    </row>
    <row r="346" spans="1:19" x14ac:dyDescent="0.25">
      <c r="A346" s="24">
        <f>'120Nm 22mm 1.52m-min'!A92</f>
        <v>3584579</v>
      </c>
      <c r="B346" s="51">
        <f>Table1[[#This Row],[Durata d''esercizio min. Doppie corse]]/(Cycle_max*60*24)</f>
        <v>71.122599206349207</v>
      </c>
      <c r="C346" s="49">
        <f>'120Nm 22mm 1.52m-min'!B92</f>
        <v>0.51500000000000001</v>
      </c>
      <c r="D346" s="24" t="str">
        <f>'120Nm 22mm 1.52m-min'!C92</f>
        <v>Tr18x4</v>
      </c>
      <c r="E346" s="24" t="str">
        <f>'120Nm 22mm 1.52m-min'!D92</f>
        <v>Tr</v>
      </c>
      <c r="F346" s="35">
        <f>'120Nm 22mm 1.52m-min'!E92</f>
        <v>18</v>
      </c>
      <c r="G346" s="14" t="e">
        <f>'120Nm 22mm 1.52m-min'!F92</f>
        <v>#N/A</v>
      </c>
      <c r="H346" s="41">
        <f>'120Nm 22mm 1.52m-min'!G92</f>
        <v>4</v>
      </c>
      <c r="I346" s="24" t="str">
        <f>'120Nm 22mm 1.52m-min'!H92</f>
        <v>J</v>
      </c>
      <c r="J346" s="35">
        <f>'120Nm 22mm 1.52m-min'!I92</f>
        <v>28</v>
      </c>
      <c r="K346" s="35">
        <f>'120Nm 22mm 1.52m-min'!J92</f>
        <v>35</v>
      </c>
      <c r="L346" s="25">
        <f>'120Nm 22mm 1.52m-min'!K92</f>
        <v>13.36</v>
      </c>
      <c r="M346" s="24" t="str">
        <f>'120Nm 22mm 1.52m-min'!L92</f>
        <v>Alluminio</v>
      </c>
      <c r="N346" s="25">
        <f>'120Nm 22mm 1.52m-min'!M92</f>
        <v>177.48</v>
      </c>
      <c r="O346" s="37">
        <f>'120Nm 22mm 1.52m-min'!N92</f>
        <v>120</v>
      </c>
      <c r="P346" s="41">
        <f>'120Nm 22mm 1.52m-min'!O92</f>
        <v>22</v>
      </c>
      <c r="Q346" s="46">
        <f>'120Nm 22mm 1.52m-min'!P92</f>
        <v>1.5209999999999999</v>
      </c>
      <c r="R346" s="14">
        <f>'120Nm 22mm 1.52m-min'!Q92</f>
        <v>385</v>
      </c>
      <c r="S346" s="26">
        <f>'120Nm 22mm 1.52m-min'!R92</f>
        <v>1</v>
      </c>
    </row>
    <row r="347" spans="1:19" x14ac:dyDescent="0.25">
      <c r="A347" s="24">
        <f>'240Nm 11mm 0.76m-min'!A92</f>
        <v>3584579</v>
      </c>
      <c r="B347" s="51">
        <f>Table1[[#This Row],[Durata d''esercizio min. Doppie corse]]/(Cycle_max*60*24)</f>
        <v>71.122599206349207</v>
      </c>
      <c r="C347" s="49">
        <f>'240Nm 11mm 0.76m-min'!B92</f>
        <v>0.96899999999999997</v>
      </c>
      <c r="D347" s="24" t="str">
        <f>'240Nm 11mm 0.76m-min'!C92</f>
        <v>Tr18x4</v>
      </c>
      <c r="E347" s="24" t="str">
        <f>'240Nm 11mm 0.76m-min'!D92</f>
        <v>Tr</v>
      </c>
      <c r="F347" s="35">
        <f>'240Nm 11mm 0.76m-min'!E92</f>
        <v>18</v>
      </c>
      <c r="G347" s="14" t="e">
        <f>'240Nm 11mm 0.76m-min'!F92</f>
        <v>#N/A</v>
      </c>
      <c r="H347" s="41">
        <f>'240Nm 11mm 0.76m-min'!G92</f>
        <v>4</v>
      </c>
      <c r="I347" s="24" t="str">
        <f>'240Nm 11mm 0.76m-min'!H92</f>
        <v>J</v>
      </c>
      <c r="J347" s="35">
        <f>'240Nm 11mm 0.76m-min'!I92</f>
        <v>28</v>
      </c>
      <c r="K347" s="35">
        <f>'240Nm 11mm 0.76m-min'!J92</f>
        <v>35</v>
      </c>
      <c r="L347" s="25">
        <f>'240Nm 11mm 0.76m-min'!K92</f>
        <v>13.36</v>
      </c>
      <c r="M347" s="24" t="str">
        <f>'240Nm 11mm 0.76m-min'!L92</f>
        <v>Alluminio</v>
      </c>
      <c r="N347" s="25">
        <f>'240Nm 11mm 0.76m-min'!M92</f>
        <v>177.48</v>
      </c>
      <c r="O347" s="37">
        <f>'240Nm 11mm 0.76m-min'!N92</f>
        <v>240</v>
      </c>
      <c r="P347" s="41">
        <f>'240Nm 11mm 0.76m-min'!O92</f>
        <v>11</v>
      </c>
      <c r="Q347" s="46">
        <f>'240Nm 11mm 0.76m-min'!P92</f>
        <v>0.76049999999999995</v>
      </c>
      <c r="R347" s="14">
        <f>'240Nm 11mm 0.76m-min'!Q92</f>
        <v>192.5</v>
      </c>
      <c r="S347" s="26">
        <f>'240Nm 11mm 0.76m-min'!R92</f>
        <v>1</v>
      </c>
    </row>
    <row r="348" spans="1:19" x14ac:dyDescent="0.25">
      <c r="A348" s="24">
        <f>'80Nm 33mm 2.28m-min'!A91</f>
        <v>3540718</v>
      </c>
      <c r="B348" s="51">
        <f>Table1[[#This Row],[Durata d''esercizio min. Doppie corse]]/(Cycle_max*60*24)</f>
        <v>70.252341269841267</v>
      </c>
      <c r="C348" s="49">
        <f>'80Nm 33mm 2.28m-min'!B91</f>
        <v>0.69199999999999995</v>
      </c>
      <c r="D348" s="24" t="str">
        <f>'80Nm 33mm 2.28m-min'!C91</f>
        <v>Ds10x25</v>
      </c>
      <c r="E348" s="24" t="str">
        <f>'80Nm 33mm 2.28m-min'!D91</f>
        <v>Ds</v>
      </c>
      <c r="F348" s="35">
        <f>'80Nm 33mm 2.28m-min'!E91</f>
        <v>10</v>
      </c>
      <c r="G348" s="14" t="e">
        <f>'80Nm 33mm 2.28m-min'!F91</f>
        <v>#N/A</v>
      </c>
      <c r="H348" s="41">
        <f>'80Nm 33mm 2.28m-min'!G91</f>
        <v>25</v>
      </c>
      <c r="I348" s="24" t="str">
        <f>'80Nm 33mm 2.28m-min'!H91</f>
        <v>J</v>
      </c>
      <c r="J348" s="35">
        <f>'80Nm 33mm 2.28m-min'!I91</f>
        <v>25</v>
      </c>
      <c r="K348" s="35">
        <f>'80Nm 33mm 2.28m-min'!J91</f>
        <v>25</v>
      </c>
      <c r="L348" s="25">
        <f>'80Nm 33mm 2.28m-min'!K91</f>
        <v>20.85</v>
      </c>
      <c r="M348" s="24" t="str">
        <f>'80Nm 33mm 2.28m-min'!L91</f>
        <v>Acciaio inox</v>
      </c>
      <c r="N348" s="25">
        <f>'80Nm 33mm 2.28m-min'!M91</f>
        <v>64.349999999999994</v>
      </c>
      <c r="O348" s="37">
        <f>'80Nm 33mm 2.28m-min'!N91</f>
        <v>80</v>
      </c>
      <c r="P348" s="41">
        <f>'80Nm 33mm 2.28m-min'!O91</f>
        <v>33</v>
      </c>
      <c r="Q348" s="46">
        <f>'80Nm 33mm 2.28m-min'!P91</f>
        <v>2.2810000000000001</v>
      </c>
      <c r="R348" s="14">
        <f>'80Nm 33mm 2.28m-min'!Q91</f>
        <v>92.4</v>
      </c>
      <c r="S348" s="26">
        <f>'80Nm 33mm 2.28m-min'!R91</f>
        <v>1</v>
      </c>
    </row>
    <row r="349" spans="1:19" x14ac:dyDescent="0.25">
      <c r="A349" s="24">
        <f>'120Nm 22mm 1.52m-min'!A93</f>
        <v>3540718</v>
      </c>
      <c r="B349" s="51">
        <f>Table1[[#This Row],[Durata d''esercizio min. Doppie corse]]/(Cycle_max*60*24)</f>
        <v>70.252341269841267</v>
      </c>
      <c r="C349" s="49">
        <f>'120Nm 22mm 1.52m-min'!B93</f>
        <v>1.0069999999999999</v>
      </c>
      <c r="D349" s="24" t="str">
        <f>'120Nm 22mm 1.52m-min'!C93</f>
        <v>Ds10x25</v>
      </c>
      <c r="E349" s="24" t="str">
        <f>'120Nm 22mm 1.52m-min'!D93</f>
        <v>Ds</v>
      </c>
      <c r="F349" s="35">
        <f>'120Nm 22mm 1.52m-min'!E93</f>
        <v>10</v>
      </c>
      <c r="G349" s="14" t="e">
        <f>'120Nm 22mm 1.52m-min'!F93</f>
        <v>#N/A</v>
      </c>
      <c r="H349" s="41">
        <f>'120Nm 22mm 1.52m-min'!G93</f>
        <v>25</v>
      </c>
      <c r="I349" s="24" t="str">
        <f>'120Nm 22mm 1.52m-min'!H93</f>
        <v>J</v>
      </c>
      <c r="J349" s="35">
        <f>'120Nm 22mm 1.52m-min'!I93</f>
        <v>25</v>
      </c>
      <c r="K349" s="35">
        <f>'120Nm 22mm 1.52m-min'!J93</f>
        <v>25</v>
      </c>
      <c r="L349" s="25">
        <f>'120Nm 22mm 1.52m-min'!K93</f>
        <v>20.85</v>
      </c>
      <c r="M349" s="24" t="str">
        <f>'120Nm 22mm 1.52m-min'!L93</f>
        <v>Acciaio inox</v>
      </c>
      <c r="N349" s="25">
        <f>'120Nm 22mm 1.52m-min'!M93</f>
        <v>64.349999999999994</v>
      </c>
      <c r="O349" s="37">
        <f>'120Nm 22mm 1.52m-min'!N93</f>
        <v>120</v>
      </c>
      <c r="P349" s="41">
        <f>'120Nm 22mm 1.52m-min'!O93</f>
        <v>22</v>
      </c>
      <c r="Q349" s="46">
        <f>'120Nm 22mm 1.52m-min'!P93</f>
        <v>1.5209999999999999</v>
      </c>
      <c r="R349" s="14">
        <f>'120Nm 22mm 1.52m-min'!Q93</f>
        <v>61.6</v>
      </c>
      <c r="S349" s="26">
        <f>'120Nm 22mm 1.52m-min'!R93</f>
        <v>1</v>
      </c>
    </row>
    <row r="350" spans="1:19" x14ac:dyDescent="0.25">
      <c r="A350" s="24">
        <f>'240Nm 11mm 0.76m-min'!A93</f>
        <v>3540718</v>
      </c>
      <c r="B350" s="51">
        <f>Table1[[#This Row],[Durata d''esercizio min. Doppie corse]]/(Cycle_max*60*24)</f>
        <v>70.252341269841267</v>
      </c>
      <c r="C350" s="49">
        <f>'240Nm 11mm 0.76m-min'!B93</f>
        <v>1.9550000000000001</v>
      </c>
      <c r="D350" s="24" t="str">
        <f>'240Nm 11mm 0.76m-min'!C93</f>
        <v>Ds10x25</v>
      </c>
      <c r="E350" s="24" t="str">
        <f>'240Nm 11mm 0.76m-min'!D93</f>
        <v>Ds</v>
      </c>
      <c r="F350" s="35">
        <f>'240Nm 11mm 0.76m-min'!E93</f>
        <v>10</v>
      </c>
      <c r="G350" s="14" t="e">
        <f>'240Nm 11mm 0.76m-min'!F93</f>
        <v>#N/A</v>
      </c>
      <c r="H350" s="41">
        <f>'240Nm 11mm 0.76m-min'!G93</f>
        <v>25</v>
      </c>
      <c r="I350" s="24" t="str">
        <f>'240Nm 11mm 0.76m-min'!H93</f>
        <v>J</v>
      </c>
      <c r="J350" s="35">
        <f>'240Nm 11mm 0.76m-min'!I93</f>
        <v>25</v>
      </c>
      <c r="K350" s="35">
        <f>'240Nm 11mm 0.76m-min'!J93</f>
        <v>25</v>
      </c>
      <c r="L350" s="25">
        <f>'240Nm 11mm 0.76m-min'!K93</f>
        <v>20.85</v>
      </c>
      <c r="M350" s="24" t="str">
        <f>'240Nm 11mm 0.76m-min'!L93</f>
        <v>Acciaio inox</v>
      </c>
      <c r="N350" s="25">
        <f>'240Nm 11mm 0.76m-min'!M93</f>
        <v>64.349999999999994</v>
      </c>
      <c r="O350" s="37">
        <f>'240Nm 11mm 0.76m-min'!N93</f>
        <v>240</v>
      </c>
      <c r="P350" s="41">
        <f>'240Nm 11mm 0.76m-min'!O93</f>
        <v>11</v>
      </c>
      <c r="Q350" s="46">
        <f>'240Nm 11mm 0.76m-min'!P93</f>
        <v>0.76049999999999995</v>
      </c>
      <c r="R350" s="14">
        <f>'240Nm 11mm 0.76m-min'!Q93</f>
        <v>30.8</v>
      </c>
      <c r="S350" s="26">
        <f>'240Nm 11mm 0.76m-min'!R93</f>
        <v>1</v>
      </c>
    </row>
    <row r="351" spans="1:19" x14ac:dyDescent="0.25">
      <c r="A351" s="24">
        <f>'80Nm 33mm 2.28m-min'!A92</f>
        <v>3487168</v>
      </c>
      <c r="B351" s="51">
        <f>Table1[[#This Row],[Durata d''esercizio min. Doppie corse]]/(Cycle_max*60*24)</f>
        <v>69.189841269841267</v>
      </c>
      <c r="C351" s="49">
        <f>'80Nm 33mm 2.28m-min'!B92</f>
        <v>0.44600000000000001</v>
      </c>
      <c r="D351" s="24" t="str">
        <f>'80Nm 33mm 2.28m-min'!C92</f>
        <v>Tr20x8P4</v>
      </c>
      <c r="E351" s="24" t="str">
        <f>'80Nm 33mm 2.28m-min'!D92</f>
        <v>Tr</v>
      </c>
      <c r="F351" s="35">
        <f>'80Nm 33mm 2.28m-min'!E92</f>
        <v>20</v>
      </c>
      <c r="G351" s="14">
        <f>'80Nm 33mm 2.28m-min'!F92</f>
        <v>8</v>
      </c>
      <c r="H351" s="41">
        <f>'80Nm 33mm 2.28m-min'!G92</f>
        <v>4</v>
      </c>
      <c r="I351" s="24" t="str">
        <f>'80Nm 33mm 2.28m-min'!H92</f>
        <v>J</v>
      </c>
      <c r="J351" s="35">
        <f>'80Nm 33mm 2.28m-min'!I92</f>
        <v>32</v>
      </c>
      <c r="K351" s="35">
        <f>'80Nm 33mm 2.28m-min'!J92</f>
        <v>44</v>
      </c>
      <c r="L351" s="25">
        <f>'80Nm 33mm 2.28m-min'!K92</f>
        <v>20.45</v>
      </c>
      <c r="M351" s="24" t="str">
        <f>'80Nm 33mm 2.28m-min'!L92</f>
        <v>Acciaio C15</v>
      </c>
      <c r="N351" s="25">
        <f>'80Nm 33mm 2.28m-min'!M92</f>
        <v>28.29</v>
      </c>
      <c r="O351" s="37">
        <f>'80Nm 33mm 2.28m-min'!N92</f>
        <v>80</v>
      </c>
      <c r="P351" s="41">
        <f>'80Nm 33mm 2.28m-min'!O92</f>
        <v>33</v>
      </c>
      <c r="Q351" s="46">
        <f>'80Nm 33mm 2.28m-min'!P92</f>
        <v>2.2810000000000001</v>
      </c>
      <c r="R351" s="14">
        <f>'80Nm 33mm 2.28m-min'!Q92</f>
        <v>577.5</v>
      </c>
      <c r="S351" s="26">
        <f>'80Nm 33mm 2.28m-min'!R92</f>
        <v>1</v>
      </c>
    </row>
    <row r="352" spans="1:19" x14ac:dyDescent="0.25">
      <c r="A352" s="24">
        <f>'120Nm 22mm 1.52m-min'!A94</f>
        <v>3487168</v>
      </c>
      <c r="B352" s="51">
        <f>Table1[[#This Row],[Durata d''esercizio min. Doppie corse]]/(Cycle_max*60*24)</f>
        <v>69.189841269841267</v>
      </c>
      <c r="C352" s="49">
        <f>'120Nm 22mm 1.52m-min'!B94</f>
        <v>0.63900000000000001</v>
      </c>
      <c r="D352" s="24" t="str">
        <f>'120Nm 22mm 1.52m-min'!C94</f>
        <v>Tr20x8P4</v>
      </c>
      <c r="E352" s="24" t="str">
        <f>'120Nm 22mm 1.52m-min'!D94</f>
        <v>Tr</v>
      </c>
      <c r="F352" s="35">
        <f>'120Nm 22mm 1.52m-min'!E94</f>
        <v>20</v>
      </c>
      <c r="G352" s="14">
        <f>'120Nm 22mm 1.52m-min'!F94</f>
        <v>8</v>
      </c>
      <c r="H352" s="41">
        <f>'120Nm 22mm 1.52m-min'!G94</f>
        <v>4</v>
      </c>
      <c r="I352" s="24" t="str">
        <f>'120Nm 22mm 1.52m-min'!H94</f>
        <v>J</v>
      </c>
      <c r="J352" s="35">
        <f>'120Nm 22mm 1.52m-min'!I94</f>
        <v>32</v>
      </c>
      <c r="K352" s="35">
        <f>'120Nm 22mm 1.52m-min'!J94</f>
        <v>44</v>
      </c>
      <c r="L352" s="25">
        <f>'120Nm 22mm 1.52m-min'!K94</f>
        <v>20.45</v>
      </c>
      <c r="M352" s="24" t="str">
        <f>'120Nm 22mm 1.52m-min'!L94</f>
        <v>Acciaio C15</v>
      </c>
      <c r="N352" s="25">
        <f>'120Nm 22mm 1.52m-min'!M94</f>
        <v>28.29</v>
      </c>
      <c r="O352" s="37">
        <f>'120Nm 22mm 1.52m-min'!N94</f>
        <v>120</v>
      </c>
      <c r="P352" s="41">
        <f>'120Nm 22mm 1.52m-min'!O94</f>
        <v>22</v>
      </c>
      <c r="Q352" s="46">
        <f>'120Nm 22mm 1.52m-min'!P94</f>
        <v>1.5209999999999999</v>
      </c>
      <c r="R352" s="14">
        <f>'120Nm 22mm 1.52m-min'!Q94</f>
        <v>385</v>
      </c>
      <c r="S352" s="26">
        <f>'120Nm 22mm 1.52m-min'!R94</f>
        <v>1</v>
      </c>
    </row>
    <row r="353" spans="1:19" x14ac:dyDescent="0.25">
      <c r="A353" s="24">
        <f>'240Nm 11mm 0.76m-min'!A94</f>
        <v>3487168</v>
      </c>
      <c r="B353" s="51">
        <f>Table1[[#This Row],[Durata d''esercizio min. Doppie corse]]/(Cycle_max*60*24)</f>
        <v>69.189841269841267</v>
      </c>
      <c r="C353" s="49">
        <f>'240Nm 11mm 0.76m-min'!B94</f>
        <v>1.2170000000000001</v>
      </c>
      <c r="D353" s="24" t="str">
        <f>'240Nm 11mm 0.76m-min'!C94</f>
        <v>Tr20x8P4</v>
      </c>
      <c r="E353" s="24" t="str">
        <f>'240Nm 11mm 0.76m-min'!D94</f>
        <v>Tr</v>
      </c>
      <c r="F353" s="35">
        <f>'240Nm 11mm 0.76m-min'!E94</f>
        <v>20</v>
      </c>
      <c r="G353" s="14">
        <f>'240Nm 11mm 0.76m-min'!F94</f>
        <v>8</v>
      </c>
      <c r="H353" s="41">
        <f>'240Nm 11mm 0.76m-min'!G94</f>
        <v>4</v>
      </c>
      <c r="I353" s="24" t="str">
        <f>'240Nm 11mm 0.76m-min'!H94</f>
        <v>J</v>
      </c>
      <c r="J353" s="35">
        <f>'240Nm 11mm 0.76m-min'!I94</f>
        <v>32</v>
      </c>
      <c r="K353" s="35">
        <f>'240Nm 11mm 0.76m-min'!J94</f>
        <v>44</v>
      </c>
      <c r="L353" s="25">
        <f>'240Nm 11mm 0.76m-min'!K94</f>
        <v>20.45</v>
      </c>
      <c r="M353" s="24" t="str">
        <f>'240Nm 11mm 0.76m-min'!L94</f>
        <v>Acciaio C15</v>
      </c>
      <c r="N353" s="25">
        <f>'240Nm 11mm 0.76m-min'!M94</f>
        <v>28.29</v>
      </c>
      <c r="O353" s="37">
        <f>'240Nm 11mm 0.76m-min'!N94</f>
        <v>240</v>
      </c>
      <c r="P353" s="41">
        <f>'240Nm 11mm 0.76m-min'!O94</f>
        <v>11</v>
      </c>
      <c r="Q353" s="46">
        <f>'240Nm 11mm 0.76m-min'!P94</f>
        <v>0.76049999999999995</v>
      </c>
      <c r="R353" s="14">
        <f>'240Nm 11mm 0.76m-min'!Q94</f>
        <v>192.5</v>
      </c>
      <c r="S353" s="26">
        <f>'240Nm 11mm 0.76m-min'!R94</f>
        <v>1</v>
      </c>
    </row>
    <row r="354" spans="1:19" x14ac:dyDescent="0.25">
      <c r="A354" s="24">
        <f>'80Nm 33mm 2.28m-min'!A93</f>
        <v>3472561</v>
      </c>
      <c r="B354" s="51">
        <f>Table1[[#This Row],[Durata d''esercizio min. Doppie corse]]/(Cycle_max*60*24)</f>
        <v>68.900019841269838</v>
      </c>
      <c r="C354" s="49">
        <f>'80Nm 33mm 2.28m-min'!B93</f>
        <v>0.32500000000000001</v>
      </c>
      <c r="D354" s="24" t="str">
        <f>'80Nm 33mm 2.28m-min'!C93</f>
        <v>Tr16x4</v>
      </c>
      <c r="E354" s="24" t="str">
        <f>'80Nm 33mm 2.28m-min'!D93</f>
        <v>Tr</v>
      </c>
      <c r="F354" s="35">
        <f>'80Nm 33mm 2.28m-min'!E93</f>
        <v>16</v>
      </c>
      <c r="G354" s="14" t="e">
        <f>'80Nm 33mm 2.28m-min'!F93</f>
        <v>#N/A</v>
      </c>
      <c r="H354" s="41">
        <f>'80Nm 33mm 2.28m-min'!G93</f>
        <v>4</v>
      </c>
      <c r="I354" s="24" t="str">
        <f>'80Nm 33mm 2.28m-min'!H93</f>
        <v>J</v>
      </c>
      <c r="J354" s="35">
        <f>'80Nm 33mm 2.28m-min'!I93</f>
        <v>28</v>
      </c>
      <c r="K354" s="35">
        <f>'80Nm 33mm 2.28m-min'!J93</f>
        <v>35</v>
      </c>
      <c r="L354" s="25">
        <f>'80Nm 33mm 2.28m-min'!K93</f>
        <v>14.51</v>
      </c>
      <c r="M354" s="24" t="str">
        <f>'80Nm 33mm 2.28m-min'!L93</f>
        <v>Acciaio inox</v>
      </c>
      <c r="N354" s="25">
        <f>'80Nm 33mm 2.28m-min'!M93</f>
        <v>74.98</v>
      </c>
      <c r="O354" s="37">
        <f>'80Nm 33mm 2.28m-min'!N93</f>
        <v>80</v>
      </c>
      <c r="P354" s="41">
        <f>'80Nm 33mm 2.28m-min'!O93</f>
        <v>33</v>
      </c>
      <c r="Q354" s="46">
        <f>'80Nm 33mm 2.28m-min'!P93</f>
        <v>2.2810000000000001</v>
      </c>
      <c r="R354" s="14">
        <f>'80Nm 33mm 2.28m-min'!Q93</f>
        <v>577.5</v>
      </c>
      <c r="S354" s="26">
        <f>'80Nm 33mm 2.28m-min'!R93</f>
        <v>1</v>
      </c>
    </row>
    <row r="355" spans="1:19" x14ac:dyDescent="0.25">
      <c r="A355" s="24">
        <f>'120Nm 22mm 1.52m-min'!A95</f>
        <v>3472561</v>
      </c>
      <c r="B355" s="51">
        <f>Table1[[#This Row],[Durata d''esercizio min. Doppie corse]]/(Cycle_max*60*24)</f>
        <v>68.900019841269838</v>
      </c>
      <c r="C355" s="49">
        <f>'120Nm 22mm 1.52m-min'!B95</f>
        <v>0.45800000000000002</v>
      </c>
      <c r="D355" s="24" t="str">
        <f>'120Nm 22mm 1.52m-min'!C95</f>
        <v>Tr16x4</v>
      </c>
      <c r="E355" s="24" t="str">
        <f>'120Nm 22mm 1.52m-min'!D95</f>
        <v>Tr</v>
      </c>
      <c r="F355" s="35">
        <f>'120Nm 22mm 1.52m-min'!E95</f>
        <v>16</v>
      </c>
      <c r="G355" s="14" t="e">
        <f>'120Nm 22mm 1.52m-min'!F95</f>
        <v>#N/A</v>
      </c>
      <c r="H355" s="41">
        <f>'120Nm 22mm 1.52m-min'!G95</f>
        <v>4</v>
      </c>
      <c r="I355" s="24" t="str">
        <f>'120Nm 22mm 1.52m-min'!H95</f>
        <v>J</v>
      </c>
      <c r="J355" s="35">
        <f>'120Nm 22mm 1.52m-min'!I95</f>
        <v>28</v>
      </c>
      <c r="K355" s="35">
        <f>'120Nm 22mm 1.52m-min'!J95</f>
        <v>35</v>
      </c>
      <c r="L355" s="25">
        <f>'120Nm 22mm 1.52m-min'!K95</f>
        <v>14.51</v>
      </c>
      <c r="M355" s="24" t="str">
        <f>'120Nm 22mm 1.52m-min'!L95</f>
        <v>Acciaio inox</v>
      </c>
      <c r="N355" s="25">
        <f>'120Nm 22mm 1.52m-min'!M95</f>
        <v>74.98</v>
      </c>
      <c r="O355" s="37">
        <f>'120Nm 22mm 1.52m-min'!N95</f>
        <v>120</v>
      </c>
      <c r="P355" s="41">
        <f>'120Nm 22mm 1.52m-min'!O95</f>
        <v>22</v>
      </c>
      <c r="Q355" s="46">
        <f>'120Nm 22mm 1.52m-min'!P95</f>
        <v>1.5209999999999999</v>
      </c>
      <c r="R355" s="14">
        <f>'120Nm 22mm 1.52m-min'!Q95</f>
        <v>385</v>
      </c>
      <c r="S355" s="26">
        <f>'120Nm 22mm 1.52m-min'!R95</f>
        <v>1</v>
      </c>
    </row>
    <row r="356" spans="1:19" x14ac:dyDescent="0.25">
      <c r="A356" s="24">
        <f>'240Nm 11mm 0.76m-min'!A95</f>
        <v>3472561</v>
      </c>
      <c r="B356" s="51">
        <f>Table1[[#This Row],[Durata d''esercizio min. Doppie corse]]/(Cycle_max*60*24)</f>
        <v>68.900019841269838</v>
      </c>
      <c r="C356" s="49">
        <f>'240Nm 11mm 0.76m-min'!B95</f>
        <v>0.85599999999999998</v>
      </c>
      <c r="D356" s="24" t="str">
        <f>'240Nm 11mm 0.76m-min'!C95</f>
        <v>Tr16x4</v>
      </c>
      <c r="E356" s="24" t="str">
        <f>'240Nm 11mm 0.76m-min'!D95</f>
        <v>Tr</v>
      </c>
      <c r="F356" s="35">
        <f>'240Nm 11mm 0.76m-min'!E95</f>
        <v>16</v>
      </c>
      <c r="G356" s="14" t="e">
        <f>'240Nm 11mm 0.76m-min'!F95</f>
        <v>#N/A</v>
      </c>
      <c r="H356" s="41">
        <f>'240Nm 11mm 0.76m-min'!G95</f>
        <v>4</v>
      </c>
      <c r="I356" s="24" t="str">
        <f>'240Nm 11mm 0.76m-min'!H95</f>
        <v>J</v>
      </c>
      <c r="J356" s="35">
        <f>'240Nm 11mm 0.76m-min'!I95</f>
        <v>28</v>
      </c>
      <c r="K356" s="35">
        <f>'240Nm 11mm 0.76m-min'!J95</f>
        <v>35</v>
      </c>
      <c r="L356" s="25">
        <f>'240Nm 11mm 0.76m-min'!K95</f>
        <v>14.51</v>
      </c>
      <c r="M356" s="24" t="str">
        <f>'240Nm 11mm 0.76m-min'!L95</f>
        <v>Acciaio inox</v>
      </c>
      <c r="N356" s="25">
        <f>'240Nm 11mm 0.76m-min'!M95</f>
        <v>74.98</v>
      </c>
      <c r="O356" s="37">
        <f>'240Nm 11mm 0.76m-min'!N95</f>
        <v>240</v>
      </c>
      <c r="P356" s="41">
        <f>'240Nm 11mm 0.76m-min'!O95</f>
        <v>11</v>
      </c>
      <c r="Q356" s="46">
        <f>'240Nm 11mm 0.76m-min'!P95</f>
        <v>0.76049999999999995</v>
      </c>
      <c r="R356" s="14">
        <f>'240Nm 11mm 0.76m-min'!Q95</f>
        <v>192.5</v>
      </c>
      <c r="S356" s="26">
        <f>'240Nm 11mm 0.76m-min'!R95</f>
        <v>1</v>
      </c>
    </row>
    <row r="357" spans="1:19" x14ac:dyDescent="0.25">
      <c r="A357" s="24">
        <f>'80Nm 33mm 2.28m-min'!A94</f>
        <v>3467354</v>
      </c>
      <c r="B357" s="51">
        <f>Table1[[#This Row],[Durata d''esercizio min. Doppie corse]]/(Cycle_max*60*24)</f>
        <v>68.796706349206346</v>
      </c>
      <c r="C357" s="49">
        <f>'80Nm 33mm 2.28m-min'!B94</f>
        <v>0.42399999999999999</v>
      </c>
      <c r="D357" s="24" t="str">
        <f>'80Nm 33mm 2.28m-min'!C94</f>
        <v>Tr18x8P4</v>
      </c>
      <c r="E357" s="24" t="str">
        <f>'80Nm 33mm 2.28m-min'!D94</f>
        <v>Tr</v>
      </c>
      <c r="F357" s="35">
        <f>'80Nm 33mm 2.28m-min'!E94</f>
        <v>18</v>
      </c>
      <c r="G357" s="14">
        <f>'80Nm 33mm 2.28m-min'!F94</f>
        <v>8</v>
      </c>
      <c r="H357" s="41">
        <f>'80Nm 33mm 2.28m-min'!G94</f>
        <v>4</v>
      </c>
      <c r="I357" s="24" t="str">
        <f>'80Nm 33mm 2.28m-min'!H94</f>
        <v>J</v>
      </c>
      <c r="J357" s="35">
        <f>'80Nm 33mm 2.28m-min'!I94</f>
        <v>28</v>
      </c>
      <c r="K357" s="35">
        <f>'80Nm 33mm 2.28m-min'!J94</f>
        <v>35</v>
      </c>
      <c r="L357" s="25">
        <f>'80Nm 33mm 2.28m-min'!K94</f>
        <v>18.100000000000001</v>
      </c>
      <c r="M357" s="24" t="str">
        <f>'80Nm 33mm 2.28m-min'!L94</f>
        <v>Acciaio inox</v>
      </c>
      <c r="N357" s="25">
        <f>'80Nm 33mm 2.28m-min'!M94</f>
        <v>143.29</v>
      </c>
      <c r="O357" s="37">
        <f>'80Nm 33mm 2.28m-min'!N94</f>
        <v>80</v>
      </c>
      <c r="P357" s="41">
        <f>'80Nm 33mm 2.28m-min'!O94</f>
        <v>33</v>
      </c>
      <c r="Q357" s="46">
        <f>'80Nm 33mm 2.28m-min'!P94</f>
        <v>2.2810000000000001</v>
      </c>
      <c r="R357" s="14">
        <f>'80Nm 33mm 2.28m-min'!Q94</f>
        <v>577.5</v>
      </c>
      <c r="S357" s="26">
        <f>'80Nm 33mm 2.28m-min'!R94</f>
        <v>1</v>
      </c>
    </row>
    <row r="358" spans="1:19" x14ac:dyDescent="0.25">
      <c r="A358" s="24">
        <f>'120Nm 22mm 1.52m-min'!A96</f>
        <v>3467354</v>
      </c>
      <c r="B358" s="51">
        <f>Table1[[#This Row],[Durata d''esercizio min. Doppie corse]]/(Cycle_max*60*24)</f>
        <v>68.796706349206346</v>
      </c>
      <c r="C358" s="49">
        <f>'120Nm 22mm 1.52m-min'!B96</f>
        <v>0.60599999999999998</v>
      </c>
      <c r="D358" s="24" t="str">
        <f>'120Nm 22mm 1.52m-min'!C96</f>
        <v>Tr18x8P4</v>
      </c>
      <c r="E358" s="24" t="str">
        <f>'120Nm 22mm 1.52m-min'!D96</f>
        <v>Tr</v>
      </c>
      <c r="F358" s="35">
        <f>'120Nm 22mm 1.52m-min'!E96</f>
        <v>18</v>
      </c>
      <c r="G358" s="14">
        <f>'120Nm 22mm 1.52m-min'!F96</f>
        <v>8</v>
      </c>
      <c r="H358" s="41">
        <f>'120Nm 22mm 1.52m-min'!G96</f>
        <v>4</v>
      </c>
      <c r="I358" s="24" t="str">
        <f>'120Nm 22mm 1.52m-min'!H96</f>
        <v>J</v>
      </c>
      <c r="J358" s="35">
        <f>'120Nm 22mm 1.52m-min'!I96</f>
        <v>28</v>
      </c>
      <c r="K358" s="35">
        <f>'120Nm 22mm 1.52m-min'!J96</f>
        <v>35</v>
      </c>
      <c r="L358" s="25">
        <f>'120Nm 22mm 1.52m-min'!K96</f>
        <v>18.100000000000001</v>
      </c>
      <c r="M358" s="24" t="str">
        <f>'120Nm 22mm 1.52m-min'!L96</f>
        <v>Acciaio inox</v>
      </c>
      <c r="N358" s="25">
        <f>'120Nm 22mm 1.52m-min'!M96</f>
        <v>143.29</v>
      </c>
      <c r="O358" s="37">
        <f>'120Nm 22mm 1.52m-min'!N96</f>
        <v>120</v>
      </c>
      <c r="P358" s="41">
        <f>'120Nm 22mm 1.52m-min'!O96</f>
        <v>22</v>
      </c>
      <c r="Q358" s="46">
        <f>'120Nm 22mm 1.52m-min'!P96</f>
        <v>1.5209999999999999</v>
      </c>
      <c r="R358" s="14">
        <f>'120Nm 22mm 1.52m-min'!Q96</f>
        <v>385</v>
      </c>
      <c r="S358" s="26">
        <f>'120Nm 22mm 1.52m-min'!R96</f>
        <v>1</v>
      </c>
    </row>
    <row r="359" spans="1:19" x14ac:dyDescent="0.25">
      <c r="A359" s="24">
        <f>'240Nm 11mm 0.76m-min'!A96</f>
        <v>3467354</v>
      </c>
      <c r="B359" s="51">
        <f>Table1[[#This Row],[Durata d''esercizio min. Doppie corse]]/(Cycle_max*60*24)</f>
        <v>68.796706349206346</v>
      </c>
      <c r="C359" s="49">
        <f>'240Nm 11mm 0.76m-min'!B96</f>
        <v>1.151</v>
      </c>
      <c r="D359" s="24" t="str">
        <f>'240Nm 11mm 0.76m-min'!C96</f>
        <v>Tr18x8P4</v>
      </c>
      <c r="E359" s="24" t="str">
        <f>'240Nm 11mm 0.76m-min'!D96</f>
        <v>Tr</v>
      </c>
      <c r="F359" s="35">
        <f>'240Nm 11mm 0.76m-min'!E96</f>
        <v>18</v>
      </c>
      <c r="G359" s="14">
        <f>'240Nm 11mm 0.76m-min'!F96</f>
        <v>8</v>
      </c>
      <c r="H359" s="41">
        <f>'240Nm 11mm 0.76m-min'!G96</f>
        <v>4</v>
      </c>
      <c r="I359" s="24" t="str">
        <f>'240Nm 11mm 0.76m-min'!H96</f>
        <v>J</v>
      </c>
      <c r="J359" s="35">
        <f>'240Nm 11mm 0.76m-min'!I96</f>
        <v>28</v>
      </c>
      <c r="K359" s="35">
        <f>'240Nm 11mm 0.76m-min'!J96</f>
        <v>35</v>
      </c>
      <c r="L359" s="25">
        <f>'240Nm 11mm 0.76m-min'!K96</f>
        <v>18.100000000000001</v>
      </c>
      <c r="M359" s="24" t="str">
        <f>'240Nm 11mm 0.76m-min'!L96</f>
        <v>Acciaio inox</v>
      </c>
      <c r="N359" s="25">
        <f>'240Nm 11mm 0.76m-min'!M96</f>
        <v>143.29</v>
      </c>
      <c r="O359" s="37">
        <f>'240Nm 11mm 0.76m-min'!N96</f>
        <v>240</v>
      </c>
      <c r="P359" s="41">
        <f>'240Nm 11mm 0.76m-min'!O96</f>
        <v>11</v>
      </c>
      <c r="Q359" s="46">
        <f>'240Nm 11mm 0.76m-min'!P96</f>
        <v>0.76049999999999995</v>
      </c>
      <c r="R359" s="14">
        <f>'240Nm 11mm 0.76m-min'!Q96</f>
        <v>192.5</v>
      </c>
      <c r="S359" s="26">
        <f>'240Nm 11mm 0.76m-min'!R96</f>
        <v>1</v>
      </c>
    </row>
    <row r="360" spans="1:19" x14ac:dyDescent="0.25">
      <c r="A360" s="24">
        <f>'80Nm 33mm 2.28m-min'!A95</f>
        <v>3419137</v>
      </c>
      <c r="B360" s="51">
        <f>Table1[[#This Row],[Durata d''esercizio min. Doppie corse]]/(Cycle_max*60*24)</f>
        <v>67.840019841269836</v>
      </c>
      <c r="C360" s="49">
        <f>'80Nm 33mm 2.28m-min'!B95</f>
        <v>0.36299999999999999</v>
      </c>
      <c r="D360" s="24" t="str">
        <f>'80Nm 33mm 2.28m-min'!C95</f>
        <v>Tr18x4</v>
      </c>
      <c r="E360" s="24" t="str">
        <f>'80Nm 33mm 2.28m-min'!D95</f>
        <v>Tr</v>
      </c>
      <c r="F360" s="35">
        <f>'80Nm 33mm 2.28m-min'!E95</f>
        <v>18</v>
      </c>
      <c r="G360" s="14" t="e">
        <f>'80Nm 33mm 2.28m-min'!F95</f>
        <v>#N/A</v>
      </c>
      <c r="H360" s="41">
        <f>'80Nm 33mm 2.28m-min'!G95</f>
        <v>4</v>
      </c>
      <c r="I360" s="24" t="str">
        <f>'80Nm 33mm 2.28m-min'!H95</f>
        <v>W300</v>
      </c>
      <c r="J360" s="35">
        <f>'80Nm 33mm 2.28m-min'!I95</f>
        <v>28</v>
      </c>
      <c r="K360" s="35">
        <f>'80Nm 33mm 2.28m-min'!J95</f>
        <v>35</v>
      </c>
      <c r="L360" s="25">
        <f>'80Nm 33mm 2.28m-min'!K95</f>
        <v>16.41</v>
      </c>
      <c r="M360" s="24" t="str">
        <f>'80Nm 33mm 2.28m-min'!L95</f>
        <v>Alluminio</v>
      </c>
      <c r="N360" s="25">
        <f>'80Nm 33mm 2.28m-min'!M95</f>
        <v>177.48</v>
      </c>
      <c r="O360" s="37">
        <f>'80Nm 33mm 2.28m-min'!N95</f>
        <v>80</v>
      </c>
      <c r="P360" s="41">
        <f>'80Nm 33mm 2.28m-min'!O95</f>
        <v>33</v>
      </c>
      <c r="Q360" s="46">
        <f>'80Nm 33mm 2.28m-min'!P95</f>
        <v>2.2810000000000001</v>
      </c>
      <c r="R360" s="14">
        <f>'80Nm 33mm 2.28m-min'!Q95</f>
        <v>577.5</v>
      </c>
      <c r="S360" s="26">
        <f>'80Nm 33mm 2.28m-min'!R95</f>
        <v>1</v>
      </c>
    </row>
    <row r="361" spans="1:19" x14ac:dyDescent="0.25">
      <c r="A361" s="24">
        <f>'120Nm 22mm 1.52m-min'!A97</f>
        <v>3419137</v>
      </c>
      <c r="B361" s="51">
        <f>Table1[[#This Row],[Durata d''esercizio min. Doppie corse]]/(Cycle_max*60*24)</f>
        <v>67.840019841269836</v>
      </c>
      <c r="C361" s="49">
        <f>'120Nm 22mm 1.52m-min'!B97</f>
        <v>0.51500000000000001</v>
      </c>
      <c r="D361" s="24" t="str">
        <f>'120Nm 22mm 1.52m-min'!C97</f>
        <v>Tr18x4</v>
      </c>
      <c r="E361" s="24" t="str">
        <f>'120Nm 22mm 1.52m-min'!D97</f>
        <v>Tr</v>
      </c>
      <c r="F361" s="35">
        <f>'120Nm 22mm 1.52m-min'!E97</f>
        <v>18</v>
      </c>
      <c r="G361" s="14" t="e">
        <f>'120Nm 22mm 1.52m-min'!F97</f>
        <v>#N/A</v>
      </c>
      <c r="H361" s="41">
        <f>'120Nm 22mm 1.52m-min'!G97</f>
        <v>4</v>
      </c>
      <c r="I361" s="24" t="str">
        <f>'120Nm 22mm 1.52m-min'!H97</f>
        <v>W300</v>
      </c>
      <c r="J361" s="35">
        <f>'120Nm 22mm 1.52m-min'!I97</f>
        <v>28</v>
      </c>
      <c r="K361" s="35">
        <f>'120Nm 22mm 1.52m-min'!J97</f>
        <v>35</v>
      </c>
      <c r="L361" s="25">
        <f>'120Nm 22mm 1.52m-min'!K97</f>
        <v>16.41</v>
      </c>
      <c r="M361" s="24" t="str">
        <f>'120Nm 22mm 1.52m-min'!L97</f>
        <v>Alluminio</v>
      </c>
      <c r="N361" s="25">
        <f>'120Nm 22mm 1.52m-min'!M97</f>
        <v>177.48</v>
      </c>
      <c r="O361" s="37">
        <f>'120Nm 22mm 1.52m-min'!N97</f>
        <v>120</v>
      </c>
      <c r="P361" s="41">
        <f>'120Nm 22mm 1.52m-min'!O97</f>
        <v>22</v>
      </c>
      <c r="Q361" s="46">
        <f>'120Nm 22mm 1.52m-min'!P97</f>
        <v>1.5209999999999999</v>
      </c>
      <c r="R361" s="14">
        <f>'120Nm 22mm 1.52m-min'!Q97</f>
        <v>385</v>
      </c>
      <c r="S361" s="26">
        <f>'120Nm 22mm 1.52m-min'!R97</f>
        <v>1</v>
      </c>
    </row>
    <row r="362" spans="1:19" x14ac:dyDescent="0.25">
      <c r="A362" s="24">
        <f>'240Nm 11mm 0.76m-min'!A97</f>
        <v>3419137</v>
      </c>
      <c r="B362" s="51">
        <f>Table1[[#This Row],[Durata d''esercizio min. Doppie corse]]/(Cycle_max*60*24)</f>
        <v>67.840019841269836</v>
      </c>
      <c r="C362" s="49">
        <f>'240Nm 11mm 0.76m-min'!B97</f>
        <v>0.96899999999999997</v>
      </c>
      <c r="D362" s="24" t="str">
        <f>'240Nm 11mm 0.76m-min'!C97</f>
        <v>Tr18x4</v>
      </c>
      <c r="E362" s="24" t="str">
        <f>'240Nm 11mm 0.76m-min'!D97</f>
        <v>Tr</v>
      </c>
      <c r="F362" s="35">
        <f>'240Nm 11mm 0.76m-min'!E97</f>
        <v>18</v>
      </c>
      <c r="G362" s="14" t="e">
        <f>'240Nm 11mm 0.76m-min'!F97</f>
        <v>#N/A</v>
      </c>
      <c r="H362" s="41">
        <f>'240Nm 11mm 0.76m-min'!G97</f>
        <v>4</v>
      </c>
      <c r="I362" s="24" t="str">
        <f>'240Nm 11mm 0.76m-min'!H97</f>
        <v>W300</v>
      </c>
      <c r="J362" s="35">
        <f>'240Nm 11mm 0.76m-min'!I97</f>
        <v>28</v>
      </c>
      <c r="K362" s="35">
        <f>'240Nm 11mm 0.76m-min'!J97</f>
        <v>35</v>
      </c>
      <c r="L362" s="25">
        <f>'240Nm 11mm 0.76m-min'!K97</f>
        <v>16.41</v>
      </c>
      <c r="M362" s="24" t="str">
        <f>'240Nm 11mm 0.76m-min'!L97</f>
        <v>Alluminio</v>
      </c>
      <c r="N362" s="25">
        <f>'240Nm 11mm 0.76m-min'!M97</f>
        <v>177.48</v>
      </c>
      <c r="O362" s="37">
        <f>'240Nm 11mm 0.76m-min'!N97</f>
        <v>240</v>
      </c>
      <c r="P362" s="41">
        <f>'240Nm 11mm 0.76m-min'!O97</f>
        <v>11</v>
      </c>
      <c r="Q362" s="46">
        <f>'240Nm 11mm 0.76m-min'!P97</f>
        <v>0.76049999999999995</v>
      </c>
      <c r="R362" s="14">
        <f>'240Nm 11mm 0.76m-min'!Q97</f>
        <v>192.5</v>
      </c>
      <c r="S362" s="26">
        <f>'240Nm 11mm 0.76m-min'!R97</f>
        <v>1</v>
      </c>
    </row>
    <row r="363" spans="1:19" x14ac:dyDescent="0.25">
      <c r="A363" s="24">
        <f>'80Nm 33mm 2.28m-min'!A96</f>
        <v>3400698</v>
      </c>
      <c r="B363" s="51">
        <f>Table1[[#This Row],[Durata d''esercizio min. Doppie corse]]/(Cycle_max*60*24)</f>
        <v>67.474166666666662</v>
      </c>
      <c r="C363" s="49">
        <f>'80Nm 33mm 2.28m-min'!B96</f>
        <v>0.40799999999999997</v>
      </c>
      <c r="D363" s="24" t="str">
        <f>'80Nm 33mm 2.28m-min'!C96</f>
        <v>Ds127x127</v>
      </c>
      <c r="E363" s="24" t="str">
        <f>'80Nm 33mm 2.28m-min'!D96</f>
        <v>Ds</v>
      </c>
      <c r="F363" s="35">
        <f>'80Nm 33mm 2.28m-min'!E96</f>
        <v>127</v>
      </c>
      <c r="G363" s="14" t="e">
        <f>'80Nm 33mm 2.28m-min'!F96</f>
        <v>#N/A</v>
      </c>
      <c r="H363" s="41">
        <f>'80Nm 33mm 2.28m-min'!G96</f>
        <v>127</v>
      </c>
      <c r="I363" s="24" t="str">
        <f>'80Nm 33mm 2.28m-min'!H96</f>
        <v>J</v>
      </c>
      <c r="J363" s="35">
        <f>'80Nm 33mm 2.28m-min'!I96</f>
        <v>28</v>
      </c>
      <c r="K363" s="35">
        <f>'80Nm 33mm 2.28m-min'!J96</f>
        <v>35</v>
      </c>
      <c r="L363" s="25" t="str">
        <f>'80Nm 33mm 2.28m-min'!K96</f>
        <v>Su richiesta</v>
      </c>
      <c r="M363" s="24" t="str">
        <f>'80Nm 33mm 2.28m-min'!L96</f>
        <v>Acciaio inox</v>
      </c>
      <c r="N363" s="25" t="str">
        <f>'80Nm 33mm 2.28m-min'!M96</f>
        <v>Su richiesta</v>
      </c>
      <c r="O363" s="37">
        <f>'80Nm 33mm 2.28m-min'!N96</f>
        <v>80</v>
      </c>
      <c r="P363" s="41">
        <f>'80Nm 33mm 2.28m-min'!O96</f>
        <v>33</v>
      </c>
      <c r="Q363" s="46">
        <f>'80Nm 33mm 2.28m-min'!P96</f>
        <v>2.2810000000000001</v>
      </c>
      <c r="R363" s="14">
        <f>'80Nm 33mm 2.28m-min'!Q96</f>
        <v>18.188976377952756</v>
      </c>
      <c r="S363" s="26">
        <f>'80Nm 33mm 2.28m-min'!R96</f>
        <v>1</v>
      </c>
    </row>
    <row r="364" spans="1:19" x14ac:dyDescent="0.25">
      <c r="A364" s="24">
        <f>'120Nm 22mm 1.52m-min'!A98</f>
        <v>3400698</v>
      </c>
      <c r="B364" s="51">
        <f>Table1[[#This Row],[Durata d''esercizio min. Doppie corse]]/(Cycle_max*60*24)</f>
        <v>67.474166666666662</v>
      </c>
      <c r="C364" s="49">
        <f>'120Nm 22mm 1.52m-min'!B98</f>
        <v>0.58299999999999996</v>
      </c>
      <c r="D364" s="24" t="str">
        <f>'120Nm 22mm 1.52m-min'!C98</f>
        <v>Ds127x127</v>
      </c>
      <c r="E364" s="24" t="str">
        <f>'120Nm 22mm 1.52m-min'!D98</f>
        <v>Ds</v>
      </c>
      <c r="F364" s="35">
        <f>'120Nm 22mm 1.52m-min'!E98</f>
        <v>127</v>
      </c>
      <c r="G364" s="14" t="e">
        <f>'120Nm 22mm 1.52m-min'!F98</f>
        <v>#N/A</v>
      </c>
      <c r="H364" s="41">
        <f>'120Nm 22mm 1.52m-min'!G98</f>
        <v>127</v>
      </c>
      <c r="I364" s="24" t="str">
        <f>'120Nm 22mm 1.52m-min'!H98</f>
        <v>J</v>
      </c>
      <c r="J364" s="35">
        <f>'120Nm 22mm 1.52m-min'!I98</f>
        <v>28</v>
      </c>
      <c r="K364" s="35">
        <f>'120Nm 22mm 1.52m-min'!J98</f>
        <v>35</v>
      </c>
      <c r="L364" s="25" t="str">
        <f>'120Nm 22mm 1.52m-min'!K98</f>
        <v>Su richiesta</v>
      </c>
      <c r="M364" s="24" t="str">
        <f>'120Nm 22mm 1.52m-min'!L98</f>
        <v>Acciaio inox</v>
      </c>
      <c r="N364" s="25" t="str">
        <f>'120Nm 22mm 1.52m-min'!M98</f>
        <v>Su richiesta</v>
      </c>
      <c r="O364" s="37">
        <f>'120Nm 22mm 1.52m-min'!N98</f>
        <v>120</v>
      </c>
      <c r="P364" s="41">
        <f>'120Nm 22mm 1.52m-min'!O98</f>
        <v>22</v>
      </c>
      <c r="Q364" s="46">
        <f>'120Nm 22mm 1.52m-min'!P98</f>
        <v>1.5209999999999999</v>
      </c>
      <c r="R364" s="14">
        <f>'120Nm 22mm 1.52m-min'!Q98</f>
        <v>12.125984251968504</v>
      </c>
      <c r="S364" s="26">
        <f>'120Nm 22mm 1.52m-min'!R98</f>
        <v>1</v>
      </c>
    </row>
    <row r="365" spans="1:19" x14ac:dyDescent="0.25">
      <c r="A365" s="24">
        <f>'240Nm 11mm 0.76m-min'!A98</f>
        <v>3400698</v>
      </c>
      <c r="B365" s="51">
        <f>Table1[[#This Row],[Durata d''esercizio min. Doppie corse]]/(Cycle_max*60*24)</f>
        <v>67.474166666666662</v>
      </c>
      <c r="C365" s="49">
        <f>'240Nm 11mm 0.76m-min'!B98</f>
        <v>1.105</v>
      </c>
      <c r="D365" s="24" t="str">
        <f>'240Nm 11mm 0.76m-min'!C98</f>
        <v>Ds127x127</v>
      </c>
      <c r="E365" s="24" t="str">
        <f>'240Nm 11mm 0.76m-min'!D98</f>
        <v>Ds</v>
      </c>
      <c r="F365" s="35">
        <f>'240Nm 11mm 0.76m-min'!E98</f>
        <v>127</v>
      </c>
      <c r="G365" s="14" t="e">
        <f>'240Nm 11mm 0.76m-min'!F98</f>
        <v>#N/A</v>
      </c>
      <c r="H365" s="41">
        <f>'240Nm 11mm 0.76m-min'!G98</f>
        <v>127</v>
      </c>
      <c r="I365" s="24" t="str">
        <f>'240Nm 11mm 0.76m-min'!H98</f>
        <v>J</v>
      </c>
      <c r="J365" s="35">
        <f>'240Nm 11mm 0.76m-min'!I98</f>
        <v>28</v>
      </c>
      <c r="K365" s="35">
        <f>'240Nm 11mm 0.76m-min'!J98</f>
        <v>35</v>
      </c>
      <c r="L365" s="25" t="str">
        <f>'240Nm 11mm 0.76m-min'!K98</f>
        <v>Su richiesta</v>
      </c>
      <c r="M365" s="24" t="str">
        <f>'240Nm 11mm 0.76m-min'!L98</f>
        <v>Acciaio inox</v>
      </c>
      <c r="N365" s="25" t="str">
        <f>'240Nm 11mm 0.76m-min'!M98</f>
        <v>Su richiesta</v>
      </c>
      <c r="O365" s="37">
        <f>'240Nm 11mm 0.76m-min'!N98</f>
        <v>240</v>
      </c>
      <c r="P365" s="41">
        <f>'240Nm 11mm 0.76m-min'!O98</f>
        <v>11</v>
      </c>
      <c r="Q365" s="46">
        <f>'240Nm 11mm 0.76m-min'!P98</f>
        <v>0.76049999999999995</v>
      </c>
      <c r="R365" s="14">
        <f>'240Nm 11mm 0.76m-min'!Q98</f>
        <v>6.0629921259842519</v>
      </c>
      <c r="S365" s="26">
        <f>'240Nm 11mm 0.76m-min'!R98</f>
        <v>1</v>
      </c>
    </row>
    <row r="366" spans="1:19" x14ac:dyDescent="0.25">
      <c r="A366" s="24">
        <f>'80Nm 33mm 2.28m-min'!A97</f>
        <v>3367351</v>
      </c>
      <c r="B366" s="51">
        <f>Table1[[#This Row],[Durata d''esercizio min. Doppie corse]]/(Cycle_max*60*24)</f>
        <v>66.812519841269847</v>
      </c>
      <c r="C366" s="49">
        <f>'80Nm 33mm 2.28m-min'!B97</f>
        <v>2.375</v>
      </c>
      <c r="D366" s="24" t="str">
        <f>'80Nm 33mm 2.28m-min'!C97</f>
        <v>Ds18x80</v>
      </c>
      <c r="E366" s="24" t="str">
        <f>'80Nm 33mm 2.28m-min'!D97</f>
        <v>Ds</v>
      </c>
      <c r="F366" s="35">
        <f>'80Nm 33mm 2.28m-min'!E97</f>
        <v>18</v>
      </c>
      <c r="G366" s="14" t="e">
        <f>'80Nm 33mm 2.28m-min'!F97</f>
        <v>#N/A</v>
      </c>
      <c r="H366" s="41">
        <f>'80Nm 33mm 2.28m-min'!G97</f>
        <v>80</v>
      </c>
      <c r="I366" s="24" t="str">
        <f>'80Nm 33mm 2.28m-min'!H97</f>
        <v>R</v>
      </c>
      <c r="J366" s="35">
        <f>'80Nm 33mm 2.28m-min'!I97</f>
        <v>28</v>
      </c>
      <c r="K366" s="35">
        <f>'80Nm 33mm 2.28m-min'!J97</f>
        <v>35</v>
      </c>
      <c r="L366" s="25">
        <f>'80Nm 33mm 2.28m-min'!K97</f>
        <v>22.78</v>
      </c>
      <c r="M366" s="24" t="str">
        <f>'80Nm 33mm 2.28m-min'!L97</f>
        <v>Alluminio</v>
      </c>
      <c r="N366" s="25">
        <f>'80Nm 33mm 2.28m-min'!M97</f>
        <v>310.5</v>
      </c>
      <c r="O366" s="37">
        <f>'80Nm 33mm 2.28m-min'!N97</f>
        <v>80</v>
      </c>
      <c r="P366" s="41">
        <f>'80Nm 33mm 2.28m-min'!O97</f>
        <v>33</v>
      </c>
      <c r="Q366" s="46">
        <f>'80Nm 33mm 2.28m-min'!P97</f>
        <v>2.2810000000000001</v>
      </c>
      <c r="R366" s="14">
        <f>'80Nm 33mm 2.28m-min'!Q97</f>
        <v>28.875</v>
      </c>
      <c r="S366" s="26">
        <f>'80Nm 33mm 2.28m-min'!R97</f>
        <v>1</v>
      </c>
    </row>
    <row r="367" spans="1:19" x14ac:dyDescent="0.25">
      <c r="A367" s="24">
        <f>'80Nm 33mm 2.28m-min'!A98</f>
        <v>3367351</v>
      </c>
      <c r="B367" s="51">
        <f>Table1[[#This Row],[Durata d''esercizio min. Doppie corse]]/(Cycle_max*60*24)</f>
        <v>66.812519841269847</v>
      </c>
      <c r="C367" s="49">
        <f>'80Nm 33mm 2.28m-min'!B98</f>
        <v>2.375</v>
      </c>
      <c r="D367" s="24" t="str">
        <f>'80Nm 33mm 2.28m-min'!C98</f>
        <v>Ds18x80</v>
      </c>
      <c r="E367" s="24" t="str">
        <f>'80Nm 33mm 2.28m-min'!D98</f>
        <v>Ds</v>
      </c>
      <c r="F367" s="35">
        <f>'80Nm 33mm 2.28m-min'!E98</f>
        <v>18</v>
      </c>
      <c r="G367" s="14" t="e">
        <f>'80Nm 33mm 2.28m-min'!F98</f>
        <v>#N/A</v>
      </c>
      <c r="H367" s="41">
        <f>'80Nm 33mm 2.28m-min'!G98</f>
        <v>80</v>
      </c>
      <c r="I367" s="24" t="str">
        <f>'80Nm 33mm 2.28m-min'!H98</f>
        <v>R</v>
      </c>
      <c r="J367" s="35">
        <f>'80Nm 33mm 2.28m-min'!I98</f>
        <v>28</v>
      </c>
      <c r="K367" s="35">
        <f>'80Nm 33mm 2.28m-min'!J98</f>
        <v>35</v>
      </c>
      <c r="L367" s="25">
        <f>'80Nm 33mm 2.28m-min'!K98</f>
        <v>22.78</v>
      </c>
      <c r="M367" s="24" t="str">
        <f>'80Nm 33mm 2.28m-min'!L98</f>
        <v>Acciaio inox</v>
      </c>
      <c r="N367" s="25">
        <f>'80Nm 33mm 2.28m-min'!M98</f>
        <v>139.4</v>
      </c>
      <c r="O367" s="37">
        <f>'80Nm 33mm 2.28m-min'!N98</f>
        <v>80</v>
      </c>
      <c r="P367" s="41">
        <f>'80Nm 33mm 2.28m-min'!O98</f>
        <v>33</v>
      </c>
      <c r="Q367" s="46">
        <f>'80Nm 33mm 2.28m-min'!P98</f>
        <v>2.2810000000000001</v>
      </c>
      <c r="R367" s="14">
        <f>'80Nm 33mm 2.28m-min'!Q98</f>
        <v>28.875</v>
      </c>
      <c r="S367" s="26">
        <f>'80Nm 33mm 2.28m-min'!R98</f>
        <v>1</v>
      </c>
    </row>
    <row r="368" spans="1:19" x14ac:dyDescent="0.25">
      <c r="A368" s="24">
        <f>'120Nm 22mm 1.52m-min'!A99</f>
        <v>3367351</v>
      </c>
      <c r="B368" s="51">
        <f>Table1[[#This Row],[Durata d''esercizio min. Doppie corse]]/(Cycle_max*60*24)</f>
        <v>66.812519841269847</v>
      </c>
      <c r="C368" s="49">
        <f>'120Nm 22mm 1.52m-min'!B99</f>
        <v>3.532</v>
      </c>
      <c r="D368" s="24" t="str">
        <f>'120Nm 22mm 1.52m-min'!C99</f>
        <v>Ds18x80</v>
      </c>
      <c r="E368" s="24" t="str">
        <f>'120Nm 22mm 1.52m-min'!D99</f>
        <v>Ds</v>
      </c>
      <c r="F368" s="35">
        <f>'120Nm 22mm 1.52m-min'!E99</f>
        <v>18</v>
      </c>
      <c r="G368" s="14" t="e">
        <f>'120Nm 22mm 1.52m-min'!F99</f>
        <v>#N/A</v>
      </c>
      <c r="H368" s="41">
        <f>'120Nm 22mm 1.52m-min'!G99</f>
        <v>80</v>
      </c>
      <c r="I368" s="24" t="str">
        <f>'120Nm 22mm 1.52m-min'!H99</f>
        <v>R</v>
      </c>
      <c r="J368" s="35">
        <f>'120Nm 22mm 1.52m-min'!I99</f>
        <v>28</v>
      </c>
      <c r="K368" s="35">
        <f>'120Nm 22mm 1.52m-min'!J99</f>
        <v>35</v>
      </c>
      <c r="L368" s="25">
        <f>'120Nm 22mm 1.52m-min'!K99</f>
        <v>22.78</v>
      </c>
      <c r="M368" s="24" t="str">
        <f>'120Nm 22mm 1.52m-min'!L99</f>
        <v>Alluminio</v>
      </c>
      <c r="N368" s="25">
        <f>'120Nm 22mm 1.52m-min'!M99</f>
        <v>310.5</v>
      </c>
      <c r="O368" s="37">
        <f>'120Nm 22mm 1.52m-min'!N99</f>
        <v>120</v>
      </c>
      <c r="P368" s="41">
        <f>'120Nm 22mm 1.52m-min'!O99</f>
        <v>22</v>
      </c>
      <c r="Q368" s="46">
        <f>'120Nm 22mm 1.52m-min'!P99</f>
        <v>1.5209999999999999</v>
      </c>
      <c r="R368" s="14">
        <f>'120Nm 22mm 1.52m-min'!Q99</f>
        <v>19.25</v>
      </c>
      <c r="S368" s="26">
        <f>'120Nm 22mm 1.52m-min'!R99</f>
        <v>1</v>
      </c>
    </row>
    <row r="369" spans="1:19" x14ac:dyDescent="0.25">
      <c r="A369" s="24">
        <f>'120Nm 22mm 1.52m-min'!A100</f>
        <v>3367351</v>
      </c>
      <c r="B369" s="51">
        <f>Table1[[#This Row],[Durata d''esercizio min. Doppie corse]]/(Cycle_max*60*24)</f>
        <v>66.812519841269847</v>
      </c>
      <c r="C369" s="49">
        <f>'120Nm 22mm 1.52m-min'!B100</f>
        <v>3.532</v>
      </c>
      <c r="D369" s="24" t="str">
        <f>'120Nm 22mm 1.52m-min'!C100</f>
        <v>Ds18x80</v>
      </c>
      <c r="E369" s="24" t="str">
        <f>'120Nm 22mm 1.52m-min'!D100</f>
        <v>Ds</v>
      </c>
      <c r="F369" s="35">
        <f>'120Nm 22mm 1.52m-min'!E100</f>
        <v>18</v>
      </c>
      <c r="G369" s="14" t="e">
        <f>'120Nm 22mm 1.52m-min'!F100</f>
        <v>#N/A</v>
      </c>
      <c r="H369" s="41">
        <f>'120Nm 22mm 1.52m-min'!G100</f>
        <v>80</v>
      </c>
      <c r="I369" s="24" t="str">
        <f>'120Nm 22mm 1.52m-min'!H100</f>
        <v>R</v>
      </c>
      <c r="J369" s="35">
        <f>'120Nm 22mm 1.52m-min'!I100</f>
        <v>28</v>
      </c>
      <c r="K369" s="35">
        <f>'120Nm 22mm 1.52m-min'!J100</f>
        <v>35</v>
      </c>
      <c r="L369" s="25">
        <f>'120Nm 22mm 1.52m-min'!K100</f>
        <v>22.78</v>
      </c>
      <c r="M369" s="24" t="str">
        <f>'120Nm 22mm 1.52m-min'!L100</f>
        <v>Acciaio inox</v>
      </c>
      <c r="N369" s="25">
        <f>'120Nm 22mm 1.52m-min'!M100</f>
        <v>139.4</v>
      </c>
      <c r="O369" s="37">
        <f>'120Nm 22mm 1.52m-min'!N100</f>
        <v>120</v>
      </c>
      <c r="P369" s="41">
        <f>'120Nm 22mm 1.52m-min'!O100</f>
        <v>22</v>
      </c>
      <c r="Q369" s="46">
        <f>'120Nm 22mm 1.52m-min'!P100</f>
        <v>1.5209999999999999</v>
      </c>
      <c r="R369" s="14">
        <f>'120Nm 22mm 1.52m-min'!Q100</f>
        <v>19.25</v>
      </c>
      <c r="S369" s="26">
        <f>'120Nm 22mm 1.52m-min'!R100</f>
        <v>1</v>
      </c>
    </row>
    <row r="370" spans="1:19" x14ac:dyDescent="0.25">
      <c r="A370" s="24">
        <f>'240Nm 11mm 0.76m-min'!A99</f>
        <v>3367351</v>
      </c>
      <c r="B370" s="51">
        <f>Table1[[#This Row],[Durata d''esercizio min. Doppie corse]]/(Cycle_max*60*24)</f>
        <v>66.812519841269847</v>
      </c>
      <c r="C370" s="49">
        <f>'240Nm 11mm 0.76m-min'!B99</f>
        <v>7.0049999999999999</v>
      </c>
      <c r="D370" s="24" t="str">
        <f>'240Nm 11mm 0.76m-min'!C99</f>
        <v>Ds18x80</v>
      </c>
      <c r="E370" s="24" t="str">
        <f>'240Nm 11mm 0.76m-min'!D99</f>
        <v>Ds</v>
      </c>
      <c r="F370" s="35">
        <f>'240Nm 11mm 0.76m-min'!E99</f>
        <v>18</v>
      </c>
      <c r="G370" s="14" t="e">
        <f>'240Nm 11mm 0.76m-min'!F99</f>
        <v>#N/A</v>
      </c>
      <c r="H370" s="41">
        <f>'240Nm 11mm 0.76m-min'!G99</f>
        <v>80</v>
      </c>
      <c r="I370" s="24" t="str">
        <f>'240Nm 11mm 0.76m-min'!H99</f>
        <v>R</v>
      </c>
      <c r="J370" s="35">
        <f>'240Nm 11mm 0.76m-min'!I99</f>
        <v>28</v>
      </c>
      <c r="K370" s="35">
        <f>'240Nm 11mm 0.76m-min'!J99</f>
        <v>35</v>
      </c>
      <c r="L370" s="25">
        <f>'240Nm 11mm 0.76m-min'!K99</f>
        <v>22.78</v>
      </c>
      <c r="M370" s="24" t="str">
        <f>'240Nm 11mm 0.76m-min'!L99</f>
        <v>Alluminio</v>
      </c>
      <c r="N370" s="25">
        <f>'240Nm 11mm 0.76m-min'!M99</f>
        <v>310.5</v>
      </c>
      <c r="O370" s="37">
        <f>'240Nm 11mm 0.76m-min'!N99</f>
        <v>240</v>
      </c>
      <c r="P370" s="41">
        <f>'240Nm 11mm 0.76m-min'!O99</f>
        <v>11</v>
      </c>
      <c r="Q370" s="46">
        <f>'240Nm 11mm 0.76m-min'!P99</f>
        <v>0.76049999999999995</v>
      </c>
      <c r="R370" s="14">
        <f>'240Nm 11mm 0.76m-min'!Q99</f>
        <v>9.625</v>
      </c>
      <c r="S370" s="26">
        <f>'240Nm 11mm 0.76m-min'!R99</f>
        <v>1</v>
      </c>
    </row>
    <row r="371" spans="1:19" x14ac:dyDescent="0.25">
      <c r="A371" s="24">
        <f>'240Nm 11mm 0.76m-min'!A100</f>
        <v>3367351</v>
      </c>
      <c r="B371" s="51">
        <f>Table1[[#This Row],[Durata d''esercizio min. Doppie corse]]/(Cycle_max*60*24)</f>
        <v>66.812519841269847</v>
      </c>
      <c r="C371" s="49">
        <f>'240Nm 11mm 0.76m-min'!B100</f>
        <v>7.0049999999999999</v>
      </c>
      <c r="D371" s="24" t="str">
        <f>'240Nm 11mm 0.76m-min'!C100</f>
        <v>Ds18x80</v>
      </c>
      <c r="E371" s="24" t="str">
        <f>'240Nm 11mm 0.76m-min'!D100</f>
        <v>Ds</v>
      </c>
      <c r="F371" s="35">
        <f>'240Nm 11mm 0.76m-min'!E100</f>
        <v>18</v>
      </c>
      <c r="G371" s="14" t="e">
        <f>'240Nm 11mm 0.76m-min'!F100</f>
        <v>#N/A</v>
      </c>
      <c r="H371" s="41">
        <f>'240Nm 11mm 0.76m-min'!G100</f>
        <v>80</v>
      </c>
      <c r="I371" s="24" t="str">
        <f>'240Nm 11mm 0.76m-min'!H100</f>
        <v>R</v>
      </c>
      <c r="J371" s="35">
        <f>'240Nm 11mm 0.76m-min'!I100</f>
        <v>28</v>
      </c>
      <c r="K371" s="35">
        <f>'240Nm 11mm 0.76m-min'!J100</f>
        <v>35</v>
      </c>
      <c r="L371" s="25">
        <f>'240Nm 11mm 0.76m-min'!K100</f>
        <v>22.78</v>
      </c>
      <c r="M371" s="24" t="str">
        <f>'240Nm 11mm 0.76m-min'!L100</f>
        <v>Acciaio inox</v>
      </c>
      <c r="N371" s="25">
        <f>'240Nm 11mm 0.76m-min'!M100</f>
        <v>139.4</v>
      </c>
      <c r="O371" s="37">
        <f>'240Nm 11mm 0.76m-min'!N100</f>
        <v>240</v>
      </c>
      <c r="P371" s="41">
        <f>'240Nm 11mm 0.76m-min'!O100</f>
        <v>11</v>
      </c>
      <c r="Q371" s="46">
        <f>'240Nm 11mm 0.76m-min'!P100</f>
        <v>0.76049999999999995</v>
      </c>
      <c r="R371" s="14">
        <f>'240Nm 11mm 0.76m-min'!Q100</f>
        <v>9.625</v>
      </c>
      <c r="S371" s="26">
        <f>'240Nm 11mm 0.76m-min'!R100</f>
        <v>1</v>
      </c>
    </row>
    <row r="372" spans="1:19" x14ac:dyDescent="0.25">
      <c r="A372" s="24">
        <f>'80Nm 33mm 2.28m-min'!A99</f>
        <v>3321112</v>
      </c>
      <c r="B372" s="51">
        <f>Table1[[#This Row],[Durata d''esercizio min. Doppie corse]]/(Cycle_max*60*24)</f>
        <v>65.895079365079368</v>
      </c>
      <c r="C372" s="49">
        <f>'80Nm 33mm 2.28m-min'!B99</f>
        <v>0.44600000000000001</v>
      </c>
      <c r="D372" s="24" t="str">
        <f>'80Nm 33mm 2.28m-min'!C99</f>
        <v>Tr20x8P4</v>
      </c>
      <c r="E372" s="24" t="str">
        <f>'80Nm 33mm 2.28m-min'!D99</f>
        <v>Tr</v>
      </c>
      <c r="F372" s="35">
        <f>'80Nm 33mm 2.28m-min'!E99</f>
        <v>20</v>
      </c>
      <c r="G372" s="14">
        <f>'80Nm 33mm 2.28m-min'!F99</f>
        <v>8</v>
      </c>
      <c r="H372" s="41">
        <f>'80Nm 33mm 2.28m-min'!G99</f>
        <v>4</v>
      </c>
      <c r="I372" s="24" t="str">
        <f>'80Nm 33mm 2.28m-min'!H99</f>
        <v>W300</v>
      </c>
      <c r="J372" s="35">
        <f>'80Nm 33mm 2.28m-min'!I99</f>
        <v>32</v>
      </c>
      <c r="K372" s="35">
        <f>'80Nm 33mm 2.28m-min'!J99</f>
        <v>44</v>
      </c>
      <c r="L372" s="25">
        <f>'80Nm 33mm 2.28m-min'!K99</f>
        <v>27.29</v>
      </c>
      <c r="M372" s="24" t="str">
        <f>'80Nm 33mm 2.28m-min'!L99</f>
        <v>Acciaio C15</v>
      </c>
      <c r="N372" s="25">
        <f>'80Nm 33mm 2.28m-min'!M99</f>
        <v>28.29</v>
      </c>
      <c r="O372" s="37">
        <f>'80Nm 33mm 2.28m-min'!N99</f>
        <v>80</v>
      </c>
      <c r="P372" s="41">
        <f>'80Nm 33mm 2.28m-min'!O99</f>
        <v>33</v>
      </c>
      <c r="Q372" s="46">
        <f>'80Nm 33mm 2.28m-min'!P99</f>
        <v>2.2810000000000001</v>
      </c>
      <c r="R372" s="14">
        <f>'80Nm 33mm 2.28m-min'!Q99</f>
        <v>577.5</v>
      </c>
      <c r="S372" s="26">
        <f>'80Nm 33mm 2.28m-min'!R99</f>
        <v>1</v>
      </c>
    </row>
    <row r="373" spans="1:19" x14ac:dyDescent="0.25">
      <c r="A373" s="24">
        <f>'120Nm 22mm 1.52m-min'!A101</f>
        <v>3321112</v>
      </c>
      <c r="B373" s="51">
        <f>Table1[[#This Row],[Durata d''esercizio min. Doppie corse]]/(Cycle_max*60*24)</f>
        <v>65.895079365079368</v>
      </c>
      <c r="C373" s="49">
        <f>'120Nm 22mm 1.52m-min'!B101</f>
        <v>0.63900000000000001</v>
      </c>
      <c r="D373" s="24" t="str">
        <f>'120Nm 22mm 1.52m-min'!C101</f>
        <v>Tr20x8P4</v>
      </c>
      <c r="E373" s="24" t="str">
        <f>'120Nm 22mm 1.52m-min'!D101</f>
        <v>Tr</v>
      </c>
      <c r="F373" s="35">
        <f>'120Nm 22mm 1.52m-min'!E101</f>
        <v>20</v>
      </c>
      <c r="G373" s="14">
        <f>'120Nm 22mm 1.52m-min'!F101</f>
        <v>8</v>
      </c>
      <c r="H373" s="41">
        <f>'120Nm 22mm 1.52m-min'!G101</f>
        <v>4</v>
      </c>
      <c r="I373" s="24" t="str">
        <f>'120Nm 22mm 1.52m-min'!H101</f>
        <v>W300</v>
      </c>
      <c r="J373" s="35">
        <f>'120Nm 22mm 1.52m-min'!I101</f>
        <v>32</v>
      </c>
      <c r="K373" s="35">
        <f>'120Nm 22mm 1.52m-min'!J101</f>
        <v>44</v>
      </c>
      <c r="L373" s="25">
        <f>'120Nm 22mm 1.52m-min'!K101</f>
        <v>27.29</v>
      </c>
      <c r="M373" s="24" t="str">
        <f>'120Nm 22mm 1.52m-min'!L101</f>
        <v>Acciaio C15</v>
      </c>
      <c r="N373" s="25">
        <f>'120Nm 22mm 1.52m-min'!M101</f>
        <v>28.29</v>
      </c>
      <c r="O373" s="37">
        <f>'120Nm 22mm 1.52m-min'!N101</f>
        <v>120</v>
      </c>
      <c r="P373" s="41">
        <f>'120Nm 22mm 1.52m-min'!O101</f>
        <v>22</v>
      </c>
      <c r="Q373" s="46">
        <f>'120Nm 22mm 1.52m-min'!P101</f>
        <v>1.5209999999999999</v>
      </c>
      <c r="R373" s="14">
        <f>'120Nm 22mm 1.52m-min'!Q101</f>
        <v>385</v>
      </c>
      <c r="S373" s="26">
        <f>'120Nm 22mm 1.52m-min'!R101</f>
        <v>1</v>
      </c>
    </row>
    <row r="374" spans="1:19" x14ac:dyDescent="0.25">
      <c r="A374" s="24">
        <f>'240Nm 11mm 0.76m-min'!A101</f>
        <v>3321112</v>
      </c>
      <c r="B374" s="51">
        <f>Table1[[#This Row],[Durata d''esercizio min. Doppie corse]]/(Cycle_max*60*24)</f>
        <v>65.895079365079368</v>
      </c>
      <c r="C374" s="49">
        <f>'240Nm 11mm 0.76m-min'!B101</f>
        <v>1.2170000000000001</v>
      </c>
      <c r="D374" s="24" t="str">
        <f>'240Nm 11mm 0.76m-min'!C101</f>
        <v>Tr20x8P4</v>
      </c>
      <c r="E374" s="24" t="str">
        <f>'240Nm 11mm 0.76m-min'!D101</f>
        <v>Tr</v>
      </c>
      <c r="F374" s="35">
        <f>'240Nm 11mm 0.76m-min'!E101</f>
        <v>20</v>
      </c>
      <c r="G374" s="14">
        <f>'240Nm 11mm 0.76m-min'!F101</f>
        <v>8</v>
      </c>
      <c r="H374" s="41">
        <f>'240Nm 11mm 0.76m-min'!G101</f>
        <v>4</v>
      </c>
      <c r="I374" s="24" t="str">
        <f>'240Nm 11mm 0.76m-min'!H101</f>
        <v>W300</v>
      </c>
      <c r="J374" s="35">
        <f>'240Nm 11mm 0.76m-min'!I101</f>
        <v>32</v>
      </c>
      <c r="K374" s="35">
        <f>'240Nm 11mm 0.76m-min'!J101</f>
        <v>44</v>
      </c>
      <c r="L374" s="25">
        <f>'240Nm 11mm 0.76m-min'!K101</f>
        <v>27.29</v>
      </c>
      <c r="M374" s="24" t="str">
        <f>'240Nm 11mm 0.76m-min'!L101</f>
        <v>Acciaio C15</v>
      </c>
      <c r="N374" s="25">
        <f>'240Nm 11mm 0.76m-min'!M101</f>
        <v>28.29</v>
      </c>
      <c r="O374" s="37">
        <f>'240Nm 11mm 0.76m-min'!N101</f>
        <v>240</v>
      </c>
      <c r="P374" s="41">
        <f>'240Nm 11mm 0.76m-min'!O101</f>
        <v>11</v>
      </c>
      <c r="Q374" s="46">
        <f>'240Nm 11mm 0.76m-min'!P101</f>
        <v>0.76049999999999995</v>
      </c>
      <c r="R374" s="14">
        <f>'240Nm 11mm 0.76m-min'!Q101</f>
        <v>192.5</v>
      </c>
      <c r="S374" s="26">
        <f>'240Nm 11mm 0.76m-min'!R101</f>
        <v>1</v>
      </c>
    </row>
    <row r="375" spans="1:19" x14ac:dyDescent="0.25">
      <c r="A375" s="24">
        <f>'80Nm 33mm 2.28m-min'!A100</f>
        <v>3317073</v>
      </c>
      <c r="B375" s="51">
        <f>Table1[[#This Row],[Durata d''esercizio min. Doppie corse]]/(Cycle_max*60*24)</f>
        <v>65.814940476190472</v>
      </c>
      <c r="C375" s="49">
        <f>'80Nm 33mm 2.28m-min'!B100</f>
        <v>0.36299999999999999</v>
      </c>
      <c r="D375" s="24" t="str">
        <f>'80Nm 33mm 2.28m-min'!C100</f>
        <v>Tr18x4</v>
      </c>
      <c r="E375" s="24" t="str">
        <f>'80Nm 33mm 2.28m-min'!D100</f>
        <v>Tr</v>
      </c>
      <c r="F375" s="35">
        <f>'80Nm 33mm 2.28m-min'!E100</f>
        <v>18</v>
      </c>
      <c r="G375" s="14" t="e">
        <f>'80Nm 33mm 2.28m-min'!F100</f>
        <v>#N/A</v>
      </c>
      <c r="H375" s="41">
        <f>'80Nm 33mm 2.28m-min'!G100</f>
        <v>4</v>
      </c>
      <c r="I375" s="24" t="str">
        <f>'80Nm 33mm 2.28m-min'!H100</f>
        <v>R</v>
      </c>
      <c r="J375" s="35">
        <f>'80Nm 33mm 2.28m-min'!I100</f>
        <v>28</v>
      </c>
      <c r="K375" s="35">
        <f>'80Nm 33mm 2.28m-min'!J100</f>
        <v>35</v>
      </c>
      <c r="L375" s="25">
        <f>'80Nm 33mm 2.28m-min'!K100</f>
        <v>11.28</v>
      </c>
      <c r="M375" s="24" t="str">
        <f>'80Nm 33mm 2.28m-min'!L100</f>
        <v>Alluminio</v>
      </c>
      <c r="N375" s="25">
        <f>'80Nm 33mm 2.28m-min'!M100</f>
        <v>177.48</v>
      </c>
      <c r="O375" s="37">
        <f>'80Nm 33mm 2.28m-min'!N100</f>
        <v>80</v>
      </c>
      <c r="P375" s="41">
        <f>'80Nm 33mm 2.28m-min'!O100</f>
        <v>33</v>
      </c>
      <c r="Q375" s="46">
        <f>'80Nm 33mm 2.28m-min'!P100</f>
        <v>2.2810000000000001</v>
      </c>
      <c r="R375" s="14">
        <f>'80Nm 33mm 2.28m-min'!Q100</f>
        <v>577.5</v>
      </c>
      <c r="S375" s="26">
        <f>'80Nm 33mm 2.28m-min'!R100</f>
        <v>1</v>
      </c>
    </row>
    <row r="376" spans="1:19" x14ac:dyDescent="0.25">
      <c r="A376" s="24">
        <f>'120Nm 22mm 1.52m-min'!A102</f>
        <v>3317073</v>
      </c>
      <c r="B376" s="51">
        <f>Table1[[#This Row],[Durata d''esercizio min. Doppie corse]]/(Cycle_max*60*24)</f>
        <v>65.814940476190472</v>
      </c>
      <c r="C376" s="49">
        <f>'120Nm 22mm 1.52m-min'!B102</f>
        <v>0.51500000000000001</v>
      </c>
      <c r="D376" s="24" t="str">
        <f>'120Nm 22mm 1.52m-min'!C102</f>
        <v>Tr18x4</v>
      </c>
      <c r="E376" s="24" t="str">
        <f>'120Nm 22mm 1.52m-min'!D102</f>
        <v>Tr</v>
      </c>
      <c r="F376" s="35">
        <f>'120Nm 22mm 1.52m-min'!E102</f>
        <v>18</v>
      </c>
      <c r="G376" s="14" t="e">
        <f>'120Nm 22mm 1.52m-min'!F102</f>
        <v>#N/A</v>
      </c>
      <c r="H376" s="41">
        <f>'120Nm 22mm 1.52m-min'!G102</f>
        <v>4</v>
      </c>
      <c r="I376" s="24" t="str">
        <f>'120Nm 22mm 1.52m-min'!H102</f>
        <v>R</v>
      </c>
      <c r="J376" s="35">
        <f>'120Nm 22mm 1.52m-min'!I102</f>
        <v>28</v>
      </c>
      <c r="K376" s="35">
        <f>'120Nm 22mm 1.52m-min'!J102</f>
        <v>35</v>
      </c>
      <c r="L376" s="25">
        <f>'120Nm 22mm 1.52m-min'!K102</f>
        <v>11.28</v>
      </c>
      <c r="M376" s="24" t="str">
        <f>'120Nm 22mm 1.52m-min'!L102</f>
        <v>Alluminio</v>
      </c>
      <c r="N376" s="25">
        <f>'120Nm 22mm 1.52m-min'!M102</f>
        <v>177.48</v>
      </c>
      <c r="O376" s="37">
        <f>'120Nm 22mm 1.52m-min'!N102</f>
        <v>120</v>
      </c>
      <c r="P376" s="41">
        <f>'120Nm 22mm 1.52m-min'!O102</f>
        <v>22</v>
      </c>
      <c r="Q376" s="46">
        <f>'120Nm 22mm 1.52m-min'!P102</f>
        <v>1.5209999999999999</v>
      </c>
      <c r="R376" s="14">
        <f>'120Nm 22mm 1.52m-min'!Q102</f>
        <v>385</v>
      </c>
      <c r="S376" s="26">
        <f>'120Nm 22mm 1.52m-min'!R102</f>
        <v>1</v>
      </c>
    </row>
    <row r="377" spans="1:19" x14ac:dyDescent="0.25">
      <c r="A377" s="24">
        <f>'240Nm 11mm 0.76m-min'!A102</f>
        <v>3317073</v>
      </c>
      <c r="B377" s="51">
        <f>Table1[[#This Row],[Durata d''esercizio min. Doppie corse]]/(Cycle_max*60*24)</f>
        <v>65.814940476190472</v>
      </c>
      <c r="C377" s="49">
        <f>'240Nm 11mm 0.76m-min'!B102</f>
        <v>0.96899999999999997</v>
      </c>
      <c r="D377" s="24" t="str">
        <f>'240Nm 11mm 0.76m-min'!C102</f>
        <v>Tr18x4</v>
      </c>
      <c r="E377" s="24" t="str">
        <f>'240Nm 11mm 0.76m-min'!D102</f>
        <v>Tr</v>
      </c>
      <c r="F377" s="35">
        <f>'240Nm 11mm 0.76m-min'!E102</f>
        <v>18</v>
      </c>
      <c r="G377" s="14" t="e">
        <f>'240Nm 11mm 0.76m-min'!F102</f>
        <v>#N/A</v>
      </c>
      <c r="H377" s="41">
        <f>'240Nm 11mm 0.76m-min'!G102</f>
        <v>4</v>
      </c>
      <c r="I377" s="24" t="str">
        <f>'240Nm 11mm 0.76m-min'!H102</f>
        <v>R</v>
      </c>
      <c r="J377" s="35">
        <f>'240Nm 11mm 0.76m-min'!I102</f>
        <v>28</v>
      </c>
      <c r="K377" s="35">
        <f>'240Nm 11mm 0.76m-min'!J102</f>
        <v>35</v>
      </c>
      <c r="L377" s="25">
        <f>'240Nm 11mm 0.76m-min'!K102</f>
        <v>11.28</v>
      </c>
      <c r="M377" s="24" t="str">
        <f>'240Nm 11mm 0.76m-min'!L102</f>
        <v>Alluminio</v>
      </c>
      <c r="N377" s="25">
        <f>'240Nm 11mm 0.76m-min'!M102</f>
        <v>177.48</v>
      </c>
      <c r="O377" s="37">
        <f>'240Nm 11mm 0.76m-min'!N102</f>
        <v>240</v>
      </c>
      <c r="P377" s="41">
        <f>'240Nm 11mm 0.76m-min'!O102</f>
        <v>11</v>
      </c>
      <c r="Q377" s="46">
        <f>'240Nm 11mm 0.76m-min'!P102</f>
        <v>0.76049999999999995</v>
      </c>
      <c r="R377" s="14">
        <f>'240Nm 11mm 0.76m-min'!Q102</f>
        <v>192.5</v>
      </c>
      <c r="S377" s="26">
        <f>'240Nm 11mm 0.76m-min'!R102</f>
        <v>1</v>
      </c>
    </row>
    <row r="378" spans="1:19" x14ac:dyDescent="0.25">
      <c r="A378" s="24">
        <f>'80Nm 33mm 2.28m-min'!A101</f>
        <v>3307201</v>
      </c>
      <c r="B378" s="51">
        <f>Table1[[#This Row],[Durata d''esercizio min. Doppie corse]]/(Cycle_max*60*24)</f>
        <v>65.619067460317467</v>
      </c>
      <c r="C378" s="49">
        <f>'80Nm 33mm 2.28m-min'!B101</f>
        <v>0.32500000000000001</v>
      </c>
      <c r="D378" s="24" t="str">
        <f>'80Nm 33mm 2.28m-min'!C101</f>
        <v>Tr16x4</v>
      </c>
      <c r="E378" s="24" t="str">
        <f>'80Nm 33mm 2.28m-min'!D101</f>
        <v>Tr</v>
      </c>
      <c r="F378" s="35">
        <f>'80Nm 33mm 2.28m-min'!E101</f>
        <v>16</v>
      </c>
      <c r="G378" s="14" t="e">
        <f>'80Nm 33mm 2.28m-min'!F101</f>
        <v>#N/A</v>
      </c>
      <c r="H378" s="41">
        <f>'80Nm 33mm 2.28m-min'!G101</f>
        <v>4</v>
      </c>
      <c r="I378" s="24" t="str">
        <f>'80Nm 33mm 2.28m-min'!H101</f>
        <v>W300</v>
      </c>
      <c r="J378" s="35">
        <f>'80Nm 33mm 2.28m-min'!I101</f>
        <v>28</v>
      </c>
      <c r="K378" s="35">
        <f>'80Nm 33mm 2.28m-min'!J101</f>
        <v>35</v>
      </c>
      <c r="L378" s="25">
        <f>'80Nm 33mm 2.28m-min'!K101</f>
        <v>17.68</v>
      </c>
      <c r="M378" s="24" t="str">
        <f>'80Nm 33mm 2.28m-min'!L101</f>
        <v>Acciaio inox</v>
      </c>
      <c r="N378" s="25">
        <f>'80Nm 33mm 2.28m-min'!M101</f>
        <v>74.98</v>
      </c>
      <c r="O378" s="37">
        <f>'80Nm 33mm 2.28m-min'!N101</f>
        <v>80</v>
      </c>
      <c r="P378" s="41">
        <f>'80Nm 33mm 2.28m-min'!O101</f>
        <v>33</v>
      </c>
      <c r="Q378" s="46">
        <f>'80Nm 33mm 2.28m-min'!P101</f>
        <v>2.2810000000000001</v>
      </c>
      <c r="R378" s="14">
        <f>'80Nm 33mm 2.28m-min'!Q101</f>
        <v>577.5</v>
      </c>
      <c r="S378" s="26">
        <f>'80Nm 33mm 2.28m-min'!R101</f>
        <v>1</v>
      </c>
    </row>
    <row r="379" spans="1:19" x14ac:dyDescent="0.25">
      <c r="A379" s="24">
        <f>'120Nm 22mm 1.52m-min'!A103</f>
        <v>3307201</v>
      </c>
      <c r="B379" s="51">
        <f>Table1[[#This Row],[Durata d''esercizio min. Doppie corse]]/(Cycle_max*60*24)</f>
        <v>65.619067460317467</v>
      </c>
      <c r="C379" s="49">
        <f>'120Nm 22mm 1.52m-min'!B103</f>
        <v>0.45800000000000002</v>
      </c>
      <c r="D379" s="24" t="str">
        <f>'120Nm 22mm 1.52m-min'!C103</f>
        <v>Tr16x4</v>
      </c>
      <c r="E379" s="24" t="str">
        <f>'120Nm 22mm 1.52m-min'!D103</f>
        <v>Tr</v>
      </c>
      <c r="F379" s="35">
        <f>'120Nm 22mm 1.52m-min'!E103</f>
        <v>16</v>
      </c>
      <c r="G379" s="14" t="e">
        <f>'120Nm 22mm 1.52m-min'!F103</f>
        <v>#N/A</v>
      </c>
      <c r="H379" s="41">
        <f>'120Nm 22mm 1.52m-min'!G103</f>
        <v>4</v>
      </c>
      <c r="I379" s="24" t="str">
        <f>'120Nm 22mm 1.52m-min'!H103</f>
        <v>W300</v>
      </c>
      <c r="J379" s="35">
        <f>'120Nm 22mm 1.52m-min'!I103</f>
        <v>28</v>
      </c>
      <c r="K379" s="35">
        <f>'120Nm 22mm 1.52m-min'!J103</f>
        <v>35</v>
      </c>
      <c r="L379" s="25">
        <f>'120Nm 22mm 1.52m-min'!K103</f>
        <v>17.68</v>
      </c>
      <c r="M379" s="24" t="str">
        <f>'120Nm 22mm 1.52m-min'!L103</f>
        <v>Acciaio inox</v>
      </c>
      <c r="N379" s="25">
        <f>'120Nm 22mm 1.52m-min'!M103</f>
        <v>74.98</v>
      </c>
      <c r="O379" s="37">
        <f>'120Nm 22mm 1.52m-min'!N103</f>
        <v>120</v>
      </c>
      <c r="P379" s="41">
        <f>'120Nm 22mm 1.52m-min'!O103</f>
        <v>22</v>
      </c>
      <c r="Q379" s="46">
        <f>'120Nm 22mm 1.52m-min'!P103</f>
        <v>1.5209999999999999</v>
      </c>
      <c r="R379" s="14">
        <f>'120Nm 22mm 1.52m-min'!Q103</f>
        <v>385</v>
      </c>
      <c r="S379" s="26">
        <f>'120Nm 22mm 1.52m-min'!R103</f>
        <v>1</v>
      </c>
    </row>
    <row r="380" spans="1:19" x14ac:dyDescent="0.25">
      <c r="A380" s="24">
        <f>'240Nm 11mm 0.76m-min'!A103</f>
        <v>3307201</v>
      </c>
      <c r="B380" s="51">
        <f>Table1[[#This Row],[Durata d''esercizio min. Doppie corse]]/(Cycle_max*60*24)</f>
        <v>65.619067460317467</v>
      </c>
      <c r="C380" s="49">
        <f>'240Nm 11mm 0.76m-min'!B103</f>
        <v>0.85599999999999998</v>
      </c>
      <c r="D380" s="24" t="str">
        <f>'240Nm 11mm 0.76m-min'!C103</f>
        <v>Tr16x4</v>
      </c>
      <c r="E380" s="24" t="str">
        <f>'240Nm 11mm 0.76m-min'!D103</f>
        <v>Tr</v>
      </c>
      <c r="F380" s="35">
        <f>'240Nm 11mm 0.76m-min'!E103</f>
        <v>16</v>
      </c>
      <c r="G380" s="14" t="e">
        <f>'240Nm 11mm 0.76m-min'!F103</f>
        <v>#N/A</v>
      </c>
      <c r="H380" s="41">
        <f>'240Nm 11mm 0.76m-min'!G103</f>
        <v>4</v>
      </c>
      <c r="I380" s="24" t="str">
        <f>'240Nm 11mm 0.76m-min'!H103</f>
        <v>W300</v>
      </c>
      <c r="J380" s="35">
        <f>'240Nm 11mm 0.76m-min'!I103</f>
        <v>28</v>
      </c>
      <c r="K380" s="35">
        <f>'240Nm 11mm 0.76m-min'!J103</f>
        <v>35</v>
      </c>
      <c r="L380" s="25">
        <f>'240Nm 11mm 0.76m-min'!K103</f>
        <v>17.68</v>
      </c>
      <c r="M380" s="24" t="str">
        <f>'240Nm 11mm 0.76m-min'!L103</f>
        <v>Acciaio inox</v>
      </c>
      <c r="N380" s="25">
        <f>'240Nm 11mm 0.76m-min'!M103</f>
        <v>74.98</v>
      </c>
      <c r="O380" s="37">
        <f>'240Nm 11mm 0.76m-min'!N103</f>
        <v>240</v>
      </c>
      <c r="P380" s="41">
        <f>'240Nm 11mm 0.76m-min'!O103</f>
        <v>11</v>
      </c>
      <c r="Q380" s="46">
        <f>'240Nm 11mm 0.76m-min'!P103</f>
        <v>0.76049999999999995</v>
      </c>
      <c r="R380" s="14">
        <f>'240Nm 11mm 0.76m-min'!Q103</f>
        <v>192.5</v>
      </c>
      <c r="S380" s="26">
        <f>'240Nm 11mm 0.76m-min'!R103</f>
        <v>1</v>
      </c>
    </row>
    <row r="381" spans="1:19" x14ac:dyDescent="0.25">
      <c r="A381" s="24">
        <f>'80Nm 33mm 2.28m-min'!A102</f>
        <v>3302242</v>
      </c>
      <c r="B381" s="51">
        <f>Table1[[#This Row],[Durata d''esercizio min. Doppie corse]]/(Cycle_max*60*24)</f>
        <v>65.520674603174598</v>
      </c>
      <c r="C381" s="49">
        <f>'80Nm 33mm 2.28m-min'!B102</f>
        <v>0.42399999999999999</v>
      </c>
      <c r="D381" s="24" t="str">
        <f>'80Nm 33mm 2.28m-min'!C102</f>
        <v>Tr18x8P4</v>
      </c>
      <c r="E381" s="24" t="str">
        <f>'80Nm 33mm 2.28m-min'!D102</f>
        <v>Tr</v>
      </c>
      <c r="F381" s="35">
        <f>'80Nm 33mm 2.28m-min'!E102</f>
        <v>18</v>
      </c>
      <c r="G381" s="14">
        <f>'80Nm 33mm 2.28m-min'!F102</f>
        <v>8</v>
      </c>
      <c r="H381" s="41">
        <f>'80Nm 33mm 2.28m-min'!G102</f>
        <v>4</v>
      </c>
      <c r="I381" s="24" t="str">
        <f>'80Nm 33mm 2.28m-min'!H102</f>
        <v>W300</v>
      </c>
      <c r="J381" s="35">
        <f>'80Nm 33mm 2.28m-min'!I102</f>
        <v>28</v>
      </c>
      <c r="K381" s="35">
        <f>'80Nm 33mm 2.28m-min'!J102</f>
        <v>35</v>
      </c>
      <c r="L381" s="25">
        <f>'80Nm 33mm 2.28m-min'!K102</f>
        <v>21.66</v>
      </c>
      <c r="M381" s="24" t="str">
        <f>'80Nm 33mm 2.28m-min'!L102</f>
        <v>Acciaio inox</v>
      </c>
      <c r="N381" s="25">
        <f>'80Nm 33mm 2.28m-min'!M102</f>
        <v>143.29</v>
      </c>
      <c r="O381" s="37">
        <f>'80Nm 33mm 2.28m-min'!N102</f>
        <v>80</v>
      </c>
      <c r="P381" s="41">
        <f>'80Nm 33mm 2.28m-min'!O102</f>
        <v>33</v>
      </c>
      <c r="Q381" s="46">
        <f>'80Nm 33mm 2.28m-min'!P102</f>
        <v>2.2810000000000001</v>
      </c>
      <c r="R381" s="14">
        <f>'80Nm 33mm 2.28m-min'!Q102</f>
        <v>577.5</v>
      </c>
      <c r="S381" s="26">
        <f>'80Nm 33mm 2.28m-min'!R102</f>
        <v>1</v>
      </c>
    </row>
    <row r="382" spans="1:19" x14ac:dyDescent="0.25">
      <c r="A382" s="24">
        <f>'120Nm 22mm 1.52m-min'!A104</f>
        <v>3302242</v>
      </c>
      <c r="B382" s="51">
        <f>Table1[[#This Row],[Durata d''esercizio min. Doppie corse]]/(Cycle_max*60*24)</f>
        <v>65.520674603174598</v>
      </c>
      <c r="C382" s="49">
        <f>'120Nm 22mm 1.52m-min'!B104</f>
        <v>0.60599999999999998</v>
      </c>
      <c r="D382" s="24" t="str">
        <f>'120Nm 22mm 1.52m-min'!C104</f>
        <v>Tr18x8P4</v>
      </c>
      <c r="E382" s="24" t="str">
        <f>'120Nm 22mm 1.52m-min'!D104</f>
        <v>Tr</v>
      </c>
      <c r="F382" s="35">
        <f>'120Nm 22mm 1.52m-min'!E104</f>
        <v>18</v>
      </c>
      <c r="G382" s="14">
        <f>'120Nm 22mm 1.52m-min'!F104</f>
        <v>8</v>
      </c>
      <c r="H382" s="41">
        <f>'120Nm 22mm 1.52m-min'!G104</f>
        <v>4</v>
      </c>
      <c r="I382" s="24" t="str">
        <f>'120Nm 22mm 1.52m-min'!H104</f>
        <v>W300</v>
      </c>
      <c r="J382" s="35">
        <f>'120Nm 22mm 1.52m-min'!I104</f>
        <v>28</v>
      </c>
      <c r="K382" s="35">
        <f>'120Nm 22mm 1.52m-min'!J104</f>
        <v>35</v>
      </c>
      <c r="L382" s="25">
        <f>'120Nm 22mm 1.52m-min'!K104</f>
        <v>21.66</v>
      </c>
      <c r="M382" s="24" t="str">
        <f>'120Nm 22mm 1.52m-min'!L104</f>
        <v>Acciaio inox</v>
      </c>
      <c r="N382" s="25">
        <f>'120Nm 22mm 1.52m-min'!M104</f>
        <v>143.29</v>
      </c>
      <c r="O382" s="37">
        <f>'120Nm 22mm 1.52m-min'!N104</f>
        <v>120</v>
      </c>
      <c r="P382" s="41">
        <f>'120Nm 22mm 1.52m-min'!O104</f>
        <v>22</v>
      </c>
      <c r="Q382" s="46">
        <f>'120Nm 22mm 1.52m-min'!P104</f>
        <v>1.5209999999999999</v>
      </c>
      <c r="R382" s="14">
        <f>'120Nm 22mm 1.52m-min'!Q104</f>
        <v>385</v>
      </c>
      <c r="S382" s="26">
        <f>'120Nm 22mm 1.52m-min'!R104</f>
        <v>1</v>
      </c>
    </row>
    <row r="383" spans="1:19" x14ac:dyDescent="0.25">
      <c r="A383" s="24">
        <f>'240Nm 11mm 0.76m-min'!A104</f>
        <v>3302242</v>
      </c>
      <c r="B383" s="51">
        <f>Table1[[#This Row],[Durata d''esercizio min. Doppie corse]]/(Cycle_max*60*24)</f>
        <v>65.520674603174598</v>
      </c>
      <c r="C383" s="49">
        <f>'240Nm 11mm 0.76m-min'!B104</f>
        <v>1.151</v>
      </c>
      <c r="D383" s="24" t="str">
        <f>'240Nm 11mm 0.76m-min'!C104</f>
        <v>Tr18x8P4</v>
      </c>
      <c r="E383" s="24" t="str">
        <f>'240Nm 11mm 0.76m-min'!D104</f>
        <v>Tr</v>
      </c>
      <c r="F383" s="35">
        <f>'240Nm 11mm 0.76m-min'!E104</f>
        <v>18</v>
      </c>
      <c r="G383" s="14">
        <f>'240Nm 11mm 0.76m-min'!F104</f>
        <v>8</v>
      </c>
      <c r="H383" s="41">
        <f>'240Nm 11mm 0.76m-min'!G104</f>
        <v>4</v>
      </c>
      <c r="I383" s="24" t="str">
        <f>'240Nm 11mm 0.76m-min'!H104</f>
        <v>W300</v>
      </c>
      <c r="J383" s="35">
        <f>'240Nm 11mm 0.76m-min'!I104</f>
        <v>28</v>
      </c>
      <c r="K383" s="35">
        <f>'240Nm 11mm 0.76m-min'!J104</f>
        <v>35</v>
      </c>
      <c r="L383" s="25">
        <f>'240Nm 11mm 0.76m-min'!K104</f>
        <v>21.66</v>
      </c>
      <c r="M383" s="24" t="str">
        <f>'240Nm 11mm 0.76m-min'!L104</f>
        <v>Acciaio inox</v>
      </c>
      <c r="N383" s="25">
        <f>'240Nm 11mm 0.76m-min'!M104</f>
        <v>143.29</v>
      </c>
      <c r="O383" s="37">
        <f>'240Nm 11mm 0.76m-min'!N104</f>
        <v>240</v>
      </c>
      <c r="P383" s="41">
        <f>'240Nm 11mm 0.76m-min'!O104</f>
        <v>11</v>
      </c>
      <c r="Q383" s="46">
        <f>'240Nm 11mm 0.76m-min'!P104</f>
        <v>0.76049999999999995</v>
      </c>
      <c r="R383" s="14">
        <f>'240Nm 11mm 0.76m-min'!Q104</f>
        <v>192.5</v>
      </c>
      <c r="S383" s="26">
        <f>'240Nm 11mm 0.76m-min'!R104</f>
        <v>1</v>
      </c>
    </row>
    <row r="384" spans="1:19" x14ac:dyDescent="0.25">
      <c r="A384" s="24">
        <f>'80Nm 33mm 2.28m-min'!A103</f>
        <v>3289036</v>
      </c>
      <c r="B384" s="51">
        <f>Table1[[#This Row],[Durata d''esercizio min. Doppie corse]]/(Cycle_max*60*24)</f>
        <v>65.258650793650787</v>
      </c>
      <c r="C384" s="49">
        <f>'80Nm 33mm 2.28m-min'!B103</f>
        <v>0.81799999999999995</v>
      </c>
      <c r="D384" s="24" t="str">
        <f>'80Nm 33mm 2.28m-min'!C103</f>
        <v>Ds14x30</v>
      </c>
      <c r="E384" s="24" t="str">
        <f>'80Nm 33mm 2.28m-min'!D103</f>
        <v>Ds</v>
      </c>
      <c r="F384" s="35">
        <f>'80Nm 33mm 2.28m-min'!E103</f>
        <v>14</v>
      </c>
      <c r="G384" s="14" t="e">
        <f>'80Nm 33mm 2.28m-min'!F103</f>
        <v>#N/A</v>
      </c>
      <c r="H384" s="41">
        <f>'80Nm 33mm 2.28m-min'!G103</f>
        <v>30</v>
      </c>
      <c r="I384" s="24" t="str">
        <f>'80Nm 33mm 2.28m-min'!H103</f>
        <v>R</v>
      </c>
      <c r="J384" s="35">
        <f>'80Nm 33mm 2.28m-min'!I103</f>
        <v>28</v>
      </c>
      <c r="K384" s="35">
        <f>'80Nm 33mm 2.28m-min'!J103</f>
        <v>35</v>
      </c>
      <c r="L384" s="25">
        <f>'80Nm 33mm 2.28m-min'!K103</f>
        <v>19.55</v>
      </c>
      <c r="M384" s="24" t="str">
        <f>'80Nm 33mm 2.28m-min'!L103</f>
        <v>Acciaio inox</v>
      </c>
      <c r="N384" s="25">
        <f>'80Nm 33mm 2.28m-min'!M103</f>
        <v>90.2</v>
      </c>
      <c r="O384" s="37">
        <f>'80Nm 33mm 2.28m-min'!N103</f>
        <v>80</v>
      </c>
      <c r="P384" s="41">
        <f>'80Nm 33mm 2.28m-min'!O103</f>
        <v>33</v>
      </c>
      <c r="Q384" s="46">
        <f>'80Nm 33mm 2.28m-min'!P103</f>
        <v>2.2810000000000001</v>
      </c>
      <c r="R384" s="14">
        <f>'80Nm 33mm 2.28m-min'!Q103</f>
        <v>77</v>
      </c>
      <c r="S384" s="26">
        <f>'80Nm 33mm 2.28m-min'!R103</f>
        <v>1</v>
      </c>
    </row>
    <row r="385" spans="1:19" x14ac:dyDescent="0.25">
      <c r="A385" s="24">
        <f>'80Nm 33mm 2.28m-min'!A104</f>
        <v>3289036</v>
      </c>
      <c r="B385" s="51">
        <f>Table1[[#This Row],[Durata d''esercizio min. Doppie corse]]/(Cycle_max*60*24)</f>
        <v>65.258650793650787</v>
      </c>
      <c r="C385" s="49">
        <f>'80Nm 33mm 2.28m-min'!B104</f>
        <v>0.70199999999999996</v>
      </c>
      <c r="D385" s="24" t="str">
        <f>'80Nm 33mm 2.28m-min'!C104</f>
        <v>Ds14x25</v>
      </c>
      <c r="E385" s="24" t="str">
        <f>'80Nm 33mm 2.28m-min'!D104</f>
        <v>Ds</v>
      </c>
      <c r="F385" s="35">
        <f>'80Nm 33mm 2.28m-min'!E104</f>
        <v>14</v>
      </c>
      <c r="G385" s="14" t="e">
        <f>'80Nm 33mm 2.28m-min'!F104</f>
        <v>#N/A</v>
      </c>
      <c r="H385" s="41">
        <f>'80Nm 33mm 2.28m-min'!G104</f>
        <v>25</v>
      </c>
      <c r="I385" s="24" t="str">
        <f>'80Nm 33mm 2.28m-min'!H104</f>
        <v>R</v>
      </c>
      <c r="J385" s="35">
        <f>'80Nm 33mm 2.28m-min'!I104</f>
        <v>28</v>
      </c>
      <c r="K385" s="35">
        <f>'80Nm 33mm 2.28m-min'!J104</f>
        <v>35</v>
      </c>
      <c r="L385" s="25">
        <f>'80Nm 33mm 2.28m-min'!K104</f>
        <v>19.55</v>
      </c>
      <c r="M385" s="24" t="str">
        <f>'80Nm 33mm 2.28m-min'!L104</f>
        <v>Acciaio inox</v>
      </c>
      <c r="N385" s="25">
        <f>'80Nm 33mm 2.28m-min'!M104</f>
        <v>90.2</v>
      </c>
      <c r="O385" s="37">
        <f>'80Nm 33mm 2.28m-min'!N104</f>
        <v>80</v>
      </c>
      <c r="P385" s="41">
        <f>'80Nm 33mm 2.28m-min'!O104</f>
        <v>33</v>
      </c>
      <c r="Q385" s="46">
        <f>'80Nm 33mm 2.28m-min'!P104</f>
        <v>2.2810000000000001</v>
      </c>
      <c r="R385" s="14">
        <f>'80Nm 33mm 2.28m-min'!Q104</f>
        <v>92.4</v>
      </c>
      <c r="S385" s="26">
        <f>'80Nm 33mm 2.28m-min'!R104</f>
        <v>1</v>
      </c>
    </row>
    <row r="386" spans="1:19" x14ac:dyDescent="0.25">
      <c r="A386" s="24">
        <f>'120Nm 22mm 1.52m-min'!A105</f>
        <v>3289036</v>
      </c>
      <c r="B386" s="51">
        <f>Table1[[#This Row],[Durata d''esercizio min. Doppie corse]]/(Cycle_max*60*24)</f>
        <v>65.258650793650787</v>
      </c>
      <c r="C386" s="49">
        <f>'120Nm 22mm 1.52m-min'!B105</f>
        <v>1.0229999999999999</v>
      </c>
      <c r="D386" s="24" t="str">
        <f>'120Nm 22mm 1.52m-min'!C105</f>
        <v>Ds14x25</v>
      </c>
      <c r="E386" s="24" t="str">
        <f>'120Nm 22mm 1.52m-min'!D105</f>
        <v>Ds</v>
      </c>
      <c r="F386" s="35">
        <f>'120Nm 22mm 1.52m-min'!E105</f>
        <v>14</v>
      </c>
      <c r="G386" s="14" t="e">
        <f>'120Nm 22mm 1.52m-min'!F105</f>
        <v>#N/A</v>
      </c>
      <c r="H386" s="41">
        <f>'120Nm 22mm 1.52m-min'!G105</f>
        <v>25</v>
      </c>
      <c r="I386" s="24" t="str">
        <f>'120Nm 22mm 1.52m-min'!H105</f>
        <v>R</v>
      </c>
      <c r="J386" s="35">
        <f>'120Nm 22mm 1.52m-min'!I105</f>
        <v>28</v>
      </c>
      <c r="K386" s="35">
        <f>'120Nm 22mm 1.52m-min'!J105</f>
        <v>35</v>
      </c>
      <c r="L386" s="25">
        <f>'120Nm 22mm 1.52m-min'!K105</f>
        <v>19.55</v>
      </c>
      <c r="M386" s="24" t="str">
        <f>'120Nm 22mm 1.52m-min'!L105</f>
        <v>Acciaio inox</v>
      </c>
      <c r="N386" s="25">
        <f>'120Nm 22mm 1.52m-min'!M105</f>
        <v>90.2</v>
      </c>
      <c r="O386" s="37">
        <f>'120Nm 22mm 1.52m-min'!N105</f>
        <v>120</v>
      </c>
      <c r="P386" s="41">
        <f>'120Nm 22mm 1.52m-min'!O105</f>
        <v>22</v>
      </c>
      <c r="Q386" s="46">
        <f>'120Nm 22mm 1.52m-min'!P105</f>
        <v>1.5209999999999999</v>
      </c>
      <c r="R386" s="14">
        <f>'120Nm 22mm 1.52m-min'!Q105</f>
        <v>61.6</v>
      </c>
      <c r="S386" s="26">
        <f>'120Nm 22mm 1.52m-min'!R105</f>
        <v>1</v>
      </c>
    </row>
    <row r="387" spans="1:19" x14ac:dyDescent="0.25">
      <c r="A387" s="24">
        <f>'120Nm 22mm 1.52m-min'!A106</f>
        <v>3289036</v>
      </c>
      <c r="B387" s="51">
        <f>Table1[[#This Row],[Durata d''esercizio min. Doppie corse]]/(Cycle_max*60*24)</f>
        <v>65.258650793650787</v>
      </c>
      <c r="C387" s="49">
        <f>'120Nm 22mm 1.52m-min'!B106</f>
        <v>1.1970000000000001</v>
      </c>
      <c r="D387" s="24" t="str">
        <f>'120Nm 22mm 1.52m-min'!C106</f>
        <v>Ds14x30</v>
      </c>
      <c r="E387" s="24" t="str">
        <f>'120Nm 22mm 1.52m-min'!D106</f>
        <v>Ds</v>
      </c>
      <c r="F387" s="35">
        <f>'120Nm 22mm 1.52m-min'!E106</f>
        <v>14</v>
      </c>
      <c r="G387" s="14" t="e">
        <f>'120Nm 22mm 1.52m-min'!F106</f>
        <v>#N/A</v>
      </c>
      <c r="H387" s="41">
        <f>'120Nm 22mm 1.52m-min'!G106</f>
        <v>30</v>
      </c>
      <c r="I387" s="24" t="str">
        <f>'120Nm 22mm 1.52m-min'!H106</f>
        <v>R</v>
      </c>
      <c r="J387" s="35">
        <f>'120Nm 22mm 1.52m-min'!I106</f>
        <v>28</v>
      </c>
      <c r="K387" s="35">
        <f>'120Nm 22mm 1.52m-min'!J106</f>
        <v>35</v>
      </c>
      <c r="L387" s="25">
        <f>'120Nm 22mm 1.52m-min'!K106</f>
        <v>19.55</v>
      </c>
      <c r="M387" s="24" t="str">
        <f>'120Nm 22mm 1.52m-min'!L106</f>
        <v>Acciaio inox</v>
      </c>
      <c r="N387" s="25">
        <f>'120Nm 22mm 1.52m-min'!M106</f>
        <v>90.2</v>
      </c>
      <c r="O387" s="37">
        <f>'120Nm 22mm 1.52m-min'!N106</f>
        <v>120</v>
      </c>
      <c r="P387" s="41">
        <f>'120Nm 22mm 1.52m-min'!O106</f>
        <v>22</v>
      </c>
      <c r="Q387" s="46">
        <f>'120Nm 22mm 1.52m-min'!P106</f>
        <v>1.5209999999999999</v>
      </c>
      <c r="R387" s="14">
        <f>'120Nm 22mm 1.52m-min'!Q106</f>
        <v>51.333333333333336</v>
      </c>
      <c r="S387" s="26">
        <f>'120Nm 22mm 1.52m-min'!R106</f>
        <v>1</v>
      </c>
    </row>
    <row r="388" spans="1:19" x14ac:dyDescent="0.25">
      <c r="A388" s="24">
        <f>'240Nm 11mm 0.76m-min'!A105</f>
        <v>3289036</v>
      </c>
      <c r="B388" s="51">
        <f>Table1[[#This Row],[Durata d''esercizio min. Doppie corse]]/(Cycle_max*60*24)</f>
        <v>65.258650793650787</v>
      </c>
      <c r="C388" s="49">
        <f>'240Nm 11mm 0.76m-min'!B105</f>
        <v>1.9850000000000001</v>
      </c>
      <c r="D388" s="24" t="str">
        <f>'240Nm 11mm 0.76m-min'!C105</f>
        <v>Ds14x25</v>
      </c>
      <c r="E388" s="24" t="str">
        <f>'240Nm 11mm 0.76m-min'!D105</f>
        <v>Ds</v>
      </c>
      <c r="F388" s="35">
        <f>'240Nm 11mm 0.76m-min'!E105</f>
        <v>14</v>
      </c>
      <c r="G388" s="14" t="e">
        <f>'240Nm 11mm 0.76m-min'!F105</f>
        <v>#N/A</v>
      </c>
      <c r="H388" s="41">
        <f>'240Nm 11mm 0.76m-min'!G105</f>
        <v>25</v>
      </c>
      <c r="I388" s="24" t="str">
        <f>'240Nm 11mm 0.76m-min'!H105</f>
        <v>R</v>
      </c>
      <c r="J388" s="35">
        <f>'240Nm 11mm 0.76m-min'!I105</f>
        <v>28</v>
      </c>
      <c r="K388" s="35">
        <f>'240Nm 11mm 0.76m-min'!J105</f>
        <v>35</v>
      </c>
      <c r="L388" s="25">
        <f>'240Nm 11mm 0.76m-min'!K105</f>
        <v>19.55</v>
      </c>
      <c r="M388" s="24" t="str">
        <f>'240Nm 11mm 0.76m-min'!L105</f>
        <v>Acciaio inox</v>
      </c>
      <c r="N388" s="25">
        <f>'240Nm 11mm 0.76m-min'!M105</f>
        <v>90.2</v>
      </c>
      <c r="O388" s="37">
        <f>'240Nm 11mm 0.76m-min'!N105</f>
        <v>240</v>
      </c>
      <c r="P388" s="41">
        <f>'240Nm 11mm 0.76m-min'!O105</f>
        <v>11</v>
      </c>
      <c r="Q388" s="46">
        <f>'240Nm 11mm 0.76m-min'!P105</f>
        <v>0.76049999999999995</v>
      </c>
      <c r="R388" s="14">
        <f>'240Nm 11mm 0.76m-min'!Q105</f>
        <v>30.8</v>
      </c>
      <c r="S388" s="26">
        <f>'240Nm 11mm 0.76m-min'!R105</f>
        <v>1</v>
      </c>
    </row>
    <row r="389" spans="1:19" x14ac:dyDescent="0.25">
      <c r="A389" s="24">
        <f>'240Nm 11mm 0.76m-min'!A106</f>
        <v>3289036</v>
      </c>
      <c r="B389" s="51">
        <f>Table1[[#This Row],[Durata d''esercizio min. Doppie corse]]/(Cycle_max*60*24)</f>
        <v>65.258650793650787</v>
      </c>
      <c r="C389" s="49">
        <f>'240Nm 11mm 0.76m-min'!B106</f>
        <v>2.3340000000000001</v>
      </c>
      <c r="D389" s="24" t="str">
        <f>'240Nm 11mm 0.76m-min'!C106</f>
        <v>Ds14x30</v>
      </c>
      <c r="E389" s="24" t="str">
        <f>'240Nm 11mm 0.76m-min'!D106</f>
        <v>Ds</v>
      </c>
      <c r="F389" s="35">
        <f>'240Nm 11mm 0.76m-min'!E106</f>
        <v>14</v>
      </c>
      <c r="G389" s="14" t="e">
        <f>'240Nm 11mm 0.76m-min'!F106</f>
        <v>#N/A</v>
      </c>
      <c r="H389" s="41">
        <f>'240Nm 11mm 0.76m-min'!G106</f>
        <v>30</v>
      </c>
      <c r="I389" s="24" t="str">
        <f>'240Nm 11mm 0.76m-min'!H106</f>
        <v>R</v>
      </c>
      <c r="J389" s="35">
        <f>'240Nm 11mm 0.76m-min'!I106</f>
        <v>28</v>
      </c>
      <c r="K389" s="35">
        <f>'240Nm 11mm 0.76m-min'!J106</f>
        <v>35</v>
      </c>
      <c r="L389" s="25">
        <f>'240Nm 11mm 0.76m-min'!K106</f>
        <v>19.55</v>
      </c>
      <c r="M389" s="24" t="str">
        <f>'240Nm 11mm 0.76m-min'!L106</f>
        <v>Acciaio inox</v>
      </c>
      <c r="N389" s="25">
        <f>'240Nm 11mm 0.76m-min'!M106</f>
        <v>90.2</v>
      </c>
      <c r="O389" s="37">
        <f>'240Nm 11mm 0.76m-min'!N106</f>
        <v>240</v>
      </c>
      <c r="P389" s="41">
        <f>'240Nm 11mm 0.76m-min'!O106</f>
        <v>11</v>
      </c>
      <c r="Q389" s="46">
        <f>'240Nm 11mm 0.76m-min'!P106</f>
        <v>0.76049999999999995</v>
      </c>
      <c r="R389" s="14">
        <f>'240Nm 11mm 0.76m-min'!Q106</f>
        <v>25.666666666666668</v>
      </c>
      <c r="S389" s="26">
        <f>'240Nm 11mm 0.76m-min'!R106</f>
        <v>1</v>
      </c>
    </row>
    <row r="390" spans="1:19" x14ac:dyDescent="0.25">
      <c r="A390" s="24">
        <f>'80Nm 33mm 2.28m-min'!A105</f>
        <v>3243877</v>
      </c>
      <c r="B390" s="51">
        <f>Table1[[#This Row],[Durata d''esercizio min. Doppie corse]]/(Cycle_max*60*24)</f>
        <v>64.362638888888895</v>
      </c>
      <c r="C390" s="49">
        <f>'80Nm 33mm 2.28m-min'!B105</f>
        <v>0.44600000000000001</v>
      </c>
      <c r="D390" s="24" t="str">
        <f>'80Nm 33mm 2.28m-min'!C105</f>
        <v>Tr20x8P4</v>
      </c>
      <c r="E390" s="24" t="str">
        <f>'80Nm 33mm 2.28m-min'!D105</f>
        <v>Tr</v>
      </c>
      <c r="F390" s="35">
        <f>'80Nm 33mm 2.28m-min'!E105</f>
        <v>20</v>
      </c>
      <c r="G390" s="14">
        <f>'80Nm 33mm 2.28m-min'!F105</f>
        <v>8</v>
      </c>
      <c r="H390" s="41">
        <f>'80Nm 33mm 2.28m-min'!G105</f>
        <v>4</v>
      </c>
      <c r="I390" s="24" t="str">
        <f>'80Nm 33mm 2.28m-min'!H105</f>
        <v>R</v>
      </c>
      <c r="J390" s="35">
        <f>'80Nm 33mm 2.28m-min'!I105</f>
        <v>32</v>
      </c>
      <c r="K390" s="35">
        <f>'80Nm 33mm 2.28m-min'!J105</f>
        <v>44</v>
      </c>
      <c r="L390" s="25">
        <f>'80Nm 33mm 2.28m-min'!K105</f>
        <v>17.920000000000002</v>
      </c>
      <c r="M390" s="24" t="str">
        <f>'80Nm 33mm 2.28m-min'!L105</f>
        <v>Acciaio C15</v>
      </c>
      <c r="N390" s="25">
        <f>'80Nm 33mm 2.28m-min'!M105</f>
        <v>28.29</v>
      </c>
      <c r="O390" s="37">
        <f>'80Nm 33mm 2.28m-min'!N105</f>
        <v>80</v>
      </c>
      <c r="P390" s="41">
        <f>'80Nm 33mm 2.28m-min'!O105</f>
        <v>33</v>
      </c>
      <c r="Q390" s="46">
        <f>'80Nm 33mm 2.28m-min'!P105</f>
        <v>2.2810000000000001</v>
      </c>
      <c r="R390" s="14">
        <f>'80Nm 33mm 2.28m-min'!Q105</f>
        <v>577.5</v>
      </c>
      <c r="S390" s="26">
        <f>'80Nm 33mm 2.28m-min'!R105</f>
        <v>1</v>
      </c>
    </row>
    <row r="391" spans="1:19" x14ac:dyDescent="0.25">
      <c r="A391" s="24">
        <f>'120Nm 22mm 1.52m-min'!A107</f>
        <v>3243877</v>
      </c>
      <c r="B391" s="51">
        <f>Table1[[#This Row],[Durata d''esercizio min. Doppie corse]]/(Cycle_max*60*24)</f>
        <v>64.362638888888895</v>
      </c>
      <c r="C391" s="49">
        <f>'120Nm 22mm 1.52m-min'!B107</f>
        <v>0.63900000000000001</v>
      </c>
      <c r="D391" s="24" t="str">
        <f>'120Nm 22mm 1.52m-min'!C107</f>
        <v>Tr20x8P4</v>
      </c>
      <c r="E391" s="24" t="str">
        <f>'120Nm 22mm 1.52m-min'!D107</f>
        <v>Tr</v>
      </c>
      <c r="F391" s="35">
        <f>'120Nm 22mm 1.52m-min'!E107</f>
        <v>20</v>
      </c>
      <c r="G391" s="14">
        <f>'120Nm 22mm 1.52m-min'!F107</f>
        <v>8</v>
      </c>
      <c r="H391" s="41">
        <f>'120Nm 22mm 1.52m-min'!G107</f>
        <v>4</v>
      </c>
      <c r="I391" s="24" t="str">
        <f>'120Nm 22mm 1.52m-min'!H107</f>
        <v>R</v>
      </c>
      <c r="J391" s="35">
        <f>'120Nm 22mm 1.52m-min'!I107</f>
        <v>32</v>
      </c>
      <c r="K391" s="35">
        <f>'120Nm 22mm 1.52m-min'!J107</f>
        <v>44</v>
      </c>
      <c r="L391" s="25">
        <f>'120Nm 22mm 1.52m-min'!K107</f>
        <v>17.920000000000002</v>
      </c>
      <c r="M391" s="24" t="str">
        <f>'120Nm 22mm 1.52m-min'!L107</f>
        <v>Acciaio C15</v>
      </c>
      <c r="N391" s="25">
        <f>'120Nm 22mm 1.52m-min'!M107</f>
        <v>28.29</v>
      </c>
      <c r="O391" s="37">
        <f>'120Nm 22mm 1.52m-min'!N107</f>
        <v>120</v>
      </c>
      <c r="P391" s="41">
        <f>'120Nm 22mm 1.52m-min'!O107</f>
        <v>22</v>
      </c>
      <c r="Q391" s="46">
        <f>'120Nm 22mm 1.52m-min'!P107</f>
        <v>1.5209999999999999</v>
      </c>
      <c r="R391" s="14">
        <f>'120Nm 22mm 1.52m-min'!Q107</f>
        <v>385</v>
      </c>
      <c r="S391" s="26">
        <f>'120Nm 22mm 1.52m-min'!R107</f>
        <v>1</v>
      </c>
    </row>
    <row r="392" spans="1:19" x14ac:dyDescent="0.25">
      <c r="A392" s="24">
        <f>'240Nm 11mm 0.76m-min'!A107</f>
        <v>3243877</v>
      </c>
      <c r="B392" s="51">
        <f>Table1[[#This Row],[Durata d''esercizio min. Doppie corse]]/(Cycle_max*60*24)</f>
        <v>64.362638888888895</v>
      </c>
      <c r="C392" s="49">
        <f>'240Nm 11mm 0.76m-min'!B107</f>
        <v>1.2170000000000001</v>
      </c>
      <c r="D392" s="24" t="str">
        <f>'240Nm 11mm 0.76m-min'!C107</f>
        <v>Tr20x8P4</v>
      </c>
      <c r="E392" s="24" t="str">
        <f>'240Nm 11mm 0.76m-min'!D107</f>
        <v>Tr</v>
      </c>
      <c r="F392" s="35">
        <f>'240Nm 11mm 0.76m-min'!E107</f>
        <v>20</v>
      </c>
      <c r="G392" s="14">
        <f>'240Nm 11mm 0.76m-min'!F107</f>
        <v>8</v>
      </c>
      <c r="H392" s="41">
        <f>'240Nm 11mm 0.76m-min'!G107</f>
        <v>4</v>
      </c>
      <c r="I392" s="24" t="str">
        <f>'240Nm 11mm 0.76m-min'!H107</f>
        <v>R</v>
      </c>
      <c r="J392" s="35">
        <f>'240Nm 11mm 0.76m-min'!I107</f>
        <v>32</v>
      </c>
      <c r="K392" s="35">
        <f>'240Nm 11mm 0.76m-min'!J107</f>
        <v>44</v>
      </c>
      <c r="L392" s="25">
        <f>'240Nm 11mm 0.76m-min'!K107</f>
        <v>17.920000000000002</v>
      </c>
      <c r="M392" s="24" t="str">
        <f>'240Nm 11mm 0.76m-min'!L107</f>
        <v>Acciaio C15</v>
      </c>
      <c r="N392" s="25">
        <f>'240Nm 11mm 0.76m-min'!M107</f>
        <v>28.29</v>
      </c>
      <c r="O392" s="37">
        <f>'240Nm 11mm 0.76m-min'!N107</f>
        <v>240</v>
      </c>
      <c r="P392" s="41">
        <f>'240Nm 11mm 0.76m-min'!O107</f>
        <v>11</v>
      </c>
      <c r="Q392" s="46">
        <f>'240Nm 11mm 0.76m-min'!P107</f>
        <v>0.76049999999999995</v>
      </c>
      <c r="R392" s="14">
        <f>'240Nm 11mm 0.76m-min'!Q107</f>
        <v>192.5</v>
      </c>
      <c r="S392" s="26">
        <f>'240Nm 11mm 0.76m-min'!R107</f>
        <v>1</v>
      </c>
    </row>
    <row r="393" spans="1:19" x14ac:dyDescent="0.25">
      <c r="A393" s="24">
        <f>'80Nm 33mm 2.28m-min'!A106</f>
        <v>3223702</v>
      </c>
      <c r="B393" s="51">
        <f>Table1[[#This Row],[Durata d''esercizio min. Doppie corse]]/(Cycle_max*60*24)</f>
        <v>63.962341269841268</v>
      </c>
      <c r="C393" s="49">
        <f>'80Nm 33mm 2.28m-min'!B106</f>
        <v>0.28699999999999998</v>
      </c>
      <c r="D393" s="24" t="str">
        <f>'80Nm 33mm 2.28m-min'!C106</f>
        <v>Ds12x5</v>
      </c>
      <c r="E393" s="24" t="str">
        <f>'80Nm 33mm 2.28m-min'!D106</f>
        <v>Ds</v>
      </c>
      <c r="F393" s="35">
        <f>'80Nm 33mm 2.28m-min'!E106</f>
        <v>12</v>
      </c>
      <c r="G393" s="14" t="e">
        <f>'80Nm 33mm 2.28m-min'!F106</f>
        <v>#N/A</v>
      </c>
      <c r="H393" s="41">
        <f>'80Nm 33mm 2.28m-min'!G106</f>
        <v>5</v>
      </c>
      <c r="I393" s="24" t="str">
        <f>'80Nm 33mm 2.28m-min'!H106</f>
        <v>J</v>
      </c>
      <c r="J393" s="35">
        <f>'80Nm 33mm 2.28m-min'!I106</f>
        <v>28</v>
      </c>
      <c r="K393" s="35">
        <f>'80Nm 33mm 2.28m-min'!J106</f>
        <v>35</v>
      </c>
      <c r="L393" s="25">
        <f>'80Nm 33mm 2.28m-min'!K106</f>
        <v>24.16</v>
      </c>
      <c r="M393" s="24" t="str">
        <f>'80Nm 33mm 2.28m-min'!L106</f>
        <v>Acciaio inox</v>
      </c>
      <c r="N393" s="25">
        <f>'80Nm 33mm 2.28m-min'!M106</f>
        <v>74.849999999999994</v>
      </c>
      <c r="O393" s="37">
        <f>'80Nm 33mm 2.28m-min'!N106</f>
        <v>80</v>
      </c>
      <c r="P393" s="41">
        <f>'80Nm 33mm 2.28m-min'!O106</f>
        <v>33</v>
      </c>
      <c r="Q393" s="46">
        <f>'80Nm 33mm 2.28m-min'!P106</f>
        <v>2.2810000000000001</v>
      </c>
      <c r="R393" s="14">
        <f>'80Nm 33mm 2.28m-min'!Q106</f>
        <v>462</v>
      </c>
      <c r="S393" s="26">
        <f>'80Nm 33mm 2.28m-min'!R106</f>
        <v>1</v>
      </c>
    </row>
    <row r="394" spans="1:19" x14ac:dyDescent="0.25">
      <c r="A394" s="24">
        <f>'120Nm 22mm 1.52m-min'!A108</f>
        <v>3223702</v>
      </c>
      <c r="B394" s="51">
        <f>Table1[[#This Row],[Durata d''esercizio min. Doppie corse]]/(Cycle_max*60*24)</f>
        <v>63.962341269841268</v>
      </c>
      <c r="C394" s="49">
        <f>'120Nm 22mm 1.52m-min'!B108</f>
        <v>0.40100000000000002</v>
      </c>
      <c r="D394" s="24" t="str">
        <f>'120Nm 22mm 1.52m-min'!C108</f>
        <v>Ds12x5</v>
      </c>
      <c r="E394" s="24" t="str">
        <f>'120Nm 22mm 1.52m-min'!D108</f>
        <v>Ds</v>
      </c>
      <c r="F394" s="35">
        <f>'120Nm 22mm 1.52m-min'!E108</f>
        <v>12</v>
      </c>
      <c r="G394" s="14" t="e">
        <f>'120Nm 22mm 1.52m-min'!F108</f>
        <v>#N/A</v>
      </c>
      <c r="H394" s="41">
        <f>'120Nm 22mm 1.52m-min'!G108</f>
        <v>5</v>
      </c>
      <c r="I394" s="24" t="str">
        <f>'120Nm 22mm 1.52m-min'!H108</f>
        <v>J</v>
      </c>
      <c r="J394" s="35">
        <f>'120Nm 22mm 1.52m-min'!I108</f>
        <v>28</v>
      </c>
      <c r="K394" s="35">
        <f>'120Nm 22mm 1.52m-min'!J108</f>
        <v>35</v>
      </c>
      <c r="L394" s="25">
        <f>'120Nm 22mm 1.52m-min'!K108</f>
        <v>24.16</v>
      </c>
      <c r="M394" s="24" t="str">
        <f>'120Nm 22mm 1.52m-min'!L108</f>
        <v>Acciaio inox</v>
      </c>
      <c r="N394" s="25">
        <f>'120Nm 22mm 1.52m-min'!M108</f>
        <v>74.849999999999994</v>
      </c>
      <c r="O394" s="37">
        <f>'120Nm 22mm 1.52m-min'!N108</f>
        <v>120</v>
      </c>
      <c r="P394" s="41">
        <f>'120Nm 22mm 1.52m-min'!O108</f>
        <v>22</v>
      </c>
      <c r="Q394" s="46">
        <f>'120Nm 22mm 1.52m-min'!P108</f>
        <v>1.5209999999999999</v>
      </c>
      <c r="R394" s="14">
        <f>'120Nm 22mm 1.52m-min'!Q108</f>
        <v>308</v>
      </c>
      <c r="S394" s="26">
        <f>'120Nm 22mm 1.52m-min'!R108</f>
        <v>1</v>
      </c>
    </row>
    <row r="395" spans="1:19" x14ac:dyDescent="0.25">
      <c r="A395" s="24">
        <f>'240Nm 11mm 0.76m-min'!A108</f>
        <v>3223702</v>
      </c>
      <c r="B395" s="51">
        <f>Table1[[#This Row],[Durata d''esercizio min. Doppie corse]]/(Cycle_max*60*24)</f>
        <v>63.962341269841268</v>
      </c>
      <c r="C395" s="49">
        <f>'240Nm 11mm 0.76m-min'!B108</f>
        <v>0.74199999999999999</v>
      </c>
      <c r="D395" s="24" t="str">
        <f>'240Nm 11mm 0.76m-min'!C108</f>
        <v>Ds12x5</v>
      </c>
      <c r="E395" s="24" t="str">
        <f>'240Nm 11mm 0.76m-min'!D108</f>
        <v>Ds</v>
      </c>
      <c r="F395" s="35">
        <f>'240Nm 11mm 0.76m-min'!E108</f>
        <v>12</v>
      </c>
      <c r="G395" s="14" t="e">
        <f>'240Nm 11mm 0.76m-min'!F108</f>
        <v>#N/A</v>
      </c>
      <c r="H395" s="41">
        <f>'240Nm 11mm 0.76m-min'!G108</f>
        <v>5</v>
      </c>
      <c r="I395" s="24" t="str">
        <f>'240Nm 11mm 0.76m-min'!H108</f>
        <v>J</v>
      </c>
      <c r="J395" s="35">
        <f>'240Nm 11mm 0.76m-min'!I108</f>
        <v>28</v>
      </c>
      <c r="K395" s="35">
        <f>'240Nm 11mm 0.76m-min'!J108</f>
        <v>35</v>
      </c>
      <c r="L395" s="25">
        <f>'240Nm 11mm 0.76m-min'!K108</f>
        <v>24.16</v>
      </c>
      <c r="M395" s="24" t="str">
        <f>'240Nm 11mm 0.76m-min'!L108</f>
        <v>Acciaio inox</v>
      </c>
      <c r="N395" s="25">
        <f>'240Nm 11mm 0.76m-min'!M108</f>
        <v>74.849999999999994</v>
      </c>
      <c r="O395" s="37">
        <f>'240Nm 11mm 0.76m-min'!N108</f>
        <v>240</v>
      </c>
      <c r="P395" s="41">
        <f>'240Nm 11mm 0.76m-min'!O108</f>
        <v>11</v>
      </c>
      <c r="Q395" s="46">
        <f>'240Nm 11mm 0.76m-min'!P108</f>
        <v>0.76049999999999995</v>
      </c>
      <c r="R395" s="14">
        <f>'240Nm 11mm 0.76m-min'!Q108</f>
        <v>154</v>
      </c>
      <c r="S395" s="26">
        <f>'240Nm 11mm 0.76m-min'!R108</f>
        <v>1</v>
      </c>
    </row>
    <row r="396" spans="1:19" x14ac:dyDescent="0.25">
      <c r="A396" s="24">
        <f>'80Nm 33mm 2.28m-min'!A107</f>
        <v>3212969</v>
      </c>
      <c r="B396" s="51">
        <f>Table1[[#This Row],[Durata d''esercizio min. Doppie corse]]/(Cycle_max*60*24)</f>
        <v>63.749384920634924</v>
      </c>
      <c r="C396" s="49">
        <f>'80Nm 33mm 2.28m-min'!B107</f>
        <v>1.0860000000000001</v>
      </c>
      <c r="D396" s="24" t="str">
        <f>'80Nm 33mm 2.28m-min'!C107</f>
        <v>Ds14x406</v>
      </c>
      <c r="E396" s="24" t="str">
        <f>'80Nm 33mm 2.28m-min'!D107</f>
        <v>Ds</v>
      </c>
      <c r="F396" s="35">
        <f>'80Nm 33mm 2.28m-min'!E107</f>
        <v>14</v>
      </c>
      <c r="G396" s="14" t="e">
        <f>'80Nm 33mm 2.28m-min'!F107</f>
        <v>#N/A</v>
      </c>
      <c r="H396" s="41">
        <f>'80Nm 33mm 2.28m-min'!G107</f>
        <v>406</v>
      </c>
      <c r="I396" s="24" t="str">
        <f>'80Nm 33mm 2.28m-min'!H107</f>
        <v>R</v>
      </c>
      <c r="J396" s="35">
        <f>'80Nm 33mm 2.28m-min'!I107</f>
        <v>28</v>
      </c>
      <c r="K396" s="35">
        <f>'80Nm 33mm 2.28m-min'!J107</f>
        <v>35</v>
      </c>
      <c r="L396" s="25" t="str">
        <f>'80Nm 33mm 2.28m-min'!K107</f>
        <v>Su richiesta</v>
      </c>
      <c r="M396" s="24" t="str">
        <f>'80Nm 33mm 2.28m-min'!L107</f>
        <v>Acciaio inox</v>
      </c>
      <c r="N396" s="25">
        <f>'80Nm 33mm 2.28m-min'!M107</f>
        <v>95.12</v>
      </c>
      <c r="O396" s="37">
        <f>'80Nm 33mm 2.28m-min'!N107</f>
        <v>80</v>
      </c>
      <c r="P396" s="41">
        <f>'80Nm 33mm 2.28m-min'!O107</f>
        <v>33</v>
      </c>
      <c r="Q396" s="46">
        <f>'80Nm 33mm 2.28m-min'!P107</f>
        <v>2.2810000000000001</v>
      </c>
      <c r="R396" s="14">
        <f>'80Nm 33mm 2.28m-min'!Q107</f>
        <v>5.6896551724137927</v>
      </c>
      <c r="S396" s="26">
        <f>'80Nm 33mm 2.28m-min'!R107</f>
        <v>1</v>
      </c>
    </row>
    <row r="397" spans="1:19" x14ac:dyDescent="0.25">
      <c r="A397" s="24">
        <f>'120Nm 22mm 1.52m-min'!A109</f>
        <v>3212969</v>
      </c>
      <c r="B397" s="51">
        <f>Table1[[#This Row],[Durata d''esercizio min. Doppie corse]]/(Cycle_max*60*24)</f>
        <v>63.749384920634924</v>
      </c>
      <c r="C397" s="49">
        <f>'120Nm 22mm 1.52m-min'!B109</f>
        <v>1.5980000000000001</v>
      </c>
      <c r="D397" s="24" t="str">
        <f>'120Nm 22mm 1.52m-min'!C109</f>
        <v>Ds14x406</v>
      </c>
      <c r="E397" s="24" t="str">
        <f>'120Nm 22mm 1.52m-min'!D109</f>
        <v>Ds</v>
      </c>
      <c r="F397" s="35">
        <f>'120Nm 22mm 1.52m-min'!E109</f>
        <v>14</v>
      </c>
      <c r="G397" s="14" t="e">
        <f>'120Nm 22mm 1.52m-min'!F109</f>
        <v>#N/A</v>
      </c>
      <c r="H397" s="41">
        <f>'120Nm 22mm 1.52m-min'!G109</f>
        <v>406</v>
      </c>
      <c r="I397" s="24" t="str">
        <f>'120Nm 22mm 1.52m-min'!H109</f>
        <v>R</v>
      </c>
      <c r="J397" s="35">
        <f>'120Nm 22mm 1.52m-min'!I109</f>
        <v>28</v>
      </c>
      <c r="K397" s="35">
        <f>'120Nm 22mm 1.52m-min'!J109</f>
        <v>35</v>
      </c>
      <c r="L397" s="25" t="str">
        <f>'120Nm 22mm 1.52m-min'!K109</f>
        <v>Su richiesta</v>
      </c>
      <c r="M397" s="24" t="str">
        <f>'120Nm 22mm 1.52m-min'!L109</f>
        <v>Acciaio inox</v>
      </c>
      <c r="N397" s="25">
        <f>'120Nm 22mm 1.52m-min'!M109</f>
        <v>95.12</v>
      </c>
      <c r="O397" s="37">
        <f>'120Nm 22mm 1.52m-min'!N109</f>
        <v>120</v>
      </c>
      <c r="P397" s="41">
        <f>'120Nm 22mm 1.52m-min'!O109</f>
        <v>22</v>
      </c>
      <c r="Q397" s="46">
        <f>'120Nm 22mm 1.52m-min'!P109</f>
        <v>1.5209999999999999</v>
      </c>
      <c r="R397" s="14">
        <f>'120Nm 22mm 1.52m-min'!Q109</f>
        <v>3.7931034482758621</v>
      </c>
      <c r="S397" s="26">
        <f>'120Nm 22mm 1.52m-min'!R109</f>
        <v>1</v>
      </c>
    </row>
    <row r="398" spans="1:19" x14ac:dyDescent="0.25">
      <c r="A398" s="24">
        <f>'240Nm 11mm 0.76m-min'!A109</f>
        <v>3212969</v>
      </c>
      <c r="B398" s="51">
        <f>Table1[[#This Row],[Durata d''esercizio min. Doppie corse]]/(Cycle_max*60*24)</f>
        <v>63.749384920634924</v>
      </c>
      <c r="C398" s="49">
        <f>'240Nm 11mm 0.76m-min'!B109</f>
        <v>3.137</v>
      </c>
      <c r="D398" s="24" t="str">
        <f>'240Nm 11mm 0.76m-min'!C109</f>
        <v>Ds14x406</v>
      </c>
      <c r="E398" s="24" t="str">
        <f>'240Nm 11mm 0.76m-min'!D109</f>
        <v>Ds</v>
      </c>
      <c r="F398" s="35">
        <f>'240Nm 11mm 0.76m-min'!E109</f>
        <v>14</v>
      </c>
      <c r="G398" s="14" t="e">
        <f>'240Nm 11mm 0.76m-min'!F109</f>
        <v>#N/A</v>
      </c>
      <c r="H398" s="41">
        <f>'240Nm 11mm 0.76m-min'!G109</f>
        <v>406</v>
      </c>
      <c r="I398" s="24" t="str">
        <f>'240Nm 11mm 0.76m-min'!H109</f>
        <v>R</v>
      </c>
      <c r="J398" s="35">
        <f>'240Nm 11mm 0.76m-min'!I109</f>
        <v>28</v>
      </c>
      <c r="K398" s="35">
        <f>'240Nm 11mm 0.76m-min'!J109</f>
        <v>35</v>
      </c>
      <c r="L398" s="25" t="str">
        <f>'240Nm 11mm 0.76m-min'!K109</f>
        <v>Su richiesta</v>
      </c>
      <c r="M398" s="24" t="str">
        <f>'240Nm 11mm 0.76m-min'!L109</f>
        <v>Acciaio inox</v>
      </c>
      <c r="N398" s="25">
        <f>'240Nm 11mm 0.76m-min'!M109</f>
        <v>95.12</v>
      </c>
      <c r="O398" s="37">
        <f>'240Nm 11mm 0.76m-min'!N109</f>
        <v>240</v>
      </c>
      <c r="P398" s="41">
        <f>'240Nm 11mm 0.76m-min'!O109</f>
        <v>11</v>
      </c>
      <c r="Q398" s="46">
        <f>'240Nm 11mm 0.76m-min'!P109</f>
        <v>0.76049999999999995</v>
      </c>
      <c r="R398" s="14">
        <f>'240Nm 11mm 0.76m-min'!Q109</f>
        <v>1.896551724137931</v>
      </c>
      <c r="S398" s="26">
        <f>'240Nm 11mm 0.76m-min'!R109</f>
        <v>1</v>
      </c>
    </row>
    <row r="399" spans="1:19" x14ac:dyDescent="0.25">
      <c r="A399" s="24">
        <f>'80Nm 33mm 2.28m-min'!A108</f>
        <v>3198411</v>
      </c>
      <c r="B399" s="51">
        <f>Table1[[#This Row],[Durata d''esercizio min. Doppie corse]]/(Cycle_max*60*24)</f>
        <v>63.460535714285712</v>
      </c>
      <c r="C399" s="49">
        <f>'80Nm 33mm 2.28m-min'!B108</f>
        <v>0.32500000000000001</v>
      </c>
      <c r="D399" s="24" t="str">
        <f>'80Nm 33mm 2.28m-min'!C108</f>
        <v>Tr16x4</v>
      </c>
      <c r="E399" s="24" t="str">
        <f>'80Nm 33mm 2.28m-min'!D108</f>
        <v>Tr</v>
      </c>
      <c r="F399" s="35">
        <f>'80Nm 33mm 2.28m-min'!E108</f>
        <v>16</v>
      </c>
      <c r="G399" s="14" t="e">
        <f>'80Nm 33mm 2.28m-min'!F108</f>
        <v>#N/A</v>
      </c>
      <c r="H399" s="41">
        <f>'80Nm 33mm 2.28m-min'!G108</f>
        <v>4</v>
      </c>
      <c r="I399" s="24" t="str">
        <f>'80Nm 33mm 2.28m-min'!H108</f>
        <v>R</v>
      </c>
      <c r="J399" s="35">
        <f>'80Nm 33mm 2.28m-min'!I108</f>
        <v>28</v>
      </c>
      <c r="K399" s="35">
        <f>'80Nm 33mm 2.28m-min'!J108</f>
        <v>35</v>
      </c>
      <c r="L399" s="25">
        <f>'80Nm 33mm 2.28m-min'!K108</f>
        <v>12.47</v>
      </c>
      <c r="M399" s="24" t="str">
        <f>'80Nm 33mm 2.28m-min'!L108</f>
        <v>Acciaio inox</v>
      </c>
      <c r="N399" s="25">
        <f>'80Nm 33mm 2.28m-min'!M108</f>
        <v>74.98</v>
      </c>
      <c r="O399" s="37">
        <f>'80Nm 33mm 2.28m-min'!N108</f>
        <v>80</v>
      </c>
      <c r="P399" s="41">
        <f>'80Nm 33mm 2.28m-min'!O108</f>
        <v>33</v>
      </c>
      <c r="Q399" s="46">
        <f>'80Nm 33mm 2.28m-min'!P108</f>
        <v>2.2810000000000001</v>
      </c>
      <c r="R399" s="14">
        <f>'80Nm 33mm 2.28m-min'!Q108</f>
        <v>577.5</v>
      </c>
      <c r="S399" s="26">
        <f>'80Nm 33mm 2.28m-min'!R108</f>
        <v>1</v>
      </c>
    </row>
    <row r="400" spans="1:19" x14ac:dyDescent="0.25">
      <c r="A400" s="24">
        <f>'120Nm 22mm 1.52m-min'!A110</f>
        <v>3198411</v>
      </c>
      <c r="B400" s="51">
        <f>Table1[[#This Row],[Durata d''esercizio min. Doppie corse]]/(Cycle_max*60*24)</f>
        <v>63.460535714285712</v>
      </c>
      <c r="C400" s="49">
        <f>'120Nm 22mm 1.52m-min'!B110</f>
        <v>0.45800000000000002</v>
      </c>
      <c r="D400" s="24" t="str">
        <f>'120Nm 22mm 1.52m-min'!C110</f>
        <v>Tr16x4</v>
      </c>
      <c r="E400" s="24" t="str">
        <f>'120Nm 22mm 1.52m-min'!D110</f>
        <v>Tr</v>
      </c>
      <c r="F400" s="35">
        <f>'120Nm 22mm 1.52m-min'!E110</f>
        <v>16</v>
      </c>
      <c r="G400" s="14" t="e">
        <f>'120Nm 22mm 1.52m-min'!F110</f>
        <v>#N/A</v>
      </c>
      <c r="H400" s="41">
        <f>'120Nm 22mm 1.52m-min'!G110</f>
        <v>4</v>
      </c>
      <c r="I400" s="24" t="str">
        <f>'120Nm 22mm 1.52m-min'!H110</f>
        <v>R</v>
      </c>
      <c r="J400" s="35">
        <f>'120Nm 22mm 1.52m-min'!I110</f>
        <v>28</v>
      </c>
      <c r="K400" s="35">
        <f>'120Nm 22mm 1.52m-min'!J110</f>
        <v>35</v>
      </c>
      <c r="L400" s="25">
        <f>'120Nm 22mm 1.52m-min'!K110</f>
        <v>12.47</v>
      </c>
      <c r="M400" s="24" t="str">
        <f>'120Nm 22mm 1.52m-min'!L110</f>
        <v>Acciaio inox</v>
      </c>
      <c r="N400" s="25">
        <f>'120Nm 22mm 1.52m-min'!M110</f>
        <v>74.98</v>
      </c>
      <c r="O400" s="37">
        <f>'120Nm 22mm 1.52m-min'!N110</f>
        <v>120</v>
      </c>
      <c r="P400" s="41">
        <f>'120Nm 22mm 1.52m-min'!O110</f>
        <v>22</v>
      </c>
      <c r="Q400" s="46">
        <f>'120Nm 22mm 1.52m-min'!P110</f>
        <v>1.5209999999999999</v>
      </c>
      <c r="R400" s="14">
        <f>'120Nm 22mm 1.52m-min'!Q110</f>
        <v>385</v>
      </c>
      <c r="S400" s="26">
        <f>'120Nm 22mm 1.52m-min'!R110</f>
        <v>1</v>
      </c>
    </row>
    <row r="401" spans="1:19" x14ac:dyDescent="0.25">
      <c r="A401" s="24">
        <f>'240Nm 11mm 0.76m-min'!A110</f>
        <v>3198411</v>
      </c>
      <c r="B401" s="51">
        <f>Table1[[#This Row],[Durata d''esercizio min. Doppie corse]]/(Cycle_max*60*24)</f>
        <v>63.460535714285712</v>
      </c>
      <c r="C401" s="49">
        <f>'240Nm 11mm 0.76m-min'!B110</f>
        <v>0.85599999999999998</v>
      </c>
      <c r="D401" s="24" t="str">
        <f>'240Nm 11mm 0.76m-min'!C110</f>
        <v>Tr16x4</v>
      </c>
      <c r="E401" s="24" t="str">
        <f>'240Nm 11mm 0.76m-min'!D110</f>
        <v>Tr</v>
      </c>
      <c r="F401" s="35">
        <f>'240Nm 11mm 0.76m-min'!E110</f>
        <v>16</v>
      </c>
      <c r="G401" s="14" t="e">
        <f>'240Nm 11mm 0.76m-min'!F110</f>
        <v>#N/A</v>
      </c>
      <c r="H401" s="41">
        <f>'240Nm 11mm 0.76m-min'!G110</f>
        <v>4</v>
      </c>
      <c r="I401" s="24" t="str">
        <f>'240Nm 11mm 0.76m-min'!H110</f>
        <v>R</v>
      </c>
      <c r="J401" s="35">
        <f>'240Nm 11mm 0.76m-min'!I110</f>
        <v>28</v>
      </c>
      <c r="K401" s="35">
        <f>'240Nm 11mm 0.76m-min'!J110</f>
        <v>35</v>
      </c>
      <c r="L401" s="25">
        <f>'240Nm 11mm 0.76m-min'!K110</f>
        <v>12.47</v>
      </c>
      <c r="M401" s="24" t="str">
        <f>'240Nm 11mm 0.76m-min'!L110</f>
        <v>Acciaio inox</v>
      </c>
      <c r="N401" s="25">
        <f>'240Nm 11mm 0.76m-min'!M110</f>
        <v>74.98</v>
      </c>
      <c r="O401" s="37">
        <f>'240Nm 11mm 0.76m-min'!N110</f>
        <v>240</v>
      </c>
      <c r="P401" s="41">
        <f>'240Nm 11mm 0.76m-min'!O110</f>
        <v>11</v>
      </c>
      <c r="Q401" s="46">
        <f>'240Nm 11mm 0.76m-min'!P110</f>
        <v>0.76049999999999995</v>
      </c>
      <c r="R401" s="14">
        <f>'240Nm 11mm 0.76m-min'!Q110</f>
        <v>192.5</v>
      </c>
      <c r="S401" s="26">
        <f>'240Nm 11mm 0.76m-min'!R110</f>
        <v>1</v>
      </c>
    </row>
    <row r="402" spans="1:19" x14ac:dyDescent="0.25">
      <c r="A402" s="24">
        <f>'80Nm 33mm 2.28m-min'!A109</f>
        <v>3193616</v>
      </c>
      <c r="B402" s="51">
        <f>Table1[[#This Row],[Durata d''esercizio min. Doppie corse]]/(Cycle_max*60*24)</f>
        <v>63.365396825396829</v>
      </c>
      <c r="C402" s="49">
        <f>'80Nm 33mm 2.28m-min'!B109</f>
        <v>0.42399999999999999</v>
      </c>
      <c r="D402" s="24" t="str">
        <f>'80Nm 33mm 2.28m-min'!C109</f>
        <v>Tr18x8P4</v>
      </c>
      <c r="E402" s="24" t="str">
        <f>'80Nm 33mm 2.28m-min'!D109</f>
        <v>Tr</v>
      </c>
      <c r="F402" s="35">
        <f>'80Nm 33mm 2.28m-min'!E109</f>
        <v>18</v>
      </c>
      <c r="G402" s="14">
        <f>'80Nm 33mm 2.28m-min'!F109</f>
        <v>8</v>
      </c>
      <c r="H402" s="41">
        <f>'80Nm 33mm 2.28m-min'!G109</f>
        <v>4</v>
      </c>
      <c r="I402" s="24" t="str">
        <f>'80Nm 33mm 2.28m-min'!H109</f>
        <v>R</v>
      </c>
      <c r="J402" s="35">
        <f>'80Nm 33mm 2.28m-min'!I109</f>
        <v>28</v>
      </c>
      <c r="K402" s="35">
        <f>'80Nm 33mm 2.28m-min'!J109</f>
        <v>35</v>
      </c>
      <c r="L402" s="25">
        <f>'80Nm 33mm 2.28m-min'!K109</f>
        <v>16.190000000000001</v>
      </c>
      <c r="M402" s="24" t="str">
        <f>'80Nm 33mm 2.28m-min'!L109</f>
        <v>Acciaio inox</v>
      </c>
      <c r="N402" s="25">
        <f>'80Nm 33mm 2.28m-min'!M109</f>
        <v>143.29</v>
      </c>
      <c r="O402" s="37">
        <f>'80Nm 33mm 2.28m-min'!N109</f>
        <v>80</v>
      </c>
      <c r="P402" s="41">
        <f>'80Nm 33mm 2.28m-min'!O109</f>
        <v>33</v>
      </c>
      <c r="Q402" s="46">
        <f>'80Nm 33mm 2.28m-min'!P109</f>
        <v>2.2810000000000001</v>
      </c>
      <c r="R402" s="14">
        <f>'80Nm 33mm 2.28m-min'!Q109</f>
        <v>577.5</v>
      </c>
      <c r="S402" s="26">
        <f>'80Nm 33mm 2.28m-min'!R109</f>
        <v>1</v>
      </c>
    </row>
    <row r="403" spans="1:19" x14ac:dyDescent="0.25">
      <c r="A403" s="24">
        <f>'120Nm 22mm 1.52m-min'!A111</f>
        <v>3193616</v>
      </c>
      <c r="B403" s="51">
        <f>Table1[[#This Row],[Durata d''esercizio min. Doppie corse]]/(Cycle_max*60*24)</f>
        <v>63.365396825396829</v>
      </c>
      <c r="C403" s="49">
        <f>'120Nm 22mm 1.52m-min'!B111</f>
        <v>0.60599999999999998</v>
      </c>
      <c r="D403" s="24" t="str">
        <f>'120Nm 22mm 1.52m-min'!C111</f>
        <v>Tr18x8P4</v>
      </c>
      <c r="E403" s="24" t="str">
        <f>'120Nm 22mm 1.52m-min'!D111</f>
        <v>Tr</v>
      </c>
      <c r="F403" s="35">
        <f>'120Nm 22mm 1.52m-min'!E111</f>
        <v>18</v>
      </c>
      <c r="G403" s="14">
        <f>'120Nm 22mm 1.52m-min'!F111</f>
        <v>8</v>
      </c>
      <c r="H403" s="41">
        <f>'120Nm 22mm 1.52m-min'!G111</f>
        <v>4</v>
      </c>
      <c r="I403" s="24" t="str">
        <f>'120Nm 22mm 1.52m-min'!H111</f>
        <v>R</v>
      </c>
      <c r="J403" s="35">
        <f>'120Nm 22mm 1.52m-min'!I111</f>
        <v>28</v>
      </c>
      <c r="K403" s="35">
        <f>'120Nm 22mm 1.52m-min'!J111</f>
        <v>35</v>
      </c>
      <c r="L403" s="25">
        <f>'120Nm 22mm 1.52m-min'!K111</f>
        <v>16.190000000000001</v>
      </c>
      <c r="M403" s="24" t="str">
        <f>'120Nm 22mm 1.52m-min'!L111</f>
        <v>Acciaio inox</v>
      </c>
      <c r="N403" s="25">
        <f>'120Nm 22mm 1.52m-min'!M111</f>
        <v>143.29</v>
      </c>
      <c r="O403" s="37">
        <f>'120Nm 22mm 1.52m-min'!N111</f>
        <v>120</v>
      </c>
      <c r="P403" s="41">
        <f>'120Nm 22mm 1.52m-min'!O111</f>
        <v>22</v>
      </c>
      <c r="Q403" s="46">
        <f>'120Nm 22mm 1.52m-min'!P111</f>
        <v>1.5209999999999999</v>
      </c>
      <c r="R403" s="14">
        <f>'120Nm 22mm 1.52m-min'!Q111</f>
        <v>385</v>
      </c>
      <c r="S403" s="26">
        <f>'120Nm 22mm 1.52m-min'!R111</f>
        <v>1</v>
      </c>
    </row>
    <row r="404" spans="1:19" x14ac:dyDescent="0.25">
      <c r="A404" s="24">
        <f>'240Nm 11mm 0.76m-min'!A111</f>
        <v>3193616</v>
      </c>
      <c r="B404" s="51">
        <f>Table1[[#This Row],[Durata d''esercizio min. Doppie corse]]/(Cycle_max*60*24)</f>
        <v>63.365396825396829</v>
      </c>
      <c r="C404" s="49">
        <f>'240Nm 11mm 0.76m-min'!B111</f>
        <v>1.151</v>
      </c>
      <c r="D404" s="24" t="str">
        <f>'240Nm 11mm 0.76m-min'!C111</f>
        <v>Tr18x8P4</v>
      </c>
      <c r="E404" s="24" t="str">
        <f>'240Nm 11mm 0.76m-min'!D111</f>
        <v>Tr</v>
      </c>
      <c r="F404" s="35">
        <f>'240Nm 11mm 0.76m-min'!E111</f>
        <v>18</v>
      </c>
      <c r="G404" s="14">
        <f>'240Nm 11mm 0.76m-min'!F111</f>
        <v>8</v>
      </c>
      <c r="H404" s="41">
        <f>'240Nm 11mm 0.76m-min'!G111</f>
        <v>4</v>
      </c>
      <c r="I404" s="24" t="str">
        <f>'240Nm 11mm 0.76m-min'!H111</f>
        <v>R</v>
      </c>
      <c r="J404" s="35">
        <f>'240Nm 11mm 0.76m-min'!I111</f>
        <v>28</v>
      </c>
      <c r="K404" s="35">
        <f>'240Nm 11mm 0.76m-min'!J111</f>
        <v>35</v>
      </c>
      <c r="L404" s="25">
        <f>'240Nm 11mm 0.76m-min'!K111</f>
        <v>16.190000000000001</v>
      </c>
      <c r="M404" s="24" t="str">
        <f>'240Nm 11mm 0.76m-min'!L111</f>
        <v>Acciaio inox</v>
      </c>
      <c r="N404" s="25">
        <f>'240Nm 11mm 0.76m-min'!M111</f>
        <v>143.29</v>
      </c>
      <c r="O404" s="37">
        <f>'240Nm 11mm 0.76m-min'!N111</f>
        <v>240</v>
      </c>
      <c r="P404" s="41">
        <f>'240Nm 11mm 0.76m-min'!O111</f>
        <v>11</v>
      </c>
      <c r="Q404" s="46">
        <f>'240Nm 11mm 0.76m-min'!P111</f>
        <v>0.76049999999999995</v>
      </c>
      <c r="R404" s="14">
        <f>'240Nm 11mm 0.76m-min'!Q111</f>
        <v>192.5</v>
      </c>
      <c r="S404" s="26">
        <f>'240Nm 11mm 0.76m-min'!R111</f>
        <v>1</v>
      </c>
    </row>
    <row r="405" spans="1:19" x14ac:dyDescent="0.25">
      <c r="A405" s="24">
        <f>'80Nm 33mm 2.28m-min'!A110</f>
        <v>3136506</v>
      </c>
      <c r="B405" s="51">
        <f>Table1[[#This Row],[Durata d''esercizio min. Doppie corse]]/(Cycle_max*60*24)</f>
        <v>62.232261904761906</v>
      </c>
      <c r="C405" s="49">
        <f>'80Nm 33mm 2.28m-min'!B110</f>
        <v>0.32500000000000001</v>
      </c>
      <c r="D405" s="24" t="str">
        <f>'80Nm 33mm 2.28m-min'!C110</f>
        <v>Tr16x4</v>
      </c>
      <c r="E405" s="24" t="str">
        <f>'80Nm 33mm 2.28m-min'!D110</f>
        <v>Tr</v>
      </c>
      <c r="F405" s="35">
        <f>'80Nm 33mm 2.28m-min'!E110</f>
        <v>16</v>
      </c>
      <c r="G405" s="14" t="e">
        <f>'80Nm 33mm 2.28m-min'!F110</f>
        <v>#N/A</v>
      </c>
      <c r="H405" s="41">
        <f>'80Nm 33mm 2.28m-min'!G110</f>
        <v>4</v>
      </c>
      <c r="I405" s="24" t="str">
        <f>'80Nm 33mm 2.28m-min'!H110</f>
        <v>J</v>
      </c>
      <c r="J405" s="35">
        <f>'80Nm 33mm 2.28m-min'!I110</f>
        <v>28</v>
      </c>
      <c r="K405" s="35">
        <f>'80Nm 33mm 2.28m-min'!J110</f>
        <v>35</v>
      </c>
      <c r="L405" s="25">
        <f>'80Nm 33mm 2.28m-min'!K110</f>
        <v>14.51</v>
      </c>
      <c r="M405" s="24" t="str">
        <f>'80Nm 33mm 2.28m-min'!L110</f>
        <v>Alluminio</v>
      </c>
      <c r="N405" s="25">
        <f>'80Nm 33mm 2.28m-min'!M110</f>
        <v>177.48</v>
      </c>
      <c r="O405" s="37">
        <f>'80Nm 33mm 2.28m-min'!N110</f>
        <v>80</v>
      </c>
      <c r="P405" s="41">
        <f>'80Nm 33mm 2.28m-min'!O110</f>
        <v>33</v>
      </c>
      <c r="Q405" s="46">
        <f>'80Nm 33mm 2.28m-min'!P110</f>
        <v>2.2810000000000001</v>
      </c>
      <c r="R405" s="14">
        <f>'80Nm 33mm 2.28m-min'!Q110</f>
        <v>577.5</v>
      </c>
      <c r="S405" s="26">
        <f>'80Nm 33mm 2.28m-min'!R110</f>
        <v>1</v>
      </c>
    </row>
    <row r="406" spans="1:19" x14ac:dyDescent="0.25">
      <c r="A406" s="24">
        <f>'120Nm 22mm 1.52m-min'!A112</f>
        <v>3136506</v>
      </c>
      <c r="B406" s="51">
        <f>Table1[[#This Row],[Durata d''esercizio min. Doppie corse]]/(Cycle_max*60*24)</f>
        <v>62.232261904761906</v>
      </c>
      <c r="C406" s="49">
        <f>'120Nm 22mm 1.52m-min'!B112</f>
        <v>0.45800000000000002</v>
      </c>
      <c r="D406" s="24" t="str">
        <f>'120Nm 22mm 1.52m-min'!C112</f>
        <v>Tr16x4</v>
      </c>
      <c r="E406" s="24" t="str">
        <f>'120Nm 22mm 1.52m-min'!D112</f>
        <v>Tr</v>
      </c>
      <c r="F406" s="35">
        <f>'120Nm 22mm 1.52m-min'!E112</f>
        <v>16</v>
      </c>
      <c r="G406" s="14" t="e">
        <f>'120Nm 22mm 1.52m-min'!F112</f>
        <v>#N/A</v>
      </c>
      <c r="H406" s="41">
        <f>'120Nm 22mm 1.52m-min'!G112</f>
        <v>4</v>
      </c>
      <c r="I406" s="24" t="str">
        <f>'120Nm 22mm 1.52m-min'!H112</f>
        <v>J</v>
      </c>
      <c r="J406" s="35">
        <f>'120Nm 22mm 1.52m-min'!I112</f>
        <v>28</v>
      </c>
      <c r="K406" s="35">
        <f>'120Nm 22mm 1.52m-min'!J112</f>
        <v>35</v>
      </c>
      <c r="L406" s="25">
        <f>'120Nm 22mm 1.52m-min'!K112</f>
        <v>14.51</v>
      </c>
      <c r="M406" s="24" t="str">
        <f>'120Nm 22mm 1.52m-min'!L112</f>
        <v>Alluminio</v>
      </c>
      <c r="N406" s="25">
        <f>'120Nm 22mm 1.52m-min'!M112</f>
        <v>177.48</v>
      </c>
      <c r="O406" s="37">
        <f>'120Nm 22mm 1.52m-min'!N112</f>
        <v>120</v>
      </c>
      <c r="P406" s="41">
        <f>'120Nm 22mm 1.52m-min'!O112</f>
        <v>22</v>
      </c>
      <c r="Q406" s="46">
        <f>'120Nm 22mm 1.52m-min'!P112</f>
        <v>1.5209999999999999</v>
      </c>
      <c r="R406" s="14">
        <f>'120Nm 22mm 1.52m-min'!Q112</f>
        <v>385</v>
      </c>
      <c r="S406" s="26">
        <f>'120Nm 22mm 1.52m-min'!R112</f>
        <v>1</v>
      </c>
    </row>
    <row r="407" spans="1:19" x14ac:dyDescent="0.25">
      <c r="A407" s="24">
        <f>'240Nm 11mm 0.76m-min'!A112</f>
        <v>3136506</v>
      </c>
      <c r="B407" s="51">
        <f>Table1[[#This Row],[Durata d''esercizio min. Doppie corse]]/(Cycle_max*60*24)</f>
        <v>62.232261904761906</v>
      </c>
      <c r="C407" s="49">
        <f>'240Nm 11mm 0.76m-min'!B112</f>
        <v>0.85599999999999998</v>
      </c>
      <c r="D407" s="24" t="str">
        <f>'240Nm 11mm 0.76m-min'!C112</f>
        <v>Tr16x4</v>
      </c>
      <c r="E407" s="24" t="str">
        <f>'240Nm 11mm 0.76m-min'!D112</f>
        <v>Tr</v>
      </c>
      <c r="F407" s="35">
        <f>'240Nm 11mm 0.76m-min'!E112</f>
        <v>16</v>
      </c>
      <c r="G407" s="14" t="e">
        <f>'240Nm 11mm 0.76m-min'!F112</f>
        <v>#N/A</v>
      </c>
      <c r="H407" s="41">
        <f>'240Nm 11mm 0.76m-min'!G112</f>
        <v>4</v>
      </c>
      <c r="I407" s="24" t="str">
        <f>'240Nm 11mm 0.76m-min'!H112</f>
        <v>J</v>
      </c>
      <c r="J407" s="35">
        <f>'240Nm 11mm 0.76m-min'!I112</f>
        <v>28</v>
      </c>
      <c r="K407" s="35">
        <f>'240Nm 11mm 0.76m-min'!J112</f>
        <v>35</v>
      </c>
      <c r="L407" s="25">
        <f>'240Nm 11mm 0.76m-min'!K112</f>
        <v>14.51</v>
      </c>
      <c r="M407" s="24" t="str">
        <f>'240Nm 11mm 0.76m-min'!L112</f>
        <v>Alluminio</v>
      </c>
      <c r="N407" s="25">
        <f>'240Nm 11mm 0.76m-min'!M112</f>
        <v>177.48</v>
      </c>
      <c r="O407" s="37">
        <f>'240Nm 11mm 0.76m-min'!N112</f>
        <v>240</v>
      </c>
      <c r="P407" s="41">
        <f>'240Nm 11mm 0.76m-min'!O112</f>
        <v>11</v>
      </c>
      <c r="Q407" s="46">
        <f>'240Nm 11mm 0.76m-min'!P112</f>
        <v>0.76049999999999995</v>
      </c>
      <c r="R407" s="14">
        <f>'240Nm 11mm 0.76m-min'!Q112</f>
        <v>192.5</v>
      </c>
      <c r="S407" s="26">
        <f>'240Nm 11mm 0.76m-min'!R112</f>
        <v>1</v>
      </c>
    </row>
    <row r="408" spans="1:19" x14ac:dyDescent="0.25">
      <c r="A408" s="24">
        <f>'80Nm 33mm 2.28m-min'!A111</f>
        <v>3006332</v>
      </c>
      <c r="B408" s="51">
        <f>Table1[[#This Row],[Durata d''esercizio min. Doppie corse]]/(Cycle_max*60*24)</f>
        <v>59.649444444444441</v>
      </c>
      <c r="C408" s="49">
        <f>'80Nm 33mm 2.28m-min'!B111</f>
        <v>0.47199999999999998</v>
      </c>
      <c r="D408" s="24" t="str">
        <f>'80Nm 33mm 2.28m-min'!C111</f>
        <v>Ds12x15</v>
      </c>
      <c r="E408" s="24" t="str">
        <f>'80Nm 33mm 2.28m-min'!D111</f>
        <v>Ds</v>
      </c>
      <c r="F408" s="35">
        <f>'80Nm 33mm 2.28m-min'!E111</f>
        <v>12</v>
      </c>
      <c r="G408" s="14" t="e">
        <f>'80Nm 33mm 2.28m-min'!F111</f>
        <v>#N/A</v>
      </c>
      <c r="H408" s="41">
        <f>'80Nm 33mm 2.28m-min'!G111</f>
        <v>15</v>
      </c>
      <c r="I408" s="24" t="str">
        <f>'80Nm 33mm 2.28m-min'!H111</f>
        <v>J</v>
      </c>
      <c r="J408" s="35">
        <f>'80Nm 33mm 2.28m-min'!I111</f>
        <v>28</v>
      </c>
      <c r="K408" s="35">
        <f>'80Nm 33mm 2.28m-min'!J111</f>
        <v>35</v>
      </c>
      <c r="L408" s="25" t="str">
        <f>'80Nm 33mm 2.28m-min'!K111</f>
        <v>Su richiesta</v>
      </c>
      <c r="M408" s="24" t="str">
        <f>'80Nm 33mm 2.28m-min'!L111</f>
        <v>Acciaio inox</v>
      </c>
      <c r="N408" s="25" t="str">
        <f>'80Nm 33mm 2.28m-min'!M111</f>
        <v>Su richiesta</v>
      </c>
      <c r="O408" s="37">
        <f>'80Nm 33mm 2.28m-min'!N111</f>
        <v>80</v>
      </c>
      <c r="P408" s="41">
        <f>'80Nm 33mm 2.28m-min'!O111</f>
        <v>33</v>
      </c>
      <c r="Q408" s="46">
        <f>'80Nm 33mm 2.28m-min'!P111</f>
        <v>2.2810000000000001</v>
      </c>
      <c r="R408" s="14">
        <f>'80Nm 33mm 2.28m-min'!Q111</f>
        <v>154</v>
      </c>
      <c r="S408" s="26">
        <f>'80Nm 33mm 2.28m-min'!R111</f>
        <v>1</v>
      </c>
    </row>
    <row r="409" spans="1:19" x14ac:dyDescent="0.25">
      <c r="A409" s="24">
        <f>'120Nm 22mm 1.52m-min'!A113</f>
        <v>3006332</v>
      </c>
      <c r="B409" s="51">
        <f>Table1[[#This Row],[Durata d''esercizio min. Doppie corse]]/(Cycle_max*60*24)</f>
        <v>59.649444444444441</v>
      </c>
      <c r="C409" s="49">
        <f>'120Nm 22mm 1.52m-min'!B113</f>
        <v>0.67700000000000005</v>
      </c>
      <c r="D409" s="24" t="str">
        <f>'120Nm 22mm 1.52m-min'!C113</f>
        <v>Ds12x15</v>
      </c>
      <c r="E409" s="24" t="str">
        <f>'120Nm 22mm 1.52m-min'!D113</f>
        <v>Ds</v>
      </c>
      <c r="F409" s="35">
        <f>'120Nm 22mm 1.52m-min'!E113</f>
        <v>12</v>
      </c>
      <c r="G409" s="14" t="e">
        <f>'120Nm 22mm 1.52m-min'!F113</f>
        <v>#N/A</v>
      </c>
      <c r="H409" s="41">
        <f>'120Nm 22mm 1.52m-min'!G113</f>
        <v>15</v>
      </c>
      <c r="I409" s="24" t="str">
        <f>'120Nm 22mm 1.52m-min'!H113</f>
        <v>J</v>
      </c>
      <c r="J409" s="35">
        <f>'120Nm 22mm 1.52m-min'!I113</f>
        <v>28</v>
      </c>
      <c r="K409" s="35">
        <f>'120Nm 22mm 1.52m-min'!J113</f>
        <v>35</v>
      </c>
      <c r="L409" s="25" t="str">
        <f>'120Nm 22mm 1.52m-min'!K113</f>
        <v>Su richiesta</v>
      </c>
      <c r="M409" s="24" t="str">
        <f>'120Nm 22mm 1.52m-min'!L113</f>
        <v>Acciaio inox</v>
      </c>
      <c r="N409" s="25" t="str">
        <f>'120Nm 22mm 1.52m-min'!M113</f>
        <v>Su richiesta</v>
      </c>
      <c r="O409" s="37">
        <f>'120Nm 22mm 1.52m-min'!N113</f>
        <v>120</v>
      </c>
      <c r="P409" s="41">
        <f>'120Nm 22mm 1.52m-min'!O113</f>
        <v>22</v>
      </c>
      <c r="Q409" s="46">
        <f>'120Nm 22mm 1.52m-min'!P113</f>
        <v>1.5209999999999999</v>
      </c>
      <c r="R409" s="14">
        <f>'120Nm 22mm 1.52m-min'!Q113</f>
        <v>102.66666666666667</v>
      </c>
      <c r="S409" s="26">
        <f>'120Nm 22mm 1.52m-min'!R113</f>
        <v>1</v>
      </c>
    </row>
    <row r="410" spans="1:19" x14ac:dyDescent="0.25">
      <c r="A410" s="24">
        <f>'240Nm 11mm 0.76m-min'!A113</f>
        <v>3006332</v>
      </c>
      <c r="B410" s="51">
        <f>Table1[[#This Row],[Durata d''esercizio min. Doppie corse]]/(Cycle_max*60*24)</f>
        <v>59.649444444444441</v>
      </c>
      <c r="C410" s="49">
        <f>'240Nm 11mm 0.76m-min'!B113</f>
        <v>1.2949999999999999</v>
      </c>
      <c r="D410" s="24" t="str">
        <f>'240Nm 11mm 0.76m-min'!C113</f>
        <v>Ds12x15</v>
      </c>
      <c r="E410" s="24" t="str">
        <f>'240Nm 11mm 0.76m-min'!D113</f>
        <v>Ds</v>
      </c>
      <c r="F410" s="35">
        <f>'240Nm 11mm 0.76m-min'!E113</f>
        <v>12</v>
      </c>
      <c r="G410" s="14" t="e">
        <f>'240Nm 11mm 0.76m-min'!F113</f>
        <v>#N/A</v>
      </c>
      <c r="H410" s="41">
        <f>'240Nm 11mm 0.76m-min'!G113</f>
        <v>15</v>
      </c>
      <c r="I410" s="24" t="str">
        <f>'240Nm 11mm 0.76m-min'!H113</f>
        <v>J</v>
      </c>
      <c r="J410" s="35">
        <f>'240Nm 11mm 0.76m-min'!I113</f>
        <v>28</v>
      </c>
      <c r="K410" s="35">
        <f>'240Nm 11mm 0.76m-min'!J113</f>
        <v>35</v>
      </c>
      <c r="L410" s="25" t="str">
        <f>'240Nm 11mm 0.76m-min'!K113</f>
        <v>Su richiesta</v>
      </c>
      <c r="M410" s="24" t="str">
        <f>'240Nm 11mm 0.76m-min'!L113</f>
        <v>Acciaio inox</v>
      </c>
      <c r="N410" s="25" t="str">
        <f>'240Nm 11mm 0.76m-min'!M113</f>
        <v>Su richiesta</v>
      </c>
      <c r="O410" s="37">
        <f>'240Nm 11mm 0.76m-min'!N113</f>
        <v>240</v>
      </c>
      <c r="P410" s="41">
        <f>'240Nm 11mm 0.76m-min'!O113</f>
        <v>11</v>
      </c>
      <c r="Q410" s="46">
        <f>'240Nm 11mm 0.76m-min'!P113</f>
        <v>0.76049999999999995</v>
      </c>
      <c r="R410" s="14">
        <f>'240Nm 11mm 0.76m-min'!Q113</f>
        <v>51.333333333333336</v>
      </c>
      <c r="S410" s="26">
        <f>'240Nm 11mm 0.76m-min'!R113</f>
        <v>1</v>
      </c>
    </row>
    <row r="411" spans="1:19" x14ac:dyDescent="0.25">
      <c r="A411" s="24">
        <f>'80Nm 33mm 2.28m-min'!A112</f>
        <v>2991745</v>
      </c>
      <c r="B411" s="51">
        <f>Table1[[#This Row],[Durata d''esercizio min. Doppie corse]]/(Cycle_max*60*24)</f>
        <v>59.360019841269839</v>
      </c>
      <c r="C411" s="49">
        <f>'80Nm 33mm 2.28m-min'!B112</f>
        <v>0.32500000000000001</v>
      </c>
      <c r="D411" s="24" t="str">
        <f>'80Nm 33mm 2.28m-min'!C112</f>
        <v>Tr16x4</v>
      </c>
      <c r="E411" s="24" t="str">
        <f>'80Nm 33mm 2.28m-min'!D112</f>
        <v>Tr</v>
      </c>
      <c r="F411" s="35">
        <f>'80Nm 33mm 2.28m-min'!E112</f>
        <v>16</v>
      </c>
      <c r="G411" s="14" t="e">
        <f>'80Nm 33mm 2.28m-min'!F112</f>
        <v>#N/A</v>
      </c>
      <c r="H411" s="41">
        <f>'80Nm 33mm 2.28m-min'!G112</f>
        <v>4</v>
      </c>
      <c r="I411" s="24" t="str">
        <f>'80Nm 33mm 2.28m-min'!H112</f>
        <v>W300</v>
      </c>
      <c r="J411" s="35">
        <f>'80Nm 33mm 2.28m-min'!I112</f>
        <v>28</v>
      </c>
      <c r="K411" s="35">
        <f>'80Nm 33mm 2.28m-min'!J112</f>
        <v>35</v>
      </c>
      <c r="L411" s="25">
        <f>'80Nm 33mm 2.28m-min'!K112</f>
        <v>17.68</v>
      </c>
      <c r="M411" s="24" t="str">
        <f>'80Nm 33mm 2.28m-min'!L112</f>
        <v>Alluminio</v>
      </c>
      <c r="N411" s="25">
        <f>'80Nm 33mm 2.28m-min'!M112</f>
        <v>177.48</v>
      </c>
      <c r="O411" s="37">
        <f>'80Nm 33mm 2.28m-min'!N112</f>
        <v>80</v>
      </c>
      <c r="P411" s="41">
        <f>'80Nm 33mm 2.28m-min'!O112</f>
        <v>33</v>
      </c>
      <c r="Q411" s="46">
        <f>'80Nm 33mm 2.28m-min'!P112</f>
        <v>2.2810000000000001</v>
      </c>
      <c r="R411" s="14">
        <f>'80Nm 33mm 2.28m-min'!Q112</f>
        <v>577.5</v>
      </c>
      <c r="S411" s="26">
        <f>'80Nm 33mm 2.28m-min'!R112</f>
        <v>1</v>
      </c>
    </row>
    <row r="412" spans="1:19" x14ac:dyDescent="0.25">
      <c r="A412" s="24">
        <f>'120Nm 22mm 1.52m-min'!A114</f>
        <v>2991745</v>
      </c>
      <c r="B412" s="51">
        <f>Table1[[#This Row],[Durata d''esercizio min. Doppie corse]]/(Cycle_max*60*24)</f>
        <v>59.360019841269839</v>
      </c>
      <c r="C412" s="49">
        <f>'120Nm 22mm 1.52m-min'!B114</f>
        <v>0.45800000000000002</v>
      </c>
      <c r="D412" s="24" t="str">
        <f>'120Nm 22mm 1.52m-min'!C114</f>
        <v>Tr16x4</v>
      </c>
      <c r="E412" s="24" t="str">
        <f>'120Nm 22mm 1.52m-min'!D114</f>
        <v>Tr</v>
      </c>
      <c r="F412" s="35">
        <f>'120Nm 22mm 1.52m-min'!E114</f>
        <v>16</v>
      </c>
      <c r="G412" s="14" t="e">
        <f>'120Nm 22mm 1.52m-min'!F114</f>
        <v>#N/A</v>
      </c>
      <c r="H412" s="41">
        <f>'120Nm 22mm 1.52m-min'!G114</f>
        <v>4</v>
      </c>
      <c r="I412" s="24" t="str">
        <f>'120Nm 22mm 1.52m-min'!H114</f>
        <v>W300</v>
      </c>
      <c r="J412" s="35">
        <f>'120Nm 22mm 1.52m-min'!I114</f>
        <v>28</v>
      </c>
      <c r="K412" s="35">
        <f>'120Nm 22mm 1.52m-min'!J114</f>
        <v>35</v>
      </c>
      <c r="L412" s="25">
        <f>'120Nm 22mm 1.52m-min'!K114</f>
        <v>17.68</v>
      </c>
      <c r="M412" s="24" t="str">
        <f>'120Nm 22mm 1.52m-min'!L114</f>
        <v>Alluminio</v>
      </c>
      <c r="N412" s="25">
        <f>'120Nm 22mm 1.52m-min'!M114</f>
        <v>177.48</v>
      </c>
      <c r="O412" s="37">
        <f>'120Nm 22mm 1.52m-min'!N114</f>
        <v>120</v>
      </c>
      <c r="P412" s="41">
        <f>'120Nm 22mm 1.52m-min'!O114</f>
        <v>22</v>
      </c>
      <c r="Q412" s="46">
        <f>'120Nm 22mm 1.52m-min'!P114</f>
        <v>1.5209999999999999</v>
      </c>
      <c r="R412" s="14">
        <f>'120Nm 22mm 1.52m-min'!Q114</f>
        <v>385</v>
      </c>
      <c r="S412" s="26">
        <f>'120Nm 22mm 1.52m-min'!R114</f>
        <v>1</v>
      </c>
    </row>
    <row r="413" spans="1:19" x14ac:dyDescent="0.25">
      <c r="A413" s="24">
        <f>'240Nm 11mm 0.76m-min'!A114</f>
        <v>2991745</v>
      </c>
      <c r="B413" s="51">
        <f>Table1[[#This Row],[Durata d''esercizio min. Doppie corse]]/(Cycle_max*60*24)</f>
        <v>59.360019841269839</v>
      </c>
      <c r="C413" s="49">
        <f>'240Nm 11mm 0.76m-min'!B114</f>
        <v>0.85599999999999998</v>
      </c>
      <c r="D413" s="24" t="str">
        <f>'240Nm 11mm 0.76m-min'!C114</f>
        <v>Tr16x4</v>
      </c>
      <c r="E413" s="24" t="str">
        <f>'240Nm 11mm 0.76m-min'!D114</f>
        <v>Tr</v>
      </c>
      <c r="F413" s="35">
        <f>'240Nm 11mm 0.76m-min'!E114</f>
        <v>16</v>
      </c>
      <c r="G413" s="14" t="e">
        <f>'240Nm 11mm 0.76m-min'!F114</f>
        <v>#N/A</v>
      </c>
      <c r="H413" s="41">
        <f>'240Nm 11mm 0.76m-min'!G114</f>
        <v>4</v>
      </c>
      <c r="I413" s="24" t="str">
        <f>'240Nm 11mm 0.76m-min'!H114</f>
        <v>W300</v>
      </c>
      <c r="J413" s="35">
        <f>'240Nm 11mm 0.76m-min'!I114</f>
        <v>28</v>
      </c>
      <c r="K413" s="35">
        <f>'240Nm 11mm 0.76m-min'!J114</f>
        <v>35</v>
      </c>
      <c r="L413" s="25">
        <f>'240Nm 11mm 0.76m-min'!K114</f>
        <v>17.68</v>
      </c>
      <c r="M413" s="24" t="str">
        <f>'240Nm 11mm 0.76m-min'!L114</f>
        <v>Alluminio</v>
      </c>
      <c r="N413" s="25">
        <f>'240Nm 11mm 0.76m-min'!M114</f>
        <v>177.48</v>
      </c>
      <c r="O413" s="37">
        <f>'240Nm 11mm 0.76m-min'!N114</f>
        <v>240</v>
      </c>
      <c r="P413" s="41">
        <f>'240Nm 11mm 0.76m-min'!O114</f>
        <v>11</v>
      </c>
      <c r="Q413" s="46">
        <f>'240Nm 11mm 0.76m-min'!P114</f>
        <v>0.76049999999999995</v>
      </c>
      <c r="R413" s="14">
        <f>'240Nm 11mm 0.76m-min'!Q114</f>
        <v>192.5</v>
      </c>
      <c r="S413" s="26">
        <f>'240Nm 11mm 0.76m-min'!R114</f>
        <v>1</v>
      </c>
    </row>
    <row r="414" spans="1:19" x14ac:dyDescent="0.25">
      <c r="A414" s="24">
        <f>'80Nm 33mm 2.28m-min'!A113</f>
        <v>2976481</v>
      </c>
      <c r="B414" s="51">
        <f>Table1[[#This Row],[Durata d''esercizio min. Doppie corse]]/(Cycle_max*60*24)</f>
        <v>59.057162698412696</v>
      </c>
      <c r="C414" s="49">
        <f>'80Nm 33mm 2.28m-min'!B113</f>
        <v>0.28699999999999998</v>
      </c>
      <c r="D414" s="24" t="str">
        <f>'80Nm 33mm 2.28m-min'!C113</f>
        <v>Tr14x4</v>
      </c>
      <c r="E414" s="24" t="str">
        <f>'80Nm 33mm 2.28m-min'!D113</f>
        <v>Tr</v>
      </c>
      <c r="F414" s="35">
        <f>'80Nm 33mm 2.28m-min'!E113</f>
        <v>14</v>
      </c>
      <c r="G414" s="14" t="e">
        <f>'80Nm 33mm 2.28m-min'!F113</f>
        <v>#N/A</v>
      </c>
      <c r="H414" s="41">
        <f>'80Nm 33mm 2.28m-min'!G113</f>
        <v>4</v>
      </c>
      <c r="I414" s="24" t="str">
        <f>'80Nm 33mm 2.28m-min'!H113</f>
        <v>J</v>
      </c>
      <c r="J414" s="35">
        <f>'80Nm 33mm 2.28m-min'!I113</f>
        <v>28</v>
      </c>
      <c r="K414" s="35">
        <f>'80Nm 33mm 2.28m-min'!J113</f>
        <v>35</v>
      </c>
      <c r="L414" s="25">
        <f>'80Nm 33mm 2.28m-min'!K113</f>
        <v>14.51</v>
      </c>
      <c r="M414" s="24" t="str">
        <f>'80Nm 33mm 2.28m-min'!L113</f>
        <v>Acciaio inox</v>
      </c>
      <c r="N414" s="25">
        <f>'80Nm 33mm 2.28m-min'!M113</f>
        <v>76.59</v>
      </c>
      <c r="O414" s="37">
        <f>'80Nm 33mm 2.28m-min'!N113</f>
        <v>80</v>
      </c>
      <c r="P414" s="41">
        <f>'80Nm 33mm 2.28m-min'!O113</f>
        <v>33</v>
      </c>
      <c r="Q414" s="46">
        <f>'80Nm 33mm 2.28m-min'!P113</f>
        <v>2.2810000000000001</v>
      </c>
      <c r="R414" s="14">
        <f>'80Nm 33mm 2.28m-min'!Q113</f>
        <v>577.5</v>
      </c>
      <c r="S414" s="26">
        <f>'80Nm 33mm 2.28m-min'!R113</f>
        <v>1</v>
      </c>
    </row>
    <row r="415" spans="1:19" x14ac:dyDescent="0.25">
      <c r="A415" s="24">
        <f>'120Nm 22mm 1.52m-min'!A115</f>
        <v>2976481</v>
      </c>
      <c r="B415" s="51">
        <f>Table1[[#This Row],[Durata d''esercizio min. Doppie corse]]/(Cycle_max*60*24)</f>
        <v>59.057162698412696</v>
      </c>
      <c r="C415" s="49">
        <f>'120Nm 22mm 1.52m-min'!B115</f>
        <v>0.40100000000000002</v>
      </c>
      <c r="D415" s="24" t="str">
        <f>'120Nm 22mm 1.52m-min'!C115</f>
        <v>Tr14x4</v>
      </c>
      <c r="E415" s="24" t="str">
        <f>'120Nm 22mm 1.52m-min'!D115</f>
        <v>Tr</v>
      </c>
      <c r="F415" s="35">
        <f>'120Nm 22mm 1.52m-min'!E115</f>
        <v>14</v>
      </c>
      <c r="G415" s="14" t="e">
        <f>'120Nm 22mm 1.52m-min'!F115</f>
        <v>#N/A</v>
      </c>
      <c r="H415" s="41">
        <f>'120Nm 22mm 1.52m-min'!G115</f>
        <v>4</v>
      </c>
      <c r="I415" s="24" t="str">
        <f>'120Nm 22mm 1.52m-min'!H115</f>
        <v>J</v>
      </c>
      <c r="J415" s="35">
        <f>'120Nm 22mm 1.52m-min'!I115</f>
        <v>28</v>
      </c>
      <c r="K415" s="35">
        <f>'120Nm 22mm 1.52m-min'!J115</f>
        <v>35</v>
      </c>
      <c r="L415" s="25">
        <f>'120Nm 22mm 1.52m-min'!K115</f>
        <v>14.51</v>
      </c>
      <c r="M415" s="24" t="str">
        <f>'120Nm 22mm 1.52m-min'!L115</f>
        <v>Acciaio inox</v>
      </c>
      <c r="N415" s="25">
        <f>'120Nm 22mm 1.52m-min'!M115</f>
        <v>76.59</v>
      </c>
      <c r="O415" s="37">
        <f>'120Nm 22mm 1.52m-min'!N115</f>
        <v>120</v>
      </c>
      <c r="P415" s="41">
        <f>'120Nm 22mm 1.52m-min'!O115</f>
        <v>22</v>
      </c>
      <c r="Q415" s="46">
        <f>'120Nm 22mm 1.52m-min'!P115</f>
        <v>1.5209999999999999</v>
      </c>
      <c r="R415" s="14">
        <f>'120Nm 22mm 1.52m-min'!Q115</f>
        <v>385</v>
      </c>
      <c r="S415" s="26">
        <f>'120Nm 22mm 1.52m-min'!R115</f>
        <v>1</v>
      </c>
    </row>
    <row r="416" spans="1:19" x14ac:dyDescent="0.25">
      <c r="A416" s="24">
        <f>'240Nm 11mm 0.76m-min'!A115</f>
        <v>2976481</v>
      </c>
      <c r="B416" s="51">
        <f>Table1[[#This Row],[Durata d''esercizio min. Doppie corse]]/(Cycle_max*60*24)</f>
        <v>59.057162698412696</v>
      </c>
      <c r="C416" s="49">
        <f>'240Nm 11mm 0.76m-min'!B115</f>
        <v>0.74199999999999999</v>
      </c>
      <c r="D416" s="24" t="str">
        <f>'240Nm 11mm 0.76m-min'!C115</f>
        <v>Tr14x4</v>
      </c>
      <c r="E416" s="24" t="str">
        <f>'240Nm 11mm 0.76m-min'!D115</f>
        <v>Tr</v>
      </c>
      <c r="F416" s="35">
        <f>'240Nm 11mm 0.76m-min'!E115</f>
        <v>14</v>
      </c>
      <c r="G416" s="14" t="e">
        <f>'240Nm 11mm 0.76m-min'!F115</f>
        <v>#N/A</v>
      </c>
      <c r="H416" s="41">
        <f>'240Nm 11mm 0.76m-min'!G115</f>
        <v>4</v>
      </c>
      <c r="I416" s="24" t="str">
        <f>'240Nm 11mm 0.76m-min'!H115</f>
        <v>J</v>
      </c>
      <c r="J416" s="35">
        <f>'240Nm 11mm 0.76m-min'!I115</f>
        <v>28</v>
      </c>
      <c r="K416" s="35">
        <f>'240Nm 11mm 0.76m-min'!J115</f>
        <v>35</v>
      </c>
      <c r="L416" s="25">
        <f>'240Nm 11mm 0.76m-min'!K115</f>
        <v>14.51</v>
      </c>
      <c r="M416" s="24" t="str">
        <f>'240Nm 11mm 0.76m-min'!L115</f>
        <v>Acciaio inox</v>
      </c>
      <c r="N416" s="25">
        <f>'240Nm 11mm 0.76m-min'!M115</f>
        <v>76.59</v>
      </c>
      <c r="O416" s="37">
        <f>'240Nm 11mm 0.76m-min'!N115</f>
        <v>240</v>
      </c>
      <c r="P416" s="41">
        <f>'240Nm 11mm 0.76m-min'!O115</f>
        <v>11</v>
      </c>
      <c r="Q416" s="46">
        <f>'240Nm 11mm 0.76m-min'!P115</f>
        <v>0.76049999999999995</v>
      </c>
      <c r="R416" s="14">
        <f>'240Nm 11mm 0.76m-min'!Q115</f>
        <v>192.5</v>
      </c>
      <c r="S416" s="26">
        <f>'240Nm 11mm 0.76m-min'!R115</f>
        <v>1</v>
      </c>
    </row>
    <row r="417" spans="1:19" x14ac:dyDescent="0.25">
      <c r="A417" s="24">
        <f>'80Nm 33mm 2.28m-min'!A114</f>
        <v>2972018</v>
      </c>
      <c r="B417" s="51">
        <f>Table1[[#This Row],[Durata d''esercizio min. Doppie corse]]/(Cycle_max*60*24)</f>
        <v>58.968611111111109</v>
      </c>
      <c r="C417" s="49">
        <f>'80Nm 33mm 2.28m-min'!B114</f>
        <v>0.40400000000000003</v>
      </c>
      <c r="D417" s="24" t="str">
        <f>'80Nm 33mm 2.28m-min'!C114</f>
        <v>Tr16x8P4</v>
      </c>
      <c r="E417" s="24" t="str">
        <f>'80Nm 33mm 2.28m-min'!D114</f>
        <v>Tr</v>
      </c>
      <c r="F417" s="35">
        <f>'80Nm 33mm 2.28m-min'!E114</f>
        <v>16</v>
      </c>
      <c r="G417" s="14">
        <f>'80Nm 33mm 2.28m-min'!F114</f>
        <v>8</v>
      </c>
      <c r="H417" s="41">
        <f>'80Nm 33mm 2.28m-min'!G114</f>
        <v>4</v>
      </c>
      <c r="I417" s="24" t="str">
        <f>'80Nm 33mm 2.28m-min'!H114</f>
        <v>J</v>
      </c>
      <c r="J417" s="35">
        <f>'80Nm 33mm 2.28m-min'!I114</f>
        <v>28</v>
      </c>
      <c r="K417" s="35">
        <f>'80Nm 33mm 2.28m-min'!J114</f>
        <v>35</v>
      </c>
      <c r="L417" s="25">
        <f>'80Nm 33mm 2.28m-min'!K114</f>
        <v>15.66</v>
      </c>
      <c r="M417" s="24" t="str">
        <f>'80Nm 33mm 2.28m-min'!L114</f>
        <v>Acciaio inox</v>
      </c>
      <c r="N417" s="25">
        <f>'80Nm 33mm 2.28m-min'!M114</f>
        <v>99.59</v>
      </c>
      <c r="O417" s="37">
        <f>'80Nm 33mm 2.28m-min'!N114</f>
        <v>80</v>
      </c>
      <c r="P417" s="41">
        <f>'80Nm 33mm 2.28m-min'!O114</f>
        <v>33</v>
      </c>
      <c r="Q417" s="46">
        <f>'80Nm 33mm 2.28m-min'!P114</f>
        <v>2.2810000000000001</v>
      </c>
      <c r="R417" s="14">
        <f>'80Nm 33mm 2.28m-min'!Q114</f>
        <v>577.5</v>
      </c>
      <c r="S417" s="26">
        <f>'80Nm 33mm 2.28m-min'!R114</f>
        <v>1</v>
      </c>
    </row>
    <row r="418" spans="1:19" x14ac:dyDescent="0.25">
      <c r="A418" s="24">
        <f>'120Nm 22mm 1.52m-min'!A116</f>
        <v>2972018</v>
      </c>
      <c r="B418" s="51">
        <f>Table1[[#This Row],[Durata d''esercizio min. Doppie corse]]/(Cycle_max*60*24)</f>
        <v>58.968611111111109</v>
      </c>
      <c r="C418" s="49">
        <f>'120Nm 22mm 1.52m-min'!B116</f>
        <v>0.57599999999999996</v>
      </c>
      <c r="D418" s="24" t="str">
        <f>'120Nm 22mm 1.52m-min'!C116</f>
        <v>Tr16x8P4</v>
      </c>
      <c r="E418" s="24" t="str">
        <f>'120Nm 22mm 1.52m-min'!D116</f>
        <v>Tr</v>
      </c>
      <c r="F418" s="35">
        <f>'120Nm 22mm 1.52m-min'!E116</f>
        <v>16</v>
      </c>
      <c r="G418" s="14">
        <f>'120Nm 22mm 1.52m-min'!F116</f>
        <v>8</v>
      </c>
      <c r="H418" s="41">
        <f>'120Nm 22mm 1.52m-min'!G116</f>
        <v>4</v>
      </c>
      <c r="I418" s="24" t="str">
        <f>'120Nm 22mm 1.52m-min'!H116</f>
        <v>J</v>
      </c>
      <c r="J418" s="35">
        <f>'120Nm 22mm 1.52m-min'!I116</f>
        <v>28</v>
      </c>
      <c r="K418" s="35">
        <f>'120Nm 22mm 1.52m-min'!J116</f>
        <v>35</v>
      </c>
      <c r="L418" s="25">
        <f>'120Nm 22mm 1.52m-min'!K116</f>
        <v>15.66</v>
      </c>
      <c r="M418" s="24" t="str">
        <f>'120Nm 22mm 1.52m-min'!L116</f>
        <v>Acciaio inox</v>
      </c>
      <c r="N418" s="25">
        <f>'120Nm 22mm 1.52m-min'!M116</f>
        <v>99.59</v>
      </c>
      <c r="O418" s="37">
        <f>'120Nm 22mm 1.52m-min'!N116</f>
        <v>120</v>
      </c>
      <c r="P418" s="41">
        <f>'120Nm 22mm 1.52m-min'!O116</f>
        <v>22</v>
      </c>
      <c r="Q418" s="46">
        <f>'120Nm 22mm 1.52m-min'!P116</f>
        <v>1.5209999999999999</v>
      </c>
      <c r="R418" s="14">
        <f>'120Nm 22mm 1.52m-min'!Q116</f>
        <v>385</v>
      </c>
      <c r="S418" s="26">
        <f>'120Nm 22mm 1.52m-min'!R116</f>
        <v>1</v>
      </c>
    </row>
    <row r="419" spans="1:19" x14ac:dyDescent="0.25">
      <c r="A419" s="24">
        <f>'240Nm 11mm 0.76m-min'!A116</f>
        <v>2972018</v>
      </c>
      <c r="B419" s="51">
        <f>Table1[[#This Row],[Durata d''esercizio min. Doppie corse]]/(Cycle_max*60*24)</f>
        <v>58.968611111111109</v>
      </c>
      <c r="C419" s="49">
        <f>'240Nm 11mm 0.76m-min'!B116</f>
        <v>1.0920000000000001</v>
      </c>
      <c r="D419" s="24" t="str">
        <f>'240Nm 11mm 0.76m-min'!C116</f>
        <v>Tr16x8P4</v>
      </c>
      <c r="E419" s="24" t="str">
        <f>'240Nm 11mm 0.76m-min'!D116</f>
        <v>Tr</v>
      </c>
      <c r="F419" s="35">
        <f>'240Nm 11mm 0.76m-min'!E116</f>
        <v>16</v>
      </c>
      <c r="G419" s="14">
        <f>'240Nm 11mm 0.76m-min'!F116</f>
        <v>8</v>
      </c>
      <c r="H419" s="41">
        <f>'240Nm 11mm 0.76m-min'!G116</f>
        <v>4</v>
      </c>
      <c r="I419" s="24" t="str">
        <f>'240Nm 11mm 0.76m-min'!H116</f>
        <v>J</v>
      </c>
      <c r="J419" s="35">
        <f>'240Nm 11mm 0.76m-min'!I116</f>
        <v>28</v>
      </c>
      <c r="K419" s="35">
        <f>'240Nm 11mm 0.76m-min'!J116</f>
        <v>35</v>
      </c>
      <c r="L419" s="25">
        <f>'240Nm 11mm 0.76m-min'!K116</f>
        <v>15.66</v>
      </c>
      <c r="M419" s="24" t="str">
        <f>'240Nm 11mm 0.76m-min'!L116</f>
        <v>Acciaio inox</v>
      </c>
      <c r="N419" s="25">
        <f>'240Nm 11mm 0.76m-min'!M116</f>
        <v>99.59</v>
      </c>
      <c r="O419" s="37">
        <f>'240Nm 11mm 0.76m-min'!N116</f>
        <v>240</v>
      </c>
      <c r="P419" s="41">
        <f>'240Nm 11mm 0.76m-min'!O116</f>
        <v>11</v>
      </c>
      <c r="Q419" s="46">
        <f>'240Nm 11mm 0.76m-min'!P116</f>
        <v>0.76049999999999995</v>
      </c>
      <c r="R419" s="14">
        <f>'240Nm 11mm 0.76m-min'!Q116</f>
        <v>192.5</v>
      </c>
      <c r="S419" s="26">
        <f>'240Nm 11mm 0.76m-min'!R116</f>
        <v>1</v>
      </c>
    </row>
    <row r="420" spans="1:19" x14ac:dyDescent="0.25">
      <c r="A420" s="24">
        <f>'80Nm 33mm 2.28m-min'!A115</f>
        <v>2902439</v>
      </c>
      <c r="B420" s="51">
        <f>Table1[[#This Row],[Durata d''esercizio min. Doppie corse]]/(Cycle_max*60*24)</f>
        <v>57.588075396825396</v>
      </c>
      <c r="C420" s="49">
        <f>'80Nm 33mm 2.28m-min'!B115</f>
        <v>0.32500000000000001</v>
      </c>
      <c r="D420" s="24" t="str">
        <f>'80Nm 33mm 2.28m-min'!C115</f>
        <v>Tr16x4</v>
      </c>
      <c r="E420" s="24" t="str">
        <f>'80Nm 33mm 2.28m-min'!D115</f>
        <v>Tr</v>
      </c>
      <c r="F420" s="35">
        <f>'80Nm 33mm 2.28m-min'!E115</f>
        <v>16</v>
      </c>
      <c r="G420" s="14" t="e">
        <f>'80Nm 33mm 2.28m-min'!F115</f>
        <v>#N/A</v>
      </c>
      <c r="H420" s="41">
        <f>'80Nm 33mm 2.28m-min'!G115</f>
        <v>4</v>
      </c>
      <c r="I420" s="24" t="str">
        <f>'80Nm 33mm 2.28m-min'!H115</f>
        <v>R</v>
      </c>
      <c r="J420" s="35">
        <f>'80Nm 33mm 2.28m-min'!I115</f>
        <v>28</v>
      </c>
      <c r="K420" s="35">
        <f>'80Nm 33mm 2.28m-min'!J115</f>
        <v>35</v>
      </c>
      <c r="L420" s="25">
        <f>'80Nm 33mm 2.28m-min'!K115</f>
        <v>12.47</v>
      </c>
      <c r="M420" s="24" t="str">
        <f>'80Nm 33mm 2.28m-min'!L115</f>
        <v>Alluminio</v>
      </c>
      <c r="N420" s="25">
        <f>'80Nm 33mm 2.28m-min'!M115</f>
        <v>177.48</v>
      </c>
      <c r="O420" s="37">
        <f>'80Nm 33mm 2.28m-min'!N115</f>
        <v>80</v>
      </c>
      <c r="P420" s="41">
        <f>'80Nm 33mm 2.28m-min'!O115</f>
        <v>33</v>
      </c>
      <c r="Q420" s="46">
        <f>'80Nm 33mm 2.28m-min'!P115</f>
        <v>2.2810000000000001</v>
      </c>
      <c r="R420" s="14">
        <f>'80Nm 33mm 2.28m-min'!Q115</f>
        <v>577.5</v>
      </c>
      <c r="S420" s="26">
        <f>'80Nm 33mm 2.28m-min'!R115</f>
        <v>1</v>
      </c>
    </row>
    <row r="421" spans="1:19" x14ac:dyDescent="0.25">
      <c r="A421" s="24">
        <f>'120Nm 22mm 1.52m-min'!A117</f>
        <v>2902439</v>
      </c>
      <c r="B421" s="51">
        <f>Table1[[#This Row],[Durata d''esercizio min. Doppie corse]]/(Cycle_max*60*24)</f>
        <v>57.588075396825396</v>
      </c>
      <c r="C421" s="49">
        <f>'120Nm 22mm 1.52m-min'!B117</f>
        <v>0.45800000000000002</v>
      </c>
      <c r="D421" s="24" t="str">
        <f>'120Nm 22mm 1.52m-min'!C117</f>
        <v>Tr16x4</v>
      </c>
      <c r="E421" s="24" t="str">
        <f>'120Nm 22mm 1.52m-min'!D117</f>
        <v>Tr</v>
      </c>
      <c r="F421" s="35">
        <f>'120Nm 22mm 1.52m-min'!E117</f>
        <v>16</v>
      </c>
      <c r="G421" s="14" t="e">
        <f>'120Nm 22mm 1.52m-min'!F117</f>
        <v>#N/A</v>
      </c>
      <c r="H421" s="41">
        <f>'120Nm 22mm 1.52m-min'!G117</f>
        <v>4</v>
      </c>
      <c r="I421" s="24" t="str">
        <f>'120Nm 22mm 1.52m-min'!H117</f>
        <v>R</v>
      </c>
      <c r="J421" s="35">
        <f>'120Nm 22mm 1.52m-min'!I117</f>
        <v>28</v>
      </c>
      <c r="K421" s="35">
        <f>'120Nm 22mm 1.52m-min'!J117</f>
        <v>35</v>
      </c>
      <c r="L421" s="25">
        <f>'120Nm 22mm 1.52m-min'!K117</f>
        <v>12.47</v>
      </c>
      <c r="M421" s="24" t="str">
        <f>'120Nm 22mm 1.52m-min'!L117</f>
        <v>Alluminio</v>
      </c>
      <c r="N421" s="25">
        <f>'120Nm 22mm 1.52m-min'!M117</f>
        <v>177.48</v>
      </c>
      <c r="O421" s="37">
        <f>'120Nm 22mm 1.52m-min'!N117</f>
        <v>120</v>
      </c>
      <c r="P421" s="41">
        <f>'120Nm 22mm 1.52m-min'!O117</f>
        <v>22</v>
      </c>
      <c r="Q421" s="46">
        <f>'120Nm 22mm 1.52m-min'!P117</f>
        <v>1.5209999999999999</v>
      </c>
      <c r="R421" s="14">
        <f>'120Nm 22mm 1.52m-min'!Q117</f>
        <v>385</v>
      </c>
      <c r="S421" s="26">
        <f>'120Nm 22mm 1.52m-min'!R117</f>
        <v>1</v>
      </c>
    </row>
    <row r="422" spans="1:19" x14ac:dyDescent="0.25">
      <c r="A422" s="24">
        <f>'240Nm 11mm 0.76m-min'!A117</f>
        <v>2902439</v>
      </c>
      <c r="B422" s="51">
        <f>Table1[[#This Row],[Durata d''esercizio min. Doppie corse]]/(Cycle_max*60*24)</f>
        <v>57.588075396825396</v>
      </c>
      <c r="C422" s="49">
        <f>'240Nm 11mm 0.76m-min'!B117</f>
        <v>0.85599999999999998</v>
      </c>
      <c r="D422" s="24" t="str">
        <f>'240Nm 11mm 0.76m-min'!C117</f>
        <v>Tr16x4</v>
      </c>
      <c r="E422" s="24" t="str">
        <f>'240Nm 11mm 0.76m-min'!D117</f>
        <v>Tr</v>
      </c>
      <c r="F422" s="35">
        <f>'240Nm 11mm 0.76m-min'!E117</f>
        <v>16</v>
      </c>
      <c r="G422" s="14" t="e">
        <f>'240Nm 11mm 0.76m-min'!F117</f>
        <v>#N/A</v>
      </c>
      <c r="H422" s="41">
        <f>'240Nm 11mm 0.76m-min'!G117</f>
        <v>4</v>
      </c>
      <c r="I422" s="24" t="str">
        <f>'240Nm 11mm 0.76m-min'!H117</f>
        <v>R</v>
      </c>
      <c r="J422" s="35">
        <f>'240Nm 11mm 0.76m-min'!I117</f>
        <v>28</v>
      </c>
      <c r="K422" s="35">
        <f>'240Nm 11mm 0.76m-min'!J117</f>
        <v>35</v>
      </c>
      <c r="L422" s="25">
        <f>'240Nm 11mm 0.76m-min'!K117</f>
        <v>12.47</v>
      </c>
      <c r="M422" s="24" t="str">
        <f>'240Nm 11mm 0.76m-min'!L117</f>
        <v>Alluminio</v>
      </c>
      <c r="N422" s="25">
        <f>'240Nm 11mm 0.76m-min'!M117</f>
        <v>177.48</v>
      </c>
      <c r="O422" s="37">
        <f>'240Nm 11mm 0.76m-min'!N117</f>
        <v>240</v>
      </c>
      <c r="P422" s="41">
        <f>'240Nm 11mm 0.76m-min'!O117</f>
        <v>11</v>
      </c>
      <c r="Q422" s="46">
        <f>'240Nm 11mm 0.76m-min'!P117</f>
        <v>0.76049999999999995</v>
      </c>
      <c r="R422" s="14">
        <f>'240Nm 11mm 0.76m-min'!Q117</f>
        <v>192.5</v>
      </c>
      <c r="S422" s="26">
        <f>'240Nm 11mm 0.76m-min'!R117</f>
        <v>1</v>
      </c>
    </row>
    <row r="423" spans="1:19" x14ac:dyDescent="0.25">
      <c r="A423" s="24">
        <f>'80Nm 33mm 2.28m-min'!A116</f>
        <v>2834743</v>
      </c>
      <c r="B423" s="51">
        <f>Table1[[#This Row],[Durata d''esercizio min. Doppie corse]]/(Cycle_max*60*24)</f>
        <v>56.244900793650793</v>
      </c>
      <c r="C423" s="49">
        <f>'80Nm 33mm 2.28m-min'!B116</f>
        <v>0.28699999999999998</v>
      </c>
      <c r="D423" s="24" t="str">
        <f>'80Nm 33mm 2.28m-min'!C116</f>
        <v>Tr14x4</v>
      </c>
      <c r="E423" s="24" t="str">
        <f>'80Nm 33mm 2.28m-min'!D116</f>
        <v>Tr</v>
      </c>
      <c r="F423" s="35">
        <f>'80Nm 33mm 2.28m-min'!E116</f>
        <v>14</v>
      </c>
      <c r="G423" s="14" t="e">
        <f>'80Nm 33mm 2.28m-min'!F116</f>
        <v>#N/A</v>
      </c>
      <c r="H423" s="41">
        <f>'80Nm 33mm 2.28m-min'!G116</f>
        <v>4</v>
      </c>
      <c r="I423" s="24" t="str">
        <f>'80Nm 33mm 2.28m-min'!H116</f>
        <v>W300</v>
      </c>
      <c r="J423" s="35">
        <f>'80Nm 33mm 2.28m-min'!I116</f>
        <v>28</v>
      </c>
      <c r="K423" s="35">
        <f>'80Nm 33mm 2.28m-min'!J116</f>
        <v>35</v>
      </c>
      <c r="L423" s="25">
        <f>'80Nm 33mm 2.28m-min'!K116</f>
        <v>17.68</v>
      </c>
      <c r="M423" s="24" t="str">
        <f>'80Nm 33mm 2.28m-min'!L116</f>
        <v>Acciaio inox</v>
      </c>
      <c r="N423" s="25">
        <f>'80Nm 33mm 2.28m-min'!M116</f>
        <v>76.59</v>
      </c>
      <c r="O423" s="37">
        <f>'80Nm 33mm 2.28m-min'!N116</f>
        <v>80</v>
      </c>
      <c r="P423" s="41">
        <f>'80Nm 33mm 2.28m-min'!O116</f>
        <v>33</v>
      </c>
      <c r="Q423" s="46">
        <f>'80Nm 33mm 2.28m-min'!P116</f>
        <v>2.2810000000000001</v>
      </c>
      <c r="R423" s="14">
        <f>'80Nm 33mm 2.28m-min'!Q116</f>
        <v>577.5</v>
      </c>
      <c r="S423" s="26">
        <f>'80Nm 33mm 2.28m-min'!R116</f>
        <v>1</v>
      </c>
    </row>
    <row r="424" spans="1:19" x14ac:dyDescent="0.25">
      <c r="A424" s="24">
        <f>'120Nm 22mm 1.52m-min'!A118</f>
        <v>2834743</v>
      </c>
      <c r="B424" s="51">
        <f>Table1[[#This Row],[Durata d''esercizio min. Doppie corse]]/(Cycle_max*60*24)</f>
        <v>56.244900793650793</v>
      </c>
      <c r="C424" s="49">
        <f>'120Nm 22mm 1.52m-min'!B118</f>
        <v>0.40100000000000002</v>
      </c>
      <c r="D424" s="24" t="str">
        <f>'120Nm 22mm 1.52m-min'!C118</f>
        <v>Tr14x4</v>
      </c>
      <c r="E424" s="24" t="str">
        <f>'120Nm 22mm 1.52m-min'!D118</f>
        <v>Tr</v>
      </c>
      <c r="F424" s="35">
        <f>'120Nm 22mm 1.52m-min'!E118</f>
        <v>14</v>
      </c>
      <c r="G424" s="14" t="e">
        <f>'120Nm 22mm 1.52m-min'!F118</f>
        <v>#N/A</v>
      </c>
      <c r="H424" s="41">
        <f>'120Nm 22mm 1.52m-min'!G118</f>
        <v>4</v>
      </c>
      <c r="I424" s="24" t="str">
        <f>'120Nm 22mm 1.52m-min'!H118</f>
        <v>W300</v>
      </c>
      <c r="J424" s="35">
        <f>'120Nm 22mm 1.52m-min'!I118</f>
        <v>28</v>
      </c>
      <c r="K424" s="35">
        <f>'120Nm 22mm 1.52m-min'!J118</f>
        <v>35</v>
      </c>
      <c r="L424" s="25">
        <f>'120Nm 22mm 1.52m-min'!K118</f>
        <v>17.68</v>
      </c>
      <c r="M424" s="24" t="str">
        <f>'120Nm 22mm 1.52m-min'!L118</f>
        <v>Acciaio inox</v>
      </c>
      <c r="N424" s="25">
        <f>'120Nm 22mm 1.52m-min'!M118</f>
        <v>76.59</v>
      </c>
      <c r="O424" s="37">
        <f>'120Nm 22mm 1.52m-min'!N118</f>
        <v>120</v>
      </c>
      <c r="P424" s="41">
        <f>'120Nm 22mm 1.52m-min'!O118</f>
        <v>22</v>
      </c>
      <c r="Q424" s="46">
        <f>'120Nm 22mm 1.52m-min'!P118</f>
        <v>1.5209999999999999</v>
      </c>
      <c r="R424" s="14">
        <f>'120Nm 22mm 1.52m-min'!Q118</f>
        <v>385</v>
      </c>
      <c r="S424" s="26">
        <f>'120Nm 22mm 1.52m-min'!R118</f>
        <v>1</v>
      </c>
    </row>
    <row r="425" spans="1:19" x14ac:dyDescent="0.25">
      <c r="A425" s="24">
        <f>'240Nm 11mm 0.76m-min'!A118</f>
        <v>2834743</v>
      </c>
      <c r="B425" s="51">
        <f>Table1[[#This Row],[Durata d''esercizio min. Doppie corse]]/(Cycle_max*60*24)</f>
        <v>56.244900793650793</v>
      </c>
      <c r="C425" s="49">
        <f>'240Nm 11mm 0.76m-min'!B118</f>
        <v>0.74199999999999999</v>
      </c>
      <c r="D425" s="24" t="str">
        <f>'240Nm 11mm 0.76m-min'!C118</f>
        <v>Tr14x4</v>
      </c>
      <c r="E425" s="24" t="str">
        <f>'240Nm 11mm 0.76m-min'!D118</f>
        <v>Tr</v>
      </c>
      <c r="F425" s="35">
        <f>'240Nm 11mm 0.76m-min'!E118</f>
        <v>14</v>
      </c>
      <c r="G425" s="14" t="e">
        <f>'240Nm 11mm 0.76m-min'!F118</f>
        <v>#N/A</v>
      </c>
      <c r="H425" s="41">
        <f>'240Nm 11mm 0.76m-min'!G118</f>
        <v>4</v>
      </c>
      <c r="I425" s="24" t="str">
        <f>'240Nm 11mm 0.76m-min'!H118</f>
        <v>W300</v>
      </c>
      <c r="J425" s="35">
        <f>'240Nm 11mm 0.76m-min'!I118</f>
        <v>28</v>
      </c>
      <c r="K425" s="35">
        <f>'240Nm 11mm 0.76m-min'!J118</f>
        <v>35</v>
      </c>
      <c r="L425" s="25">
        <f>'240Nm 11mm 0.76m-min'!K118</f>
        <v>17.68</v>
      </c>
      <c r="M425" s="24" t="str">
        <f>'240Nm 11mm 0.76m-min'!L118</f>
        <v>Acciaio inox</v>
      </c>
      <c r="N425" s="25">
        <f>'240Nm 11mm 0.76m-min'!M118</f>
        <v>76.59</v>
      </c>
      <c r="O425" s="37">
        <f>'240Nm 11mm 0.76m-min'!N118</f>
        <v>240</v>
      </c>
      <c r="P425" s="41">
        <f>'240Nm 11mm 0.76m-min'!O118</f>
        <v>11</v>
      </c>
      <c r="Q425" s="46">
        <f>'240Nm 11mm 0.76m-min'!P118</f>
        <v>0.76049999999999995</v>
      </c>
      <c r="R425" s="14">
        <f>'240Nm 11mm 0.76m-min'!Q118</f>
        <v>192.5</v>
      </c>
      <c r="S425" s="26">
        <f>'240Nm 11mm 0.76m-min'!R118</f>
        <v>1</v>
      </c>
    </row>
    <row r="426" spans="1:19" x14ac:dyDescent="0.25">
      <c r="A426" s="24">
        <f>'80Nm 33mm 2.28m-min'!A117</f>
        <v>2830493</v>
      </c>
      <c r="B426" s="51">
        <f>Table1[[#This Row],[Durata d''esercizio min. Doppie corse]]/(Cycle_max*60*24)</f>
        <v>56.160575396825394</v>
      </c>
      <c r="C426" s="49">
        <f>'80Nm 33mm 2.28m-min'!B117</f>
        <v>0.40400000000000003</v>
      </c>
      <c r="D426" s="24" t="str">
        <f>'80Nm 33mm 2.28m-min'!C117</f>
        <v>Tr16x8P4</v>
      </c>
      <c r="E426" s="24" t="str">
        <f>'80Nm 33mm 2.28m-min'!D117</f>
        <v>Tr</v>
      </c>
      <c r="F426" s="35">
        <f>'80Nm 33mm 2.28m-min'!E117</f>
        <v>16</v>
      </c>
      <c r="G426" s="14">
        <f>'80Nm 33mm 2.28m-min'!F117</f>
        <v>8</v>
      </c>
      <c r="H426" s="41">
        <f>'80Nm 33mm 2.28m-min'!G117</f>
        <v>4</v>
      </c>
      <c r="I426" s="24" t="str">
        <f>'80Nm 33mm 2.28m-min'!H117</f>
        <v>W300</v>
      </c>
      <c r="J426" s="35">
        <f>'80Nm 33mm 2.28m-min'!I117</f>
        <v>28</v>
      </c>
      <c r="K426" s="35">
        <f>'80Nm 33mm 2.28m-min'!J117</f>
        <v>35</v>
      </c>
      <c r="L426" s="25">
        <f>'80Nm 33mm 2.28m-min'!K117</f>
        <v>18.96</v>
      </c>
      <c r="M426" s="24" t="str">
        <f>'80Nm 33mm 2.28m-min'!L117</f>
        <v>Acciaio inox</v>
      </c>
      <c r="N426" s="25">
        <f>'80Nm 33mm 2.28m-min'!M117</f>
        <v>99.59</v>
      </c>
      <c r="O426" s="37">
        <f>'80Nm 33mm 2.28m-min'!N117</f>
        <v>80</v>
      </c>
      <c r="P426" s="41">
        <f>'80Nm 33mm 2.28m-min'!O117</f>
        <v>33</v>
      </c>
      <c r="Q426" s="46">
        <f>'80Nm 33mm 2.28m-min'!P117</f>
        <v>2.2810000000000001</v>
      </c>
      <c r="R426" s="14">
        <f>'80Nm 33mm 2.28m-min'!Q117</f>
        <v>577.5</v>
      </c>
      <c r="S426" s="26">
        <f>'80Nm 33mm 2.28m-min'!R117</f>
        <v>1</v>
      </c>
    </row>
    <row r="427" spans="1:19" x14ac:dyDescent="0.25">
      <c r="A427" s="24">
        <f>'120Nm 22mm 1.52m-min'!A119</f>
        <v>2830493</v>
      </c>
      <c r="B427" s="51">
        <f>Table1[[#This Row],[Durata d''esercizio min. Doppie corse]]/(Cycle_max*60*24)</f>
        <v>56.160575396825394</v>
      </c>
      <c r="C427" s="49">
        <f>'120Nm 22mm 1.52m-min'!B119</f>
        <v>0.57599999999999996</v>
      </c>
      <c r="D427" s="24" t="str">
        <f>'120Nm 22mm 1.52m-min'!C119</f>
        <v>Tr16x8P4</v>
      </c>
      <c r="E427" s="24" t="str">
        <f>'120Nm 22mm 1.52m-min'!D119</f>
        <v>Tr</v>
      </c>
      <c r="F427" s="35">
        <f>'120Nm 22mm 1.52m-min'!E119</f>
        <v>16</v>
      </c>
      <c r="G427" s="14">
        <f>'120Nm 22mm 1.52m-min'!F119</f>
        <v>8</v>
      </c>
      <c r="H427" s="41">
        <f>'120Nm 22mm 1.52m-min'!G119</f>
        <v>4</v>
      </c>
      <c r="I427" s="24" t="str">
        <f>'120Nm 22mm 1.52m-min'!H119</f>
        <v>W300</v>
      </c>
      <c r="J427" s="35">
        <f>'120Nm 22mm 1.52m-min'!I119</f>
        <v>28</v>
      </c>
      <c r="K427" s="35">
        <f>'120Nm 22mm 1.52m-min'!J119</f>
        <v>35</v>
      </c>
      <c r="L427" s="25">
        <f>'120Nm 22mm 1.52m-min'!K119</f>
        <v>18.96</v>
      </c>
      <c r="M427" s="24" t="str">
        <f>'120Nm 22mm 1.52m-min'!L119</f>
        <v>Acciaio inox</v>
      </c>
      <c r="N427" s="25">
        <f>'120Nm 22mm 1.52m-min'!M119</f>
        <v>99.59</v>
      </c>
      <c r="O427" s="37">
        <f>'120Nm 22mm 1.52m-min'!N119</f>
        <v>120</v>
      </c>
      <c r="P427" s="41">
        <f>'120Nm 22mm 1.52m-min'!O119</f>
        <v>22</v>
      </c>
      <c r="Q427" s="46">
        <f>'120Nm 22mm 1.52m-min'!P119</f>
        <v>1.5209999999999999</v>
      </c>
      <c r="R427" s="14">
        <f>'120Nm 22mm 1.52m-min'!Q119</f>
        <v>385</v>
      </c>
      <c r="S427" s="26">
        <f>'120Nm 22mm 1.52m-min'!R119</f>
        <v>1</v>
      </c>
    </row>
    <row r="428" spans="1:19" x14ac:dyDescent="0.25">
      <c r="A428" s="24">
        <f>'240Nm 11mm 0.76m-min'!A119</f>
        <v>2830493</v>
      </c>
      <c r="B428" s="51">
        <f>Table1[[#This Row],[Durata d''esercizio min. Doppie corse]]/(Cycle_max*60*24)</f>
        <v>56.160575396825394</v>
      </c>
      <c r="C428" s="49">
        <f>'240Nm 11mm 0.76m-min'!B119</f>
        <v>1.0920000000000001</v>
      </c>
      <c r="D428" s="24" t="str">
        <f>'240Nm 11mm 0.76m-min'!C119</f>
        <v>Tr16x8P4</v>
      </c>
      <c r="E428" s="24" t="str">
        <f>'240Nm 11mm 0.76m-min'!D119</f>
        <v>Tr</v>
      </c>
      <c r="F428" s="35">
        <f>'240Nm 11mm 0.76m-min'!E119</f>
        <v>16</v>
      </c>
      <c r="G428" s="14">
        <f>'240Nm 11mm 0.76m-min'!F119</f>
        <v>8</v>
      </c>
      <c r="H428" s="41">
        <f>'240Nm 11mm 0.76m-min'!G119</f>
        <v>4</v>
      </c>
      <c r="I428" s="24" t="str">
        <f>'240Nm 11mm 0.76m-min'!H119</f>
        <v>W300</v>
      </c>
      <c r="J428" s="35">
        <f>'240Nm 11mm 0.76m-min'!I119</f>
        <v>28</v>
      </c>
      <c r="K428" s="35">
        <f>'240Nm 11mm 0.76m-min'!J119</f>
        <v>35</v>
      </c>
      <c r="L428" s="25">
        <f>'240Nm 11mm 0.76m-min'!K119</f>
        <v>18.96</v>
      </c>
      <c r="M428" s="24" t="str">
        <f>'240Nm 11mm 0.76m-min'!L119</f>
        <v>Acciaio inox</v>
      </c>
      <c r="N428" s="25">
        <f>'240Nm 11mm 0.76m-min'!M119</f>
        <v>99.59</v>
      </c>
      <c r="O428" s="37">
        <f>'240Nm 11mm 0.76m-min'!N119</f>
        <v>240</v>
      </c>
      <c r="P428" s="41">
        <f>'240Nm 11mm 0.76m-min'!O119</f>
        <v>11</v>
      </c>
      <c r="Q428" s="46">
        <f>'240Nm 11mm 0.76m-min'!P119</f>
        <v>0.76049999999999995</v>
      </c>
      <c r="R428" s="14">
        <f>'240Nm 11mm 0.76m-min'!Q119</f>
        <v>192.5</v>
      </c>
      <c r="S428" s="26">
        <f>'240Nm 11mm 0.76m-min'!R119</f>
        <v>1</v>
      </c>
    </row>
    <row r="429" spans="1:19" x14ac:dyDescent="0.25">
      <c r="A429" s="24">
        <f>'80Nm 33mm 2.28m-min'!A118</f>
        <v>2778049</v>
      </c>
      <c r="B429" s="51">
        <f>Table1[[#This Row],[Durata d''esercizio min. Doppie corse]]/(Cycle_max*60*24)</f>
        <v>55.120019841269844</v>
      </c>
      <c r="C429" s="49">
        <f>'80Nm 33mm 2.28m-min'!B118</f>
        <v>0.36299999999999999</v>
      </c>
      <c r="D429" s="24" t="str">
        <f>'80Nm 33mm 2.28m-min'!C118</f>
        <v>Tr18x4</v>
      </c>
      <c r="E429" s="24" t="str">
        <f>'80Nm 33mm 2.28m-min'!D118</f>
        <v>Tr</v>
      </c>
      <c r="F429" s="35">
        <f>'80Nm 33mm 2.28m-min'!E118</f>
        <v>18</v>
      </c>
      <c r="G429" s="14" t="e">
        <f>'80Nm 33mm 2.28m-min'!F118</f>
        <v>#N/A</v>
      </c>
      <c r="H429" s="41">
        <f>'80Nm 33mm 2.28m-min'!G118</f>
        <v>4</v>
      </c>
      <c r="I429" s="24" t="str">
        <f>'80Nm 33mm 2.28m-min'!H118</f>
        <v>J</v>
      </c>
      <c r="J429" s="35">
        <f>'80Nm 33mm 2.28m-min'!I118</f>
        <v>28</v>
      </c>
      <c r="K429" s="35">
        <f>'80Nm 33mm 2.28m-min'!J118</f>
        <v>35</v>
      </c>
      <c r="L429" s="25">
        <f>'80Nm 33mm 2.28m-min'!K118</f>
        <v>13.36</v>
      </c>
      <c r="M429" s="24" t="str">
        <f>'80Nm 33mm 2.28m-min'!L118</f>
        <v>Acciaio C15</v>
      </c>
      <c r="N429" s="25">
        <f>'80Nm 33mm 2.28m-min'!M118</f>
        <v>25.99</v>
      </c>
      <c r="O429" s="37">
        <f>'80Nm 33mm 2.28m-min'!N118</f>
        <v>80</v>
      </c>
      <c r="P429" s="41">
        <f>'80Nm 33mm 2.28m-min'!O118</f>
        <v>33</v>
      </c>
      <c r="Q429" s="46">
        <f>'80Nm 33mm 2.28m-min'!P118</f>
        <v>2.2810000000000001</v>
      </c>
      <c r="R429" s="14">
        <f>'80Nm 33mm 2.28m-min'!Q118</f>
        <v>577.5</v>
      </c>
      <c r="S429" s="26">
        <f>'80Nm 33mm 2.28m-min'!R118</f>
        <v>1</v>
      </c>
    </row>
    <row r="430" spans="1:19" x14ac:dyDescent="0.25">
      <c r="A430" s="24">
        <f>'120Nm 22mm 1.52m-min'!A120</f>
        <v>2778049</v>
      </c>
      <c r="B430" s="51">
        <f>Table1[[#This Row],[Durata d''esercizio min. Doppie corse]]/(Cycle_max*60*24)</f>
        <v>55.120019841269844</v>
      </c>
      <c r="C430" s="49">
        <f>'120Nm 22mm 1.52m-min'!B120</f>
        <v>0.51500000000000001</v>
      </c>
      <c r="D430" s="24" t="str">
        <f>'120Nm 22mm 1.52m-min'!C120</f>
        <v>Tr18x4</v>
      </c>
      <c r="E430" s="24" t="str">
        <f>'120Nm 22mm 1.52m-min'!D120</f>
        <v>Tr</v>
      </c>
      <c r="F430" s="35">
        <f>'120Nm 22mm 1.52m-min'!E120</f>
        <v>18</v>
      </c>
      <c r="G430" s="14" t="e">
        <f>'120Nm 22mm 1.52m-min'!F120</f>
        <v>#N/A</v>
      </c>
      <c r="H430" s="41">
        <f>'120Nm 22mm 1.52m-min'!G120</f>
        <v>4</v>
      </c>
      <c r="I430" s="24" t="str">
        <f>'120Nm 22mm 1.52m-min'!H120</f>
        <v>J</v>
      </c>
      <c r="J430" s="35">
        <f>'120Nm 22mm 1.52m-min'!I120</f>
        <v>28</v>
      </c>
      <c r="K430" s="35">
        <f>'120Nm 22mm 1.52m-min'!J120</f>
        <v>35</v>
      </c>
      <c r="L430" s="25">
        <f>'120Nm 22mm 1.52m-min'!K120</f>
        <v>13.36</v>
      </c>
      <c r="M430" s="24" t="str">
        <f>'120Nm 22mm 1.52m-min'!L120</f>
        <v>Acciaio C15</v>
      </c>
      <c r="N430" s="25">
        <f>'120Nm 22mm 1.52m-min'!M120</f>
        <v>25.99</v>
      </c>
      <c r="O430" s="37">
        <f>'120Nm 22mm 1.52m-min'!N120</f>
        <v>120</v>
      </c>
      <c r="P430" s="41">
        <f>'120Nm 22mm 1.52m-min'!O120</f>
        <v>22</v>
      </c>
      <c r="Q430" s="46">
        <f>'120Nm 22mm 1.52m-min'!P120</f>
        <v>1.5209999999999999</v>
      </c>
      <c r="R430" s="14">
        <f>'120Nm 22mm 1.52m-min'!Q120</f>
        <v>385</v>
      </c>
      <c r="S430" s="26">
        <f>'120Nm 22mm 1.52m-min'!R120</f>
        <v>1</v>
      </c>
    </row>
    <row r="431" spans="1:19" x14ac:dyDescent="0.25">
      <c r="A431" s="24">
        <f>'240Nm 11mm 0.76m-min'!A120</f>
        <v>2778049</v>
      </c>
      <c r="B431" s="51">
        <f>Table1[[#This Row],[Durata d''esercizio min. Doppie corse]]/(Cycle_max*60*24)</f>
        <v>55.120019841269844</v>
      </c>
      <c r="C431" s="49">
        <f>'240Nm 11mm 0.76m-min'!B120</f>
        <v>0.96899999999999997</v>
      </c>
      <c r="D431" s="24" t="str">
        <f>'240Nm 11mm 0.76m-min'!C120</f>
        <v>Tr18x4</v>
      </c>
      <c r="E431" s="24" t="str">
        <f>'240Nm 11mm 0.76m-min'!D120</f>
        <v>Tr</v>
      </c>
      <c r="F431" s="35">
        <f>'240Nm 11mm 0.76m-min'!E120</f>
        <v>18</v>
      </c>
      <c r="G431" s="14" t="e">
        <f>'240Nm 11mm 0.76m-min'!F120</f>
        <v>#N/A</v>
      </c>
      <c r="H431" s="41">
        <f>'240Nm 11mm 0.76m-min'!G120</f>
        <v>4</v>
      </c>
      <c r="I431" s="24" t="str">
        <f>'240Nm 11mm 0.76m-min'!H120</f>
        <v>J</v>
      </c>
      <c r="J431" s="35">
        <f>'240Nm 11mm 0.76m-min'!I120</f>
        <v>28</v>
      </c>
      <c r="K431" s="35">
        <f>'240Nm 11mm 0.76m-min'!J120</f>
        <v>35</v>
      </c>
      <c r="L431" s="25">
        <f>'240Nm 11mm 0.76m-min'!K120</f>
        <v>13.36</v>
      </c>
      <c r="M431" s="24" t="str">
        <f>'240Nm 11mm 0.76m-min'!L120</f>
        <v>Acciaio C15</v>
      </c>
      <c r="N431" s="25">
        <f>'240Nm 11mm 0.76m-min'!M120</f>
        <v>25.99</v>
      </c>
      <c r="O431" s="37">
        <f>'240Nm 11mm 0.76m-min'!N120</f>
        <v>240</v>
      </c>
      <c r="P431" s="41">
        <f>'240Nm 11mm 0.76m-min'!O120</f>
        <v>11</v>
      </c>
      <c r="Q431" s="46">
        <f>'240Nm 11mm 0.76m-min'!P120</f>
        <v>0.76049999999999995</v>
      </c>
      <c r="R431" s="14">
        <f>'240Nm 11mm 0.76m-min'!Q120</f>
        <v>192.5</v>
      </c>
      <c r="S431" s="26">
        <f>'240Nm 11mm 0.76m-min'!R120</f>
        <v>1</v>
      </c>
    </row>
    <row r="432" spans="1:19" x14ac:dyDescent="0.25">
      <c r="A432" s="24">
        <f>'80Nm 33mm 2.28m-min'!A119</f>
        <v>2741495</v>
      </c>
      <c r="B432" s="51">
        <f>Table1[[#This Row],[Durata d''esercizio min. Doppie corse]]/(Cycle_max*60*24)</f>
        <v>54.39474206349206</v>
      </c>
      <c r="C432" s="49">
        <f>'80Nm 33mm 2.28m-min'!B119</f>
        <v>0.28699999999999998</v>
      </c>
      <c r="D432" s="24" t="str">
        <f>'80Nm 33mm 2.28m-min'!C119</f>
        <v>Tr14x4</v>
      </c>
      <c r="E432" s="24" t="str">
        <f>'80Nm 33mm 2.28m-min'!D119</f>
        <v>Tr</v>
      </c>
      <c r="F432" s="35">
        <f>'80Nm 33mm 2.28m-min'!E119</f>
        <v>14</v>
      </c>
      <c r="G432" s="14" t="e">
        <f>'80Nm 33mm 2.28m-min'!F119</f>
        <v>#N/A</v>
      </c>
      <c r="H432" s="41">
        <f>'80Nm 33mm 2.28m-min'!G119</f>
        <v>4</v>
      </c>
      <c r="I432" s="24" t="str">
        <f>'80Nm 33mm 2.28m-min'!H119</f>
        <v>R</v>
      </c>
      <c r="J432" s="35">
        <f>'80Nm 33mm 2.28m-min'!I119</f>
        <v>28</v>
      </c>
      <c r="K432" s="35">
        <f>'80Nm 33mm 2.28m-min'!J119</f>
        <v>35</v>
      </c>
      <c r="L432" s="25">
        <f>'80Nm 33mm 2.28m-min'!K119</f>
        <v>12.47</v>
      </c>
      <c r="M432" s="24" t="str">
        <f>'80Nm 33mm 2.28m-min'!L119</f>
        <v>Acciaio inox</v>
      </c>
      <c r="N432" s="25">
        <f>'80Nm 33mm 2.28m-min'!M119</f>
        <v>76.59</v>
      </c>
      <c r="O432" s="37">
        <f>'80Nm 33mm 2.28m-min'!N119</f>
        <v>80</v>
      </c>
      <c r="P432" s="41">
        <f>'80Nm 33mm 2.28m-min'!O119</f>
        <v>33</v>
      </c>
      <c r="Q432" s="46">
        <f>'80Nm 33mm 2.28m-min'!P119</f>
        <v>2.2810000000000001</v>
      </c>
      <c r="R432" s="14">
        <f>'80Nm 33mm 2.28m-min'!Q119</f>
        <v>577.5</v>
      </c>
      <c r="S432" s="26">
        <f>'80Nm 33mm 2.28m-min'!R119</f>
        <v>1</v>
      </c>
    </row>
    <row r="433" spans="1:19" x14ac:dyDescent="0.25">
      <c r="A433" s="24">
        <f>'120Nm 22mm 1.52m-min'!A121</f>
        <v>2741495</v>
      </c>
      <c r="B433" s="51">
        <f>Table1[[#This Row],[Durata d''esercizio min. Doppie corse]]/(Cycle_max*60*24)</f>
        <v>54.39474206349206</v>
      </c>
      <c r="C433" s="49">
        <f>'120Nm 22mm 1.52m-min'!B121</f>
        <v>0.40100000000000002</v>
      </c>
      <c r="D433" s="24" t="str">
        <f>'120Nm 22mm 1.52m-min'!C121</f>
        <v>Tr14x4</v>
      </c>
      <c r="E433" s="24" t="str">
        <f>'120Nm 22mm 1.52m-min'!D121</f>
        <v>Tr</v>
      </c>
      <c r="F433" s="35">
        <f>'120Nm 22mm 1.52m-min'!E121</f>
        <v>14</v>
      </c>
      <c r="G433" s="14" t="e">
        <f>'120Nm 22mm 1.52m-min'!F121</f>
        <v>#N/A</v>
      </c>
      <c r="H433" s="41">
        <f>'120Nm 22mm 1.52m-min'!G121</f>
        <v>4</v>
      </c>
      <c r="I433" s="24" t="str">
        <f>'120Nm 22mm 1.52m-min'!H121</f>
        <v>R</v>
      </c>
      <c r="J433" s="35">
        <f>'120Nm 22mm 1.52m-min'!I121</f>
        <v>28</v>
      </c>
      <c r="K433" s="35">
        <f>'120Nm 22mm 1.52m-min'!J121</f>
        <v>35</v>
      </c>
      <c r="L433" s="25">
        <f>'120Nm 22mm 1.52m-min'!K121</f>
        <v>12.47</v>
      </c>
      <c r="M433" s="24" t="str">
        <f>'120Nm 22mm 1.52m-min'!L121</f>
        <v>Acciaio inox</v>
      </c>
      <c r="N433" s="25">
        <f>'120Nm 22mm 1.52m-min'!M121</f>
        <v>76.59</v>
      </c>
      <c r="O433" s="37">
        <f>'120Nm 22mm 1.52m-min'!N121</f>
        <v>120</v>
      </c>
      <c r="P433" s="41">
        <f>'120Nm 22mm 1.52m-min'!O121</f>
        <v>22</v>
      </c>
      <c r="Q433" s="46">
        <f>'120Nm 22mm 1.52m-min'!P121</f>
        <v>1.5209999999999999</v>
      </c>
      <c r="R433" s="14">
        <f>'120Nm 22mm 1.52m-min'!Q121</f>
        <v>385</v>
      </c>
      <c r="S433" s="26">
        <f>'120Nm 22mm 1.52m-min'!R121</f>
        <v>1</v>
      </c>
    </row>
    <row r="434" spans="1:19" x14ac:dyDescent="0.25">
      <c r="A434" s="24">
        <f>'240Nm 11mm 0.76m-min'!A121</f>
        <v>2741495</v>
      </c>
      <c r="B434" s="51">
        <f>Table1[[#This Row],[Durata d''esercizio min. Doppie corse]]/(Cycle_max*60*24)</f>
        <v>54.39474206349206</v>
      </c>
      <c r="C434" s="49">
        <f>'240Nm 11mm 0.76m-min'!B121</f>
        <v>0.74199999999999999</v>
      </c>
      <c r="D434" s="24" t="str">
        <f>'240Nm 11mm 0.76m-min'!C121</f>
        <v>Tr14x4</v>
      </c>
      <c r="E434" s="24" t="str">
        <f>'240Nm 11mm 0.76m-min'!D121</f>
        <v>Tr</v>
      </c>
      <c r="F434" s="35">
        <f>'240Nm 11mm 0.76m-min'!E121</f>
        <v>14</v>
      </c>
      <c r="G434" s="14" t="e">
        <f>'240Nm 11mm 0.76m-min'!F121</f>
        <v>#N/A</v>
      </c>
      <c r="H434" s="41">
        <f>'240Nm 11mm 0.76m-min'!G121</f>
        <v>4</v>
      </c>
      <c r="I434" s="24" t="str">
        <f>'240Nm 11mm 0.76m-min'!H121</f>
        <v>R</v>
      </c>
      <c r="J434" s="35">
        <f>'240Nm 11mm 0.76m-min'!I121</f>
        <v>28</v>
      </c>
      <c r="K434" s="35">
        <f>'240Nm 11mm 0.76m-min'!J121</f>
        <v>35</v>
      </c>
      <c r="L434" s="25">
        <f>'240Nm 11mm 0.76m-min'!K121</f>
        <v>12.47</v>
      </c>
      <c r="M434" s="24" t="str">
        <f>'240Nm 11mm 0.76m-min'!L121</f>
        <v>Acciaio inox</v>
      </c>
      <c r="N434" s="25">
        <f>'240Nm 11mm 0.76m-min'!M121</f>
        <v>76.59</v>
      </c>
      <c r="O434" s="37">
        <f>'240Nm 11mm 0.76m-min'!N121</f>
        <v>240</v>
      </c>
      <c r="P434" s="41">
        <f>'240Nm 11mm 0.76m-min'!O121</f>
        <v>11</v>
      </c>
      <c r="Q434" s="46">
        <f>'240Nm 11mm 0.76m-min'!P121</f>
        <v>0.76049999999999995</v>
      </c>
      <c r="R434" s="14">
        <f>'240Nm 11mm 0.76m-min'!Q121</f>
        <v>192.5</v>
      </c>
      <c r="S434" s="26">
        <f>'240Nm 11mm 0.76m-min'!R121</f>
        <v>1</v>
      </c>
    </row>
    <row r="435" spans="1:19" x14ac:dyDescent="0.25">
      <c r="A435" s="24">
        <f>'80Nm 33mm 2.28m-min'!A120</f>
        <v>2737385</v>
      </c>
      <c r="B435" s="51">
        <f>Table1[[#This Row],[Durata d''esercizio min. Doppie corse]]/(Cycle_max*60*24)</f>
        <v>54.313194444444441</v>
      </c>
      <c r="C435" s="49">
        <f>'80Nm 33mm 2.28m-min'!B120</f>
        <v>0.40400000000000003</v>
      </c>
      <c r="D435" s="24" t="str">
        <f>'80Nm 33mm 2.28m-min'!C120</f>
        <v>Tr16x8P4</v>
      </c>
      <c r="E435" s="24" t="str">
        <f>'80Nm 33mm 2.28m-min'!D120</f>
        <v>Tr</v>
      </c>
      <c r="F435" s="35">
        <f>'80Nm 33mm 2.28m-min'!E120</f>
        <v>16</v>
      </c>
      <c r="G435" s="14">
        <f>'80Nm 33mm 2.28m-min'!F120</f>
        <v>8</v>
      </c>
      <c r="H435" s="41">
        <f>'80Nm 33mm 2.28m-min'!G120</f>
        <v>4</v>
      </c>
      <c r="I435" s="24" t="str">
        <f>'80Nm 33mm 2.28m-min'!H120</f>
        <v>R</v>
      </c>
      <c r="J435" s="35">
        <f>'80Nm 33mm 2.28m-min'!I120</f>
        <v>28</v>
      </c>
      <c r="K435" s="35">
        <f>'80Nm 33mm 2.28m-min'!J120</f>
        <v>35</v>
      </c>
      <c r="L435" s="25">
        <f>'80Nm 33mm 2.28m-min'!K120</f>
        <v>13.66</v>
      </c>
      <c r="M435" s="24" t="str">
        <f>'80Nm 33mm 2.28m-min'!L120</f>
        <v>Acciaio inox</v>
      </c>
      <c r="N435" s="25">
        <f>'80Nm 33mm 2.28m-min'!M120</f>
        <v>99.59</v>
      </c>
      <c r="O435" s="37">
        <f>'80Nm 33mm 2.28m-min'!N120</f>
        <v>80</v>
      </c>
      <c r="P435" s="41">
        <f>'80Nm 33mm 2.28m-min'!O120</f>
        <v>33</v>
      </c>
      <c r="Q435" s="46">
        <f>'80Nm 33mm 2.28m-min'!P120</f>
        <v>2.2810000000000001</v>
      </c>
      <c r="R435" s="14">
        <f>'80Nm 33mm 2.28m-min'!Q120</f>
        <v>577.5</v>
      </c>
      <c r="S435" s="26">
        <f>'80Nm 33mm 2.28m-min'!R120</f>
        <v>1</v>
      </c>
    </row>
    <row r="436" spans="1:19" x14ac:dyDescent="0.25">
      <c r="A436" s="24">
        <f>'120Nm 22mm 1.52m-min'!A122</f>
        <v>2737385</v>
      </c>
      <c r="B436" s="51">
        <f>Table1[[#This Row],[Durata d''esercizio min. Doppie corse]]/(Cycle_max*60*24)</f>
        <v>54.313194444444441</v>
      </c>
      <c r="C436" s="49">
        <f>'120Nm 22mm 1.52m-min'!B122</f>
        <v>0.57599999999999996</v>
      </c>
      <c r="D436" s="24" t="str">
        <f>'120Nm 22mm 1.52m-min'!C122</f>
        <v>Tr16x8P4</v>
      </c>
      <c r="E436" s="24" t="str">
        <f>'120Nm 22mm 1.52m-min'!D122</f>
        <v>Tr</v>
      </c>
      <c r="F436" s="35">
        <f>'120Nm 22mm 1.52m-min'!E122</f>
        <v>16</v>
      </c>
      <c r="G436" s="14">
        <f>'120Nm 22mm 1.52m-min'!F122</f>
        <v>8</v>
      </c>
      <c r="H436" s="41">
        <f>'120Nm 22mm 1.52m-min'!G122</f>
        <v>4</v>
      </c>
      <c r="I436" s="24" t="str">
        <f>'120Nm 22mm 1.52m-min'!H122</f>
        <v>R</v>
      </c>
      <c r="J436" s="35">
        <f>'120Nm 22mm 1.52m-min'!I122</f>
        <v>28</v>
      </c>
      <c r="K436" s="35">
        <f>'120Nm 22mm 1.52m-min'!J122</f>
        <v>35</v>
      </c>
      <c r="L436" s="25">
        <f>'120Nm 22mm 1.52m-min'!K122</f>
        <v>13.66</v>
      </c>
      <c r="M436" s="24" t="str">
        <f>'120Nm 22mm 1.52m-min'!L122</f>
        <v>Acciaio inox</v>
      </c>
      <c r="N436" s="25">
        <f>'120Nm 22mm 1.52m-min'!M122</f>
        <v>99.59</v>
      </c>
      <c r="O436" s="37">
        <f>'120Nm 22mm 1.52m-min'!N122</f>
        <v>120</v>
      </c>
      <c r="P436" s="41">
        <f>'120Nm 22mm 1.52m-min'!O122</f>
        <v>22</v>
      </c>
      <c r="Q436" s="46">
        <f>'120Nm 22mm 1.52m-min'!P122</f>
        <v>1.5209999999999999</v>
      </c>
      <c r="R436" s="14">
        <f>'120Nm 22mm 1.52m-min'!Q122</f>
        <v>385</v>
      </c>
      <c r="S436" s="26">
        <f>'120Nm 22mm 1.52m-min'!R122</f>
        <v>1</v>
      </c>
    </row>
    <row r="437" spans="1:19" x14ac:dyDescent="0.25">
      <c r="A437" s="24">
        <f>'240Nm 11mm 0.76m-min'!A122</f>
        <v>2737385</v>
      </c>
      <c r="B437" s="51">
        <f>Table1[[#This Row],[Durata d''esercizio min. Doppie corse]]/(Cycle_max*60*24)</f>
        <v>54.313194444444441</v>
      </c>
      <c r="C437" s="49">
        <f>'240Nm 11mm 0.76m-min'!B122</f>
        <v>1.0920000000000001</v>
      </c>
      <c r="D437" s="24" t="str">
        <f>'240Nm 11mm 0.76m-min'!C122</f>
        <v>Tr16x8P4</v>
      </c>
      <c r="E437" s="24" t="str">
        <f>'240Nm 11mm 0.76m-min'!D122</f>
        <v>Tr</v>
      </c>
      <c r="F437" s="35">
        <f>'240Nm 11mm 0.76m-min'!E122</f>
        <v>16</v>
      </c>
      <c r="G437" s="14">
        <f>'240Nm 11mm 0.76m-min'!F122</f>
        <v>8</v>
      </c>
      <c r="H437" s="41">
        <f>'240Nm 11mm 0.76m-min'!G122</f>
        <v>4</v>
      </c>
      <c r="I437" s="24" t="str">
        <f>'240Nm 11mm 0.76m-min'!H122</f>
        <v>R</v>
      </c>
      <c r="J437" s="35">
        <f>'240Nm 11mm 0.76m-min'!I122</f>
        <v>28</v>
      </c>
      <c r="K437" s="35">
        <f>'240Nm 11mm 0.76m-min'!J122</f>
        <v>35</v>
      </c>
      <c r="L437" s="25">
        <f>'240Nm 11mm 0.76m-min'!K122</f>
        <v>13.66</v>
      </c>
      <c r="M437" s="24" t="str">
        <f>'240Nm 11mm 0.76m-min'!L122</f>
        <v>Acciaio inox</v>
      </c>
      <c r="N437" s="25">
        <f>'240Nm 11mm 0.76m-min'!M122</f>
        <v>99.59</v>
      </c>
      <c r="O437" s="37">
        <f>'240Nm 11mm 0.76m-min'!N122</f>
        <v>240</v>
      </c>
      <c r="P437" s="41">
        <f>'240Nm 11mm 0.76m-min'!O122</f>
        <v>11</v>
      </c>
      <c r="Q437" s="46">
        <f>'240Nm 11mm 0.76m-min'!P122</f>
        <v>0.76049999999999995</v>
      </c>
      <c r="R437" s="14">
        <f>'240Nm 11mm 0.76m-min'!Q122</f>
        <v>192.5</v>
      </c>
      <c r="S437" s="26">
        <f>'240Nm 11mm 0.76m-min'!R122</f>
        <v>1</v>
      </c>
    </row>
    <row r="438" spans="1:19" x14ac:dyDescent="0.25">
      <c r="A438" s="24">
        <f>'80Nm 33mm 2.28m-min'!A121</f>
        <v>2681908</v>
      </c>
      <c r="B438" s="51">
        <f>Table1[[#This Row],[Durata d''esercizio min. Doppie corse]]/(Cycle_max*60*24)</f>
        <v>53.212460317460319</v>
      </c>
      <c r="C438" s="49">
        <f>'80Nm 33mm 2.28m-min'!B121</f>
        <v>3.0070000000000001</v>
      </c>
      <c r="D438" s="24" t="str">
        <f>'80Nm 33mm 2.28m-min'!C121</f>
        <v>Ds18x100</v>
      </c>
      <c r="E438" s="24" t="str">
        <f>'80Nm 33mm 2.28m-min'!D121</f>
        <v>Ds</v>
      </c>
      <c r="F438" s="35">
        <f>'80Nm 33mm 2.28m-min'!E121</f>
        <v>18</v>
      </c>
      <c r="G438" s="14" t="e">
        <f>'80Nm 33mm 2.28m-min'!F121</f>
        <v>#N/A</v>
      </c>
      <c r="H438" s="41">
        <f>'80Nm 33mm 2.28m-min'!G121</f>
        <v>100</v>
      </c>
      <c r="I438" s="24" t="str">
        <f>'80Nm 33mm 2.28m-min'!H121</f>
        <v>R</v>
      </c>
      <c r="J438" s="35">
        <f>'80Nm 33mm 2.28m-min'!I121</f>
        <v>28</v>
      </c>
      <c r="K438" s="35">
        <f>'80Nm 33mm 2.28m-min'!J121</f>
        <v>35</v>
      </c>
      <c r="L438" s="25">
        <f>'80Nm 33mm 2.28m-min'!K121</f>
        <v>22.78</v>
      </c>
      <c r="M438" s="24" t="str">
        <f>'80Nm 33mm 2.28m-min'!L121</f>
        <v>Alluminio</v>
      </c>
      <c r="N438" s="25">
        <f>'80Nm 33mm 2.28m-min'!M121</f>
        <v>243</v>
      </c>
      <c r="O438" s="37">
        <f>'80Nm 33mm 2.28m-min'!N121</f>
        <v>80</v>
      </c>
      <c r="P438" s="41">
        <f>'80Nm 33mm 2.28m-min'!O121</f>
        <v>33</v>
      </c>
      <c r="Q438" s="46">
        <f>'80Nm 33mm 2.28m-min'!P121</f>
        <v>2.2810000000000001</v>
      </c>
      <c r="R438" s="14">
        <f>'80Nm 33mm 2.28m-min'!Q121</f>
        <v>23.1</v>
      </c>
      <c r="S438" s="26">
        <f>'80Nm 33mm 2.28m-min'!R121</f>
        <v>1</v>
      </c>
    </row>
    <row r="439" spans="1:19" x14ac:dyDescent="0.25">
      <c r="A439" s="24">
        <f>'80Nm 33mm 2.28m-min'!A122</f>
        <v>2681908</v>
      </c>
      <c r="B439" s="51">
        <f>Table1[[#This Row],[Durata d''esercizio min. Doppie corse]]/(Cycle_max*60*24)</f>
        <v>53.212460317460319</v>
      </c>
      <c r="C439" s="49">
        <f>'80Nm 33mm 2.28m-min'!B122</f>
        <v>3.0070000000000001</v>
      </c>
      <c r="D439" s="24" t="str">
        <f>'80Nm 33mm 2.28m-min'!C122</f>
        <v>Ds18x100</v>
      </c>
      <c r="E439" s="24" t="str">
        <f>'80Nm 33mm 2.28m-min'!D122</f>
        <v>Ds</v>
      </c>
      <c r="F439" s="35">
        <f>'80Nm 33mm 2.28m-min'!E122</f>
        <v>18</v>
      </c>
      <c r="G439" s="14" t="e">
        <f>'80Nm 33mm 2.28m-min'!F122</f>
        <v>#N/A</v>
      </c>
      <c r="H439" s="41">
        <f>'80Nm 33mm 2.28m-min'!G122</f>
        <v>100</v>
      </c>
      <c r="I439" s="24" t="str">
        <f>'80Nm 33mm 2.28m-min'!H122</f>
        <v>R</v>
      </c>
      <c r="J439" s="35">
        <f>'80Nm 33mm 2.28m-min'!I122</f>
        <v>28</v>
      </c>
      <c r="K439" s="35">
        <f>'80Nm 33mm 2.28m-min'!J122</f>
        <v>35</v>
      </c>
      <c r="L439" s="25">
        <f>'80Nm 33mm 2.28m-min'!K122</f>
        <v>22.78</v>
      </c>
      <c r="M439" s="24" t="str">
        <f>'80Nm 33mm 2.28m-min'!L122</f>
        <v>Acciaio inox</v>
      </c>
      <c r="N439" s="25">
        <f>'80Nm 33mm 2.28m-min'!M122</f>
        <v>146.69999999999999</v>
      </c>
      <c r="O439" s="37">
        <f>'80Nm 33mm 2.28m-min'!N122</f>
        <v>80</v>
      </c>
      <c r="P439" s="41">
        <f>'80Nm 33mm 2.28m-min'!O122</f>
        <v>33</v>
      </c>
      <c r="Q439" s="46">
        <f>'80Nm 33mm 2.28m-min'!P122</f>
        <v>2.2810000000000001</v>
      </c>
      <c r="R439" s="14">
        <f>'80Nm 33mm 2.28m-min'!Q122</f>
        <v>23.1</v>
      </c>
      <c r="S439" s="26">
        <f>'80Nm 33mm 2.28m-min'!R122</f>
        <v>1</v>
      </c>
    </row>
    <row r="440" spans="1:19" x14ac:dyDescent="0.25">
      <c r="A440" s="24">
        <f>'120Nm 22mm 1.52m-min'!A123</f>
        <v>2681908</v>
      </c>
      <c r="B440" s="51">
        <f>Table1[[#This Row],[Durata d''esercizio min. Doppie corse]]/(Cycle_max*60*24)</f>
        <v>53.212460317460319</v>
      </c>
      <c r="C440" s="49">
        <f>'120Nm 22mm 1.52m-min'!B123</f>
        <v>4.4809999999999999</v>
      </c>
      <c r="D440" s="24" t="str">
        <f>'120Nm 22mm 1.52m-min'!C123</f>
        <v>Ds18x100</v>
      </c>
      <c r="E440" s="24" t="str">
        <f>'120Nm 22mm 1.52m-min'!D123</f>
        <v>Ds</v>
      </c>
      <c r="F440" s="35">
        <f>'120Nm 22mm 1.52m-min'!E123</f>
        <v>18</v>
      </c>
      <c r="G440" s="14" t="e">
        <f>'120Nm 22mm 1.52m-min'!F123</f>
        <v>#N/A</v>
      </c>
      <c r="H440" s="41">
        <f>'120Nm 22mm 1.52m-min'!G123</f>
        <v>100</v>
      </c>
      <c r="I440" s="24" t="str">
        <f>'120Nm 22mm 1.52m-min'!H123</f>
        <v>R</v>
      </c>
      <c r="J440" s="35">
        <f>'120Nm 22mm 1.52m-min'!I123</f>
        <v>28</v>
      </c>
      <c r="K440" s="35">
        <f>'120Nm 22mm 1.52m-min'!J123</f>
        <v>35</v>
      </c>
      <c r="L440" s="25">
        <f>'120Nm 22mm 1.52m-min'!K123</f>
        <v>22.78</v>
      </c>
      <c r="M440" s="24" t="str">
        <f>'120Nm 22mm 1.52m-min'!L123</f>
        <v>Alluminio</v>
      </c>
      <c r="N440" s="25">
        <f>'120Nm 22mm 1.52m-min'!M123</f>
        <v>243</v>
      </c>
      <c r="O440" s="37">
        <f>'120Nm 22mm 1.52m-min'!N123</f>
        <v>120</v>
      </c>
      <c r="P440" s="41">
        <f>'120Nm 22mm 1.52m-min'!O123</f>
        <v>22</v>
      </c>
      <c r="Q440" s="46">
        <f>'120Nm 22mm 1.52m-min'!P123</f>
        <v>1.5209999999999999</v>
      </c>
      <c r="R440" s="14">
        <f>'120Nm 22mm 1.52m-min'!Q123</f>
        <v>15.4</v>
      </c>
      <c r="S440" s="26">
        <f>'120Nm 22mm 1.52m-min'!R123</f>
        <v>1</v>
      </c>
    </row>
    <row r="441" spans="1:19" x14ac:dyDescent="0.25">
      <c r="A441" s="24">
        <f>'120Nm 22mm 1.52m-min'!A124</f>
        <v>2681908</v>
      </c>
      <c r="B441" s="51">
        <f>Table1[[#This Row],[Durata d''esercizio min. Doppie corse]]/(Cycle_max*60*24)</f>
        <v>53.212460317460319</v>
      </c>
      <c r="C441" s="49">
        <f>'120Nm 22mm 1.52m-min'!B124</f>
        <v>4.4809999999999999</v>
      </c>
      <c r="D441" s="24" t="str">
        <f>'120Nm 22mm 1.52m-min'!C124</f>
        <v>Ds18x100</v>
      </c>
      <c r="E441" s="24" t="str">
        <f>'120Nm 22mm 1.52m-min'!D124</f>
        <v>Ds</v>
      </c>
      <c r="F441" s="35">
        <f>'120Nm 22mm 1.52m-min'!E124</f>
        <v>18</v>
      </c>
      <c r="G441" s="14" t="e">
        <f>'120Nm 22mm 1.52m-min'!F124</f>
        <v>#N/A</v>
      </c>
      <c r="H441" s="41">
        <f>'120Nm 22mm 1.52m-min'!G124</f>
        <v>100</v>
      </c>
      <c r="I441" s="24" t="str">
        <f>'120Nm 22mm 1.52m-min'!H124</f>
        <v>R</v>
      </c>
      <c r="J441" s="35">
        <f>'120Nm 22mm 1.52m-min'!I124</f>
        <v>28</v>
      </c>
      <c r="K441" s="35">
        <f>'120Nm 22mm 1.52m-min'!J124</f>
        <v>35</v>
      </c>
      <c r="L441" s="25">
        <f>'120Nm 22mm 1.52m-min'!K124</f>
        <v>22.78</v>
      </c>
      <c r="M441" s="24" t="str">
        <f>'120Nm 22mm 1.52m-min'!L124</f>
        <v>Acciaio inox</v>
      </c>
      <c r="N441" s="25">
        <f>'120Nm 22mm 1.52m-min'!M124</f>
        <v>146.69999999999999</v>
      </c>
      <c r="O441" s="37">
        <f>'120Nm 22mm 1.52m-min'!N124</f>
        <v>120</v>
      </c>
      <c r="P441" s="41">
        <f>'120Nm 22mm 1.52m-min'!O124</f>
        <v>22</v>
      </c>
      <c r="Q441" s="46">
        <f>'120Nm 22mm 1.52m-min'!P124</f>
        <v>1.5209999999999999</v>
      </c>
      <c r="R441" s="14">
        <f>'120Nm 22mm 1.52m-min'!Q124</f>
        <v>15.4</v>
      </c>
      <c r="S441" s="26">
        <f>'120Nm 22mm 1.52m-min'!R124</f>
        <v>1</v>
      </c>
    </row>
    <row r="442" spans="1:19" x14ac:dyDescent="0.25">
      <c r="A442" s="24">
        <f>'240Nm 11mm 0.76m-min'!A123</f>
        <v>2681908</v>
      </c>
      <c r="B442" s="51">
        <f>Table1[[#This Row],[Durata d''esercizio min. Doppie corse]]/(Cycle_max*60*24)</f>
        <v>53.212460317460319</v>
      </c>
      <c r="C442" s="49">
        <f>'240Nm 11mm 0.76m-min'!B123</f>
        <v>8.9019999999999992</v>
      </c>
      <c r="D442" s="24" t="str">
        <f>'240Nm 11mm 0.76m-min'!C123</f>
        <v>Ds18x100</v>
      </c>
      <c r="E442" s="24" t="str">
        <f>'240Nm 11mm 0.76m-min'!D123</f>
        <v>Ds</v>
      </c>
      <c r="F442" s="35">
        <f>'240Nm 11mm 0.76m-min'!E123</f>
        <v>18</v>
      </c>
      <c r="G442" s="14" t="e">
        <f>'240Nm 11mm 0.76m-min'!F123</f>
        <v>#N/A</v>
      </c>
      <c r="H442" s="41">
        <f>'240Nm 11mm 0.76m-min'!G123</f>
        <v>100</v>
      </c>
      <c r="I442" s="24" t="str">
        <f>'240Nm 11mm 0.76m-min'!H123</f>
        <v>R</v>
      </c>
      <c r="J442" s="35">
        <f>'240Nm 11mm 0.76m-min'!I123</f>
        <v>28</v>
      </c>
      <c r="K442" s="35">
        <f>'240Nm 11mm 0.76m-min'!J123</f>
        <v>35</v>
      </c>
      <c r="L442" s="25">
        <f>'240Nm 11mm 0.76m-min'!K123</f>
        <v>22.78</v>
      </c>
      <c r="M442" s="24" t="str">
        <f>'240Nm 11mm 0.76m-min'!L123</f>
        <v>Alluminio</v>
      </c>
      <c r="N442" s="25">
        <f>'240Nm 11mm 0.76m-min'!M123</f>
        <v>243</v>
      </c>
      <c r="O442" s="37">
        <f>'240Nm 11mm 0.76m-min'!N123</f>
        <v>240</v>
      </c>
      <c r="P442" s="41">
        <f>'240Nm 11mm 0.76m-min'!O123</f>
        <v>11</v>
      </c>
      <c r="Q442" s="46">
        <f>'240Nm 11mm 0.76m-min'!P123</f>
        <v>0.76049999999999995</v>
      </c>
      <c r="R442" s="14">
        <f>'240Nm 11mm 0.76m-min'!Q123</f>
        <v>7.7</v>
      </c>
      <c r="S442" s="26">
        <f>'240Nm 11mm 0.76m-min'!R123</f>
        <v>1</v>
      </c>
    </row>
    <row r="443" spans="1:19" x14ac:dyDescent="0.25">
      <c r="A443" s="24">
        <f>'240Nm 11mm 0.76m-min'!A124</f>
        <v>2681908</v>
      </c>
      <c r="B443" s="51">
        <f>Table1[[#This Row],[Durata d''esercizio min. Doppie corse]]/(Cycle_max*60*24)</f>
        <v>53.212460317460319</v>
      </c>
      <c r="C443" s="49">
        <f>'240Nm 11mm 0.76m-min'!B124</f>
        <v>8.9019999999999992</v>
      </c>
      <c r="D443" s="24" t="str">
        <f>'240Nm 11mm 0.76m-min'!C124</f>
        <v>Ds18x100</v>
      </c>
      <c r="E443" s="24" t="str">
        <f>'240Nm 11mm 0.76m-min'!D124</f>
        <v>Ds</v>
      </c>
      <c r="F443" s="35">
        <f>'240Nm 11mm 0.76m-min'!E124</f>
        <v>18</v>
      </c>
      <c r="G443" s="14" t="e">
        <f>'240Nm 11mm 0.76m-min'!F124</f>
        <v>#N/A</v>
      </c>
      <c r="H443" s="41">
        <f>'240Nm 11mm 0.76m-min'!G124</f>
        <v>100</v>
      </c>
      <c r="I443" s="24" t="str">
        <f>'240Nm 11mm 0.76m-min'!H124</f>
        <v>R</v>
      </c>
      <c r="J443" s="35">
        <f>'240Nm 11mm 0.76m-min'!I124</f>
        <v>28</v>
      </c>
      <c r="K443" s="35">
        <f>'240Nm 11mm 0.76m-min'!J124</f>
        <v>35</v>
      </c>
      <c r="L443" s="25">
        <f>'240Nm 11mm 0.76m-min'!K124</f>
        <v>22.78</v>
      </c>
      <c r="M443" s="24" t="str">
        <f>'240Nm 11mm 0.76m-min'!L124</f>
        <v>Acciaio inox</v>
      </c>
      <c r="N443" s="25">
        <f>'240Nm 11mm 0.76m-min'!M124</f>
        <v>146.69999999999999</v>
      </c>
      <c r="O443" s="37">
        <f>'240Nm 11mm 0.76m-min'!N124</f>
        <v>240</v>
      </c>
      <c r="P443" s="41">
        <f>'240Nm 11mm 0.76m-min'!O124</f>
        <v>11</v>
      </c>
      <c r="Q443" s="46">
        <f>'240Nm 11mm 0.76m-min'!P124</f>
        <v>0.76049999999999995</v>
      </c>
      <c r="R443" s="14">
        <f>'240Nm 11mm 0.76m-min'!Q124</f>
        <v>7.7</v>
      </c>
      <c r="S443" s="26">
        <f>'240Nm 11mm 0.76m-min'!R124</f>
        <v>1</v>
      </c>
    </row>
    <row r="444" spans="1:19" x14ac:dyDescent="0.25">
      <c r="A444" s="24">
        <f>'80Nm 33mm 2.28m-min'!A123</f>
        <v>2645760</v>
      </c>
      <c r="B444" s="51">
        <f>Table1[[#This Row],[Durata d''esercizio min. Doppie corse]]/(Cycle_max*60*24)</f>
        <v>52.495238095238093</v>
      </c>
      <c r="C444" s="49">
        <f>'80Nm 33mm 2.28m-min'!B123</f>
        <v>0.36299999999999999</v>
      </c>
      <c r="D444" s="24" t="str">
        <f>'80Nm 33mm 2.28m-min'!C123</f>
        <v>Tr18x4</v>
      </c>
      <c r="E444" s="24" t="str">
        <f>'80Nm 33mm 2.28m-min'!D123</f>
        <v>Tr</v>
      </c>
      <c r="F444" s="35">
        <f>'80Nm 33mm 2.28m-min'!E123</f>
        <v>18</v>
      </c>
      <c r="G444" s="14" t="e">
        <f>'80Nm 33mm 2.28m-min'!F123</f>
        <v>#N/A</v>
      </c>
      <c r="H444" s="41">
        <f>'80Nm 33mm 2.28m-min'!G123</f>
        <v>4</v>
      </c>
      <c r="I444" s="24" t="str">
        <f>'80Nm 33mm 2.28m-min'!H123</f>
        <v>W300</v>
      </c>
      <c r="J444" s="35">
        <f>'80Nm 33mm 2.28m-min'!I123</f>
        <v>28</v>
      </c>
      <c r="K444" s="35">
        <f>'80Nm 33mm 2.28m-min'!J123</f>
        <v>35</v>
      </c>
      <c r="L444" s="25">
        <f>'80Nm 33mm 2.28m-min'!K123</f>
        <v>16.41</v>
      </c>
      <c r="M444" s="24" t="str">
        <f>'80Nm 33mm 2.28m-min'!L123</f>
        <v>Acciaio C15</v>
      </c>
      <c r="N444" s="25">
        <f>'80Nm 33mm 2.28m-min'!M123</f>
        <v>25.99</v>
      </c>
      <c r="O444" s="37">
        <f>'80Nm 33mm 2.28m-min'!N123</f>
        <v>80</v>
      </c>
      <c r="P444" s="41">
        <f>'80Nm 33mm 2.28m-min'!O123</f>
        <v>33</v>
      </c>
      <c r="Q444" s="46">
        <f>'80Nm 33mm 2.28m-min'!P123</f>
        <v>2.2810000000000001</v>
      </c>
      <c r="R444" s="14">
        <f>'80Nm 33mm 2.28m-min'!Q123</f>
        <v>577.5</v>
      </c>
      <c r="S444" s="26">
        <f>'80Nm 33mm 2.28m-min'!R123</f>
        <v>1</v>
      </c>
    </row>
    <row r="445" spans="1:19" x14ac:dyDescent="0.25">
      <c r="A445" s="24">
        <f>'120Nm 22mm 1.52m-min'!A125</f>
        <v>2645760</v>
      </c>
      <c r="B445" s="51">
        <f>Table1[[#This Row],[Durata d''esercizio min. Doppie corse]]/(Cycle_max*60*24)</f>
        <v>52.495238095238093</v>
      </c>
      <c r="C445" s="49">
        <f>'120Nm 22mm 1.52m-min'!B125</f>
        <v>0.51500000000000001</v>
      </c>
      <c r="D445" s="24" t="str">
        <f>'120Nm 22mm 1.52m-min'!C125</f>
        <v>Tr18x4</v>
      </c>
      <c r="E445" s="24" t="str">
        <f>'120Nm 22mm 1.52m-min'!D125</f>
        <v>Tr</v>
      </c>
      <c r="F445" s="35">
        <f>'120Nm 22mm 1.52m-min'!E125</f>
        <v>18</v>
      </c>
      <c r="G445" s="14" t="e">
        <f>'120Nm 22mm 1.52m-min'!F125</f>
        <v>#N/A</v>
      </c>
      <c r="H445" s="41">
        <f>'120Nm 22mm 1.52m-min'!G125</f>
        <v>4</v>
      </c>
      <c r="I445" s="24" t="str">
        <f>'120Nm 22mm 1.52m-min'!H125</f>
        <v>W300</v>
      </c>
      <c r="J445" s="35">
        <f>'120Nm 22mm 1.52m-min'!I125</f>
        <v>28</v>
      </c>
      <c r="K445" s="35">
        <f>'120Nm 22mm 1.52m-min'!J125</f>
        <v>35</v>
      </c>
      <c r="L445" s="25">
        <f>'120Nm 22mm 1.52m-min'!K125</f>
        <v>16.41</v>
      </c>
      <c r="M445" s="24" t="str">
        <f>'120Nm 22mm 1.52m-min'!L125</f>
        <v>Acciaio C15</v>
      </c>
      <c r="N445" s="25">
        <f>'120Nm 22mm 1.52m-min'!M125</f>
        <v>25.99</v>
      </c>
      <c r="O445" s="37">
        <f>'120Nm 22mm 1.52m-min'!N125</f>
        <v>120</v>
      </c>
      <c r="P445" s="41">
        <f>'120Nm 22mm 1.52m-min'!O125</f>
        <v>22</v>
      </c>
      <c r="Q445" s="46">
        <f>'120Nm 22mm 1.52m-min'!P125</f>
        <v>1.5209999999999999</v>
      </c>
      <c r="R445" s="14">
        <f>'120Nm 22mm 1.52m-min'!Q125</f>
        <v>385</v>
      </c>
      <c r="S445" s="26">
        <f>'120Nm 22mm 1.52m-min'!R125</f>
        <v>1</v>
      </c>
    </row>
    <row r="446" spans="1:19" x14ac:dyDescent="0.25">
      <c r="A446" s="24">
        <f>'240Nm 11mm 0.76m-min'!A125</f>
        <v>2645760</v>
      </c>
      <c r="B446" s="51">
        <f>Table1[[#This Row],[Durata d''esercizio min. Doppie corse]]/(Cycle_max*60*24)</f>
        <v>52.495238095238093</v>
      </c>
      <c r="C446" s="49">
        <f>'240Nm 11mm 0.76m-min'!B125</f>
        <v>0.96899999999999997</v>
      </c>
      <c r="D446" s="24" t="str">
        <f>'240Nm 11mm 0.76m-min'!C125</f>
        <v>Tr18x4</v>
      </c>
      <c r="E446" s="24" t="str">
        <f>'240Nm 11mm 0.76m-min'!D125</f>
        <v>Tr</v>
      </c>
      <c r="F446" s="35">
        <f>'240Nm 11mm 0.76m-min'!E125</f>
        <v>18</v>
      </c>
      <c r="G446" s="14" t="e">
        <f>'240Nm 11mm 0.76m-min'!F125</f>
        <v>#N/A</v>
      </c>
      <c r="H446" s="41">
        <f>'240Nm 11mm 0.76m-min'!G125</f>
        <v>4</v>
      </c>
      <c r="I446" s="24" t="str">
        <f>'240Nm 11mm 0.76m-min'!H125</f>
        <v>W300</v>
      </c>
      <c r="J446" s="35">
        <f>'240Nm 11mm 0.76m-min'!I125</f>
        <v>28</v>
      </c>
      <c r="K446" s="35">
        <f>'240Nm 11mm 0.76m-min'!J125</f>
        <v>35</v>
      </c>
      <c r="L446" s="25">
        <f>'240Nm 11mm 0.76m-min'!K125</f>
        <v>16.41</v>
      </c>
      <c r="M446" s="24" t="str">
        <f>'240Nm 11mm 0.76m-min'!L125</f>
        <v>Acciaio C15</v>
      </c>
      <c r="N446" s="25">
        <f>'240Nm 11mm 0.76m-min'!M125</f>
        <v>25.99</v>
      </c>
      <c r="O446" s="37">
        <f>'240Nm 11mm 0.76m-min'!N125</f>
        <v>240</v>
      </c>
      <c r="P446" s="41">
        <f>'240Nm 11mm 0.76m-min'!O125</f>
        <v>11</v>
      </c>
      <c r="Q446" s="46">
        <f>'240Nm 11mm 0.76m-min'!P125</f>
        <v>0.76049999999999995</v>
      </c>
      <c r="R446" s="14">
        <f>'240Nm 11mm 0.76m-min'!Q125</f>
        <v>192.5</v>
      </c>
      <c r="S446" s="26">
        <f>'240Nm 11mm 0.76m-min'!R125</f>
        <v>1</v>
      </c>
    </row>
    <row r="447" spans="1:19" x14ac:dyDescent="0.25">
      <c r="A447" s="24">
        <f>'80Nm 33mm 2.28m-min'!A124</f>
        <v>2611449</v>
      </c>
      <c r="B447" s="51">
        <f>Table1[[#This Row],[Durata d''esercizio min. Doppie corse]]/(Cycle_max*60*24)</f>
        <v>51.814464285714287</v>
      </c>
      <c r="C447" s="49">
        <f>'80Nm 33mm 2.28m-min'!B124</f>
        <v>0.69199999999999995</v>
      </c>
      <c r="D447" s="24" t="str">
        <f>'80Nm 33mm 2.28m-min'!C124</f>
        <v>Ds12x25</v>
      </c>
      <c r="E447" s="24" t="str">
        <f>'80Nm 33mm 2.28m-min'!D124</f>
        <v>Ds</v>
      </c>
      <c r="F447" s="35">
        <f>'80Nm 33mm 2.28m-min'!E124</f>
        <v>12</v>
      </c>
      <c r="G447" s="14" t="e">
        <f>'80Nm 33mm 2.28m-min'!F124</f>
        <v>#N/A</v>
      </c>
      <c r="H447" s="41">
        <f>'80Nm 33mm 2.28m-min'!G124</f>
        <v>25</v>
      </c>
      <c r="I447" s="24" t="str">
        <f>'80Nm 33mm 2.28m-min'!H124</f>
        <v>J</v>
      </c>
      <c r="J447" s="35">
        <f>'80Nm 33mm 2.28m-min'!I124</f>
        <v>28</v>
      </c>
      <c r="K447" s="35">
        <f>'80Nm 33mm 2.28m-min'!J124</f>
        <v>35</v>
      </c>
      <c r="L447" s="25">
        <f>'80Nm 33mm 2.28m-min'!K124</f>
        <v>24.16</v>
      </c>
      <c r="M447" s="24" t="str">
        <f>'80Nm 33mm 2.28m-min'!L124</f>
        <v>Acciaio inox</v>
      </c>
      <c r="N447" s="25">
        <f>'80Nm 33mm 2.28m-min'!M124</f>
        <v>78.599999999999994</v>
      </c>
      <c r="O447" s="37">
        <f>'80Nm 33mm 2.28m-min'!N124</f>
        <v>80</v>
      </c>
      <c r="P447" s="41">
        <f>'80Nm 33mm 2.28m-min'!O124</f>
        <v>33</v>
      </c>
      <c r="Q447" s="46">
        <f>'80Nm 33mm 2.28m-min'!P124</f>
        <v>2.2810000000000001</v>
      </c>
      <c r="R447" s="14">
        <f>'80Nm 33mm 2.28m-min'!Q124</f>
        <v>92.4</v>
      </c>
      <c r="S447" s="26">
        <f>'80Nm 33mm 2.28m-min'!R124</f>
        <v>1</v>
      </c>
    </row>
    <row r="448" spans="1:19" x14ac:dyDescent="0.25">
      <c r="A448" s="24">
        <f>'120Nm 22mm 1.52m-min'!A126</f>
        <v>2611449</v>
      </c>
      <c r="B448" s="51">
        <f>Table1[[#This Row],[Durata d''esercizio min. Doppie corse]]/(Cycle_max*60*24)</f>
        <v>51.814464285714287</v>
      </c>
      <c r="C448" s="49">
        <f>'120Nm 22mm 1.52m-min'!B126</f>
        <v>1.0069999999999999</v>
      </c>
      <c r="D448" s="24" t="str">
        <f>'120Nm 22mm 1.52m-min'!C126</f>
        <v>Ds12x25</v>
      </c>
      <c r="E448" s="24" t="str">
        <f>'120Nm 22mm 1.52m-min'!D126</f>
        <v>Ds</v>
      </c>
      <c r="F448" s="35">
        <f>'120Nm 22mm 1.52m-min'!E126</f>
        <v>12</v>
      </c>
      <c r="G448" s="14" t="e">
        <f>'120Nm 22mm 1.52m-min'!F126</f>
        <v>#N/A</v>
      </c>
      <c r="H448" s="41">
        <f>'120Nm 22mm 1.52m-min'!G126</f>
        <v>25</v>
      </c>
      <c r="I448" s="24" t="str">
        <f>'120Nm 22mm 1.52m-min'!H126</f>
        <v>J</v>
      </c>
      <c r="J448" s="35">
        <f>'120Nm 22mm 1.52m-min'!I126</f>
        <v>28</v>
      </c>
      <c r="K448" s="35">
        <f>'120Nm 22mm 1.52m-min'!J126</f>
        <v>35</v>
      </c>
      <c r="L448" s="25">
        <f>'120Nm 22mm 1.52m-min'!K126</f>
        <v>24.16</v>
      </c>
      <c r="M448" s="24" t="str">
        <f>'120Nm 22mm 1.52m-min'!L126</f>
        <v>Acciaio inox</v>
      </c>
      <c r="N448" s="25">
        <f>'120Nm 22mm 1.52m-min'!M126</f>
        <v>78.599999999999994</v>
      </c>
      <c r="O448" s="37">
        <f>'120Nm 22mm 1.52m-min'!N126</f>
        <v>120</v>
      </c>
      <c r="P448" s="41">
        <f>'120Nm 22mm 1.52m-min'!O126</f>
        <v>22</v>
      </c>
      <c r="Q448" s="46">
        <f>'120Nm 22mm 1.52m-min'!P126</f>
        <v>1.5209999999999999</v>
      </c>
      <c r="R448" s="14">
        <f>'120Nm 22mm 1.52m-min'!Q126</f>
        <v>61.6</v>
      </c>
      <c r="S448" s="26">
        <f>'120Nm 22mm 1.52m-min'!R126</f>
        <v>1</v>
      </c>
    </row>
    <row r="449" spans="1:19" x14ac:dyDescent="0.25">
      <c r="A449" s="24">
        <f>'240Nm 11mm 0.76m-min'!A126</f>
        <v>2611449</v>
      </c>
      <c r="B449" s="51">
        <f>Table1[[#This Row],[Durata d''esercizio min. Doppie corse]]/(Cycle_max*60*24)</f>
        <v>51.814464285714287</v>
      </c>
      <c r="C449" s="49">
        <f>'240Nm 11mm 0.76m-min'!B126</f>
        <v>1.9550000000000001</v>
      </c>
      <c r="D449" s="24" t="str">
        <f>'240Nm 11mm 0.76m-min'!C126</f>
        <v>Ds12x25</v>
      </c>
      <c r="E449" s="24" t="str">
        <f>'240Nm 11mm 0.76m-min'!D126</f>
        <v>Ds</v>
      </c>
      <c r="F449" s="35">
        <f>'240Nm 11mm 0.76m-min'!E126</f>
        <v>12</v>
      </c>
      <c r="G449" s="14" t="e">
        <f>'240Nm 11mm 0.76m-min'!F126</f>
        <v>#N/A</v>
      </c>
      <c r="H449" s="41">
        <f>'240Nm 11mm 0.76m-min'!G126</f>
        <v>25</v>
      </c>
      <c r="I449" s="24" t="str">
        <f>'240Nm 11mm 0.76m-min'!H126</f>
        <v>J</v>
      </c>
      <c r="J449" s="35">
        <f>'240Nm 11mm 0.76m-min'!I126</f>
        <v>28</v>
      </c>
      <c r="K449" s="35">
        <f>'240Nm 11mm 0.76m-min'!J126</f>
        <v>35</v>
      </c>
      <c r="L449" s="25">
        <f>'240Nm 11mm 0.76m-min'!K126</f>
        <v>24.16</v>
      </c>
      <c r="M449" s="24" t="str">
        <f>'240Nm 11mm 0.76m-min'!L126</f>
        <v>Acciaio inox</v>
      </c>
      <c r="N449" s="25">
        <f>'240Nm 11mm 0.76m-min'!M126</f>
        <v>78.599999999999994</v>
      </c>
      <c r="O449" s="37">
        <f>'240Nm 11mm 0.76m-min'!N126</f>
        <v>240</v>
      </c>
      <c r="P449" s="41">
        <f>'240Nm 11mm 0.76m-min'!O126</f>
        <v>11</v>
      </c>
      <c r="Q449" s="46">
        <f>'240Nm 11mm 0.76m-min'!P126</f>
        <v>0.76049999999999995</v>
      </c>
      <c r="R449" s="14">
        <f>'240Nm 11mm 0.76m-min'!Q126</f>
        <v>30.8</v>
      </c>
      <c r="S449" s="26">
        <f>'240Nm 11mm 0.76m-min'!R126</f>
        <v>1</v>
      </c>
    </row>
    <row r="450" spans="1:19" x14ac:dyDescent="0.25">
      <c r="A450" s="24">
        <f>'80Nm 33mm 2.28m-min'!A125</f>
        <v>2584231</v>
      </c>
      <c r="B450" s="51">
        <f>Table1[[#This Row],[Durata d''esercizio min. Doppie corse]]/(Cycle_max*60*24)</f>
        <v>51.274424603174602</v>
      </c>
      <c r="C450" s="49">
        <f>'80Nm 33mm 2.28m-min'!B125</f>
        <v>0.36299999999999999</v>
      </c>
      <c r="D450" s="24" t="str">
        <f>'80Nm 33mm 2.28m-min'!C125</f>
        <v>Tr18x4</v>
      </c>
      <c r="E450" s="24" t="str">
        <f>'80Nm 33mm 2.28m-min'!D125</f>
        <v>Tr</v>
      </c>
      <c r="F450" s="35">
        <f>'80Nm 33mm 2.28m-min'!E125</f>
        <v>18</v>
      </c>
      <c r="G450" s="14" t="e">
        <f>'80Nm 33mm 2.28m-min'!F125</f>
        <v>#N/A</v>
      </c>
      <c r="H450" s="41">
        <f>'80Nm 33mm 2.28m-min'!G125</f>
        <v>4</v>
      </c>
      <c r="I450" s="24" t="str">
        <f>'80Nm 33mm 2.28m-min'!H125</f>
        <v>R</v>
      </c>
      <c r="J450" s="35">
        <f>'80Nm 33mm 2.28m-min'!I125</f>
        <v>28</v>
      </c>
      <c r="K450" s="35">
        <f>'80Nm 33mm 2.28m-min'!J125</f>
        <v>35</v>
      </c>
      <c r="L450" s="25">
        <f>'80Nm 33mm 2.28m-min'!K125</f>
        <v>11.28</v>
      </c>
      <c r="M450" s="24" t="str">
        <f>'80Nm 33mm 2.28m-min'!L125</f>
        <v>Acciaio C15</v>
      </c>
      <c r="N450" s="25">
        <f>'80Nm 33mm 2.28m-min'!M125</f>
        <v>25.99</v>
      </c>
      <c r="O450" s="37">
        <f>'80Nm 33mm 2.28m-min'!N125</f>
        <v>80</v>
      </c>
      <c r="P450" s="41">
        <f>'80Nm 33mm 2.28m-min'!O125</f>
        <v>33</v>
      </c>
      <c r="Q450" s="46">
        <f>'80Nm 33mm 2.28m-min'!P125</f>
        <v>2.2810000000000001</v>
      </c>
      <c r="R450" s="14">
        <f>'80Nm 33mm 2.28m-min'!Q125</f>
        <v>577.5</v>
      </c>
      <c r="S450" s="26">
        <f>'80Nm 33mm 2.28m-min'!R125</f>
        <v>1</v>
      </c>
    </row>
    <row r="451" spans="1:19" x14ac:dyDescent="0.25">
      <c r="A451" s="24">
        <f>'120Nm 22mm 1.52m-min'!A127</f>
        <v>2584231</v>
      </c>
      <c r="B451" s="51">
        <f>Table1[[#This Row],[Durata d''esercizio min. Doppie corse]]/(Cycle_max*60*24)</f>
        <v>51.274424603174602</v>
      </c>
      <c r="C451" s="49">
        <f>'120Nm 22mm 1.52m-min'!B127</f>
        <v>0.51500000000000001</v>
      </c>
      <c r="D451" s="24" t="str">
        <f>'120Nm 22mm 1.52m-min'!C127</f>
        <v>Tr18x4</v>
      </c>
      <c r="E451" s="24" t="str">
        <f>'120Nm 22mm 1.52m-min'!D127</f>
        <v>Tr</v>
      </c>
      <c r="F451" s="35">
        <f>'120Nm 22mm 1.52m-min'!E127</f>
        <v>18</v>
      </c>
      <c r="G451" s="14" t="e">
        <f>'120Nm 22mm 1.52m-min'!F127</f>
        <v>#N/A</v>
      </c>
      <c r="H451" s="41">
        <f>'120Nm 22mm 1.52m-min'!G127</f>
        <v>4</v>
      </c>
      <c r="I451" s="24" t="str">
        <f>'120Nm 22mm 1.52m-min'!H127</f>
        <v>R</v>
      </c>
      <c r="J451" s="35">
        <f>'120Nm 22mm 1.52m-min'!I127</f>
        <v>28</v>
      </c>
      <c r="K451" s="35">
        <f>'120Nm 22mm 1.52m-min'!J127</f>
        <v>35</v>
      </c>
      <c r="L451" s="25">
        <f>'120Nm 22mm 1.52m-min'!K127</f>
        <v>11.28</v>
      </c>
      <c r="M451" s="24" t="str">
        <f>'120Nm 22mm 1.52m-min'!L127</f>
        <v>Acciaio C15</v>
      </c>
      <c r="N451" s="25">
        <f>'120Nm 22mm 1.52m-min'!M127</f>
        <v>25.99</v>
      </c>
      <c r="O451" s="37">
        <f>'120Nm 22mm 1.52m-min'!N127</f>
        <v>120</v>
      </c>
      <c r="P451" s="41">
        <f>'120Nm 22mm 1.52m-min'!O127</f>
        <v>22</v>
      </c>
      <c r="Q451" s="46">
        <f>'120Nm 22mm 1.52m-min'!P127</f>
        <v>1.5209999999999999</v>
      </c>
      <c r="R451" s="14">
        <f>'120Nm 22mm 1.52m-min'!Q127</f>
        <v>385</v>
      </c>
      <c r="S451" s="26">
        <f>'120Nm 22mm 1.52m-min'!R127</f>
        <v>1</v>
      </c>
    </row>
    <row r="452" spans="1:19" x14ac:dyDescent="0.25">
      <c r="A452" s="24">
        <f>'240Nm 11mm 0.76m-min'!A127</f>
        <v>2584231</v>
      </c>
      <c r="B452" s="51">
        <f>Table1[[#This Row],[Durata d''esercizio min. Doppie corse]]/(Cycle_max*60*24)</f>
        <v>51.274424603174602</v>
      </c>
      <c r="C452" s="49">
        <f>'240Nm 11mm 0.76m-min'!B127</f>
        <v>0.96899999999999997</v>
      </c>
      <c r="D452" s="24" t="str">
        <f>'240Nm 11mm 0.76m-min'!C127</f>
        <v>Tr18x4</v>
      </c>
      <c r="E452" s="24" t="str">
        <f>'240Nm 11mm 0.76m-min'!D127</f>
        <v>Tr</v>
      </c>
      <c r="F452" s="35">
        <f>'240Nm 11mm 0.76m-min'!E127</f>
        <v>18</v>
      </c>
      <c r="G452" s="14" t="e">
        <f>'240Nm 11mm 0.76m-min'!F127</f>
        <v>#N/A</v>
      </c>
      <c r="H452" s="41">
        <f>'240Nm 11mm 0.76m-min'!G127</f>
        <v>4</v>
      </c>
      <c r="I452" s="24" t="str">
        <f>'240Nm 11mm 0.76m-min'!H127</f>
        <v>R</v>
      </c>
      <c r="J452" s="35">
        <f>'240Nm 11mm 0.76m-min'!I127</f>
        <v>28</v>
      </c>
      <c r="K452" s="35">
        <f>'240Nm 11mm 0.76m-min'!J127</f>
        <v>35</v>
      </c>
      <c r="L452" s="25">
        <f>'240Nm 11mm 0.76m-min'!K127</f>
        <v>11.28</v>
      </c>
      <c r="M452" s="24" t="str">
        <f>'240Nm 11mm 0.76m-min'!L127</f>
        <v>Acciaio C15</v>
      </c>
      <c r="N452" s="25">
        <f>'240Nm 11mm 0.76m-min'!M127</f>
        <v>25.99</v>
      </c>
      <c r="O452" s="37">
        <f>'240Nm 11mm 0.76m-min'!N127</f>
        <v>240</v>
      </c>
      <c r="P452" s="41">
        <f>'240Nm 11mm 0.76m-min'!O127</f>
        <v>11</v>
      </c>
      <c r="Q452" s="46">
        <f>'240Nm 11mm 0.76m-min'!P127</f>
        <v>0.76049999999999995</v>
      </c>
      <c r="R452" s="14">
        <f>'240Nm 11mm 0.76m-min'!Q127</f>
        <v>192.5</v>
      </c>
      <c r="S452" s="26">
        <f>'240Nm 11mm 0.76m-min'!R127</f>
        <v>1</v>
      </c>
    </row>
    <row r="453" spans="1:19" x14ac:dyDescent="0.25">
      <c r="A453" s="24">
        <f>'80Nm 33mm 2.28m-min'!A126</f>
        <v>2430792</v>
      </c>
      <c r="B453" s="51">
        <f>Table1[[#This Row],[Durata d''esercizio min. Doppie corse]]/(Cycle_max*60*24)</f>
        <v>48.23</v>
      </c>
      <c r="C453" s="49">
        <f>'80Nm 33mm 2.28m-min'!B126</f>
        <v>0.32500000000000001</v>
      </c>
      <c r="D453" s="24" t="str">
        <f>'80Nm 33mm 2.28m-min'!C126</f>
        <v>Tr16x4</v>
      </c>
      <c r="E453" s="24" t="str">
        <f>'80Nm 33mm 2.28m-min'!D126</f>
        <v>Tr</v>
      </c>
      <c r="F453" s="35">
        <f>'80Nm 33mm 2.28m-min'!E126</f>
        <v>16</v>
      </c>
      <c r="G453" s="14" t="e">
        <f>'80Nm 33mm 2.28m-min'!F126</f>
        <v>#N/A</v>
      </c>
      <c r="H453" s="41">
        <f>'80Nm 33mm 2.28m-min'!G126</f>
        <v>4</v>
      </c>
      <c r="I453" s="24" t="str">
        <f>'80Nm 33mm 2.28m-min'!H126</f>
        <v>J</v>
      </c>
      <c r="J453" s="35">
        <f>'80Nm 33mm 2.28m-min'!I126</f>
        <v>28</v>
      </c>
      <c r="K453" s="35">
        <f>'80Nm 33mm 2.28m-min'!J126</f>
        <v>35</v>
      </c>
      <c r="L453" s="25">
        <f>'80Nm 33mm 2.28m-min'!K126</f>
        <v>14.51</v>
      </c>
      <c r="M453" s="24" t="str">
        <f>'80Nm 33mm 2.28m-min'!L126</f>
        <v>Acciaio C15</v>
      </c>
      <c r="N453" s="25">
        <f>'80Nm 33mm 2.28m-min'!M126</f>
        <v>19.09</v>
      </c>
      <c r="O453" s="37">
        <f>'80Nm 33mm 2.28m-min'!N126</f>
        <v>80</v>
      </c>
      <c r="P453" s="41">
        <f>'80Nm 33mm 2.28m-min'!O126</f>
        <v>33</v>
      </c>
      <c r="Q453" s="46">
        <f>'80Nm 33mm 2.28m-min'!P126</f>
        <v>2.2810000000000001</v>
      </c>
      <c r="R453" s="14">
        <f>'80Nm 33mm 2.28m-min'!Q126</f>
        <v>577.5</v>
      </c>
      <c r="S453" s="26">
        <f>'80Nm 33mm 2.28m-min'!R126</f>
        <v>1</v>
      </c>
    </row>
    <row r="454" spans="1:19" x14ac:dyDescent="0.25">
      <c r="A454" s="24">
        <f>'120Nm 22mm 1.52m-min'!A128</f>
        <v>2430792</v>
      </c>
      <c r="B454" s="51">
        <f>Table1[[#This Row],[Durata d''esercizio min. Doppie corse]]/(Cycle_max*60*24)</f>
        <v>48.23</v>
      </c>
      <c r="C454" s="49">
        <f>'120Nm 22mm 1.52m-min'!B128</f>
        <v>0.45800000000000002</v>
      </c>
      <c r="D454" s="24" t="str">
        <f>'120Nm 22mm 1.52m-min'!C128</f>
        <v>Tr16x4</v>
      </c>
      <c r="E454" s="24" t="str">
        <f>'120Nm 22mm 1.52m-min'!D128</f>
        <v>Tr</v>
      </c>
      <c r="F454" s="35">
        <f>'120Nm 22mm 1.52m-min'!E128</f>
        <v>16</v>
      </c>
      <c r="G454" s="14" t="e">
        <f>'120Nm 22mm 1.52m-min'!F128</f>
        <v>#N/A</v>
      </c>
      <c r="H454" s="41">
        <f>'120Nm 22mm 1.52m-min'!G128</f>
        <v>4</v>
      </c>
      <c r="I454" s="24" t="str">
        <f>'120Nm 22mm 1.52m-min'!H128</f>
        <v>J</v>
      </c>
      <c r="J454" s="35">
        <f>'120Nm 22mm 1.52m-min'!I128</f>
        <v>28</v>
      </c>
      <c r="K454" s="35">
        <f>'120Nm 22mm 1.52m-min'!J128</f>
        <v>35</v>
      </c>
      <c r="L454" s="25">
        <f>'120Nm 22mm 1.52m-min'!K128</f>
        <v>14.51</v>
      </c>
      <c r="M454" s="24" t="str">
        <f>'120Nm 22mm 1.52m-min'!L128</f>
        <v>Acciaio C15</v>
      </c>
      <c r="N454" s="25">
        <f>'120Nm 22mm 1.52m-min'!M128</f>
        <v>19.09</v>
      </c>
      <c r="O454" s="37">
        <f>'120Nm 22mm 1.52m-min'!N128</f>
        <v>120</v>
      </c>
      <c r="P454" s="41">
        <f>'120Nm 22mm 1.52m-min'!O128</f>
        <v>22</v>
      </c>
      <c r="Q454" s="46">
        <f>'120Nm 22mm 1.52m-min'!P128</f>
        <v>1.5209999999999999</v>
      </c>
      <c r="R454" s="14">
        <f>'120Nm 22mm 1.52m-min'!Q128</f>
        <v>385</v>
      </c>
      <c r="S454" s="26">
        <f>'120Nm 22mm 1.52m-min'!R128</f>
        <v>1</v>
      </c>
    </row>
    <row r="455" spans="1:19" x14ac:dyDescent="0.25">
      <c r="A455" s="24">
        <f>'240Nm 11mm 0.76m-min'!A128</f>
        <v>2430792</v>
      </c>
      <c r="B455" s="51">
        <f>Table1[[#This Row],[Durata d''esercizio min. Doppie corse]]/(Cycle_max*60*24)</f>
        <v>48.23</v>
      </c>
      <c r="C455" s="49">
        <f>'240Nm 11mm 0.76m-min'!B128</f>
        <v>0.85599999999999998</v>
      </c>
      <c r="D455" s="24" t="str">
        <f>'240Nm 11mm 0.76m-min'!C128</f>
        <v>Tr16x4</v>
      </c>
      <c r="E455" s="24" t="str">
        <f>'240Nm 11mm 0.76m-min'!D128</f>
        <v>Tr</v>
      </c>
      <c r="F455" s="35">
        <f>'240Nm 11mm 0.76m-min'!E128</f>
        <v>16</v>
      </c>
      <c r="G455" s="14" t="e">
        <f>'240Nm 11mm 0.76m-min'!F128</f>
        <v>#N/A</v>
      </c>
      <c r="H455" s="41">
        <f>'240Nm 11mm 0.76m-min'!G128</f>
        <v>4</v>
      </c>
      <c r="I455" s="24" t="str">
        <f>'240Nm 11mm 0.76m-min'!H128</f>
        <v>J</v>
      </c>
      <c r="J455" s="35">
        <f>'240Nm 11mm 0.76m-min'!I128</f>
        <v>28</v>
      </c>
      <c r="K455" s="35">
        <f>'240Nm 11mm 0.76m-min'!J128</f>
        <v>35</v>
      </c>
      <c r="L455" s="25">
        <f>'240Nm 11mm 0.76m-min'!K128</f>
        <v>14.51</v>
      </c>
      <c r="M455" s="24" t="str">
        <f>'240Nm 11mm 0.76m-min'!L128</f>
        <v>Acciaio C15</v>
      </c>
      <c r="N455" s="25">
        <f>'240Nm 11mm 0.76m-min'!M128</f>
        <v>19.09</v>
      </c>
      <c r="O455" s="37">
        <f>'240Nm 11mm 0.76m-min'!N128</f>
        <v>240</v>
      </c>
      <c r="P455" s="41">
        <f>'240Nm 11mm 0.76m-min'!O128</f>
        <v>11</v>
      </c>
      <c r="Q455" s="46">
        <f>'240Nm 11mm 0.76m-min'!P128</f>
        <v>0.76049999999999995</v>
      </c>
      <c r="R455" s="14">
        <f>'240Nm 11mm 0.76m-min'!Q128</f>
        <v>192.5</v>
      </c>
      <c r="S455" s="26">
        <f>'240Nm 11mm 0.76m-min'!R128</f>
        <v>1</v>
      </c>
    </row>
    <row r="456" spans="1:19" x14ac:dyDescent="0.25">
      <c r="A456" s="24">
        <f>'80Nm 33mm 2.28m-min'!A127</f>
        <v>2427148</v>
      </c>
      <c r="B456" s="51">
        <f>Table1[[#This Row],[Durata d''esercizio min. Doppie corse]]/(Cycle_max*60*24)</f>
        <v>48.157698412698416</v>
      </c>
      <c r="C456" s="49">
        <f>'80Nm 33mm 2.28m-min'!B127</f>
        <v>0.42399999999999999</v>
      </c>
      <c r="D456" s="24" t="str">
        <f>'80Nm 33mm 2.28m-min'!C127</f>
        <v>Tr18x8P4</v>
      </c>
      <c r="E456" s="24" t="str">
        <f>'80Nm 33mm 2.28m-min'!D127</f>
        <v>Tr</v>
      </c>
      <c r="F456" s="35">
        <f>'80Nm 33mm 2.28m-min'!E127</f>
        <v>18</v>
      </c>
      <c r="G456" s="14">
        <f>'80Nm 33mm 2.28m-min'!F127</f>
        <v>8</v>
      </c>
      <c r="H456" s="41">
        <f>'80Nm 33mm 2.28m-min'!G127</f>
        <v>4</v>
      </c>
      <c r="I456" s="24" t="str">
        <f>'80Nm 33mm 2.28m-min'!H127</f>
        <v>J</v>
      </c>
      <c r="J456" s="35">
        <f>'80Nm 33mm 2.28m-min'!I127</f>
        <v>28</v>
      </c>
      <c r="K456" s="35">
        <f>'80Nm 33mm 2.28m-min'!J127</f>
        <v>35</v>
      </c>
      <c r="L456" s="25">
        <f>'80Nm 33mm 2.28m-min'!K127</f>
        <v>18.100000000000001</v>
      </c>
      <c r="M456" s="24" t="str">
        <f>'80Nm 33mm 2.28m-min'!L127</f>
        <v>Acciaio C15</v>
      </c>
      <c r="N456" s="25">
        <f>'80Nm 33mm 2.28m-min'!M127</f>
        <v>27.37</v>
      </c>
      <c r="O456" s="37">
        <f>'80Nm 33mm 2.28m-min'!N127</f>
        <v>80</v>
      </c>
      <c r="P456" s="41">
        <f>'80Nm 33mm 2.28m-min'!O127</f>
        <v>33</v>
      </c>
      <c r="Q456" s="46">
        <f>'80Nm 33mm 2.28m-min'!P127</f>
        <v>2.2810000000000001</v>
      </c>
      <c r="R456" s="14">
        <f>'80Nm 33mm 2.28m-min'!Q127</f>
        <v>577.5</v>
      </c>
      <c r="S456" s="26">
        <f>'80Nm 33mm 2.28m-min'!R127</f>
        <v>1</v>
      </c>
    </row>
    <row r="457" spans="1:19" x14ac:dyDescent="0.25">
      <c r="A457" s="24">
        <f>'120Nm 22mm 1.52m-min'!A129</f>
        <v>2427148</v>
      </c>
      <c r="B457" s="51">
        <f>Table1[[#This Row],[Durata d''esercizio min. Doppie corse]]/(Cycle_max*60*24)</f>
        <v>48.157698412698416</v>
      </c>
      <c r="C457" s="49">
        <f>'120Nm 22mm 1.52m-min'!B129</f>
        <v>0.60599999999999998</v>
      </c>
      <c r="D457" s="24" t="str">
        <f>'120Nm 22mm 1.52m-min'!C129</f>
        <v>Tr18x8P4</v>
      </c>
      <c r="E457" s="24" t="str">
        <f>'120Nm 22mm 1.52m-min'!D129</f>
        <v>Tr</v>
      </c>
      <c r="F457" s="35">
        <f>'120Nm 22mm 1.52m-min'!E129</f>
        <v>18</v>
      </c>
      <c r="G457" s="14">
        <f>'120Nm 22mm 1.52m-min'!F129</f>
        <v>8</v>
      </c>
      <c r="H457" s="41">
        <f>'120Nm 22mm 1.52m-min'!G129</f>
        <v>4</v>
      </c>
      <c r="I457" s="24" t="str">
        <f>'120Nm 22mm 1.52m-min'!H129</f>
        <v>J</v>
      </c>
      <c r="J457" s="35">
        <f>'120Nm 22mm 1.52m-min'!I129</f>
        <v>28</v>
      </c>
      <c r="K457" s="35">
        <f>'120Nm 22mm 1.52m-min'!J129</f>
        <v>35</v>
      </c>
      <c r="L457" s="25">
        <f>'120Nm 22mm 1.52m-min'!K129</f>
        <v>18.100000000000001</v>
      </c>
      <c r="M457" s="24" t="str">
        <f>'120Nm 22mm 1.52m-min'!L129</f>
        <v>Acciaio C15</v>
      </c>
      <c r="N457" s="25">
        <f>'120Nm 22mm 1.52m-min'!M129</f>
        <v>27.37</v>
      </c>
      <c r="O457" s="37">
        <f>'120Nm 22mm 1.52m-min'!N129</f>
        <v>120</v>
      </c>
      <c r="P457" s="41">
        <f>'120Nm 22mm 1.52m-min'!O129</f>
        <v>22</v>
      </c>
      <c r="Q457" s="46">
        <f>'120Nm 22mm 1.52m-min'!P129</f>
        <v>1.5209999999999999</v>
      </c>
      <c r="R457" s="14">
        <f>'120Nm 22mm 1.52m-min'!Q129</f>
        <v>385</v>
      </c>
      <c r="S457" s="26">
        <f>'120Nm 22mm 1.52m-min'!R129</f>
        <v>1</v>
      </c>
    </row>
    <row r="458" spans="1:19" x14ac:dyDescent="0.25">
      <c r="A458" s="24">
        <f>'240Nm 11mm 0.76m-min'!A129</f>
        <v>2427148</v>
      </c>
      <c r="B458" s="51">
        <f>Table1[[#This Row],[Durata d''esercizio min. Doppie corse]]/(Cycle_max*60*24)</f>
        <v>48.157698412698416</v>
      </c>
      <c r="C458" s="49">
        <f>'240Nm 11mm 0.76m-min'!B129</f>
        <v>1.151</v>
      </c>
      <c r="D458" s="24" t="str">
        <f>'240Nm 11mm 0.76m-min'!C129</f>
        <v>Tr18x8P4</v>
      </c>
      <c r="E458" s="24" t="str">
        <f>'240Nm 11mm 0.76m-min'!D129</f>
        <v>Tr</v>
      </c>
      <c r="F458" s="35">
        <f>'240Nm 11mm 0.76m-min'!E129</f>
        <v>18</v>
      </c>
      <c r="G458" s="14">
        <f>'240Nm 11mm 0.76m-min'!F129</f>
        <v>8</v>
      </c>
      <c r="H458" s="41">
        <f>'240Nm 11mm 0.76m-min'!G129</f>
        <v>4</v>
      </c>
      <c r="I458" s="24" t="str">
        <f>'240Nm 11mm 0.76m-min'!H129</f>
        <v>J</v>
      </c>
      <c r="J458" s="35">
        <f>'240Nm 11mm 0.76m-min'!I129</f>
        <v>28</v>
      </c>
      <c r="K458" s="35">
        <f>'240Nm 11mm 0.76m-min'!J129</f>
        <v>35</v>
      </c>
      <c r="L458" s="25">
        <f>'240Nm 11mm 0.76m-min'!K129</f>
        <v>18.100000000000001</v>
      </c>
      <c r="M458" s="24" t="str">
        <f>'240Nm 11mm 0.76m-min'!L129</f>
        <v>Acciaio C15</v>
      </c>
      <c r="N458" s="25">
        <f>'240Nm 11mm 0.76m-min'!M129</f>
        <v>27.37</v>
      </c>
      <c r="O458" s="37">
        <f>'240Nm 11mm 0.76m-min'!N129</f>
        <v>240</v>
      </c>
      <c r="P458" s="41">
        <f>'240Nm 11mm 0.76m-min'!O129</f>
        <v>11</v>
      </c>
      <c r="Q458" s="46">
        <f>'240Nm 11mm 0.76m-min'!P129</f>
        <v>0.76049999999999995</v>
      </c>
      <c r="R458" s="14">
        <f>'240Nm 11mm 0.76m-min'!Q129</f>
        <v>192.5</v>
      </c>
      <c r="S458" s="26">
        <f>'240Nm 11mm 0.76m-min'!R129</f>
        <v>1</v>
      </c>
    </row>
    <row r="459" spans="1:19" x14ac:dyDescent="0.25">
      <c r="A459" s="24">
        <f>'80Nm 33mm 2.28m-min'!A128</f>
        <v>2324213</v>
      </c>
      <c r="B459" s="51">
        <f>Table1[[#This Row],[Durata d''esercizio min. Doppie corse]]/(Cycle_max*60*24)</f>
        <v>46.115337301587303</v>
      </c>
      <c r="C459" s="49">
        <f>'80Nm 33mm 2.28m-min'!B128</f>
        <v>0.28699999999999998</v>
      </c>
      <c r="D459" s="24" t="str">
        <f>'80Nm 33mm 2.28m-min'!C128</f>
        <v>Tr14x3</v>
      </c>
      <c r="E459" s="24" t="str">
        <f>'80Nm 33mm 2.28m-min'!D128</f>
        <v>Tr</v>
      </c>
      <c r="F459" s="35">
        <f>'80Nm 33mm 2.28m-min'!E128</f>
        <v>14</v>
      </c>
      <c r="G459" s="14" t="e">
        <f>'80Nm 33mm 2.28m-min'!F128</f>
        <v>#N/A</v>
      </c>
      <c r="H459" s="41">
        <f>'80Nm 33mm 2.28m-min'!G128</f>
        <v>3</v>
      </c>
      <c r="I459" s="24" t="str">
        <f>'80Nm 33mm 2.28m-min'!H128</f>
        <v>J</v>
      </c>
      <c r="J459" s="35">
        <f>'80Nm 33mm 2.28m-min'!I128</f>
        <v>28</v>
      </c>
      <c r="K459" s="35">
        <f>'80Nm 33mm 2.28m-min'!J128</f>
        <v>35</v>
      </c>
      <c r="L459" s="25">
        <f>'80Nm 33mm 2.28m-min'!K128</f>
        <v>14.51</v>
      </c>
      <c r="M459" s="24" t="str">
        <f>'80Nm 33mm 2.28m-min'!L128</f>
        <v>Acciaio inox</v>
      </c>
      <c r="N459" s="25">
        <f>'80Nm 33mm 2.28m-min'!M128</f>
        <v>76.59</v>
      </c>
      <c r="O459" s="37">
        <f>'80Nm 33mm 2.28m-min'!N128</f>
        <v>80</v>
      </c>
      <c r="P459" s="41">
        <f>'80Nm 33mm 2.28m-min'!O128</f>
        <v>33</v>
      </c>
      <c r="Q459" s="46">
        <f>'80Nm 33mm 2.28m-min'!P128</f>
        <v>2.2810000000000001</v>
      </c>
      <c r="R459" s="14">
        <f>'80Nm 33mm 2.28m-min'!Q128</f>
        <v>770</v>
      </c>
      <c r="S459" s="26">
        <f>'80Nm 33mm 2.28m-min'!R128</f>
        <v>1</v>
      </c>
    </row>
    <row r="460" spans="1:19" x14ac:dyDescent="0.25">
      <c r="A460" s="24">
        <f>'120Nm 22mm 1.52m-min'!A130</f>
        <v>2324213</v>
      </c>
      <c r="B460" s="51">
        <f>Table1[[#This Row],[Durata d''esercizio min. Doppie corse]]/(Cycle_max*60*24)</f>
        <v>46.115337301587303</v>
      </c>
      <c r="C460" s="49">
        <f>'120Nm 22mm 1.52m-min'!B130</f>
        <v>0.40100000000000002</v>
      </c>
      <c r="D460" s="24" t="str">
        <f>'120Nm 22mm 1.52m-min'!C130</f>
        <v>Tr14x3</v>
      </c>
      <c r="E460" s="24" t="str">
        <f>'120Nm 22mm 1.52m-min'!D130</f>
        <v>Tr</v>
      </c>
      <c r="F460" s="35">
        <f>'120Nm 22mm 1.52m-min'!E130</f>
        <v>14</v>
      </c>
      <c r="G460" s="14" t="e">
        <f>'120Nm 22mm 1.52m-min'!F130</f>
        <v>#N/A</v>
      </c>
      <c r="H460" s="41">
        <f>'120Nm 22mm 1.52m-min'!G130</f>
        <v>3</v>
      </c>
      <c r="I460" s="24" t="str">
        <f>'120Nm 22mm 1.52m-min'!H130</f>
        <v>J</v>
      </c>
      <c r="J460" s="35">
        <f>'120Nm 22mm 1.52m-min'!I130</f>
        <v>28</v>
      </c>
      <c r="K460" s="35">
        <f>'120Nm 22mm 1.52m-min'!J130</f>
        <v>35</v>
      </c>
      <c r="L460" s="25">
        <f>'120Nm 22mm 1.52m-min'!K130</f>
        <v>14.51</v>
      </c>
      <c r="M460" s="24" t="str">
        <f>'120Nm 22mm 1.52m-min'!L130</f>
        <v>Acciaio inox</v>
      </c>
      <c r="N460" s="25">
        <f>'120Nm 22mm 1.52m-min'!M130</f>
        <v>76.59</v>
      </c>
      <c r="O460" s="37">
        <f>'120Nm 22mm 1.52m-min'!N130</f>
        <v>120</v>
      </c>
      <c r="P460" s="41">
        <f>'120Nm 22mm 1.52m-min'!O130</f>
        <v>22</v>
      </c>
      <c r="Q460" s="46">
        <f>'120Nm 22mm 1.52m-min'!P130</f>
        <v>1.5209999999999999</v>
      </c>
      <c r="R460" s="14">
        <f>'120Nm 22mm 1.52m-min'!Q130</f>
        <v>513.33333333333337</v>
      </c>
      <c r="S460" s="26">
        <f>'120Nm 22mm 1.52m-min'!R130</f>
        <v>1</v>
      </c>
    </row>
    <row r="461" spans="1:19" x14ac:dyDescent="0.25">
      <c r="A461" s="24">
        <f>'240Nm 11mm 0.76m-min'!A130</f>
        <v>2324213</v>
      </c>
      <c r="B461" s="51">
        <f>Table1[[#This Row],[Durata d''esercizio min. Doppie corse]]/(Cycle_max*60*24)</f>
        <v>46.115337301587303</v>
      </c>
      <c r="C461" s="49">
        <f>'240Nm 11mm 0.76m-min'!B130</f>
        <v>0.74199999999999999</v>
      </c>
      <c r="D461" s="24" t="str">
        <f>'240Nm 11mm 0.76m-min'!C130</f>
        <v>Tr14x3</v>
      </c>
      <c r="E461" s="24" t="str">
        <f>'240Nm 11mm 0.76m-min'!D130</f>
        <v>Tr</v>
      </c>
      <c r="F461" s="35">
        <f>'240Nm 11mm 0.76m-min'!E130</f>
        <v>14</v>
      </c>
      <c r="G461" s="14" t="e">
        <f>'240Nm 11mm 0.76m-min'!F130</f>
        <v>#N/A</v>
      </c>
      <c r="H461" s="41">
        <f>'240Nm 11mm 0.76m-min'!G130</f>
        <v>3</v>
      </c>
      <c r="I461" s="24" t="str">
        <f>'240Nm 11mm 0.76m-min'!H130</f>
        <v>J</v>
      </c>
      <c r="J461" s="35">
        <f>'240Nm 11mm 0.76m-min'!I130</f>
        <v>28</v>
      </c>
      <c r="K461" s="35">
        <f>'240Nm 11mm 0.76m-min'!J130</f>
        <v>35</v>
      </c>
      <c r="L461" s="25">
        <f>'240Nm 11mm 0.76m-min'!K130</f>
        <v>14.51</v>
      </c>
      <c r="M461" s="24" t="str">
        <f>'240Nm 11mm 0.76m-min'!L130</f>
        <v>Acciaio inox</v>
      </c>
      <c r="N461" s="25">
        <f>'240Nm 11mm 0.76m-min'!M130</f>
        <v>76.59</v>
      </c>
      <c r="O461" s="37">
        <f>'240Nm 11mm 0.76m-min'!N130</f>
        <v>240</v>
      </c>
      <c r="P461" s="41">
        <f>'240Nm 11mm 0.76m-min'!O130</f>
        <v>11</v>
      </c>
      <c r="Q461" s="46">
        <f>'240Nm 11mm 0.76m-min'!P130</f>
        <v>0.76049999999999995</v>
      </c>
      <c r="R461" s="14">
        <f>'240Nm 11mm 0.76m-min'!Q130</f>
        <v>256.66666666666669</v>
      </c>
      <c r="S461" s="26">
        <f>'240Nm 11mm 0.76m-min'!R130</f>
        <v>1</v>
      </c>
    </row>
    <row r="462" spans="1:19" x14ac:dyDescent="0.25">
      <c r="A462" s="24">
        <f>'80Nm 33mm 2.28m-min'!A129</f>
        <v>2315040</v>
      </c>
      <c r="B462" s="51">
        <f>Table1[[#This Row],[Durata d''esercizio min. Doppie corse]]/(Cycle_max*60*24)</f>
        <v>45.93333333333333</v>
      </c>
      <c r="C462" s="49">
        <f>'80Nm 33mm 2.28m-min'!B129</f>
        <v>0.32500000000000001</v>
      </c>
      <c r="D462" s="24" t="str">
        <f>'80Nm 33mm 2.28m-min'!C129</f>
        <v>Tr16x4</v>
      </c>
      <c r="E462" s="24" t="str">
        <f>'80Nm 33mm 2.28m-min'!D129</f>
        <v>Tr</v>
      </c>
      <c r="F462" s="35">
        <f>'80Nm 33mm 2.28m-min'!E129</f>
        <v>16</v>
      </c>
      <c r="G462" s="14" t="e">
        <f>'80Nm 33mm 2.28m-min'!F129</f>
        <v>#N/A</v>
      </c>
      <c r="H462" s="41">
        <f>'80Nm 33mm 2.28m-min'!G129</f>
        <v>4</v>
      </c>
      <c r="I462" s="24" t="str">
        <f>'80Nm 33mm 2.28m-min'!H129</f>
        <v>W300</v>
      </c>
      <c r="J462" s="35">
        <f>'80Nm 33mm 2.28m-min'!I129</f>
        <v>28</v>
      </c>
      <c r="K462" s="35">
        <f>'80Nm 33mm 2.28m-min'!J129</f>
        <v>35</v>
      </c>
      <c r="L462" s="25">
        <f>'80Nm 33mm 2.28m-min'!K129</f>
        <v>17.68</v>
      </c>
      <c r="M462" s="24" t="str">
        <f>'80Nm 33mm 2.28m-min'!L129</f>
        <v>Acciaio C15</v>
      </c>
      <c r="N462" s="25">
        <f>'80Nm 33mm 2.28m-min'!M129</f>
        <v>19.09</v>
      </c>
      <c r="O462" s="37">
        <f>'80Nm 33mm 2.28m-min'!N129</f>
        <v>80</v>
      </c>
      <c r="P462" s="41">
        <f>'80Nm 33mm 2.28m-min'!O129</f>
        <v>33</v>
      </c>
      <c r="Q462" s="46">
        <f>'80Nm 33mm 2.28m-min'!P129</f>
        <v>2.2810000000000001</v>
      </c>
      <c r="R462" s="14">
        <f>'80Nm 33mm 2.28m-min'!Q129</f>
        <v>577.5</v>
      </c>
      <c r="S462" s="26">
        <f>'80Nm 33mm 2.28m-min'!R129</f>
        <v>1</v>
      </c>
    </row>
    <row r="463" spans="1:19" x14ac:dyDescent="0.25">
      <c r="A463" s="24">
        <f>'240Nm 11mm 0.76m-min'!A131</f>
        <v>2315040</v>
      </c>
      <c r="B463" s="51">
        <f>Table1[[#This Row],[Durata d''esercizio min. Doppie corse]]/(Cycle_max*60*24)</f>
        <v>45.93333333333333</v>
      </c>
      <c r="C463" s="49">
        <f>'240Nm 11mm 0.76m-min'!B131</f>
        <v>0.85599999999999998</v>
      </c>
      <c r="D463" s="24" t="str">
        <f>'240Nm 11mm 0.76m-min'!C131</f>
        <v>Tr16x4</v>
      </c>
      <c r="E463" s="24" t="str">
        <f>'240Nm 11mm 0.76m-min'!D131</f>
        <v>Tr</v>
      </c>
      <c r="F463" s="35">
        <f>'240Nm 11mm 0.76m-min'!E131</f>
        <v>16</v>
      </c>
      <c r="G463" s="14" t="e">
        <f>'240Nm 11mm 0.76m-min'!F131</f>
        <v>#N/A</v>
      </c>
      <c r="H463" s="41">
        <f>'240Nm 11mm 0.76m-min'!G131</f>
        <v>4</v>
      </c>
      <c r="I463" s="24" t="str">
        <f>'240Nm 11mm 0.76m-min'!H131</f>
        <v>W300</v>
      </c>
      <c r="J463" s="35">
        <f>'240Nm 11mm 0.76m-min'!I131</f>
        <v>28</v>
      </c>
      <c r="K463" s="35">
        <f>'240Nm 11mm 0.76m-min'!J131</f>
        <v>35</v>
      </c>
      <c r="L463" s="25">
        <f>'240Nm 11mm 0.76m-min'!K131</f>
        <v>17.68</v>
      </c>
      <c r="M463" s="24" t="str">
        <f>'240Nm 11mm 0.76m-min'!L131</f>
        <v>Acciaio C15</v>
      </c>
      <c r="N463" s="25">
        <f>'240Nm 11mm 0.76m-min'!M131</f>
        <v>19.09</v>
      </c>
      <c r="O463" s="37">
        <f>'240Nm 11mm 0.76m-min'!N131</f>
        <v>240</v>
      </c>
      <c r="P463" s="41">
        <f>'240Nm 11mm 0.76m-min'!O131</f>
        <v>11</v>
      </c>
      <c r="Q463" s="46">
        <f>'240Nm 11mm 0.76m-min'!P131</f>
        <v>0.76049999999999995</v>
      </c>
      <c r="R463" s="14">
        <f>'240Nm 11mm 0.76m-min'!Q131</f>
        <v>192.5</v>
      </c>
      <c r="S463" s="26">
        <f>'240Nm 11mm 0.76m-min'!R131</f>
        <v>1</v>
      </c>
    </row>
    <row r="464" spans="1:19" x14ac:dyDescent="0.25">
      <c r="A464" s="24">
        <f>'80Nm 33mm 2.28m-min'!A130</f>
        <v>2311570</v>
      </c>
      <c r="B464" s="51">
        <f>Table1[[#This Row],[Durata d''esercizio min. Doppie corse]]/(Cycle_max*60*24)</f>
        <v>45.864484126984124</v>
      </c>
      <c r="C464" s="49">
        <f>'80Nm 33mm 2.28m-min'!B130</f>
        <v>0.42399999999999999</v>
      </c>
      <c r="D464" s="24" t="str">
        <f>'80Nm 33mm 2.28m-min'!C130</f>
        <v>Tr18x8P4</v>
      </c>
      <c r="E464" s="24" t="str">
        <f>'80Nm 33mm 2.28m-min'!D130</f>
        <v>Tr</v>
      </c>
      <c r="F464" s="35">
        <f>'80Nm 33mm 2.28m-min'!E130</f>
        <v>18</v>
      </c>
      <c r="G464" s="14">
        <f>'80Nm 33mm 2.28m-min'!F130</f>
        <v>8</v>
      </c>
      <c r="H464" s="41">
        <f>'80Nm 33mm 2.28m-min'!G130</f>
        <v>4</v>
      </c>
      <c r="I464" s="24" t="str">
        <f>'80Nm 33mm 2.28m-min'!H130</f>
        <v>W300</v>
      </c>
      <c r="J464" s="35">
        <f>'80Nm 33mm 2.28m-min'!I130</f>
        <v>28</v>
      </c>
      <c r="K464" s="35">
        <f>'80Nm 33mm 2.28m-min'!J130</f>
        <v>35</v>
      </c>
      <c r="L464" s="25">
        <f>'80Nm 33mm 2.28m-min'!K130</f>
        <v>21.66</v>
      </c>
      <c r="M464" s="24" t="str">
        <f>'80Nm 33mm 2.28m-min'!L130</f>
        <v>Acciaio C15</v>
      </c>
      <c r="N464" s="25">
        <f>'80Nm 33mm 2.28m-min'!M130</f>
        <v>27.37</v>
      </c>
      <c r="O464" s="37">
        <f>'80Nm 33mm 2.28m-min'!N130</f>
        <v>80</v>
      </c>
      <c r="P464" s="41">
        <f>'80Nm 33mm 2.28m-min'!O130</f>
        <v>33</v>
      </c>
      <c r="Q464" s="46">
        <f>'80Nm 33mm 2.28m-min'!P130</f>
        <v>2.2810000000000001</v>
      </c>
      <c r="R464" s="14">
        <f>'80Nm 33mm 2.28m-min'!Q130</f>
        <v>577.5</v>
      </c>
      <c r="S464" s="26">
        <f>'80Nm 33mm 2.28m-min'!R130</f>
        <v>1</v>
      </c>
    </row>
    <row r="465" spans="1:19" x14ac:dyDescent="0.25">
      <c r="A465" s="24">
        <f>'120Nm 22mm 1.52m-min'!A132</f>
        <v>2311570</v>
      </c>
      <c r="B465" s="51">
        <f>Table1[[#This Row],[Durata d''esercizio min. Doppie corse]]/(Cycle_max*60*24)</f>
        <v>45.864484126984124</v>
      </c>
      <c r="C465" s="49">
        <f>'120Nm 22mm 1.52m-min'!B132</f>
        <v>0.60599999999999998</v>
      </c>
      <c r="D465" s="24" t="str">
        <f>'120Nm 22mm 1.52m-min'!C132</f>
        <v>Tr18x8P4</v>
      </c>
      <c r="E465" s="24" t="str">
        <f>'120Nm 22mm 1.52m-min'!D132</f>
        <v>Tr</v>
      </c>
      <c r="F465" s="35">
        <f>'120Nm 22mm 1.52m-min'!E132</f>
        <v>18</v>
      </c>
      <c r="G465" s="14">
        <f>'120Nm 22mm 1.52m-min'!F132</f>
        <v>8</v>
      </c>
      <c r="H465" s="41">
        <f>'120Nm 22mm 1.52m-min'!G132</f>
        <v>4</v>
      </c>
      <c r="I465" s="24" t="str">
        <f>'120Nm 22mm 1.52m-min'!H132</f>
        <v>W300</v>
      </c>
      <c r="J465" s="35">
        <f>'120Nm 22mm 1.52m-min'!I132</f>
        <v>28</v>
      </c>
      <c r="K465" s="35">
        <f>'120Nm 22mm 1.52m-min'!J132</f>
        <v>35</v>
      </c>
      <c r="L465" s="25">
        <f>'120Nm 22mm 1.52m-min'!K132</f>
        <v>21.66</v>
      </c>
      <c r="M465" s="24" t="str">
        <f>'120Nm 22mm 1.52m-min'!L132</f>
        <v>Acciaio C15</v>
      </c>
      <c r="N465" s="25">
        <f>'120Nm 22mm 1.52m-min'!M132</f>
        <v>27.37</v>
      </c>
      <c r="O465" s="37">
        <f>'120Nm 22mm 1.52m-min'!N132</f>
        <v>120</v>
      </c>
      <c r="P465" s="41">
        <f>'120Nm 22mm 1.52m-min'!O132</f>
        <v>22</v>
      </c>
      <c r="Q465" s="46">
        <f>'120Nm 22mm 1.52m-min'!P132</f>
        <v>1.5209999999999999</v>
      </c>
      <c r="R465" s="14">
        <f>'120Nm 22mm 1.52m-min'!Q132</f>
        <v>385</v>
      </c>
      <c r="S465" s="26">
        <f>'120Nm 22mm 1.52m-min'!R132</f>
        <v>1</v>
      </c>
    </row>
    <row r="466" spans="1:19" x14ac:dyDescent="0.25">
      <c r="A466" s="24">
        <f>'240Nm 11mm 0.76m-min'!A132</f>
        <v>2311570</v>
      </c>
      <c r="B466" s="51">
        <f>Table1[[#This Row],[Durata d''esercizio min. Doppie corse]]/(Cycle_max*60*24)</f>
        <v>45.864484126984124</v>
      </c>
      <c r="C466" s="49">
        <f>'240Nm 11mm 0.76m-min'!B132</f>
        <v>1.151</v>
      </c>
      <c r="D466" s="24" t="str">
        <f>'240Nm 11mm 0.76m-min'!C132</f>
        <v>Tr18x8P4</v>
      </c>
      <c r="E466" s="24" t="str">
        <f>'240Nm 11mm 0.76m-min'!D132</f>
        <v>Tr</v>
      </c>
      <c r="F466" s="35">
        <f>'240Nm 11mm 0.76m-min'!E132</f>
        <v>18</v>
      </c>
      <c r="G466" s="14">
        <f>'240Nm 11mm 0.76m-min'!F132</f>
        <v>8</v>
      </c>
      <c r="H466" s="41">
        <f>'240Nm 11mm 0.76m-min'!G132</f>
        <v>4</v>
      </c>
      <c r="I466" s="24" t="str">
        <f>'240Nm 11mm 0.76m-min'!H132</f>
        <v>W300</v>
      </c>
      <c r="J466" s="35">
        <f>'240Nm 11mm 0.76m-min'!I132</f>
        <v>28</v>
      </c>
      <c r="K466" s="35">
        <f>'240Nm 11mm 0.76m-min'!J132</f>
        <v>35</v>
      </c>
      <c r="L466" s="25">
        <f>'240Nm 11mm 0.76m-min'!K132</f>
        <v>21.66</v>
      </c>
      <c r="M466" s="24" t="str">
        <f>'240Nm 11mm 0.76m-min'!L132</f>
        <v>Acciaio C15</v>
      </c>
      <c r="N466" s="25">
        <f>'240Nm 11mm 0.76m-min'!M132</f>
        <v>27.37</v>
      </c>
      <c r="O466" s="37">
        <f>'240Nm 11mm 0.76m-min'!N132</f>
        <v>240</v>
      </c>
      <c r="P466" s="41">
        <f>'240Nm 11mm 0.76m-min'!O132</f>
        <v>11</v>
      </c>
      <c r="Q466" s="46">
        <f>'240Nm 11mm 0.76m-min'!P132</f>
        <v>0.76049999999999995</v>
      </c>
      <c r="R466" s="14">
        <f>'240Nm 11mm 0.76m-min'!Q132</f>
        <v>192.5</v>
      </c>
      <c r="S466" s="26">
        <f>'240Nm 11mm 0.76m-min'!R132</f>
        <v>1</v>
      </c>
    </row>
    <row r="467" spans="1:19" x14ac:dyDescent="0.25">
      <c r="A467" s="24">
        <f>'80Nm 33mm 2.28m-min'!A131</f>
        <v>2261202</v>
      </c>
      <c r="B467" s="51">
        <f>Table1[[#This Row],[Durata d''esercizio min. Doppie corse]]/(Cycle_max*60*24)</f>
        <v>44.865119047619046</v>
      </c>
      <c r="C467" s="49">
        <f>'80Nm 33mm 2.28m-min'!B131</f>
        <v>0.32500000000000001</v>
      </c>
      <c r="D467" s="24" t="str">
        <f>'80Nm 33mm 2.28m-min'!C131</f>
        <v>Tr16x4</v>
      </c>
      <c r="E467" s="24" t="str">
        <f>'80Nm 33mm 2.28m-min'!D131</f>
        <v>Tr</v>
      </c>
      <c r="F467" s="35">
        <f>'80Nm 33mm 2.28m-min'!E131</f>
        <v>16</v>
      </c>
      <c r="G467" s="14" t="e">
        <f>'80Nm 33mm 2.28m-min'!F131</f>
        <v>#N/A</v>
      </c>
      <c r="H467" s="41">
        <f>'80Nm 33mm 2.28m-min'!G131</f>
        <v>4</v>
      </c>
      <c r="I467" s="24" t="str">
        <f>'80Nm 33mm 2.28m-min'!H131</f>
        <v>R</v>
      </c>
      <c r="J467" s="35">
        <f>'80Nm 33mm 2.28m-min'!I131</f>
        <v>28</v>
      </c>
      <c r="K467" s="35">
        <f>'80Nm 33mm 2.28m-min'!J131</f>
        <v>35</v>
      </c>
      <c r="L467" s="25">
        <f>'80Nm 33mm 2.28m-min'!K131</f>
        <v>12.47</v>
      </c>
      <c r="M467" s="24" t="str">
        <f>'80Nm 33mm 2.28m-min'!L131</f>
        <v>Acciaio C15</v>
      </c>
      <c r="N467" s="25">
        <f>'80Nm 33mm 2.28m-min'!M131</f>
        <v>19.09</v>
      </c>
      <c r="O467" s="37">
        <f>'80Nm 33mm 2.28m-min'!N131</f>
        <v>80</v>
      </c>
      <c r="P467" s="41">
        <f>'80Nm 33mm 2.28m-min'!O131</f>
        <v>33</v>
      </c>
      <c r="Q467" s="46">
        <f>'80Nm 33mm 2.28m-min'!P131</f>
        <v>2.2810000000000001</v>
      </c>
      <c r="R467" s="14">
        <f>'80Nm 33mm 2.28m-min'!Q131</f>
        <v>577.5</v>
      </c>
      <c r="S467" s="26">
        <f>'80Nm 33mm 2.28m-min'!R131</f>
        <v>1</v>
      </c>
    </row>
    <row r="468" spans="1:19" x14ac:dyDescent="0.25">
      <c r="A468" s="24">
        <f>'120Nm 22mm 1.52m-min'!A133</f>
        <v>2261202</v>
      </c>
      <c r="B468" s="51">
        <f>Table1[[#This Row],[Durata d''esercizio min. Doppie corse]]/(Cycle_max*60*24)</f>
        <v>44.865119047619046</v>
      </c>
      <c r="C468" s="49">
        <f>'120Nm 22mm 1.52m-min'!B133</f>
        <v>0.45800000000000002</v>
      </c>
      <c r="D468" s="24" t="str">
        <f>'120Nm 22mm 1.52m-min'!C133</f>
        <v>Tr16x4</v>
      </c>
      <c r="E468" s="24" t="str">
        <f>'120Nm 22mm 1.52m-min'!D133</f>
        <v>Tr</v>
      </c>
      <c r="F468" s="35">
        <f>'120Nm 22mm 1.52m-min'!E133</f>
        <v>16</v>
      </c>
      <c r="G468" s="14" t="e">
        <f>'120Nm 22mm 1.52m-min'!F133</f>
        <v>#N/A</v>
      </c>
      <c r="H468" s="41">
        <f>'120Nm 22mm 1.52m-min'!G133</f>
        <v>4</v>
      </c>
      <c r="I468" s="24" t="str">
        <f>'120Nm 22mm 1.52m-min'!H133</f>
        <v>R</v>
      </c>
      <c r="J468" s="35">
        <f>'120Nm 22mm 1.52m-min'!I133</f>
        <v>28</v>
      </c>
      <c r="K468" s="35">
        <f>'120Nm 22mm 1.52m-min'!J133</f>
        <v>35</v>
      </c>
      <c r="L468" s="25">
        <f>'120Nm 22mm 1.52m-min'!K133</f>
        <v>12.47</v>
      </c>
      <c r="M468" s="24" t="str">
        <f>'120Nm 22mm 1.52m-min'!L133</f>
        <v>Acciaio C15</v>
      </c>
      <c r="N468" s="25">
        <f>'120Nm 22mm 1.52m-min'!M133</f>
        <v>19.09</v>
      </c>
      <c r="O468" s="37">
        <f>'120Nm 22mm 1.52m-min'!N133</f>
        <v>120</v>
      </c>
      <c r="P468" s="41">
        <f>'120Nm 22mm 1.52m-min'!O133</f>
        <v>22</v>
      </c>
      <c r="Q468" s="46">
        <f>'120Nm 22mm 1.52m-min'!P133</f>
        <v>1.5209999999999999</v>
      </c>
      <c r="R468" s="14">
        <f>'120Nm 22mm 1.52m-min'!Q133</f>
        <v>385</v>
      </c>
      <c r="S468" s="26">
        <f>'120Nm 22mm 1.52m-min'!R133</f>
        <v>1</v>
      </c>
    </row>
    <row r="469" spans="1:19" x14ac:dyDescent="0.25">
      <c r="A469" s="24">
        <f>'240Nm 11mm 0.76m-min'!A133</f>
        <v>2261202</v>
      </c>
      <c r="B469" s="51">
        <f>Table1[[#This Row],[Durata d''esercizio min. Doppie corse]]/(Cycle_max*60*24)</f>
        <v>44.865119047619046</v>
      </c>
      <c r="C469" s="49">
        <f>'240Nm 11mm 0.76m-min'!B133</f>
        <v>0.85599999999999998</v>
      </c>
      <c r="D469" s="24" t="str">
        <f>'240Nm 11mm 0.76m-min'!C133</f>
        <v>Tr16x4</v>
      </c>
      <c r="E469" s="24" t="str">
        <f>'240Nm 11mm 0.76m-min'!D133</f>
        <v>Tr</v>
      </c>
      <c r="F469" s="35">
        <f>'240Nm 11mm 0.76m-min'!E133</f>
        <v>16</v>
      </c>
      <c r="G469" s="14" t="e">
        <f>'240Nm 11mm 0.76m-min'!F133</f>
        <v>#N/A</v>
      </c>
      <c r="H469" s="41">
        <f>'240Nm 11mm 0.76m-min'!G133</f>
        <v>4</v>
      </c>
      <c r="I469" s="24" t="str">
        <f>'240Nm 11mm 0.76m-min'!H133</f>
        <v>R</v>
      </c>
      <c r="J469" s="35">
        <f>'240Nm 11mm 0.76m-min'!I133</f>
        <v>28</v>
      </c>
      <c r="K469" s="35">
        <f>'240Nm 11mm 0.76m-min'!J133</f>
        <v>35</v>
      </c>
      <c r="L469" s="25">
        <f>'240Nm 11mm 0.76m-min'!K133</f>
        <v>12.47</v>
      </c>
      <c r="M469" s="24" t="str">
        <f>'240Nm 11mm 0.76m-min'!L133</f>
        <v>Acciaio C15</v>
      </c>
      <c r="N469" s="25">
        <f>'240Nm 11mm 0.76m-min'!M133</f>
        <v>19.09</v>
      </c>
      <c r="O469" s="37">
        <f>'240Nm 11mm 0.76m-min'!N133</f>
        <v>240</v>
      </c>
      <c r="P469" s="41">
        <f>'240Nm 11mm 0.76m-min'!O133</f>
        <v>11</v>
      </c>
      <c r="Q469" s="46">
        <f>'240Nm 11mm 0.76m-min'!P133</f>
        <v>0.76049999999999995</v>
      </c>
      <c r="R469" s="14">
        <f>'240Nm 11mm 0.76m-min'!Q133</f>
        <v>192.5</v>
      </c>
      <c r="S469" s="26">
        <f>'240Nm 11mm 0.76m-min'!R133</f>
        <v>1</v>
      </c>
    </row>
    <row r="470" spans="1:19" x14ac:dyDescent="0.25">
      <c r="A470" s="24">
        <f>'80Nm 33mm 2.28m-min'!A132</f>
        <v>2257812</v>
      </c>
      <c r="B470" s="51">
        <f>Table1[[#This Row],[Durata d''esercizio min. Doppie corse]]/(Cycle_max*60*24)</f>
        <v>44.79785714285714</v>
      </c>
      <c r="C470" s="49">
        <f>'80Nm 33mm 2.28m-min'!B132</f>
        <v>0.42399999999999999</v>
      </c>
      <c r="D470" s="24" t="str">
        <f>'80Nm 33mm 2.28m-min'!C132</f>
        <v>Tr18x8P4</v>
      </c>
      <c r="E470" s="24" t="str">
        <f>'80Nm 33mm 2.28m-min'!D132</f>
        <v>Tr</v>
      </c>
      <c r="F470" s="35">
        <f>'80Nm 33mm 2.28m-min'!E132</f>
        <v>18</v>
      </c>
      <c r="G470" s="14">
        <f>'80Nm 33mm 2.28m-min'!F132</f>
        <v>8</v>
      </c>
      <c r="H470" s="41">
        <f>'80Nm 33mm 2.28m-min'!G132</f>
        <v>4</v>
      </c>
      <c r="I470" s="24" t="str">
        <f>'80Nm 33mm 2.28m-min'!H132</f>
        <v>R</v>
      </c>
      <c r="J470" s="35">
        <f>'80Nm 33mm 2.28m-min'!I132</f>
        <v>28</v>
      </c>
      <c r="K470" s="35">
        <f>'80Nm 33mm 2.28m-min'!J132</f>
        <v>35</v>
      </c>
      <c r="L470" s="25">
        <f>'80Nm 33mm 2.28m-min'!K132</f>
        <v>16.190000000000001</v>
      </c>
      <c r="M470" s="24" t="str">
        <f>'80Nm 33mm 2.28m-min'!L132</f>
        <v>Acciaio C15</v>
      </c>
      <c r="N470" s="25">
        <f>'80Nm 33mm 2.28m-min'!M132</f>
        <v>27.37</v>
      </c>
      <c r="O470" s="37">
        <f>'80Nm 33mm 2.28m-min'!N132</f>
        <v>80</v>
      </c>
      <c r="P470" s="41">
        <f>'80Nm 33mm 2.28m-min'!O132</f>
        <v>33</v>
      </c>
      <c r="Q470" s="46">
        <f>'80Nm 33mm 2.28m-min'!P132</f>
        <v>2.2810000000000001</v>
      </c>
      <c r="R470" s="14">
        <f>'80Nm 33mm 2.28m-min'!Q132</f>
        <v>577.5</v>
      </c>
      <c r="S470" s="26">
        <f>'80Nm 33mm 2.28m-min'!R132</f>
        <v>1</v>
      </c>
    </row>
    <row r="471" spans="1:19" x14ac:dyDescent="0.25">
      <c r="A471" s="24">
        <f>'120Nm 22mm 1.52m-min'!A134</f>
        <v>2257812</v>
      </c>
      <c r="B471" s="51">
        <f>Table1[[#This Row],[Durata d''esercizio min. Doppie corse]]/(Cycle_max*60*24)</f>
        <v>44.79785714285714</v>
      </c>
      <c r="C471" s="49">
        <f>'120Nm 22mm 1.52m-min'!B134</f>
        <v>0.60599999999999998</v>
      </c>
      <c r="D471" s="24" t="str">
        <f>'120Nm 22mm 1.52m-min'!C134</f>
        <v>Tr18x8P4</v>
      </c>
      <c r="E471" s="24" t="str">
        <f>'120Nm 22mm 1.52m-min'!D134</f>
        <v>Tr</v>
      </c>
      <c r="F471" s="35">
        <f>'120Nm 22mm 1.52m-min'!E134</f>
        <v>18</v>
      </c>
      <c r="G471" s="14">
        <f>'120Nm 22mm 1.52m-min'!F134</f>
        <v>8</v>
      </c>
      <c r="H471" s="41">
        <f>'120Nm 22mm 1.52m-min'!G134</f>
        <v>4</v>
      </c>
      <c r="I471" s="24" t="str">
        <f>'120Nm 22mm 1.52m-min'!H134</f>
        <v>R</v>
      </c>
      <c r="J471" s="35">
        <f>'120Nm 22mm 1.52m-min'!I134</f>
        <v>28</v>
      </c>
      <c r="K471" s="35">
        <f>'120Nm 22mm 1.52m-min'!J134</f>
        <v>35</v>
      </c>
      <c r="L471" s="25">
        <f>'120Nm 22mm 1.52m-min'!K134</f>
        <v>16.190000000000001</v>
      </c>
      <c r="M471" s="24" t="str">
        <f>'120Nm 22mm 1.52m-min'!L134</f>
        <v>Acciaio C15</v>
      </c>
      <c r="N471" s="25">
        <f>'120Nm 22mm 1.52m-min'!M134</f>
        <v>27.37</v>
      </c>
      <c r="O471" s="37">
        <f>'120Nm 22mm 1.52m-min'!N134</f>
        <v>120</v>
      </c>
      <c r="P471" s="41">
        <f>'120Nm 22mm 1.52m-min'!O134</f>
        <v>22</v>
      </c>
      <c r="Q471" s="46">
        <f>'120Nm 22mm 1.52m-min'!P134</f>
        <v>1.5209999999999999</v>
      </c>
      <c r="R471" s="14">
        <f>'120Nm 22mm 1.52m-min'!Q134</f>
        <v>385</v>
      </c>
      <c r="S471" s="26">
        <f>'120Nm 22mm 1.52m-min'!R134</f>
        <v>1</v>
      </c>
    </row>
    <row r="472" spans="1:19" x14ac:dyDescent="0.25">
      <c r="A472" s="24">
        <f>'240Nm 11mm 0.76m-min'!A134</f>
        <v>2257812</v>
      </c>
      <c r="B472" s="51">
        <f>Table1[[#This Row],[Durata d''esercizio min. Doppie corse]]/(Cycle_max*60*24)</f>
        <v>44.79785714285714</v>
      </c>
      <c r="C472" s="49">
        <f>'240Nm 11mm 0.76m-min'!B134</f>
        <v>1.151</v>
      </c>
      <c r="D472" s="24" t="str">
        <f>'240Nm 11mm 0.76m-min'!C134</f>
        <v>Tr18x8P4</v>
      </c>
      <c r="E472" s="24" t="str">
        <f>'240Nm 11mm 0.76m-min'!D134</f>
        <v>Tr</v>
      </c>
      <c r="F472" s="35">
        <f>'240Nm 11mm 0.76m-min'!E134</f>
        <v>18</v>
      </c>
      <c r="G472" s="14">
        <f>'240Nm 11mm 0.76m-min'!F134</f>
        <v>8</v>
      </c>
      <c r="H472" s="41">
        <f>'240Nm 11mm 0.76m-min'!G134</f>
        <v>4</v>
      </c>
      <c r="I472" s="24" t="str">
        <f>'240Nm 11mm 0.76m-min'!H134</f>
        <v>R</v>
      </c>
      <c r="J472" s="35">
        <f>'240Nm 11mm 0.76m-min'!I134</f>
        <v>28</v>
      </c>
      <c r="K472" s="35">
        <f>'240Nm 11mm 0.76m-min'!J134</f>
        <v>35</v>
      </c>
      <c r="L472" s="25">
        <f>'240Nm 11mm 0.76m-min'!K134</f>
        <v>16.190000000000001</v>
      </c>
      <c r="M472" s="24" t="str">
        <f>'240Nm 11mm 0.76m-min'!L134</f>
        <v>Acciaio C15</v>
      </c>
      <c r="N472" s="25">
        <f>'240Nm 11mm 0.76m-min'!M134</f>
        <v>27.37</v>
      </c>
      <c r="O472" s="37">
        <f>'240Nm 11mm 0.76m-min'!N134</f>
        <v>240</v>
      </c>
      <c r="P472" s="41">
        <f>'240Nm 11mm 0.76m-min'!O134</f>
        <v>11</v>
      </c>
      <c r="Q472" s="46">
        <f>'240Nm 11mm 0.76m-min'!P134</f>
        <v>0.76049999999999995</v>
      </c>
      <c r="R472" s="14">
        <f>'240Nm 11mm 0.76m-min'!Q134</f>
        <v>192.5</v>
      </c>
      <c r="S472" s="26">
        <f>'240Nm 11mm 0.76m-min'!R134</f>
        <v>1</v>
      </c>
    </row>
    <row r="473" spans="1:19" x14ac:dyDescent="0.25">
      <c r="A473" s="24">
        <f>'80Nm 33mm 2.28m-min'!A133</f>
        <v>2213536</v>
      </c>
      <c r="B473" s="51">
        <f>Table1[[#This Row],[Durata d''esercizio min. Doppie corse]]/(Cycle_max*60*24)</f>
        <v>43.919365079365079</v>
      </c>
      <c r="C473" s="49">
        <f>'80Nm 33mm 2.28m-min'!B133</f>
        <v>0.28699999999999998</v>
      </c>
      <c r="D473" s="24" t="str">
        <f>'80Nm 33mm 2.28m-min'!C133</f>
        <v>Tr14x3</v>
      </c>
      <c r="E473" s="24" t="str">
        <f>'80Nm 33mm 2.28m-min'!D133</f>
        <v>Tr</v>
      </c>
      <c r="F473" s="35">
        <f>'80Nm 33mm 2.28m-min'!E133</f>
        <v>14</v>
      </c>
      <c r="G473" s="14" t="e">
        <f>'80Nm 33mm 2.28m-min'!F133</f>
        <v>#N/A</v>
      </c>
      <c r="H473" s="41">
        <f>'80Nm 33mm 2.28m-min'!G133</f>
        <v>3</v>
      </c>
      <c r="I473" s="24" t="str">
        <f>'80Nm 33mm 2.28m-min'!H133</f>
        <v>W300</v>
      </c>
      <c r="J473" s="35">
        <f>'80Nm 33mm 2.28m-min'!I133</f>
        <v>28</v>
      </c>
      <c r="K473" s="35">
        <f>'80Nm 33mm 2.28m-min'!J133</f>
        <v>35</v>
      </c>
      <c r="L473" s="25">
        <f>'80Nm 33mm 2.28m-min'!K133</f>
        <v>17.68</v>
      </c>
      <c r="M473" s="24" t="str">
        <f>'80Nm 33mm 2.28m-min'!L133</f>
        <v>Acciaio inox</v>
      </c>
      <c r="N473" s="25">
        <f>'80Nm 33mm 2.28m-min'!M133</f>
        <v>76.59</v>
      </c>
      <c r="O473" s="37">
        <f>'80Nm 33mm 2.28m-min'!N133</f>
        <v>80</v>
      </c>
      <c r="P473" s="41">
        <f>'80Nm 33mm 2.28m-min'!O133</f>
        <v>33</v>
      </c>
      <c r="Q473" s="46">
        <f>'80Nm 33mm 2.28m-min'!P133</f>
        <v>2.2810000000000001</v>
      </c>
      <c r="R473" s="14">
        <f>'80Nm 33mm 2.28m-min'!Q133</f>
        <v>770</v>
      </c>
      <c r="S473" s="26">
        <f>'80Nm 33mm 2.28m-min'!R133</f>
        <v>1</v>
      </c>
    </row>
    <row r="474" spans="1:19" x14ac:dyDescent="0.25">
      <c r="A474" s="24">
        <f>'120Nm 22mm 1.52m-min'!A135</f>
        <v>2213536</v>
      </c>
      <c r="B474" s="51">
        <f>Table1[[#This Row],[Durata d''esercizio min. Doppie corse]]/(Cycle_max*60*24)</f>
        <v>43.919365079365079</v>
      </c>
      <c r="C474" s="49">
        <f>'120Nm 22mm 1.52m-min'!B135</f>
        <v>0.40100000000000002</v>
      </c>
      <c r="D474" s="24" t="str">
        <f>'120Nm 22mm 1.52m-min'!C135</f>
        <v>Tr14x3</v>
      </c>
      <c r="E474" s="24" t="str">
        <f>'120Nm 22mm 1.52m-min'!D135</f>
        <v>Tr</v>
      </c>
      <c r="F474" s="35">
        <f>'120Nm 22mm 1.52m-min'!E135</f>
        <v>14</v>
      </c>
      <c r="G474" s="14" t="e">
        <f>'120Nm 22mm 1.52m-min'!F135</f>
        <v>#N/A</v>
      </c>
      <c r="H474" s="41">
        <f>'120Nm 22mm 1.52m-min'!G135</f>
        <v>3</v>
      </c>
      <c r="I474" s="24" t="str">
        <f>'120Nm 22mm 1.52m-min'!H135</f>
        <v>W300</v>
      </c>
      <c r="J474" s="35">
        <f>'120Nm 22mm 1.52m-min'!I135</f>
        <v>28</v>
      </c>
      <c r="K474" s="35">
        <f>'120Nm 22mm 1.52m-min'!J135</f>
        <v>35</v>
      </c>
      <c r="L474" s="25">
        <f>'120Nm 22mm 1.52m-min'!K135</f>
        <v>17.68</v>
      </c>
      <c r="M474" s="24" t="str">
        <f>'120Nm 22mm 1.52m-min'!L135</f>
        <v>Acciaio inox</v>
      </c>
      <c r="N474" s="25">
        <f>'120Nm 22mm 1.52m-min'!M135</f>
        <v>76.59</v>
      </c>
      <c r="O474" s="37">
        <f>'120Nm 22mm 1.52m-min'!N135</f>
        <v>120</v>
      </c>
      <c r="P474" s="41">
        <f>'120Nm 22mm 1.52m-min'!O135</f>
        <v>22</v>
      </c>
      <c r="Q474" s="46">
        <f>'120Nm 22mm 1.52m-min'!P135</f>
        <v>1.5209999999999999</v>
      </c>
      <c r="R474" s="14">
        <f>'120Nm 22mm 1.52m-min'!Q135</f>
        <v>513.33333333333337</v>
      </c>
      <c r="S474" s="26">
        <f>'120Nm 22mm 1.52m-min'!R135</f>
        <v>1</v>
      </c>
    </row>
    <row r="475" spans="1:19" x14ac:dyDescent="0.25">
      <c r="A475" s="24">
        <f>'240Nm 11mm 0.76m-min'!A135</f>
        <v>2213536</v>
      </c>
      <c r="B475" s="51">
        <f>Table1[[#This Row],[Durata d''esercizio min. Doppie corse]]/(Cycle_max*60*24)</f>
        <v>43.919365079365079</v>
      </c>
      <c r="C475" s="49">
        <f>'240Nm 11mm 0.76m-min'!B135</f>
        <v>0.74199999999999999</v>
      </c>
      <c r="D475" s="24" t="str">
        <f>'240Nm 11mm 0.76m-min'!C135</f>
        <v>Tr14x3</v>
      </c>
      <c r="E475" s="24" t="str">
        <f>'240Nm 11mm 0.76m-min'!D135</f>
        <v>Tr</v>
      </c>
      <c r="F475" s="35">
        <f>'240Nm 11mm 0.76m-min'!E135</f>
        <v>14</v>
      </c>
      <c r="G475" s="14" t="e">
        <f>'240Nm 11mm 0.76m-min'!F135</f>
        <v>#N/A</v>
      </c>
      <c r="H475" s="41">
        <f>'240Nm 11mm 0.76m-min'!G135</f>
        <v>3</v>
      </c>
      <c r="I475" s="24" t="str">
        <f>'240Nm 11mm 0.76m-min'!H135</f>
        <v>W300</v>
      </c>
      <c r="J475" s="35">
        <f>'240Nm 11mm 0.76m-min'!I135</f>
        <v>28</v>
      </c>
      <c r="K475" s="35">
        <f>'240Nm 11mm 0.76m-min'!J135</f>
        <v>35</v>
      </c>
      <c r="L475" s="25">
        <f>'240Nm 11mm 0.76m-min'!K135</f>
        <v>17.68</v>
      </c>
      <c r="M475" s="24" t="str">
        <f>'240Nm 11mm 0.76m-min'!L135</f>
        <v>Acciaio inox</v>
      </c>
      <c r="N475" s="25">
        <f>'240Nm 11mm 0.76m-min'!M135</f>
        <v>76.59</v>
      </c>
      <c r="O475" s="37">
        <f>'240Nm 11mm 0.76m-min'!N135</f>
        <v>240</v>
      </c>
      <c r="P475" s="41">
        <f>'240Nm 11mm 0.76m-min'!O135</f>
        <v>11</v>
      </c>
      <c r="Q475" s="46">
        <f>'240Nm 11mm 0.76m-min'!P135</f>
        <v>0.76049999999999995</v>
      </c>
      <c r="R475" s="14">
        <f>'240Nm 11mm 0.76m-min'!Q135</f>
        <v>256.66666666666669</v>
      </c>
      <c r="S475" s="26">
        <f>'240Nm 11mm 0.76m-min'!R135</f>
        <v>1</v>
      </c>
    </row>
    <row r="476" spans="1:19" x14ac:dyDescent="0.25">
      <c r="A476" s="24">
        <f>'80Nm 33mm 2.28m-min'!A134</f>
        <v>2147573</v>
      </c>
      <c r="B476" s="51">
        <f>Table1[[#This Row],[Durata d''esercizio min. Doppie corse]]/(Cycle_max*60*24)</f>
        <v>42.610575396825396</v>
      </c>
      <c r="C476" s="49">
        <f>'80Nm 33mm 2.28m-min'!B134</f>
        <v>0.39500000000000002</v>
      </c>
      <c r="D476" s="24" t="str">
        <f>'80Nm 33mm 2.28m-min'!C134</f>
        <v>Ds10x12</v>
      </c>
      <c r="E476" s="24" t="str">
        <f>'80Nm 33mm 2.28m-min'!D134</f>
        <v>Ds</v>
      </c>
      <c r="F476" s="35">
        <f>'80Nm 33mm 2.28m-min'!E134</f>
        <v>10</v>
      </c>
      <c r="G476" s="14" t="e">
        <f>'80Nm 33mm 2.28m-min'!F134</f>
        <v>#N/A</v>
      </c>
      <c r="H476" s="41">
        <f>'80Nm 33mm 2.28m-min'!G134</f>
        <v>12</v>
      </c>
      <c r="I476" s="24" t="str">
        <f>'80Nm 33mm 2.28m-min'!H134</f>
        <v>J</v>
      </c>
      <c r="J476" s="35">
        <f>'80Nm 33mm 2.28m-min'!I134</f>
        <v>25</v>
      </c>
      <c r="K476" s="35">
        <f>'80Nm 33mm 2.28m-min'!J134</f>
        <v>25</v>
      </c>
      <c r="L476" s="25">
        <f>'80Nm 33mm 2.28m-min'!K134</f>
        <v>20.85</v>
      </c>
      <c r="M476" s="24" t="str">
        <f>'80Nm 33mm 2.28m-min'!L134</f>
        <v>Acciaio inox</v>
      </c>
      <c r="N476" s="25">
        <f>'80Nm 33mm 2.28m-min'!M134</f>
        <v>63.23</v>
      </c>
      <c r="O476" s="37">
        <f>'80Nm 33mm 2.28m-min'!N134</f>
        <v>80</v>
      </c>
      <c r="P476" s="41">
        <f>'80Nm 33mm 2.28m-min'!O134</f>
        <v>33</v>
      </c>
      <c r="Q476" s="46">
        <f>'80Nm 33mm 2.28m-min'!P134</f>
        <v>2.2810000000000001</v>
      </c>
      <c r="R476" s="14">
        <f>'80Nm 33mm 2.28m-min'!Q134</f>
        <v>192.5</v>
      </c>
      <c r="S476" s="26">
        <f>'80Nm 33mm 2.28m-min'!R134</f>
        <v>1</v>
      </c>
    </row>
    <row r="477" spans="1:19" x14ac:dyDescent="0.25">
      <c r="A477" s="24">
        <f>'120Nm 22mm 1.52m-min'!A136</f>
        <v>2147573</v>
      </c>
      <c r="B477" s="51">
        <f>Table1[[#This Row],[Durata d''esercizio min. Doppie corse]]/(Cycle_max*60*24)</f>
        <v>42.610575396825396</v>
      </c>
      <c r="C477" s="49">
        <f>'120Nm 22mm 1.52m-min'!B136</f>
        <v>0.56299999999999994</v>
      </c>
      <c r="D477" s="24" t="str">
        <f>'120Nm 22mm 1.52m-min'!C136</f>
        <v>Ds10x12</v>
      </c>
      <c r="E477" s="24" t="str">
        <f>'120Nm 22mm 1.52m-min'!D136</f>
        <v>Ds</v>
      </c>
      <c r="F477" s="35">
        <f>'120Nm 22mm 1.52m-min'!E136</f>
        <v>10</v>
      </c>
      <c r="G477" s="14" t="e">
        <f>'120Nm 22mm 1.52m-min'!F136</f>
        <v>#N/A</v>
      </c>
      <c r="H477" s="41">
        <f>'120Nm 22mm 1.52m-min'!G136</f>
        <v>12</v>
      </c>
      <c r="I477" s="24" t="str">
        <f>'120Nm 22mm 1.52m-min'!H136</f>
        <v>J</v>
      </c>
      <c r="J477" s="35">
        <f>'120Nm 22mm 1.52m-min'!I136</f>
        <v>25</v>
      </c>
      <c r="K477" s="35">
        <f>'120Nm 22mm 1.52m-min'!J136</f>
        <v>25</v>
      </c>
      <c r="L477" s="25">
        <f>'120Nm 22mm 1.52m-min'!K136</f>
        <v>20.85</v>
      </c>
      <c r="M477" s="24" t="str">
        <f>'120Nm 22mm 1.52m-min'!L136</f>
        <v>Acciaio inox</v>
      </c>
      <c r="N477" s="25">
        <f>'120Nm 22mm 1.52m-min'!M136</f>
        <v>63.23</v>
      </c>
      <c r="O477" s="37">
        <f>'120Nm 22mm 1.52m-min'!N136</f>
        <v>120</v>
      </c>
      <c r="P477" s="41">
        <f>'120Nm 22mm 1.52m-min'!O136</f>
        <v>22</v>
      </c>
      <c r="Q477" s="46">
        <f>'120Nm 22mm 1.52m-min'!P136</f>
        <v>1.5209999999999999</v>
      </c>
      <c r="R477" s="14">
        <f>'120Nm 22mm 1.52m-min'!Q136</f>
        <v>128.33333333333334</v>
      </c>
      <c r="S477" s="26">
        <f>'120Nm 22mm 1.52m-min'!R136</f>
        <v>1</v>
      </c>
    </row>
    <row r="478" spans="1:19" x14ac:dyDescent="0.25">
      <c r="A478" s="24">
        <f>'240Nm 11mm 0.76m-min'!A136</f>
        <v>2147573</v>
      </c>
      <c r="B478" s="51">
        <f>Table1[[#This Row],[Durata d''esercizio min. Doppie corse]]/(Cycle_max*60*24)</f>
        <v>42.610575396825396</v>
      </c>
      <c r="C478" s="49">
        <f>'240Nm 11mm 0.76m-min'!B136</f>
        <v>1.0649999999999999</v>
      </c>
      <c r="D478" s="24" t="str">
        <f>'240Nm 11mm 0.76m-min'!C136</f>
        <v>Ds10x12</v>
      </c>
      <c r="E478" s="24" t="str">
        <f>'240Nm 11mm 0.76m-min'!D136</f>
        <v>Ds</v>
      </c>
      <c r="F478" s="35">
        <f>'240Nm 11mm 0.76m-min'!E136</f>
        <v>10</v>
      </c>
      <c r="G478" s="14" t="e">
        <f>'240Nm 11mm 0.76m-min'!F136</f>
        <v>#N/A</v>
      </c>
      <c r="H478" s="41">
        <f>'240Nm 11mm 0.76m-min'!G136</f>
        <v>12</v>
      </c>
      <c r="I478" s="24" t="str">
        <f>'240Nm 11mm 0.76m-min'!H136</f>
        <v>J</v>
      </c>
      <c r="J478" s="35">
        <f>'240Nm 11mm 0.76m-min'!I136</f>
        <v>25</v>
      </c>
      <c r="K478" s="35">
        <f>'240Nm 11mm 0.76m-min'!J136</f>
        <v>25</v>
      </c>
      <c r="L478" s="25">
        <f>'240Nm 11mm 0.76m-min'!K136</f>
        <v>20.85</v>
      </c>
      <c r="M478" s="24" t="str">
        <f>'240Nm 11mm 0.76m-min'!L136</f>
        <v>Acciaio inox</v>
      </c>
      <c r="N478" s="25">
        <f>'240Nm 11mm 0.76m-min'!M136</f>
        <v>63.23</v>
      </c>
      <c r="O478" s="37">
        <f>'240Nm 11mm 0.76m-min'!N136</f>
        <v>240</v>
      </c>
      <c r="P478" s="41">
        <f>'240Nm 11mm 0.76m-min'!O136</f>
        <v>11</v>
      </c>
      <c r="Q478" s="46">
        <f>'240Nm 11mm 0.76m-min'!P136</f>
        <v>0.76049999999999995</v>
      </c>
      <c r="R478" s="14">
        <f>'240Nm 11mm 0.76m-min'!Q136</f>
        <v>64.166666666666671</v>
      </c>
      <c r="S478" s="26">
        <f>'240Nm 11mm 0.76m-min'!R136</f>
        <v>1</v>
      </c>
    </row>
    <row r="479" spans="1:19" x14ac:dyDescent="0.25">
      <c r="A479" s="24">
        <f>'80Nm 33mm 2.28m-min'!A135</f>
        <v>2140723</v>
      </c>
      <c r="B479" s="51">
        <f>Table1[[#This Row],[Durata d''esercizio min. Doppie corse]]/(Cycle_max*60*24)</f>
        <v>42.4746626984127</v>
      </c>
      <c r="C479" s="49">
        <f>'80Nm 33mm 2.28m-min'!B135</f>
        <v>0.28699999999999998</v>
      </c>
      <c r="D479" s="24" t="str">
        <f>'80Nm 33mm 2.28m-min'!C135</f>
        <v>Tr14x3</v>
      </c>
      <c r="E479" s="24" t="str">
        <f>'80Nm 33mm 2.28m-min'!D135</f>
        <v>Tr</v>
      </c>
      <c r="F479" s="35">
        <f>'80Nm 33mm 2.28m-min'!E135</f>
        <v>14</v>
      </c>
      <c r="G479" s="14" t="e">
        <f>'80Nm 33mm 2.28m-min'!F135</f>
        <v>#N/A</v>
      </c>
      <c r="H479" s="41">
        <f>'80Nm 33mm 2.28m-min'!G135</f>
        <v>3</v>
      </c>
      <c r="I479" s="24" t="str">
        <f>'80Nm 33mm 2.28m-min'!H135</f>
        <v>R</v>
      </c>
      <c r="J479" s="35">
        <f>'80Nm 33mm 2.28m-min'!I135</f>
        <v>28</v>
      </c>
      <c r="K479" s="35">
        <f>'80Nm 33mm 2.28m-min'!J135</f>
        <v>35</v>
      </c>
      <c r="L479" s="25">
        <f>'80Nm 33mm 2.28m-min'!K135</f>
        <v>12.47</v>
      </c>
      <c r="M479" s="24" t="str">
        <f>'80Nm 33mm 2.28m-min'!L135</f>
        <v>Acciaio inox</v>
      </c>
      <c r="N479" s="25">
        <f>'80Nm 33mm 2.28m-min'!M135</f>
        <v>76.59</v>
      </c>
      <c r="O479" s="37">
        <f>'80Nm 33mm 2.28m-min'!N135</f>
        <v>80</v>
      </c>
      <c r="P479" s="41">
        <f>'80Nm 33mm 2.28m-min'!O135</f>
        <v>33</v>
      </c>
      <c r="Q479" s="46">
        <f>'80Nm 33mm 2.28m-min'!P135</f>
        <v>2.2810000000000001</v>
      </c>
      <c r="R479" s="14">
        <f>'80Nm 33mm 2.28m-min'!Q135</f>
        <v>770</v>
      </c>
      <c r="S479" s="26">
        <f>'80Nm 33mm 2.28m-min'!R135</f>
        <v>1</v>
      </c>
    </row>
    <row r="480" spans="1:19" x14ac:dyDescent="0.25">
      <c r="A480" s="24">
        <f>'120Nm 22mm 1.52m-min'!A137</f>
        <v>2140723</v>
      </c>
      <c r="B480" s="51">
        <f>Table1[[#This Row],[Durata d''esercizio min. Doppie corse]]/(Cycle_max*60*24)</f>
        <v>42.4746626984127</v>
      </c>
      <c r="C480" s="49">
        <f>'120Nm 22mm 1.52m-min'!B137</f>
        <v>0.40100000000000002</v>
      </c>
      <c r="D480" s="24" t="str">
        <f>'120Nm 22mm 1.52m-min'!C137</f>
        <v>Tr14x3</v>
      </c>
      <c r="E480" s="24" t="str">
        <f>'120Nm 22mm 1.52m-min'!D137</f>
        <v>Tr</v>
      </c>
      <c r="F480" s="35">
        <f>'120Nm 22mm 1.52m-min'!E137</f>
        <v>14</v>
      </c>
      <c r="G480" s="14" t="e">
        <f>'120Nm 22mm 1.52m-min'!F137</f>
        <v>#N/A</v>
      </c>
      <c r="H480" s="41">
        <f>'120Nm 22mm 1.52m-min'!G137</f>
        <v>3</v>
      </c>
      <c r="I480" s="24" t="str">
        <f>'120Nm 22mm 1.52m-min'!H137</f>
        <v>R</v>
      </c>
      <c r="J480" s="35">
        <f>'120Nm 22mm 1.52m-min'!I137</f>
        <v>28</v>
      </c>
      <c r="K480" s="35">
        <f>'120Nm 22mm 1.52m-min'!J137</f>
        <v>35</v>
      </c>
      <c r="L480" s="25">
        <f>'120Nm 22mm 1.52m-min'!K137</f>
        <v>12.47</v>
      </c>
      <c r="M480" s="24" t="str">
        <f>'120Nm 22mm 1.52m-min'!L137</f>
        <v>Acciaio inox</v>
      </c>
      <c r="N480" s="25">
        <f>'120Nm 22mm 1.52m-min'!M137</f>
        <v>76.59</v>
      </c>
      <c r="O480" s="37">
        <f>'120Nm 22mm 1.52m-min'!N137</f>
        <v>120</v>
      </c>
      <c r="P480" s="41">
        <f>'120Nm 22mm 1.52m-min'!O137</f>
        <v>22</v>
      </c>
      <c r="Q480" s="46">
        <f>'120Nm 22mm 1.52m-min'!P137</f>
        <v>1.5209999999999999</v>
      </c>
      <c r="R480" s="14">
        <f>'120Nm 22mm 1.52m-min'!Q137</f>
        <v>513.33333333333337</v>
      </c>
      <c r="S480" s="26">
        <f>'120Nm 22mm 1.52m-min'!R137</f>
        <v>1</v>
      </c>
    </row>
    <row r="481" spans="1:19" x14ac:dyDescent="0.25">
      <c r="A481" s="24">
        <f>'240Nm 11mm 0.76m-min'!A137</f>
        <v>2140723</v>
      </c>
      <c r="B481" s="51">
        <f>Table1[[#This Row],[Durata d''esercizio min. Doppie corse]]/(Cycle_max*60*24)</f>
        <v>42.4746626984127</v>
      </c>
      <c r="C481" s="49">
        <f>'240Nm 11mm 0.76m-min'!B137</f>
        <v>0.74199999999999999</v>
      </c>
      <c r="D481" s="24" t="str">
        <f>'240Nm 11mm 0.76m-min'!C137</f>
        <v>Tr14x3</v>
      </c>
      <c r="E481" s="24" t="str">
        <f>'240Nm 11mm 0.76m-min'!D137</f>
        <v>Tr</v>
      </c>
      <c r="F481" s="35">
        <f>'240Nm 11mm 0.76m-min'!E137</f>
        <v>14</v>
      </c>
      <c r="G481" s="14" t="e">
        <f>'240Nm 11mm 0.76m-min'!F137</f>
        <v>#N/A</v>
      </c>
      <c r="H481" s="41">
        <f>'240Nm 11mm 0.76m-min'!G137</f>
        <v>3</v>
      </c>
      <c r="I481" s="24" t="str">
        <f>'240Nm 11mm 0.76m-min'!H137</f>
        <v>R</v>
      </c>
      <c r="J481" s="35">
        <f>'240Nm 11mm 0.76m-min'!I137</f>
        <v>28</v>
      </c>
      <c r="K481" s="35">
        <f>'240Nm 11mm 0.76m-min'!J137</f>
        <v>35</v>
      </c>
      <c r="L481" s="25">
        <f>'240Nm 11mm 0.76m-min'!K137</f>
        <v>12.47</v>
      </c>
      <c r="M481" s="24" t="str">
        <f>'240Nm 11mm 0.76m-min'!L137</f>
        <v>Acciaio inox</v>
      </c>
      <c r="N481" s="25">
        <f>'240Nm 11mm 0.76m-min'!M137</f>
        <v>76.59</v>
      </c>
      <c r="O481" s="37">
        <f>'240Nm 11mm 0.76m-min'!N137</f>
        <v>240</v>
      </c>
      <c r="P481" s="41">
        <f>'240Nm 11mm 0.76m-min'!O137</f>
        <v>11</v>
      </c>
      <c r="Q481" s="46">
        <f>'240Nm 11mm 0.76m-min'!P137</f>
        <v>0.76049999999999995</v>
      </c>
      <c r="R481" s="14">
        <f>'240Nm 11mm 0.76m-min'!Q137</f>
        <v>256.66666666666669</v>
      </c>
      <c r="S481" s="26">
        <f>'240Nm 11mm 0.76m-min'!R137</f>
        <v>1</v>
      </c>
    </row>
    <row r="482" spans="1:19" x14ac:dyDescent="0.25">
      <c r="A482" s="24">
        <f>'80Nm 33mm 2.28m-min'!A136</f>
        <v>2084429</v>
      </c>
      <c r="B482" s="51">
        <f>Table1[[#This Row],[Durata d''esercizio min. Doppie corse]]/(Cycle_max*60*24)</f>
        <v>41.357718253968251</v>
      </c>
      <c r="C482" s="49">
        <f>'80Nm 33mm 2.28m-min'!B136</f>
        <v>1.5069999999999999</v>
      </c>
      <c r="D482" s="24" t="str">
        <f>'80Nm 33mm 2.28m-min'!C136</f>
        <v>Ds10x50</v>
      </c>
      <c r="E482" s="24" t="str">
        <f>'80Nm 33mm 2.28m-min'!D136</f>
        <v>Ds</v>
      </c>
      <c r="F482" s="35">
        <f>'80Nm 33mm 2.28m-min'!E136</f>
        <v>10</v>
      </c>
      <c r="G482" s="14" t="e">
        <f>'80Nm 33mm 2.28m-min'!F136</f>
        <v>#N/A</v>
      </c>
      <c r="H482" s="41">
        <f>'80Nm 33mm 2.28m-min'!G136</f>
        <v>50</v>
      </c>
      <c r="I482" s="24" t="str">
        <f>'80Nm 33mm 2.28m-min'!H136</f>
        <v>J</v>
      </c>
      <c r="J482" s="35">
        <f>'80Nm 33mm 2.28m-min'!I136</f>
        <v>25</v>
      </c>
      <c r="K482" s="35">
        <f>'80Nm 33mm 2.28m-min'!J136</f>
        <v>25</v>
      </c>
      <c r="L482" s="25">
        <f>'80Nm 33mm 2.28m-min'!K136</f>
        <v>20.85</v>
      </c>
      <c r="M482" s="24" t="str">
        <f>'80Nm 33mm 2.28m-min'!L136</f>
        <v>Acciaio inox</v>
      </c>
      <c r="N482" s="25">
        <f>'80Nm 33mm 2.28m-min'!M136</f>
        <v>77.849999999999994</v>
      </c>
      <c r="O482" s="37">
        <f>'80Nm 33mm 2.28m-min'!N136</f>
        <v>80</v>
      </c>
      <c r="P482" s="41">
        <f>'80Nm 33mm 2.28m-min'!O136</f>
        <v>33</v>
      </c>
      <c r="Q482" s="46">
        <f>'80Nm 33mm 2.28m-min'!P136</f>
        <v>2.2810000000000001</v>
      </c>
      <c r="R482" s="14">
        <f>'80Nm 33mm 2.28m-min'!Q136</f>
        <v>46.2</v>
      </c>
      <c r="S482" s="26">
        <f>'80Nm 33mm 2.28m-min'!R136</f>
        <v>1</v>
      </c>
    </row>
    <row r="483" spans="1:19" x14ac:dyDescent="0.25">
      <c r="A483" s="24">
        <f>'120Nm 22mm 1.52m-min'!A138</f>
        <v>2084429</v>
      </c>
      <c r="B483" s="51">
        <f>Table1[[#This Row],[Durata d''esercizio min. Doppie corse]]/(Cycle_max*60*24)</f>
        <v>41.357718253968251</v>
      </c>
      <c r="C483" s="49">
        <f>'120Nm 22mm 1.52m-min'!B138</f>
        <v>2.23</v>
      </c>
      <c r="D483" s="24" t="str">
        <f>'120Nm 22mm 1.52m-min'!C138</f>
        <v>Ds10x50</v>
      </c>
      <c r="E483" s="24" t="str">
        <f>'120Nm 22mm 1.52m-min'!D138</f>
        <v>Ds</v>
      </c>
      <c r="F483" s="35">
        <f>'120Nm 22mm 1.52m-min'!E138</f>
        <v>10</v>
      </c>
      <c r="G483" s="14" t="e">
        <f>'120Nm 22mm 1.52m-min'!F138</f>
        <v>#N/A</v>
      </c>
      <c r="H483" s="41">
        <f>'120Nm 22mm 1.52m-min'!G138</f>
        <v>50</v>
      </c>
      <c r="I483" s="24" t="str">
        <f>'120Nm 22mm 1.52m-min'!H138</f>
        <v>J</v>
      </c>
      <c r="J483" s="35">
        <f>'120Nm 22mm 1.52m-min'!I138</f>
        <v>25</v>
      </c>
      <c r="K483" s="35">
        <f>'120Nm 22mm 1.52m-min'!J138</f>
        <v>25</v>
      </c>
      <c r="L483" s="25">
        <f>'120Nm 22mm 1.52m-min'!K138</f>
        <v>20.85</v>
      </c>
      <c r="M483" s="24" t="str">
        <f>'120Nm 22mm 1.52m-min'!L138</f>
        <v>Acciaio inox</v>
      </c>
      <c r="N483" s="25">
        <f>'120Nm 22mm 1.52m-min'!M138</f>
        <v>77.849999999999994</v>
      </c>
      <c r="O483" s="37">
        <f>'120Nm 22mm 1.52m-min'!N138</f>
        <v>120</v>
      </c>
      <c r="P483" s="41">
        <f>'120Nm 22mm 1.52m-min'!O138</f>
        <v>22</v>
      </c>
      <c r="Q483" s="46">
        <f>'120Nm 22mm 1.52m-min'!P138</f>
        <v>1.5209999999999999</v>
      </c>
      <c r="R483" s="14">
        <f>'120Nm 22mm 1.52m-min'!Q138</f>
        <v>30.8</v>
      </c>
      <c r="S483" s="26">
        <f>'120Nm 22mm 1.52m-min'!R138</f>
        <v>1</v>
      </c>
    </row>
    <row r="484" spans="1:19" x14ac:dyDescent="0.25">
      <c r="A484" s="24">
        <f>'240Nm 11mm 0.76m-min'!A138</f>
        <v>2084429</v>
      </c>
      <c r="B484" s="51">
        <f>Table1[[#This Row],[Durata d''esercizio min. Doppie corse]]/(Cycle_max*60*24)</f>
        <v>41.357718253968251</v>
      </c>
      <c r="C484" s="49">
        <f>'240Nm 11mm 0.76m-min'!B138</f>
        <v>4.4009999999999998</v>
      </c>
      <c r="D484" s="24" t="str">
        <f>'240Nm 11mm 0.76m-min'!C138</f>
        <v>Ds10x50</v>
      </c>
      <c r="E484" s="24" t="str">
        <f>'240Nm 11mm 0.76m-min'!D138</f>
        <v>Ds</v>
      </c>
      <c r="F484" s="35">
        <f>'240Nm 11mm 0.76m-min'!E138</f>
        <v>10</v>
      </c>
      <c r="G484" s="14" t="e">
        <f>'240Nm 11mm 0.76m-min'!F138</f>
        <v>#N/A</v>
      </c>
      <c r="H484" s="41">
        <f>'240Nm 11mm 0.76m-min'!G138</f>
        <v>50</v>
      </c>
      <c r="I484" s="24" t="str">
        <f>'240Nm 11mm 0.76m-min'!H138</f>
        <v>J</v>
      </c>
      <c r="J484" s="35">
        <f>'240Nm 11mm 0.76m-min'!I138</f>
        <v>25</v>
      </c>
      <c r="K484" s="35">
        <f>'240Nm 11mm 0.76m-min'!J138</f>
        <v>25</v>
      </c>
      <c r="L484" s="25">
        <f>'240Nm 11mm 0.76m-min'!K138</f>
        <v>20.85</v>
      </c>
      <c r="M484" s="24" t="str">
        <f>'240Nm 11mm 0.76m-min'!L138</f>
        <v>Acciaio inox</v>
      </c>
      <c r="N484" s="25">
        <f>'240Nm 11mm 0.76m-min'!M138</f>
        <v>77.849999999999994</v>
      </c>
      <c r="O484" s="37">
        <f>'240Nm 11mm 0.76m-min'!N138</f>
        <v>240</v>
      </c>
      <c r="P484" s="41">
        <f>'240Nm 11mm 0.76m-min'!O138</f>
        <v>11</v>
      </c>
      <c r="Q484" s="46">
        <f>'240Nm 11mm 0.76m-min'!P138</f>
        <v>0.76049999999999995</v>
      </c>
      <c r="R484" s="14">
        <f>'240Nm 11mm 0.76m-min'!Q138</f>
        <v>15.4</v>
      </c>
      <c r="S484" s="26">
        <f>'240Nm 11mm 0.76m-min'!R138</f>
        <v>1</v>
      </c>
    </row>
    <row r="485" spans="1:19" x14ac:dyDescent="0.25">
      <c r="A485" s="24">
        <f>'80Nm 33mm 2.28m-min'!A137</f>
        <v>2083536</v>
      </c>
      <c r="B485" s="51">
        <f>Table1[[#This Row],[Durata d''esercizio min. Doppie corse]]/(Cycle_max*60*24)</f>
        <v>41.34</v>
      </c>
      <c r="C485" s="49">
        <f>'80Nm 33mm 2.28m-min'!B137</f>
        <v>0.28699999999999998</v>
      </c>
      <c r="D485" s="24" t="str">
        <f>'80Nm 33mm 2.28m-min'!C137</f>
        <v>Tr14x4</v>
      </c>
      <c r="E485" s="24" t="str">
        <f>'80Nm 33mm 2.28m-min'!D137</f>
        <v>Tr</v>
      </c>
      <c r="F485" s="35">
        <f>'80Nm 33mm 2.28m-min'!E137</f>
        <v>14</v>
      </c>
      <c r="G485" s="14" t="e">
        <f>'80Nm 33mm 2.28m-min'!F137</f>
        <v>#N/A</v>
      </c>
      <c r="H485" s="41">
        <f>'80Nm 33mm 2.28m-min'!G137</f>
        <v>4</v>
      </c>
      <c r="I485" s="24" t="str">
        <f>'80Nm 33mm 2.28m-min'!H137</f>
        <v>J</v>
      </c>
      <c r="J485" s="35">
        <f>'80Nm 33mm 2.28m-min'!I137</f>
        <v>28</v>
      </c>
      <c r="K485" s="35">
        <f>'80Nm 33mm 2.28m-min'!J137</f>
        <v>35</v>
      </c>
      <c r="L485" s="25">
        <f>'80Nm 33mm 2.28m-min'!K137</f>
        <v>14.51</v>
      </c>
      <c r="M485" s="24" t="str">
        <f>'80Nm 33mm 2.28m-min'!L137</f>
        <v>Acciaio C15</v>
      </c>
      <c r="N485" s="25">
        <f>'80Nm 33mm 2.28m-min'!M137</f>
        <v>16.79</v>
      </c>
      <c r="O485" s="37">
        <f>'80Nm 33mm 2.28m-min'!N137</f>
        <v>80</v>
      </c>
      <c r="P485" s="41">
        <f>'80Nm 33mm 2.28m-min'!O137</f>
        <v>33</v>
      </c>
      <c r="Q485" s="46">
        <f>'80Nm 33mm 2.28m-min'!P137</f>
        <v>2.2810000000000001</v>
      </c>
      <c r="R485" s="14">
        <f>'80Nm 33mm 2.28m-min'!Q137</f>
        <v>577.5</v>
      </c>
      <c r="S485" s="26">
        <f>'80Nm 33mm 2.28m-min'!R137</f>
        <v>1</v>
      </c>
    </row>
    <row r="486" spans="1:19" x14ac:dyDescent="0.25">
      <c r="A486" s="24">
        <f>'120Nm 22mm 1.52m-min'!A139</f>
        <v>2083536</v>
      </c>
      <c r="B486" s="51">
        <f>Table1[[#This Row],[Durata d''esercizio min. Doppie corse]]/(Cycle_max*60*24)</f>
        <v>41.34</v>
      </c>
      <c r="C486" s="49">
        <f>'120Nm 22mm 1.52m-min'!B139</f>
        <v>0.40100000000000002</v>
      </c>
      <c r="D486" s="24" t="str">
        <f>'120Nm 22mm 1.52m-min'!C139</f>
        <v>Tr14x4</v>
      </c>
      <c r="E486" s="24" t="str">
        <f>'120Nm 22mm 1.52m-min'!D139</f>
        <v>Tr</v>
      </c>
      <c r="F486" s="35">
        <f>'120Nm 22mm 1.52m-min'!E139</f>
        <v>14</v>
      </c>
      <c r="G486" s="14" t="e">
        <f>'120Nm 22mm 1.52m-min'!F139</f>
        <v>#N/A</v>
      </c>
      <c r="H486" s="41">
        <f>'120Nm 22mm 1.52m-min'!G139</f>
        <v>4</v>
      </c>
      <c r="I486" s="24" t="str">
        <f>'120Nm 22mm 1.52m-min'!H139</f>
        <v>J</v>
      </c>
      <c r="J486" s="35">
        <f>'120Nm 22mm 1.52m-min'!I139</f>
        <v>28</v>
      </c>
      <c r="K486" s="35">
        <f>'120Nm 22mm 1.52m-min'!J139</f>
        <v>35</v>
      </c>
      <c r="L486" s="25">
        <f>'120Nm 22mm 1.52m-min'!K139</f>
        <v>14.51</v>
      </c>
      <c r="M486" s="24" t="str">
        <f>'120Nm 22mm 1.52m-min'!L139</f>
        <v>Acciaio C15</v>
      </c>
      <c r="N486" s="25">
        <f>'120Nm 22mm 1.52m-min'!M139</f>
        <v>16.79</v>
      </c>
      <c r="O486" s="37">
        <f>'120Nm 22mm 1.52m-min'!N139</f>
        <v>120</v>
      </c>
      <c r="P486" s="41">
        <f>'120Nm 22mm 1.52m-min'!O139</f>
        <v>22</v>
      </c>
      <c r="Q486" s="46">
        <f>'120Nm 22mm 1.52m-min'!P139</f>
        <v>1.5209999999999999</v>
      </c>
      <c r="R486" s="14">
        <f>'120Nm 22mm 1.52m-min'!Q139</f>
        <v>385</v>
      </c>
      <c r="S486" s="26">
        <f>'120Nm 22mm 1.52m-min'!R139</f>
        <v>1</v>
      </c>
    </row>
    <row r="487" spans="1:19" x14ac:dyDescent="0.25">
      <c r="A487" s="24">
        <f>'240Nm 11mm 0.76m-min'!A139</f>
        <v>2083536</v>
      </c>
      <c r="B487" s="51">
        <f>Table1[[#This Row],[Durata d''esercizio min. Doppie corse]]/(Cycle_max*60*24)</f>
        <v>41.34</v>
      </c>
      <c r="C487" s="49">
        <f>'240Nm 11mm 0.76m-min'!B139</f>
        <v>0.74199999999999999</v>
      </c>
      <c r="D487" s="24" t="str">
        <f>'240Nm 11mm 0.76m-min'!C139</f>
        <v>Tr14x4</v>
      </c>
      <c r="E487" s="24" t="str">
        <f>'240Nm 11mm 0.76m-min'!D139</f>
        <v>Tr</v>
      </c>
      <c r="F487" s="35">
        <f>'240Nm 11mm 0.76m-min'!E139</f>
        <v>14</v>
      </c>
      <c r="G487" s="14" t="e">
        <f>'240Nm 11mm 0.76m-min'!F139</f>
        <v>#N/A</v>
      </c>
      <c r="H487" s="41">
        <f>'240Nm 11mm 0.76m-min'!G139</f>
        <v>4</v>
      </c>
      <c r="I487" s="24" t="str">
        <f>'240Nm 11mm 0.76m-min'!H139</f>
        <v>J</v>
      </c>
      <c r="J487" s="35">
        <f>'240Nm 11mm 0.76m-min'!I139</f>
        <v>28</v>
      </c>
      <c r="K487" s="35">
        <f>'240Nm 11mm 0.76m-min'!J139</f>
        <v>35</v>
      </c>
      <c r="L487" s="25">
        <f>'240Nm 11mm 0.76m-min'!K139</f>
        <v>14.51</v>
      </c>
      <c r="M487" s="24" t="str">
        <f>'240Nm 11mm 0.76m-min'!L139</f>
        <v>Acciaio C15</v>
      </c>
      <c r="N487" s="25">
        <f>'240Nm 11mm 0.76m-min'!M139</f>
        <v>16.79</v>
      </c>
      <c r="O487" s="37">
        <f>'240Nm 11mm 0.76m-min'!N139</f>
        <v>240</v>
      </c>
      <c r="P487" s="41">
        <f>'240Nm 11mm 0.76m-min'!O139</f>
        <v>11</v>
      </c>
      <c r="Q487" s="46">
        <f>'240Nm 11mm 0.76m-min'!P139</f>
        <v>0.76049999999999995</v>
      </c>
      <c r="R487" s="14">
        <f>'240Nm 11mm 0.76m-min'!Q139</f>
        <v>192.5</v>
      </c>
      <c r="S487" s="26">
        <f>'240Nm 11mm 0.76m-min'!R139</f>
        <v>1</v>
      </c>
    </row>
    <row r="488" spans="1:19" x14ac:dyDescent="0.25">
      <c r="A488" s="24">
        <f>'80Nm 33mm 2.28m-min'!A138</f>
        <v>2080413</v>
      </c>
      <c r="B488" s="51">
        <f>Table1[[#This Row],[Durata d''esercizio min. Doppie corse]]/(Cycle_max*60*24)</f>
        <v>41.278035714285714</v>
      </c>
      <c r="C488" s="49">
        <f>'80Nm 33mm 2.28m-min'!B138</f>
        <v>0.40400000000000003</v>
      </c>
      <c r="D488" s="24" t="str">
        <f>'80Nm 33mm 2.28m-min'!C138</f>
        <v>Tr16x8P4</v>
      </c>
      <c r="E488" s="24" t="str">
        <f>'80Nm 33mm 2.28m-min'!D138</f>
        <v>Tr</v>
      </c>
      <c r="F488" s="35">
        <f>'80Nm 33mm 2.28m-min'!E138</f>
        <v>16</v>
      </c>
      <c r="G488" s="14">
        <f>'80Nm 33mm 2.28m-min'!F138</f>
        <v>8</v>
      </c>
      <c r="H488" s="41">
        <f>'80Nm 33mm 2.28m-min'!G138</f>
        <v>4</v>
      </c>
      <c r="I488" s="24" t="str">
        <f>'80Nm 33mm 2.28m-min'!H138</f>
        <v>J</v>
      </c>
      <c r="J488" s="35">
        <f>'80Nm 33mm 2.28m-min'!I138</f>
        <v>28</v>
      </c>
      <c r="K488" s="35">
        <f>'80Nm 33mm 2.28m-min'!J138</f>
        <v>35</v>
      </c>
      <c r="L488" s="25">
        <f>'80Nm 33mm 2.28m-min'!K138</f>
        <v>15.66</v>
      </c>
      <c r="M488" s="24" t="str">
        <f>'80Nm 33mm 2.28m-min'!L138</f>
        <v>Acciaio C15</v>
      </c>
      <c r="N488" s="25">
        <f>'80Nm 33mm 2.28m-min'!M138</f>
        <v>19.09</v>
      </c>
      <c r="O488" s="37">
        <f>'80Nm 33mm 2.28m-min'!N138</f>
        <v>80</v>
      </c>
      <c r="P488" s="41">
        <f>'80Nm 33mm 2.28m-min'!O138</f>
        <v>33</v>
      </c>
      <c r="Q488" s="46">
        <f>'80Nm 33mm 2.28m-min'!P138</f>
        <v>2.2810000000000001</v>
      </c>
      <c r="R488" s="14">
        <f>'80Nm 33mm 2.28m-min'!Q138</f>
        <v>577.5</v>
      </c>
      <c r="S488" s="26">
        <f>'80Nm 33mm 2.28m-min'!R138</f>
        <v>1</v>
      </c>
    </row>
    <row r="489" spans="1:19" x14ac:dyDescent="0.25">
      <c r="A489" s="24">
        <f>'120Nm 22mm 1.52m-min'!A140</f>
        <v>2080413</v>
      </c>
      <c r="B489" s="51">
        <f>Table1[[#This Row],[Durata d''esercizio min. Doppie corse]]/(Cycle_max*60*24)</f>
        <v>41.278035714285714</v>
      </c>
      <c r="C489" s="49">
        <f>'120Nm 22mm 1.52m-min'!B140</f>
        <v>0.57599999999999996</v>
      </c>
      <c r="D489" s="24" t="str">
        <f>'120Nm 22mm 1.52m-min'!C140</f>
        <v>Tr16x8P4</v>
      </c>
      <c r="E489" s="24" t="str">
        <f>'120Nm 22mm 1.52m-min'!D140</f>
        <v>Tr</v>
      </c>
      <c r="F489" s="35">
        <f>'120Nm 22mm 1.52m-min'!E140</f>
        <v>16</v>
      </c>
      <c r="G489" s="14">
        <f>'120Nm 22mm 1.52m-min'!F140</f>
        <v>8</v>
      </c>
      <c r="H489" s="41">
        <f>'120Nm 22mm 1.52m-min'!G140</f>
        <v>4</v>
      </c>
      <c r="I489" s="24" t="str">
        <f>'120Nm 22mm 1.52m-min'!H140</f>
        <v>J</v>
      </c>
      <c r="J489" s="35">
        <f>'120Nm 22mm 1.52m-min'!I140</f>
        <v>28</v>
      </c>
      <c r="K489" s="35">
        <f>'120Nm 22mm 1.52m-min'!J140</f>
        <v>35</v>
      </c>
      <c r="L489" s="25">
        <f>'120Nm 22mm 1.52m-min'!K140</f>
        <v>15.66</v>
      </c>
      <c r="M489" s="24" t="str">
        <f>'120Nm 22mm 1.52m-min'!L140</f>
        <v>Acciaio C15</v>
      </c>
      <c r="N489" s="25">
        <f>'120Nm 22mm 1.52m-min'!M140</f>
        <v>19.09</v>
      </c>
      <c r="O489" s="37">
        <f>'120Nm 22mm 1.52m-min'!N140</f>
        <v>120</v>
      </c>
      <c r="P489" s="41">
        <f>'120Nm 22mm 1.52m-min'!O140</f>
        <v>22</v>
      </c>
      <c r="Q489" s="46">
        <f>'120Nm 22mm 1.52m-min'!P140</f>
        <v>1.5209999999999999</v>
      </c>
      <c r="R489" s="14">
        <f>'120Nm 22mm 1.52m-min'!Q140</f>
        <v>385</v>
      </c>
      <c r="S489" s="26">
        <f>'120Nm 22mm 1.52m-min'!R140</f>
        <v>1</v>
      </c>
    </row>
    <row r="490" spans="1:19" x14ac:dyDescent="0.25">
      <c r="A490" s="24">
        <f>'240Nm 11mm 0.76m-min'!A140</f>
        <v>2080413</v>
      </c>
      <c r="B490" s="51">
        <f>Table1[[#This Row],[Durata d''esercizio min. Doppie corse]]/(Cycle_max*60*24)</f>
        <v>41.278035714285714</v>
      </c>
      <c r="C490" s="49">
        <f>'240Nm 11mm 0.76m-min'!B140</f>
        <v>1.0920000000000001</v>
      </c>
      <c r="D490" s="24" t="str">
        <f>'240Nm 11mm 0.76m-min'!C140</f>
        <v>Tr16x8P4</v>
      </c>
      <c r="E490" s="24" t="str">
        <f>'240Nm 11mm 0.76m-min'!D140</f>
        <v>Tr</v>
      </c>
      <c r="F490" s="35">
        <f>'240Nm 11mm 0.76m-min'!E140</f>
        <v>16</v>
      </c>
      <c r="G490" s="14">
        <f>'240Nm 11mm 0.76m-min'!F140</f>
        <v>8</v>
      </c>
      <c r="H490" s="41">
        <f>'240Nm 11mm 0.76m-min'!G140</f>
        <v>4</v>
      </c>
      <c r="I490" s="24" t="str">
        <f>'240Nm 11mm 0.76m-min'!H140</f>
        <v>J</v>
      </c>
      <c r="J490" s="35">
        <f>'240Nm 11mm 0.76m-min'!I140</f>
        <v>28</v>
      </c>
      <c r="K490" s="35">
        <f>'240Nm 11mm 0.76m-min'!J140</f>
        <v>35</v>
      </c>
      <c r="L490" s="25">
        <f>'240Nm 11mm 0.76m-min'!K140</f>
        <v>15.66</v>
      </c>
      <c r="M490" s="24" t="str">
        <f>'240Nm 11mm 0.76m-min'!L140</f>
        <v>Acciaio C15</v>
      </c>
      <c r="N490" s="25">
        <f>'240Nm 11mm 0.76m-min'!M140</f>
        <v>19.09</v>
      </c>
      <c r="O490" s="37">
        <f>'240Nm 11mm 0.76m-min'!N140</f>
        <v>240</v>
      </c>
      <c r="P490" s="41">
        <f>'240Nm 11mm 0.76m-min'!O140</f>
        <v>11</v>
      </c>
      <c r="Q490" s="46">
        <f>'240Nm 11mm 0.76m-min'!P140</f>
        <v>0.76049999999999995</v>
      </c>
      <c r="R490" s="14">
        <f>'240Nm 11mm 0.76m-min'!Q140</f>
        <v>192.5</v>
      </c>
      <c r="S490" s="26">
        <f>'240Nm 11mm 0.76m-min'!R140</f>
        <v>1</v>
      </c>
    </row>
    <row r="491" spans="1:19" x14ac:dyDescent="0.25">
      <c r="A491" s="24">
        <f>'80Nm 33mm 2.28m-min'!A139</f>
        <v>2079808</v>
      </c>
      <c r="B491" s="51">
        <f>Table1[[#This Row],[Durata d''esercizio min. Doppie corse]]/(Cycle_max*60*24)</f>
        <v>41.266031746031743</v>
      </c>
      <c r="C491" s="49">
        <f>'80Nm 33mm 2.28m-min'!B139</f>
        <v>0.28699999999999998</v>
      </c>
      <c r="D491" s="24" t="str">
        <f>'80Nm 33mm 2.28m-min'!C139</f>
        <v>Ds12x5</v>
      </c>
      <c r="E491" s="24" t="str">
        <f>'80Nm 33mm 2.28m-min'!D139</f>
        <v>Ds</v>
      </c>
      <c r="F491" s="35">
        <f>'80Nm 33mm 2.28m-min'!E139</f>
        <v>12</v>
      </c>
      <c r="G491" s="14" t="e">
        <f>'80Nm 33mm 2.28m-min'!F139</f>
        <v>#N/A</v>
      </c>
      <c r="H491" s="41">
        <f>'80Nm 33mm 2.28m-min'!G139</f>
        <v>5</v>
      </c>
      <c r="I491" s="24" t="str">
        <f>'80Nm 33mm 2.28m-min'!H139</f>
        <v>R</v>
      </c>
      <c r="J491" s="35">
        <f>'80Nm 33mm 2.28m-min'!I139</f>
        <v>28</v>
      </c>
      <c r="K491" s="35">
        <f>'80Nm 33mm 2.28m-min'!J139</f>
        <v>35</v>
      </c>
      <c r="L491" s="25">
        <f>'80Nm 33mm 2.28m-min'!K139</f>
        <v>19.55</v>
      </c>
      <c r="M491" s="24" t="str">
        <f>'80Nm 33mm 2.28m-min'!L139</f>
        <v>Acciaio inox</v>
      </c>
      <c r="N491" s="25">
        <f>'80Nm 33mm 2.28m-min'!M139</f>
        <v>74.849999999999994</v>
      </c>
      <c r="O491" s="37">
        <f>'80Nm 33mm 2.28m-min'!N139</f>
        <v>80</v>
      </c>
      <c r="P491" s="41">
        <f>'80Nm 33mm 2.28m-min'!O139</f>
        <v>33</v>
      </c>
      <c r="Q491" s="46">
        <f>'80Nm 33mm 2.28m-min'!P139</f>
        <v>2.2810000000000001</v>
      </c>
      <c r="R491" s="14">
        <f>'80Nm 33mm 2.28m-min'!Q139</f>
        <v>462</v>
      </c>
      <c r="S491" s="26">
        <f>'80Nm 33mm 2.28m-min'!R139</f>
        <v>1</v>
      </c>
    </row>
    <row r="492" spans="1:19" x14ac:dyDescent="0.25">
      <c r="A492" s="24">
        <f>'120Nm 22mm 1.52m-min'!A141</f>
        <v>2079808</v>
      </c>
      <c r="B492" s="51">
        <f>Table1[[#This Row],[Durata d''esercizio min. Doppie corse]]/(Cycle_max*60*24)</f>
        <v>41.266031746031743</v>
      </c>
      <c r="C492" s="49">
        <f>'120Nm 22mm 1.52m-min'!B141</f>
        <v>0.40100000000000002</v>
      </c>
      <c r="D492" s="24" t="str">
        <f>'120Nm 22mm 1.52m-min'!C141</f>
        <v>Ds12x5</v>
      </c>
      <c r="E492" s="24" t="str">
        <f>'120Nm 22mm 1.52m-min'!D141</f>
        <v>Ds</v>
      </c>
      <c r="F492" s="35">
        <f>'120Nm 22mm 1.52m-min'!E141</f>
        <v>12</v>
      </c>
      <c r="G492" s="14" t="e">
        <f>'120Nm 22mm 1.52m-min'!F141</f>
        <v>#N/A</v>
      </c>
      <c r="H492" s="41">
        <f>'120Nm 22mm 1.52m-min'!G141</f>
        <v>5</v>
      </c>
      <c r="I492" s="24" t="str">
        <f>'120Nm 22mm 1.52m-min'!H141</f>
        <v>R</v>
      </c>
      <c r="J492" s="35">
        <f>'120Nm 22mm 1.52m-min'!I141</f>
        <v>28</v>
      </c>
      <c r="K492" s="35">
        <f>'120Nm 22mm 1.52m-min'!J141</f>
        <v>35</v>
      </c>
      <c r="L492" s="25">
        <f>'120Nm 22mm 1.52m-min'!K141</f>
        <v>19.55</v>
      </c>
      <c r="M492" s="24" t="str">
        <f>'120Nm 22mm 1.52m-min'!L141</f>
        <v>Acciaio inox</v>
      </c>
      <c r="N492" s="25">
        <f>'120Nm 22mm 1.52m-min'!M141</f>
        <v>74.849999999999994</v>
      </c>
      <c r="O492" s="37">
        <f>'120Nm 22mm 1.52m-min'!N141</f>
        <v>120</v>
      </c>
      <c r="P492" s="41">
        <f>'120Nm 22mm 1.52m-min'!O141</f>
        <v>22</v>
      </c>
      <c r="Q492" s="46">
        <f>'120Nm 22mm 1.52m-min'!P141</f>
        <v>1.5209999999999999</v>
      </c>
      <c r="R492" s="14">
        <f>'120Nm 22mm 1.52m-min'!Q141</f>
        <v>308</v>
      </c>
      <c r="S492" s="26">
        <f>'120Nm 22mm 1.52m-min'!R141</f>
        <v>1</v>
      </c>
    </row>
    <row r="493" spans="1:19" x14ac:dyDescent="0.25">
      <c r="A493" s="24">
        <f>'240Nm 11mm 0.76m-min'!A141</f>
        <v>2079808</v>
      </c>
      <c r="B493" s="51">
        <f>Table1[[#This Row],[Durata d''esercizio min. Doppie corse]]/(Cycle_max*60*24)</f>
        <v>41.266031746031743</v>
      </c>
      <c r="C493" s="49">
        <f>'240Nm 11mm 0.76m-min'!B141</f>
        <v>0.74199999999999999</v>
      </c>
      <c r="D493" s="24" t="str">
        <f>'240Nm 11mm 0.76m-min'!C141</f>
        <v>Ds12x5</v>
      </c>
      <c r="E493" s="24" t="str">
        <f>'240Nm 11mm 0.76m-min'!D141</f>
        <v>Ds</v>
      </c>
      <c r="F493" s="35">
        <f>'240Nm 11mm 0.76m-min'!E141</f>
        <v>12</v>
      </c>
      <c r="G493" s="14" t="e">
        <f>'240Nm 11mm 0.76m-min'!F141</f>
        <v>#N/A</v>
      </c>
      <c r="H493" s="41">
        <f>'240Nm 11mm 0.76m-min'!G141</f>
        <v>5</v>
      </c>
      <c r="I493" s="24" t="str">
        <f>'240Nm 11mm 0.76m-min'!H141</f>
        <v>R</v>
      </c>
      <c r="J493" s="35">
        <f>'240Nm 11mm 0.76m-min'!I141</f>
        <v>28</v>
      </c>
      <c r="K493" s="35">
        <f>'240Nm 11mm 0.76m-min'!J141</f>
        <v>35</v>
      </c>
      <c r="L493" s="25">
        <f>'240Nm 11mm 0.76m-min'!K141</f>
        <v>19.55</v>
      </c>
      <c r="M493" s="24" t="str">
        <f>'240Nm 11mm 0.76m-min'!L141</f>
        <v>Acciaio inox</v>
      </c>
      <c r="N493" s="25">
        <f>'240Nm 11mm 0.76m-min'!M141</f>
        <v>74.849999999999994</v>
      </c>
      <c r="O493" s="37">
        <f>'240Nm 11mm 0.76m-min'!N141</f>
        <v>240</v>
      </c>
      <c r="P493" s="41">
        <f>'240Nm 11mm 0.76m-min'!O141</f>
        <v>11</v>
      </c>
      <c r="Q493" s="46">
        <f>'240Nm 11mm 0.76m-min'!P141</f>
        <v>0.76049999999999995</v>
      </c>
      <c r="R493" s="14">
        <f>'240Nm 11mm 0.76m-min'!Q141</f>
        <v>154</v>
      </c>
      <c r="S493" s="26">
        <f>'240Nm 11mm 0.76m-min'!R141</f>
        <v>1</v>
      </c>
    </row>
    <row r="494" spans="1:19" x14ac:dyDescent="0.25">
      <c r="A494" s="24">
        <f>'80Nm 33mm 2.28m-min'!A140</f>
        <v>1984320</v>
      </c>
      <c r="B494" s="51">
        <f>Table1[[#This Row],[Durata d''esercizio min. Doppie corse]]/(Cycle_max*60*24)</f>
        <v>39.371428571428574</v>
      </c>
      <c r="C494" s="49">
        <f>'80Nm 33mm 2.28m-min'!B140</f>
        <v>0.28699999999999998</v>
      </c>
      <c r="D494" s="24" t="str">
        <f>'80Nm 33mm 2.28m-min'!C140</f>
        <v>Tr14x4</v>
      </c>
      <c r="E494" s="24" t="str">
        <f>'80Nm 33mm 2.28m-min'!D140</f>
        <v>Tr</v>
      </c>
      <c r="F494" s="35">
        <f>'80Nm 33mm 2.28m-min'!E140</f>
        <v>14</v>
      </c>
      <c r="G494" s="14" t="e">
        <f>'80Nm 33mm 2.28m-min'!F140</f>
        <v>#N/A</v>
      </c>
      <c r="H494" s="41">
        <f>'80Nm 33mm 2.28m-min'!G140</f>
        <v>4</v>
      </c>
      <c r="I494" s="24" t="str">
        <f>'80Nm 33mm 2.28m-min'!H140</f>
        <v>W300</v>
      </c>
      <c r="J494" s="35">
        <f>'80Nm 33mm 2.28m-min'!I140</f>
        <v>28</v>
      </c>
      <c r="K494" s="35">
        <f>'80Nm 33mm 2.28m-min'!J140</f>
        <v>35</v>
      </c>
      <c r="L494" s="25">
        <f>'80Nm 33mm 2.28m-min'!K140</f>
        <v>17.68</v>
      </c>
      <c r="M494" s="24" t="str">
        <f>'80Nm 33mm 2.28m-min'!L140</f>
        <v>Acciaio C15</v>
      </c>
      <c r="N494" s="25">
        <f>'80Nm 33mm 2.28m-min'!M140</f>
        <v>16.79</v>
      </c>
      <c r="O494" s="37">
        <f>'80Nm 33mm 2.28m-min'!N140</f>
        <v>80</v>
      </c>
      <c r="P494" s="41">
        <f>'80Nm 33mm 2.28m-min'!O140</f>
        <v>33</v>
      </c>
      <c r="Q494" s="46">
        <f>'80Nm 33mm 2.28m-min'!P140</f>
        <v>2.2810000000000001</v>
      </c>
      <c r="R494" s="14">
        <f>'80Nm 33mm 2.28m-min'!Q140</f>
        <v>577.5</v>
      </c>
      <c r="S494" s="26">
        <f>'80Nm 33mm 2.28m-min'!R140</f>
        <v>1</v>
      </c>
    </row>
    <row r="495" spans="1:19" x14ac:dyDescent="0.25">
      <c r="A495" s="24">
        <f>'120Nm 22mm 1.52m-min'!A142</f>
        <v>1984320</v>
      </c>
      <c r="B495" s="51">
        <f>Table1[[#This Row],[Durata d''esercizio min. Doppie corse]]/(Cycle_max*60*24)</f>
        <v>39.371428571428574</v>
      </c>
      <c r="C495" s="49">
        <f>'120Nm 22mm 1.52m-min'!B142</f>
        <v>0.40100000000000002</v>
      </c>
      <c r="D495" s="24" t="str">
        <f>'120Nm 22mm 1.52m-min'!C142</f>
        <v>Tr14x4</v>
      </c>
      <c r="E495" s="24" t="str">
        <f>'120Nm 22mm 1.52m-min'!D142</f>
        <v>Tr</v>
      </c>
      <c r="F495" s="35">
        <f>'120Nm 22mm 1.52m-min'!E142</f>
        <v>14</v>
      </c>
      <c r="G495" s="14" t="e">
        <f>'120Nm 22mm 1.52m-min'!F142</f>
        <v>#N/A</v>
      </c>
      <c r="H495" s="41">
        <f>'120Nm 22mm 1.52m-min'!G142</f>
        <v>4</v>
      </c>
      <c r="I495" s="24" t="str">
        <f>'120Nm 22mm 1.52m-min'!H142</f>
        <v>W300</v>
      </c>
      <c r="J495" s="35">
        <f>'120Nm 22mm 1.52m-min'!I142</f>
        <v>28</v>
      </c>
      <c r="K495" s="35">
        <f>'120Nm 22mm 1.52m-min'!J142</f>
        <v>35</v>
      </c>
      <c r="L495" s="25">
        <f>'120Nm 22mm 1.52m-min'!K142</f>
        <v>17.68</v>
      </c>
      <c r="M495" s="24" t="str">
        <f>'120Nm 22mm 1.52m-min'!L142</f>
        <v>Acciaio C15</v>
      </c>
      <c r="N495" s="25">
        <f>'120Nm 22mm 1.52m-min'!M142</f>
        <v>16.79</v>
      </c>
      <c r="O495" s="37">
        <f>'120Nm 22mm 1.52m-min'!N142</f>
        <v>120</v>
      </c>
      <c r="P495" s="41">
        <f>'120Nm 22mm 1.52m-min'!O142</f>
        <v>22</v>
      </c>
      <c r="Q495" s="46">
        <f>'120Nm 22mm 1.52m-min'!P142</f>
        <v>1.5209999999999999</v>
      </c>
      <c r="R495" s="14">
        <f>'120Nm 22mm 1.52m-min'!Q142</f>
        <v>385</v>
      </c>
      <c r="S495" s="26">
        <f>'120Nm 22mm 1.52m-min'!R142</f>
        <v>1</v>
      </c>
    </row>
    <row r="496" spans="1:19" x14ac:dyDescent="0.25">
      <c r="A496" s="24">
        <f>'240Nm 11mm 0.76m-min'!A142</f>
        <v>1984320</v>
      </c>
      <c r="B496" s="51">
        <f>Table1[[#This Row],[Durata d''esercizio min. Doppie corse]]/(Cycle_max*60*24)</f>
        <v>39.371428571428574</v>
      </c>
      <c r="C496" s="49">
        <f>'240Nm 11mm 0.76m-min'!B142</f>
        <v>0.74199999999999999</v>
      </c>
      <c r="D496" s="24" t="str">
        <f>'240Nm 11mm 0.76m-min'!C142</f>
        <v>Tr14x4</v>
      </c>
      <c r="E496" s="24" t="str">
        <f>'240Nm 11mm 0.76m-min'!D142</f>
        <v>Tr</v>
      </c>
      <c r="F496" s="35">
        <f>'240Nm 11mm 0.76m-min'!E142</f>
        <v>14</v>
      </c>
      <c r="G496" s="14" t="e">
        <f>'240Nm 11mm 0.76m-min'!F142</f>
        <v>#N/A</v>
      </c>
      <c r="H496" s="41">
        <f>'240Nm 11mm 0.76m-min'!G142</f>
        <v>4</v>
      </c>
      <c r="I496" s="24" t="str">
        <f>'240Nm 11mm 0.76m-min'!H142</f>
        <v>W300</v>
      </c>
      <c r="J496" s="35">
        <f>'240Nm 11mm 0.76m-min'!I142</f>
        <v>28</v>
      </c>
      <c r="K496" s="35">
        <f>'240Nm 11mm 0.76m-min'!J142</f>
        <v>35</v>
      </c>
      <c r="L496" s="25">
        <f>'240Nm 11mm 0.76m-min'!K142</f>
        <v>17.68</v>
      </c>
      <c r="M496" s="24" t="str">
        <f>'240Nm 11mm 0.76m-min'!L142</f>
        <v>Acciaio C15</v>
      </c>
      <c r="N496" s="25">
        <f>'240Nm 11mm 0.76m-min'!M142</f>
        <v>16.79</v>
      </c>
      <c r="O496" s="37">
        <f>'240Nm 11mm 0.76m-min'!N142</f>
        <v>240</v>
      </c>
      <c r="P496" s="41">
        <f>'240Nm 11mm 0.76m-min'!O142</f>
        <v>11</v>
      </c>
      <c r="Q496" s="46">
        <f>'240Nm 11mm 0.76m-min'!P142</f>
        <v>0.76049999999999995</v>
      </c>
      <c r="R496" s="14">
        <f>'240Nm 11mm 0.76m-min'!Q142</f>
        <v>192.5</v>
      </c>
      <c r="S496" s="26">
        <f>'240Nm 11mm 0.76m-min'!R142</f>
        <v>1</v>
      </c>
    </row>
    <row r="497" spans="1:19" x14ac:dyDescent="0.25">
      <c r="A497" s="24">
        <f>'80Nm 33mm 2.28m-min'!A141</f>
        <v>1981345</v>
      </c>
      <c r="B497" s="51">
        <f>Table1[[#This Row],[Durata d''esercizio min. Doppie corse]]/(Cycle_max*60*24)</f>
        <v>39.312400793650795</v>
      </c>
      <c r="C497" s="49">
        <f>'80Nm 33mm 2.28m-min'!B141</f>
        <v>0.40400000000000003</v>
      </c>
      <c r="D497" s="24" t="str">
        <f>'80Nm 33mm 2.28m-min'!C141</f>
        <v>Tr16x8P4</v>
      </c>
      <c r="E497" s="24" t="str">
        <f>'80Nm 33mm 2.28m-min'!D141</f>
        <v>Tr</v>
      </c>
      <c r="F497" s="35">
        <f>'80Nm 33mm 2.28m-min'!E141</f>
        <v>16</v>
      </c>
      <c r="G497" s="14">
        <f>'80Nm 33mm 2.28m-min'!F141</f>
        <v>8</v>
      </c>
      <c r="H497" s="41">
        <f>'80Nm 33mm 2.28m-min'!G141</f>
        <v>4</v>
      </c>
      <c r="I497" s="24" t="str">
        <f>'80Nm 33mm 2.28m-min'!H141</f>
        <v>W300</v>
      </c>
      <c r="J497" s="35">
        <f>'80Nm 33mm 2.28m-min'!I141</f>
        <v>28</v>
      </c>
      <c r="K497" s="35">
        <f>'80Nm 33mm 2.28m-min'!J141</f>
        <v>35</v>
      </c>
      <c r="L497" s="25">
        <f>'80Nm 33mm 2.28m-min'!K141</f>
        <v>18.96</v>
      </c>
      <c r="M497" s="24" t="str">
        <f>'80Nm 33mm 2.28m-min'!L141</f>
        <v>Acciaio C15</v>
      </c>
      <c r="N497" s="25">
        <f>'80Nm 33mm 2.28m-min'!M141</f>
        <v>19.09</v>
      </c>
      <c r="O497" s="37">
        <f>'80Nm 33mm 2.28m-min'!N141</f>
        <v>80</v>
      </c>
      <c r="P497" s="41">
        <f>'80Nm 33mm 2.28m-min'!O141</f>
        <v>33</v>
      </c>
      <c r="Q497" s="46">
        <f>'80Nm 33mm 2.28m-min'!P141</f>
        <v>2.2810000000000001</v>
      </c>
      <c r="R497" s="14">
        <f>'80Nm 33mm 2.28m-min'!Q141</f>
        <v>577.5</v>
      </c>
      <c r="S497" s="26">
        <f>'80Nm 33mm 2.28m-min'!R141</f>
        <v>1</v>
      </c>
    </row>
    <row r="498" spans="1:19" x14ac:dyDescent="0.25">
      <c r="A498" s="24">
        <f>'120Nm 22mm 1.52m-min'!A143</f>
        <v>1981345</v>
      </c>
      <c r="B498" s="51">
        <f>Table1[[#This Row],[Durata d''esercizio min. Doppie corse]]/(Cycle_max*60*24)</f>
        <v>39.312400793650795</v>
      </c>
      <c r="C498" s="49">
        <f>'120Nm 22mm 1.52m-min'!B143</f>
        <v>0.57599999999999996</v>
      </c>
      <c r="D498" s="24" t="str">
        <f>'120Nm 22mm 1.52m-min'!C143</f>
        <v>Tr16x8P4</v>
      </c>
      <c r="E498" s="24" t="str">
        <f>'120Nm 22mm 1.52m-min'!D143</f>
        <v>Tr</v>
      </c>
      <c r="F498" s="35">
        <f>'120Nm 22mm 1.52m-min'!E143</f>
        <v>16</v>
      </c>
      <c r="G498" s="14">
        <f>'120Nm 22mm 1.52m-min'!F143</f>
        <v>8</v>
      </c>
      <c r="H498" s="41">
        <f>'120Nm 22mm 1.52m-min'!G143</f>
        <v>4</v>
      </c>
      <c r="I498" s="24" t="str">
        <f>'120Nm 22mm 1.52m-min'!H143</f>
        <v>W300</v>
      </c>
      <c r="J498" s="35">
        <f>'120Nm 22mm 1.52m-min'!I143</f>
        <v>28</v>
      </c>
      <c r="K498" s="35">
        <f>'120Nm 22mm 1.52m-min'!J143</f>
        <v>35</v>
      </c>
      <c r="L498" s="25">
        <f>'120Nm 22mm 1.52m-min'!K143</f>
        <v>18.96</v>
      </c>
      <c r="M498" s="24" t="str">
        <f>'120Nm 22mm 1.52m-min'!L143</f>
        <v>Acciaio C15</v>
      </c>
      <c r="N498" s="25">
        <f>'120Nm 22mm 1.52m-min'!M143</f>
        <v>19.09</v>
      </c>
      <c r="O498" s="37">
        <f>'120Nm 22mm 1.52m-min'!N143</f>
        <v>120</v>
      </c>
      <c r="P498" s="41">
        <f>'120Nm 22mm 1.52m-min'!O143</f>
        <v>22</v>
      </c>
      <c r="Q498" s="46">
        <f>'120Nm 22mm 1.52m-min'!P143</f>
        <v>1.5209999999999999</v>
      </c>
      <c r="R498" s="14">
        <f>'120Nm 22mm 1.52m-min'!Q143</f>
        <v>385</v>
      </c>
      <c r="S498" s="26">
        <f>'120Nm 22mm 1.52m-min'!R143</f>
        <v>1</v>
      </c>
    </row>
    <row r="499" spans="1:19" x14ac:dyDescent="0.25">
      <c r="A499" s="24">
        <f>'240Nm 11mm 0.76m-min'!A143</f>
        <v>1981345</v>
      </c>
      <c r="B499" s="51">
        <f>Table1[[#This Row],[Durata d''esercizio min. Doppie corse]]/(Cycle_max*60*24)</f>
        <v>39.312400793650795</v>
      </c>
      <c r="C499" s="49">
        <f>'240Nm 11mm 0.76m-min'!B143</f>
        <v>1.0920000000000001</v>
      </c>
      <c r="D499" s="24" t="str">
        <f>'240Nm 11mm 0.76m-min'!C143</f>
        <v>Tr16x8P4</v>
      </c>
      <c r="E499" s="24" t="str">
        <f>'240Nm 11mm 0.76m-min'!D143</f>
        <v>Tr</v>
      </c>
      <c r="F499" s="35">
        <f>'240Nm 11mm 0.76m-min'!E143</f>
        <v>16</v>
      </c>
      <c r="G499" s="14">
        <f>'240Nm 11mm 0.76m-min'!F143</f>
        <v>8</v>
      </c>
      <c r="H499" s="41">
        <f>'240Nm 11mm 0.76m-min'!G143</f>
        <v>4</v>
      </c>
      <c r="I499" s="24" t="str">
        <f>'240Nm 11mm 0.76m-min'!H143</f>
        <v>W300</v>
      </c>
      <c r="J499" s="35">
        <f>'240Nm 11mm 0.76m-min'!I143</f>
        <v>28</v>
      </c>
      <c r="K499" s="35">
        <f>'240Nm 11mm 0.76m-min'!J143</f>
        <v>35</v>
      </c>
      <c r="L499" s="25">
        <f>'240Nm 11mm 0.76m-min'!K143</f>
        <v>18.96</v>
      </c>
      <c r="M499" s="24" t="str">
        <f>'240Nm 11mm 0.76m-min'!L143</f>
        <v>Acciaio C15</v>
      </c>
      <c r="N499" s="25">
        <f>'240Nm 11mm 0.76m-min'!M143</f>
        <v>19.09</v>
      </c>
      <c r="O499" s="37">
        <f>'240Nm 11mm 0.76m-min'!N143</f>
        <v>240</v>
      </c>
      <c r="P499" s="41">
        <f>'240Nm 11mm 0.76m-min'!O143</f>
        <v>11</v>
      </c>
      <c r="Q499" s="46">
        <f>'240Nm 11mm 0.76m-min'!P143</f>
        <v>0.76049999999999995</v>
      </c>
      <c r="R499" s="14">
        <f>'240Nm 11mm 0.76m-min'!Q143</f>
        <v>192.5</v>
      </c>
      <c r="S499" s="26">
        <f>'240Nm 11mm 0.76m-min'!R143</f>
        <v>1</v>
      </c>
    </row>
    <row r="500" spans="1:19" x14ac:dyDescent="0.25">
      <c r="A500" s="24">
        <f>'80Nm 33mm 2.28m-min'!A142</f>
        <v>1939569</v>
      </c>
      <c r="B500" s="51">
        <f>Table1[[#This Row],[Durata d''esercizio min. Doppie corse]]/(Cycle_max*60*24)</f>
        <v>38.483511904761905</v>
      </c>
      <c r="C500" s="49">
        <f>'80Nm 33mm 2.28m-min'!B142</f>
        <v>0.47199999999999998</v>
      </c>
      <c r="D500" s="24" t="str">
        <f>'80Nm 33mm 2.28m-min'!C142</f>
        <v>Ds12x15</v>
      </c>
      <c r="E500" s="24" t="str">
        <f>'80Nm 33mm 2.28m-min'!D142</f>
        <v>Ds</v>
      </c>
      <c r="F500" s="35">
        <f>'80Nm 33mm 2.28m-min'!E142</f>
        <v>12</v>
      </c>
      <c r="G500" s="14" t="e">
        <f>'80Nm 33mm 2.28m-min'!F142</f>
        <v>#N/A</v>
      </c>
      <c r="H500" s="41">
        <f>'80Nm 33mm 2.28m-min'!G142</f>
        <v>15</v>
      </c>
      <c r="I500" s="24" t="str">
        <f>'80Nm 33mm 2.28m-min'!H142</f>
        <v>R</v>
      </c>
      <c r="J500" s="35">
        <f>'80Nm 33mm 2.28m-min'!I142</f>
        <v>28</v>
      </c>
      <c r="K500" s="35">
        <f>'80Nm 33mm 2.28m-min'!J142</f>
        <v>35</v>
      </c>
      <c r="L500" s="25" t="str">
        <f>'80Nm 33mm 2.28m-min'!K142</f>
        <v>Su richiesta</v>
      </c>
      <c r="M500" s="24" t="str">
        <f>'80Nm 33mm 2.28m-min'!L142</f>
        <v>Acciaio inox</v>
      </c>
      <c r="N500" s="25" t="str">
        <f>'80Nm 33mm 2.28m-min'!M142</f>
        <v>Su richiesta</v>
      </c>
      <c r="O500" s="37">
        <f>'80Nm 33mm 2.28m-min'!N142</f>
        <v>80</v>
      </c>
      <c r="P500" s="41">
        <f>'80Nm 33mm 2.28m-min'!O142</f>
        <v>33</v>
      </c>
      <c r="Q500" s="46">
        <f>'80Nm 33mm 2.28m-min'!P142</f>
        <v>2.2810000000000001</v>
      </c>
      <c r="R500" s="14">
        <f>'80Nm 33mm 2.28m-min'!Q142</f>
        <v>154</v>
      </c>
      <c r="S500" s="26">
        <f>'80Nm 33mm 2.28m-min'!R142</f>
        <v>1</v>
      </c>
    </row>
    <row r="501" spans="1:19" x14ac:dyDescent="0.25">
      <c r="A501" s="24">
        <f>'120Nm 22mm 1.52m-min'!A144</f>
        <v>1939569</v>
      </c>
      <c r="B501" s="51">
        <f>Table1[[#This Row],[Durata d''esercizio min. Doppie corse]]/(Cycle_max*60*24)</f>
        <v>38.483511904761905</v>
      </c>
      <c r="C501" s="49">
        <f>'120Nm 22mm 1.52m-min'!B144</f>
        <v>0.67700000000000005</v>
      </c>
      <c r="D501" s="24" t="str">
        <f>'120Nm 22mm 1.52m-min'!C144</f>
        <v>Ds12x15</v>
      </c>
      <c r="E501" s="24" t="str">
        <f>'120Nm 22mm 1.52m-min'!D144</f>
        <v>Ds</v>
      </c>
      <c r="F501" s="35">
        <f>'120Nm 22mm 1.52m-min'!E144</f>
        <v>12</v>
      </c>
      <c r="G501" s="14" t="e">
        <f>'120Nm 22mm 1.52m-min'!F144</f>
        <v>#N/A</v>
      </c>
      <c r="H501" s="41">
        <f>'120Nm 22mm 1.52m-min'!G144</f>
        <v>15</v>
      </c>
      <c r="I501" s="24" t="str">
        <f>'120Nm 22mm 1.52m-min'!H144</f>
        <v>R</v>
      </c>
      <c r="J501" s="35">
        <f>'120Nm 22mm 1.52m-min'!I144</f>
        <v>28</v>
      </c>
      <c r="K501" s="35">
        <f>'120Nm 22mm 1.52m-min'!J144</f>
        <v>35</v>
      </c>
      <c r="L501" s="25" t="str">
        <f>'120Nm 22mm 1.52m-min'!K144</f>
        <v>Su richiesta</v>
      </c>
      <c r="M501" s="24" t="str">
        <f>'120Nm 22mm 1.52m-min'!L144</f>
        <v>Acciaio inox</v>
      </c>
      <c r="N501" s="25" t="str">
        <f>'120Nm 22mm 1.52m-min'!M144</f>
        <v>Su richiesta</v>
      </c>
      <c r="O501" s="37">
        <f>'120Nm 22mm 1.52m-min'!N144</f>
        <v>120</v>
      </c>
      <c r="P501" s="41">
        <f>'120Nm 22mm 1.52m-min'!O144</f>
        <v>22</v>
      </c>
      <c r="Q501" s="46">
        <f>'120Nm 22mm 1.52m-min'!P144</f>
        <v>1.5209999999999999</v>
      </c>
      <c r="R501" s="14">
        <f>'120Nm 22mm 1.52m-min'!Q144</f>
        <v>102.66666666666667</v>
      </c>
      <c r="S501" s="26">
        <f>'120Nm 22mm 1.52m-min'!R144</f>
        <v>1</v>
      </c>
    </row>
    <row r="502" spans="1:19" x14ac:dyDescent="0.25">
      <c r="A502" s="24">
        <f>'240Nm 11mm 0.76m-min'!A144</f>
        <v>1939569</v>
      </c>
      <c r="B502" s="51">
        <f>Table1[[#This Row],[Durata d''esercizio min. Doppie corse]]/(Cycle_max*60*24)</f>
        <v>38.483511904761905</v>
      </c>
      <c r="C502" s="49">
        <f>'240Nm 11mm 0.76m-min'!B144</f>
        <v>1.2949999999999999</v>
      </c>
      <c r="D502" s="24" t="str">
        <f>'240Nm 11mm 0.76m-min'!C144</f>
        <v>Ds12x15</v>
      </c>
      <c r="E502" s="24" t="str">
        <f>'240Nm 11mm 0.76m-min'!D144</f>
        <v>Ds</v>
      </c>
      <c r="F502" s="35">
        <f>'240Nm 11mm 0.76m-min'!E144</f>
        <v>12</v>
      </c>
      <c r="G502" s="14" t="e">
        <f>'240Nm 11mm 0.76m-min'!F144</f>
        <v>#N/A</v>
      </c>
      <c r="H502" s="41">
        <f>'240Nm 11mm 0.76m-min'!G144</f>
        <v>15</v>
      </c>
      <c r="I502" s="24" t="str">
        <f>'240Nm 11mm 0.76m-min'!H144</f>
        <v>R</v>
      </c>
      <c r="J502" s="35">
        <f>'240Nm 11mm 0.76m-min'!I144</f>
        <v>28</v>
      </c>
      <c r="K502" s="35">
        <f>'240Nm 11mm 0.76m-min'!J144</f>
        <v>35</v>
      </c>
      <c r="L502" s="25" t="str">
        <f>'240Nm 11mm 0.76m-min'!K144</f>
        <v>Su richiesta</v>
      </c>
      <c r="M502" s="24" t="str">
        <f>'240Nm 11mm 0.76m-min'!L144</f>
        <v>Acciaio inox</v>
      </c>
      <c r="N502" s="25" t="str">
        <f>'240Nm 11mm 0.76m-min'!M144</f>
        <v>Su richiesta</v>
      </c>
      <c r="O502" s="37">
        <f>'240Nm 11mm 0.76m-min'!N144</f>
        <v>240</v>
      </c>
      <c r="P502" s="41">
        <f>'240Nm 11mm 0.76m-min'!O144</f>
        <v>11</v>
      </c>
      <c r="Q502" s="46">
        <f>'240Nm 11mm 0.76m-min'!P144</f>
        <v>0.76049999999999995</v>
      </c>
      <c r="R502" s="14">
        <f>'240Nm 11mm 0.76m-min'!Q144</f>
        <v>51.333333333333336</v>
      </c>
      <c r="S502" s="26">
        <f>'240Nm 11mm 0.76m-min'!R144</f>
        <v>1</v>
      </c>
    </row>
    <row r="503" spans="1:19" x14ac:dyDescent="0.25">
      <c r="A503" s="24">
        <f>'80Nm 33mm 2.28m-min'!A143</f>
        <v>1938173</v>
      </c>
      <c r="B503" s="51">
        <f>Table1[[#This Row],[Durata d''esercizio min. Doppie corse]]/(Cycle_max*60*24)</f>
        <v>38.455813492063491</v>
      </c>
      <c r="C503" s="49">
        <f>'80Nm 33mm 2.28m-min'!B143</f>
        <v>0.28699999999999998</v>
      </c>
      <c r="D503" s="24" t="str">
        <f>'80Nm 33mm 2.28m-min'!C143</f>
        <v>Tr14x4</v>
      </c>
      <c r="E503" s="24" t="str">
        <f>'80Nm 33mm 2.28m-min'!D143</f>
        <v>Tr</v>
      </c>
      <c r="F503" s="35">
        <f>'80Nm 33mm 2.28m-min'!E143</f>
        <v>14</v>
      </c>
      <c r="G503" s="14" t="e">
        <f>'80Nm 33mm 2.28m-min'!F143</f>
        <v>#N/A</v>
      </c>
      <c r="H503" s="41">
        <f>'80Nm 33mm 2.28m-min'!G143</f>
        <v>4</v>
      </c>
      <c r="I503" s="24" t="str">
        <f>'80Nm 33mm 2.28m-min'!H143</f>
        <v>R</v>
      </c>
      <c r="J503" s="35">
        <f>'80Nm 33mm 2.28m-min'!I143</f>
        <v>28</v>
      </c>
      <c r="K503" s="35">
        <f>'80Nm 33mm 2.28m-min'!J143</f>
        <v>35</v>
      </c>
      <c r="L503" s="25">
        <f>'80Nm 33mm 2.28m-min'!K143</f>
        <v>12.47</v>
      </c>
      <c r="M503" s="24" t="str">
        <f>'80Nm 33mm 2.28m-min'!L143</f>
        <v>Acciaio C15</v>
      </c>
      <c r="N503" s="25">
        <f>'80Nm 33mm 2.28m-min'!M143</f>
        <v>16.79</v>
      </c>
      <c r="O503" s="37">
        <f>'80Nm 33mm 2.28m-min'!N143</f>
        <v>80</v>
      </c>
      <c r="P503" s="41">
        <f>'80Nm 33mm 2.28m-min'!O143</f>
        <v>33</v>
      </c>
      <c r="Q503" s="46">
        <f>'80Nm 33mm 2.28m-min'!P143</f>
        <v>2.2810000000000001</v>
      </c>
      <c r="R503" s="14">
        <f>'80Nm 33mm 2.28m-min'!Q143</f>
        <v>577.5</v>
      </c>
      <c r="S503" s="26">
        <f>'80Nm 33mm 2.28m-min'!R143</f>
        <v>1</v>
      </c>
    </row>
    <row r="504" spans="1:19" x14ac:dyDescent="0.25">
      <c r="A504" s="24">
        <f>'120Nm 22mm 1.52m-min'!A145</f>
        <v>1938173</v>
      </c>
      <c r="B504" s="51">
        <f>Table1[[#This Row],[Durata d''esercizio min. Doppie corse]]/(Cycle_max*60*24)</f>
        <v>38.455813492063491</v>
      </c>
      <c r="C504" s="49">
        <f>'120Nm 22mm 1.52m-min'!B145</f>
        <v>0.40100000000000002</v>
      </c>
      <c r="D504" s="24" t="str">
        <f>'120Nm 22mm 1.52m-min'!C145</f>
        <v>Tr14x4</v>
      </c>
      <c r="E504" s="24" t="str">
        <f>'120Nm 22mm 1.52m-min'!D145</f>
        <v>Tr</v>
      </c>
      <c r="F504" s="35">
        <f>'120Nm 22mm 1.52m-min'!E145</f>
        <v>14</v>
      </c>
      <c r="G504" s="14" t="e">
        <f>'120Nm 22mm 1.52m-min'!F145</f>
        <v>#N/A</v>
      </c>
      <c r="H504" s="41">
        <f>'120Nm 22mm 1.52m-min'!G145</f>
        <v>4</v>
      </c>
      <c r="I504" s="24" t="str">
        <f>'120Nm 22mm 1.52m-min'!H145</f>
        <v>R</v>
      </c>
      <c r="J504" s="35">
        <f>'120Nm 22mm 1.52m-min'!I145</f>
        <v>28</v>
      </c>
      <c r="K504" s="35">
        <f>'120Nm 22mm 1.52m-min'!J145</f>
        <v>35</v>
      </c>
      <c r="L504" s="25">
        <f>'120Nm 22mm 1.52m-min'!K145</f>
        <v>12.47</v>
      </c>
      <c r="M504" s="24" t="str">
        <f>'120Nm 22mm 1.52m-min'!L145</f>
        <v>Acciaio C15</v>
      </c>
      <c r="N504" s="25">
        <f>'120Nm 22mm 1.52m-min'!M145</f>
        <v>16.79</v>
      </c>
      <c r="O504" s="37">
        <f>'120Nm 22mm 1.52m-min'!N145</f>
        <v>120</v>
      </c>
      <c r="P504" s="41">
        <f>'120Nm 22mm 1.52m-min'!O145</f>
        <v>22</v>
      </c>
      <c r="Q504" s="46">
        <f>'120Nm 22mm 1.52m-min'!P145</f>
        <v>1.5209999999999999</v>
      </c>
      <c r="R504" s="14">
        <f>'120Nm 22mm 1.52m-min'!Q145</f>
        <v>385</v>
      </c>
      <c r="S504" s="26">
        <f>'120Nm 22mm 1.52m-min'!R145</f>
        <v>1</v>
      </c>
    </row>
    <row r="505" spans="1:19" x14ac:dyDescent="0.25">
      <c r="A505" s="24">
        <f>'240Nm 11mm 0.76m-min'!A145</f>
        <v>1938173</v>
      </c>
      <c r="B505" s="51">
        <f>Table1[[#This Row],[Durata d''esercizio min. Doppie corse]]/(Cycle_max*60*24)</f>
        <v>38.455813492063491</v>
      </c>
      <c r="C505" s="49">
        <f>'240Nm 11mm 0.76m-min'!B145</f>
        <v>0.74199999999999999</v>
      </c>
      <c r="D505" s="24" t="str">
        <f>'240Nm 11mm 0.76m-min'!C145</f>
        <v>Tr14x4</v>
      </c>
      <c r="E505" s="24" t="str">
        <f>'240Nm 11mm 0.76m-min'!D145</f>
        <v>Tr</v>
      </c>
      <c r="F505" s="35">
        <f>'240Nm 11mm 0.76m-min'!E145</f>
        <v>14</v>
      </c>
      <c r="G505" s="14" t="e">
        <f>'240Nm 11mm 0.76m-min'!F145</f>
        <v>#N/A</v>
      </c>
      <c r="H505" s="41">
        <f>'240Nm 11mm 0.76m-min'!G145</f>
        <v>4</v>
      </c>
      <c r="I505" s="24" t="str">
        <f>'240Nm 11mm 0.76m-min'!H145</f>
        <v>R</v>
      </c>
      <c r="J505" s="35">
        <f>'240Nm 11mm 0.76m-min'!I145</f>
        <v>28</v>
      </c>
      <c r="K505" s="35">
        <f>'240Nm 11mm 0.76m-min'!J145</f>
        <v>35</v>
      </c>
      <c r="L505" s="25">
        <f>'240Nm 11mm 0.76m-min'!K145</f>
        <v>12.47</v>
      </c>
      <c r="M505" s="24" t="str">
        <f>'240Nm 11mm 0.76m-min'!L145</f>
        <v>Acciaio C15</v>
      </c>
      <c r="N505" s="25">
        <f>'240Nm 11mm 0.76m-min'!M145</f>
        <v>16.79</v>
      </c>
      <c r="O505" s="37">
        <f>'240Nm 11mm 0.76m-min'!N145</f>
        <v>240</v>
      </c>
      <c r="P505" s="41">
        <f>'240Nm 11mm 0.76m-min'!O145</f>
        <v>11</v>
      </c>
      <c r="Q505" s="46">
        <f>'240Nm 11mm 0.76m-min'!P145</f>
        <v>0.76049999999999995</v>
      </c>
      <c r="R505" s="14">
        <f>'240Nm 11mm 0.76m-min'!Q145</f>
        <v>192.5</v>
      </c>
      <c r="S505" s="26">
        <f>'240Nm 11mm 0.76m-min'!R145</f>
        <v>1</v>
      </c>
    </row>
    <row r="506" spans="1:19" x14ac:dyDescent="0.25">
      <c r="A506" s="24">
        <f>'80Nm 33mm 2.28m-min'!A144</f>
        <v>1935268</v>
      </c>
      <c r="B506" s="51">
        <f>Table1[[#This Row],[Durata d''esercizio min. Doppie corse]]/(Cycle_max*60*24)</f>
        <v>38.398174603174603</v>
      </c>
      <c r="C506" s="49">
        <f>'80Nm 33mm 2.28m-min'!B144</f>
        <v>0.40400000000000003</v>
      </c>
      <c r="D506" s="24" t="str">
        <f>'80Nm 33mm 2.28m-min'!C144</f>
        <v>Tr16x8P4</v>
      </c>
      <c r="E506" s="24" t="str">
        <f>'80Nm 33mm 2.28m-min'!D144</f>
        <v>Tr</v>
      </c>
      <c r="F506" s="35">
        <f>'80Nm 33mm 2.28m-min'!E144</f>
        <v>16</v>
      </c>
      <c r="G506" s="14">
        <f>'80Nm 33mm 2.28m-min'!F144</f>
        <v>8</v>
      </c>
      <c r="H506" s="41">
        <f>'80Nm 33mm 2.28m-min'!G144</f>
        <v>4</v>
      </c>
      <c r="I506" s="24" t="str">
        <f>'80Nm 33mm 2.28m-min'!H144</f>
        <v>R</v>
      </c>
      <c r="J506" s="35">
        <f>'80Nm 33mm 2.28m-min'!I144</f>
        <v>28</v>
      </c>
      <c r="K506" s="35">
        <f>'80Nm 33mm 2.28m-min'!J144</f>
        <v>35</v>
      </c>
      <c r="L506" s="25">
        <f>'80Nm 33mm 2.28m-min'!K144</f>
        <v>13.66</v>
      </c>
      <c r="M506" s="24" t="str">
        <f>'80Nm 33mm 2.28m-min'!L144</f>
        <v>Acciaio C15</v>
      </c>
      <c r="N506" s="25">
        <f>'80Nm 33mm 2.28m-min'!M144</f>
        <v>19.09</v>
      </c>
      <c r="O506" s="37">
        <f>'80Nm 33mm 2.28m-min'!N144</f>
        <v>80</v>
      </c>
      <c r="P506" s="41">
        <f>'80Nm 33mm 2.28m-min'!O144</f>
        <v>33</v>
      </c>
      <c r="Q506" s="46">
        <f>'80Nm 33mm 2.28m-min'!P144</f>
        <v>2.2810000000000001</v>
      </c>
      <c r="R506" s="14">
        <f>'80Nm 33mm 2.28m-min'!Q144</f>
        <v>577.5</v>
      </c>
      <c r="S506" s="26">
        <f>'80Nm 33mm 2.28m-min'!R144</f>
        <v>1</v>
      </c>
    </row>
    <row r="507" spans="1:19" x14ac:dyDescent="0.25">
      <c r="A507" s="24">
        <f>'120Nm 22mm 1.52m-min'!A146</f>
        <v>1935268</v>
      </c>
      <c r="B507" s="51">
        <f>Table1[[#This Row],[Durata d''esercizio min. Doppie corse]]/(Cycle_max*60*24)</f>
        <v>38.398174603174603</v>
      </c>
      <c r="C507" s="49">
        <f>'120Nm 22mm 1.52m-min'!B146</f>
        <v>0.57599999999999996</v>
      </c>
      <c r="D507" s="24" t="str">
        <f>'120Nm 22mm 1.52m-min'!C146</f>
        <v>Tr16x8P4</v>
      </c>
      <c r="E507" s="24" t="str">
        <f>'120Nm 22mm 1.52m-min'!D146</f>
        <v>Tr</v>
      </c>
      <c r="F507" s="35">
        <f>'120Nm 22mm 1.52m-min'!E146</f>
        <v>16</v>
      </c>
      <c r="G507" s="14">
        <f>'120Nm 22mm 1.52m-min'!F146</f>
        <v>8</v>
      </c>
      <c r="H507" s="41">
        <f>'120Nm 22mm 1.52m-min'!G146</f>
        <v>4</v>
      </c>
      <c r="I507" s="24" t="str">
        <f>'120Nm 22mm 1.52m-min'!H146</f>
        <v>R</v>
      </c>
      <c r="J507" s="35">
        <f>'120Nm 22mm 1.52m-min'!I146</f>
        <v>28</v>
      </c>
      <c r="K507" s="35">
        <f>'120Nm 22mm 1.52m-min'!J146</f>
        <v>35</v>
      </c>
      <c r="L507" s="25">
        <f>'120Nm 22mm 1.52m-min'!K146</f>
        <v>13.66</v>
      </c>
      <c r="M507" s="24" t="str">
        <f>'120Nm 22mm 1.52m-min'!L146</f>
        <v>Acciaio C15</v>
      </c>
      <c r="N507" s="25">
        <f>'120Nm 22mm 1.52m-min'!M146</f>
        <v>19.09</v>
      </c>
      <c r="O507" s="37">
        <f>'120Nm 22mm 1.52m-min'!N146</f>
        <v>120</v>
      </c>
      <c r="P507" s="41">
        <f>'120Nm 22mm 1.52m-min'!O146</f>
        <v>22</v>
      </c>
      <c r="Q507" s="46">
        <f>'120Nm 22mm 1.52m-min'!P146</f>
        <v>1.5209999999999999</v>
      </c>
      <c r="R507" s="14">
        <f>'120Nm 22mm 1.52m-min'!Q146</f>
        <v>385</v>
      </c>
      <c r="S507" s="26">
        <f>'120Nm 22mm 1.52m-min'!R146</f>
        <v>1</v>
      </c>
    </row>
    <row r="508" spans="1:19" x14ac:dyDescent="0.25">
      <c r="A508" s="24">
        <f>'240Nm 11mm 0.76m-min'!A146</f>
        <v>1935268</v>
      </c>
      <c r="B508" s="51">
        <f>Table1[[#This Row],[Durata d''esercizio min. Doppie corse]]/(Cycle_max*60*24)</f>
        <v>38.398174603174603</v>
      </c>
      <c r="C508" s="49">
        <f>'240Nm 11mm 0.76m-min'!B146</f>
        <v>1.0920000000000001</v>
      </c>
      <c r="D508" s="24" t="str">
        <f>'240Nm 11mm 0.76m-min'!C146</f>
        <v>Tr16x8P4</v>
      </c>
      <c r="E508" s="24" t="str">
        <f>'240Nm 11mm 0.76m-min'!D146</f>
        <v>Tr</v>
      </c>
      <c r="F508" s="35">
        <f>'240Nm 11mm 0.76m-min'!E146</f>
        <v>16</v>
      </c>
      <c r="G508" s="14">
        <f>'240Nm 11mm 0.76m-min'!F146</f>
        <v>8</v>
      </c>
      <c r="H508" s="41">
        <f>'240Nm 11mm 0.76m-min'!G146</f>
        <v>4</v>
      </c>
      <c r="I508" s="24" t="str">
        <f>'240Nm 11mm 0.76m-min'!H146</f>
        <v>R</v>
      </c>
      <c r="J508" s="35">
        <f>'240Nm 11mm 0.76m-min'!I146</f>
        <v>28</v>
      </c>
      <c r="K508" s="35">
        <f>'240Nm 11mm 0.76m-min'!J146</f>
        <v>35</v>
      </c>
      <c r="L508" s="25">
        <f>'240Nm 11mm 0.76m-min'!K146</f>
        <v>13.66</v>
      </c>
      <c r="M508" s="24" t="str">
        <f>'240Nm 11mm 0.76m-min'!L146</f>
        <v>Acciaio C15</v>
      </c>
      <c r="N508" s="25">
        <f>'240Nm 11mm 0.76m-min'!M146</f>
        <v>19.09</v>
      </c>
      <c r="O508" s="37">
        <f>'240Nm 11mm 0.76m-min'!N146</f>
        <v>240</v>
      </c>
      <c r="P508" s="41">
        <f>'240Nm 11mm 0.76m-min'!O146</f>
        <v>11</v>
      </c>
      <c r="Q508" s="46">
        <f>'240Nm 11mm 0.76m-min'!P146</f>
        <v>0.76049999999999995</v>
      </c>
      <c r="R508" s="14">
        <f>'240Nm 11mm 0.76m-min'!Q146</f>
        <v>192.5</v>
      </c>
      <c r="S508" s="26">
        <f>'240Nm 11mm 0.76m-min'!R146</f>
        <v>1</v>
      </c>
    </row>
    <row r="509" spans="1:19" x14ac:dyDescent="0.25">
      <c r="A509" s="24">
        <f>'80Nm 33mm 2.28m-min'!A145</f>
        <v>1766402</v>
      </c>
      <c r="B509" s="51">
        <f>Table1[[#This Row],[Durata d''esercizio min. Doppie corse]]/(Cycle_max*60*24)</f>
        <v>35.04765873015873</v>
      </c>
      <c r="C509" s="49">
        <f>'80Nm 33mm 2.28m-min'!B145</f>
        <v>0.318</v>
      </c>
      <c r="D509" s="24" t="str">
        <f>'80Nm 33mm 2.28m-min'!C145</f>
        <v>Tr12x6P3</v>
      </c>
      <c r="E509" s="24" t="str">
        <f>'80Nm 33mm 2.28m-min'!D145</f>
        <v>Tr</v>
      </c>
      <c r="F509" s="35">
        <f>'80Nm 33mm 2.28m-min'!E145</f>
        <v>12</v>
      </c>
      <c r="G509" s="14">
        <f>'80Nm 33mm 2.28m-min'!F145</f>
        <v>6</v>
      </c>
      <c r="H509" s="41">
        <f>'80Nm 33mm 2.28m-min'!G145</f>
        <v>3</v>
      </c>
      <c r="I509" s="24" t="str">
        <f>'80Nm 33mm 2.28m-min'!H145</f>
        <v>J</v>
      </c>
      <c r="J509" s="35">
        <f>'80Nm 33mm 2.28m-min'!I145</f>
        <v>28</v>
      </c>
      <c r="K509" s="35">
        <f>'80Nm 33mm 2.28m-min'!J145</f>
        <v>35</v>
      </c>
      <c r="L509" s="25">
        <f>'80Nm 33mm 2.28m-min'!K145</f>
        <v>13.82</v>
      </c>
      <c r="M509" s="24" t="str">
        <f>'80Nm 33mm 2.28m-min'!L145</f>
        <v>Acciaio inox</v>
      </c>
      <c r="N509" s="25">
        <f>'80Nm 33mm 2.28m-min'!M145</f>
        <v>86.62</v>
      </c>
      <c r="O509" s="37">
        <f>'80Nm 33mm 2.28m-min'!N145</f>
        <v>80</v>
      </c>
      <c r="P509" s="41">
        <f>'80Nm 33mm 2.28m-min'!O145</f>
        <v>33</v>
      </c>
      <c r="Q509" s="46">
        <f>'80Nm 33mm 2.28m-min'!P145</f>
        <v>2.2810000000000001</v>
      </c>
      <c r="R509" s="14">
        <f>'80Nm 33mm 2.28m-min'!Q145</f>
        <v>770</v>
      </c>
      <c r="S509" s="26">
        <f>'80Nm 33mm 2.28m-min'!R145</f>
        <v>1</v>
      </c>
    </row>
    <row r="510" spans="1:19" x14ac:dyDescent="0.25">
      <c r="A510" s="24">
        <f>'120Nm 22mm 1.52m-min'!A147</f>
        <v>1766402</v>
      </c>
      <c r="B510" s="51">
        <f>Table1[[#This Row],[Durata d''esercizio min. Doppie corse]]/(Cycle_max*60*24)</f>
        <v>35.04765873015873</v>
      </c>
      <c r="C510" s="49">
        <f>'120Nm 22mm 1.52m-min'!B147</f>
        <v>0.44700000000000001</v>
      </c>
      <c r="D510" s="24" t="str">
        <f>'120Nm 22mm 1.52m-min'!C147</f>
        <v>Tr12x6P3</v>
      </c>
      <c r="E510" s="24" t="str">
        <f>'120Nm 22mm 1.52m-min'!D147</f>
        <v>Tr</v>
      </c>
      <c r="F510" s="35">
        <f>'120Nm 22mm 1.52m-min'!E147</f>
        <v>12</v>
      </c>
      <c r="G510" s="14">
        <f>'120Nm 22mm 1.52m-min'!F147</f>
        <v>6</v>
      </c>
      <c r="H510" s="41">
        <f>'120Nm 22mm 1.52m-min'!G147</f>
        <v>3</v>
      </c>
      <c r="I510" s="24" t="str">
        <f>'120Nm 22mm 1.52m-min'!H147</f>
        <v>J</v>
      </c>
      <c r="J510" s="35">
        <f>'120Nm 22mm 1.52m-min'!I147</f>
        <v>28</v>
      </c>
      <c r="K510" s="35">
        <f>'120Nm 22mm 1.52m-min'!J147</f>
        <v>35</v>
      </c>
      <c r="L510" s="25">
        <f>'120Nm 22mm 1.52m-min'!K147</f>
        <v>13.82</v>
      </c>
      <c r="M510" s="24" t="str">
        <f>'120Nm 22mm 1.52m-min'!L147</f>
        <v>Acciaio inox</v>
      </c>
      <c r="N510" s="25">
        <f>'120Nm 22mm 1.52m-min'!M147</f>
        <v>86.62</v>
      </c>
      <c r="O510" s="37">
        <f>'120Nm 22mm 1.52m-min'!N147</f>
        <v>120</v>
      </c>
      <c r="P510" s="41">
        <f>'120Nm 22mm 1.52m-min'!O147</f>
        <v>22</v>
      </c>
      <c r="Q510" s="46">
        <f>'120Nm 22mm 1.52m-min'!P147</f>
        <v>1.5209999999999999</v>
      </c>
      <c r="R510" s="14">
        <f>'120Nm 22mm 1.52m-min'!Q147</f>
        <v>513.33333333333337</v>
      </c>
      <c r="S510" s="26">
        <f>'120Nm 22mm 1.52m-min'!R147</f>
        <v>1</v>
      </c>
    </row>
    <row r="511" spans="1:19" x14ac:dyDescent="0.25">
      <c r="A511" s="24">
        <f>'240Nm 11mm 0.76m-min'!A147</f>
        <v>1766402</v>
      </c>
      <c r="B511" s="51">
        <f>Table1[[#This Row],[Durata d''esercizio min. Doppie corse]]/(Cycle_max*60*24)</f>
        <v>35.04765873015873</v>
      </c>
      <c r="C511" s="49">
        <f>'240Nm 11mm 0.76m-min'!B147</f>
        <v>0.83399999999999996</v>
      </c>
      <c r="D511" s="24" t="str">
        <f>'240Nm 11mm 0.76m-min'!C147</f>
        <v>Tr12x6P3</v>
      </c>
      <c r="E511" s="24" t="str">
        <f>'240Nm 11mm 0.76m-min'!D147</f>
        <v>Tr</v>
      </c>
      <c r="F511" s="35">
        <f>'240Nm 11mm 0.76m-min'!E147</f>
        <v>12</v>
      </c>
      <c r="G511" s="14">
        <f>'240Nm 11mm 0.76m-min'!F147</f>
        <v>6</v>
      </c>
      <c r="H511" s="41">
        <f>'240Nm 11mm 0.76m-min'!G147</f>
        <v>3</v>
      </c>
      <c r="I511" s="24" t="str">
        <f>'240Nm 11mm 0.76m-min'!H147</f>
        <v>J</v>
      </c>
      <c r="J511" s="35">
        <f>'240Nm 11mm 0.76m-min'!I147</f>
        <v>28</v>
      </c>
      <c r="K511" s="35">
        <f>'240Nm 11mm 0.76m-min'!J147</f>
        <v>35</v>
      </c>
      <c r="L511" s="25">
        <f>'240Nm 11mm 0.76m-min'!K147</f>
        <v>13.82</v>
      </c>
      <c r="M511" s="24" t="str">
        <f>'240Nm 11mm 0.76m-min'!L147</f>
        <v>Acciaio inox</v>
      </c>
      <c r="N511" s="25">
        <f>'240Nm 11mm 0.76m-min'!M147</f>
        <v>86.62</v>
      </c>
      <c r="O511" s="37">
        <f>'240Nm 11mm 0.76m-min'!N147</f>
        <v>240</v>
      </c>
      <c r="P511" s="41">
        <f>'240Nm 11mm 0.76m-min'!O147</f>
        <v>11</v>
      </c>
      <c r="Q511" s="46">
        <f>'240Nm 11mm 0.76m-min'!P147</f>
        <v>0.76049999999999995</v>
      </c>
      <c r="R511" s="14">
        <f>'240Nm 11mm 0.76m-min'!Q147</f>
        <v>256.66666666666669</v>
      </c>
      <c r="S511" s="26">
        <f>'240Nm 11mm 0.76m-min'!R147</f>
        <v>1</v>
      </c>
    </row>
    <row r="512" spans="1:19" x14ac:dyDescent="0.25">
      <c r="A512" s="24">
        <f>'80Nm 33mm 2.28m-min'!A146</f>
        <v>1684806</v>
      </c>
      <c r="B512" s="51">
        <f>Table1[[#This Row],[Durata d''esercizio min. Doppie corse]]/(Cycle_max*60*24)</f>
        <v>33.428690476190475</v>
      </c>
      <c r="C512" s="49">
        <f>'80Nm 33mm 2.28m-min'!B146</f>
        <v>0.69199999999999995</v>
      </c>
      <c r="D512" s="24" t="str">
        <f>'80Nm 33mm 2.28m-min'!C146</f>
        <v>Ds12x25</v>
      </c>
      <c r="E512" s="24" t="str">
        <f>'80Nm 33mm 2.28m-min'!D146</f>
        <v>Ds</v>
      </c>
      <c r="F512" s="35">
        <f>'80Nm 33mm 2.28m-min'!E146</f>
        <v>12</v>
      </c>
      <c r="G512" s="14" t="e">
        <f>'80Nm 33mm 2.28m-min'!F146</f>
        <v>#N/A</v>
      </c>
      <c r="H512" s="41">
        <f>'80Nm 33mm 2.28m-min'!G146</f>
        <v>25</v>
      </c>
      <c r="I512" s="24" t="str">
        <f>'80Nm 33mm 2.28m-min'!H146</f>
        <v>R</v>
      </c>
      <c r="J512" s="35">
        <f>'80Nm 33mm 2.28m-min'!I146</f>
        <v>28</v>
      </c>
      <c r="K512" s="35">
        <f>'80Nm 33mm 2.28m-min'!J146</f>
        <v>35</v>
      </c>
      <c r="L512" s="25" t="str">
        <f>'80Nm 33mm 2.28m-min'!K146</f>
        <v>Su richiesta</v>
      </c>
      <c r="M512" s="24" t="str">
        <f>'80Nm 33mm 2.28m-min'!L146</f>
        <v>Acciaio inox</v>
      </c>
      <c r="N512" s="25">
        <f>'80Nm 33mm 2.28m-min'!M146</f>
        <v>78.599999999999994</v>
      </c>
      <c r="O512" s="37">
        <f>'80Nm 33mm 2.28m-min'!N146</f>
        <v>80</v>
      </c>
      <c r="P512" s="41">
        <f>'80Nm 33mm 2.28m-min'!O146</f>
        <v>33</v>
      </c>
      <c r="Q512" s="46">
        <f>'80Nm 33mm 2.28m-min'!P146</f>
        <v>2.2810000000000001</v>
      </c>
      <c r="R512" s="14">
        <f>'80Nm 33mm 2.28m-min'!Q146</f>
        <v>92.4</v>
      </c>
      <c r="S512" s="26">
        <f>'80Nm 33mm 2.28m-min'!R146</f>
        <v>1</v>
      </c>
    </row>
    <row r="513" spans="1:19" x14ac:dyDescent="0.25">
      <c r="A513" s="24">
        <f>'120Nm 22mm 1.52m-min'!A148</f>
        <v>1684806</v>
      </c>
      <c r="B513" s="51">
        <f>Table1[[#This Row],[Durata d''esercizio min. Doppie corse]]/(Cycle_max*60*24)</f>
        <v>33.428690476190475</v>
      </c>
      <c r="C513" s="49">
        <f>'120Nm 22mm 1.52m-min'!B148</f>
        <v>1.0069999999999999</v>
      </c>
      <c r="D513" s="24" t="str">
        <f>'120Nm 22mm 1.52m-min'!C148</f>
        <v>Ds12x25</v>
      </c>
      <c r="E513" s="24" t="str">
        <f>'120Nm 22mm 1.52m-min'!D148</f>
        <v>Ds</v>
      </c>
      <c r="F513" s="35">
        <f>'120Nm 22mm 1.52m-min'!E148</f>
        <v>12</v>
      </c>
      <c r="G513" s="14" t="e">
        <f>'120Nm 22mm 1.52m-min'!F148</f>
        <v>#N/A</v>
      </c>
      <c r="H513" s="41">
        <f>'120Nm 22mm 1.52m-min'!G148</f>
        <v>25</v>
      </c>
      <c r="I513" s="24" t="str">
        <f>'120Nm 22mm 1.52m-min'!H148</f>
        <v>R</v>
      </c>
      <c r="J513" s="35">
        <f>'120Nm 22mm 1.52m-min'!I148</f>
        <v>28</v>
      </c>
      <c r="K513" s="35">
        <f>'120Nm 22mm 1.52m-min'!J148</f>
        <v>35</v>
      </c>
      <c r="L513" s="25" t="str">
        <f>'120Nm 22mm 1.52m-min'!K148</f>
        <v>Su richiesta</v>
      </c>
      <c r="M513" s="24" t="str">
        <f>'120Nm 22mm 1.52m-min'!L148</f>
        <v>Acciaio inox</v>
      </c>
      <c r="N513" s="25">
        <f>'120Nm 22mm 1.52m-min'!M148</f>
        <v>78.599999999999994</v>
      </c>
      <c r="O513" s="37">
        <f>'120Nm 22mm 1.52m-min'!N148</f>
        <v>120</v>
      </c>
      <c r="P513" s="41">
        <f>'120Nm 22mm 1.52m-min'!O148</f>
        <v>22</v>
      </c>
      <c r="Q513" s="46">
        <f>'120Nm 22mm 1.52m-min'!P148</f>
        <v>1.5209999999999999</v>
      </c>
      <c r="R513" s="14">
        <f>'120Nm 22mm 1.52m-min'!Q148</f>
        <v>61.6</v>
      </c>
      <c r="S513" s="26">
        <f>'120Nm 22mm 1.52m-min'!R148</f>
        <v>1</v>
      </c>
    </row>
    <row r="514" spans="1:19" x14ac:dyDescent="0.25">
      <c r="A514" s="24">
        <f>'240Nm 11mm 0.76m-min'!A148</f>
        <v>1684806</v>
      </c>
      <c r="B514" s="51">
        <f>Table1[[#This Row],[Durata d''esercizio min. Doppie corse]]/(Cycle_max*60*24)</f>
        <v>33.428690476190475</v>
      </c>
      <c r="C514" s="49">
        <f>'240Nm 11mm 0.76m-min'!B148</f>
        <v>1.9550000000000001</v>
      </c>
      <c r="D514" s="24" t="str">
        <f>'240Nm 11mm 0.76m-min'!C148</f>
        <v>Ds12x25</v>
      </c>
      <c r="E514" s="24" t="str">
        <f>'240Nm 11mm 0.76m-min'!D148</f>
        <v>Ds</v>
      </c>
      <c r="F514" s="35">
        <f>'240Nm 11mm 0.76m-min'!E148</f>
        <v>12</v>
      </c>
      <c r="G514" s="14" t="e">
        <f>'240Nm 11mm 0.76m-min'!F148</f>
        <v>#N/A</v>
      </c>
      <c r="H514" s="41">
        <f>'240Nm 11mm 0.76m-min'!G148</f>
        <v>25</v>
      </c>
      <c r="I514" s="24" t="str">
        <f>'240Nm 11mm 0.76m-min'!H148</f>
        <v>R</v>
      </c>
      <c r="J514" s="35">
        <f>'240Nm 11mm 0.76m-min'!I148</f>
        <v>28</v>
      </c>
      <c r="K514" s="35">
        <f>'240Nm 11mm 0.76m-min'!J148</f>
        <v>35</v>
      </c>
      <c r="L514" s="25" t="str">
        <f>'240Nm 11mm 0.76m-min'!K148</f>
        <v>Su richiesta</v>
      </c>
      <c r="M514" s="24" t="str">
        <f>'240Nm 11mm 0.76m-min'!L148</f>
        <v>Acciaio inox</v>
      </c>
      <c r="N514" s="25">
        <f>'240Nm 11mm 0.76m-min'!M148</f>
        <v>78.599999999999994</v>
      </c>
      <c r="O514" s="37">
        <f>'240Nm 11mm 0.76m-min'!N148</f>
        <v>240</v>
      </c>
      <c r="P514" s="41">
        <f>'240Nm 11mm 0.76m-min'!O148</f>
        <v>11</v>
      </c>
      <c r="Q514" s="46">
        <f>'240Nm 11mm 0.76m-min'!P148</f>
        <v>0.76049999999999995</v>
      </c>
      <c r="R514" s="14">
        <f>'240Nm 11mm 0.76m-min'!Q148</f>
        <v>30.8</v>
      </c>
      <c r="S514" s="26">
        <f>'240Nm 11mm 0.76m-min'!R148</f>
        <v>1</v>
      </c>
    </row>
    <row r="515" spans="1:19" x14ac:dyDescent="0.25">
      <c r="A515" s="24">
        <f>'80Nm 33mm 2.28m-min'!A147</f>
        <v>1682288</v>
      </c>
      <c r="B515" s="51">
        <f>Table1[[#This Row],[Durata d''esercizio min. Doppie corse]]/(Cycle_max*60*24)</f>
        <v>33.378730158730157</v>
      </c>
      <c r="C515" s="49">
        <f>'80Nm 33mm 2.28m-min'!B147</f>
        <v>0.318</v>
      </c>
      <c r="D515" s="24" t="str">
        <f>'80Nm 33mm 2.28m-min'!C147</f>
        <v>Tr12x6P3</v>
      </c>
      <c r="E515" s="24" t="str">
        <f>'80Nm 33mm 2.28m-min'!D147</f>
        <v>Tr</v>
      </c>
      <c r="F515" s="35">
        <f>'80Nm 33mm 2.28m-min'!E147</f>
        <v>12</v>
      </c>
      <c r="G515" s="14">
        <f>'80Nm 33mm 2.28m-min'!F147</f>
        <v>6</v>
      </c>
      <c r="H515" s="41">
        <f>'80Nm 33mm 2.28m-min'!G147</f>
        <v>3</v>
      </c>
      <c r="I515" s="24" t="str">
        <f>'80Nm 33mm 2.28m-min'!H147</f>
        <v>W300</v>
      </c>
      <c r="J515" s="35">
        <f>'80Nm 33mm 2.28m-min'!I147</f>
        <v>28</v>
      </c>
      <c r="K515" s="35">
        <f>'80Nm 33mm 2.28m-min'!J147</f>
        <v>35</v>
      </c>
      <c r="L515" s="25">
        <f>'80Nm 33mm 2.28m-min'!K147</f>
        <v>16.920000000000002</v>
      </c>
      <c r="M515" s="24" t="str">
        <f>'80Nm 33mm 2.28m-min'!L147</f>
        <v>Acciaio inox</v>
      </c>
      <c r="N515" s="25">
        <f>'80Nm 33mm 2.28m-min'!M147</f>
        <v>86.62</v>
      </c>
      <c r="O515" s="37">
        <f>'80Nm 33mm 2.28m-min'!N147</f>
        <v>80</v>
      </c>
      <c r="P515" s="41">
        <f>'80Nm 33mm 2.28m-min'!O147</f>
        <v>33</v>
      </c>
      <c r="Q515" s="46">
        <f>'80Nm 33mm 2.28m-min'!P147</f>
        <v>2.2810000000000001</v>
      </c>
      <c r="R515" s="14">
        <f>'80Nm 33mm 2.28m-min'!Q147</f>
        <v>770</v>
      </c>
      <c r="S515" s="26">
        <f>'80Nm 33mm 2.28m-min'!R147</f>
        <v>1</v>
      </c>
    </row>
    <row r="516" spans="1:19" x14ac:dyDescent="0.25">
      <c r="A516" s="24">
        <f>'120Nm 22mm 1.52m-min'!A149</f>
        <v>1682288</v>
      </c>
      <c r="B516" s="51">
        <f>Table1[[#This Row],[Durata d''esercizio min. Doppie corse]]/(Cycle_max*60*24)</f>
        <v>33.378730158730157</v>
      </c>
      <c r="C516" s="49">
        <f>'120Nm 22mm 1.52m-min'!B149</f>
        <v>0.44700000000000001</v>
      </c>
      <c r="D516" s="24" t="str">
        <f>'120Nm 22mm 1.52m-min'!C149</f>
        <v>Tr12x6P3</v>
      </c>
      <c r="E516" s="24" t="str">
        <f>'120Nm 22mm 1.52m-min'!D149</f>
        <v>Tr</v>
      </c>
      <c r="F516" s="35">
        <f>'120Nm 22mm 1.52m-min'!E149</f>
        <v>12</v>
      </c>
      <c r="G516" s="14">
        <f>'120Nm 22mm 1.52m-min'!F149</f>
        <v>6</v>
      </c>
      <c r="H516" s="41">
        <f>'120Nm 22mm 1.52m-min'!G149</f>
        <v>3</v>
      </c>
      <c r="I516" s="24" t="str">
        <f>'120Nm 22mm 1.52m-min'!H149</f>
        <v>W300</v>
      </c>
      <c r="J516" s="35">
        <f>'120Nm 22mm 1.52m-min'!I149</f>
        <v>28</v>
      </c>
      <c r="K516" s="35">
        <f>'120Nm 22mm 1.52m-min'!J149</f>
        <v>35</v>
      </c>
      <c r="L516" s="25">
        <f>'120Nm 22mm 1.52m-min'!K149</f>
        <v>16.920000000000002</v>
      </c>
      <c r="M516" s="24" t="str">
        <f>'120Nm 22mm 1.52m-min'!L149</f>
        <v>Acciaio inox</v>
      </c>
      <c r="N516" s="25">
        <f>'120Nm 22mm 1.52m-min'!M149</f>
        <v>86.62</v>
      </c>
      <c r="O516" s="37">
        <f>'120Nm 22mm 1.52m-min'!N149</f>
        <v>120</v>
      </c>
      <c r="P516" s="41">
        <f>'120Nm 22mm 1.52m-min'!O149</f>
        <v>22</v>
      </c>
      <c r="Q516" s="46">
        <f>'120Nm 22mm 1.52m-min'!P149</f>
        <v>1.5209999999999999</v>
      </c>
      <c r="R516" s="14">
        <f>'120Nm 22mm 1.52m-min'!Q149</f>
        <v>513.33333333333337</v>
      </c>
      <c r="S516" s="26">
        <f>'120Nm 22mm 1.52m-min'!R149</f>
        <v>1</v>
      </c>
    </row>
    <row r="517" spans="1:19" x14ac:dyDescent="0.25">
      <c r="A517" s="24">
        <f>'240Nm 11mm 0.76m-min'!A149</f>
        <v>1682288</v>
      </c>
      <c r="B517" s="51">
        <f>Table1[[#This Row],[Durata d''esercizio min. Doppie corse]]/(Cycle_max*60*24)</f>
        <v>33.378730158730157</v>
      </c>
      <c r="C517" s="49">
        <f>'240Nm 11mm 0.76m-min'!B149</f>
        <v>0.83399999999999996</v>
      </c>
      <c r="D517" s="24" t="str">
        <f>'240Nm 11mm 0.76m-min'!C149</f>
        <v>Tr12x6P3</v>
      </c>
      <c r="E517" s="24" t="str">
        <f>'240Nm 11mm 0.76m-min'!D149</f>
        <v>Tr</v>
      </c>
      <c r="F517" s="35">
        <f>'240Nm 11mm 0.76m-min'!E149</f>
        <v>12</v>
      </c>
      <c r="G517" s="14">
        <f>'240Nm 11mm 0.76m-min'!F149</f>
        <v>6</v>
      </c>
      <c r="H517" s="41">
        <f>'240Nm 11mm 0.76m-min'!G149</f>
        <v>3</v>
      </c>
      <c r="I517" s="24" t="str">
        <f>'240Nm 11mm 0.76m-min'!H149</f>
        <v>W300</v>
      </c>
      <c r="J517" s="35">
        <f>'240Nm 11mm 0.76m-min'!I149</f>
        <v>28</v>
      </c>
      <c r="K517" s="35">
        <f>'240Nm 11mm 0.76m-min'!J149</f>
        <v>35</v>
      </c>
      <c r="L517" s="25">
        <f>'240Nm 11mm 0.76m-min'!K149</f>
        <v>16.920000000000002</v>
      </c>
      <c r="M517" s="24" t="str">
        <f>'240Nm 11mm 0.76m-min'!L149</f>
        <v>Acciaio inox</v>
      </c>
      <c r="N517" s="25">
        <f>'240Nm 11mm 0.76m-min'!M149</f>
        <v>86.62</v>
      </c>
      <c r="O517" s="37">
        <f>'240Nm 11mm 0.76m-min'!N149</f>
        <v>240</v>
      </c>
      <c r="P517" s="41">
        <f>'240Nm 11mm 0.76m-min'!O149</f>
        <v>11</v>
      </c>
      <c r="Q517" s="46">
        <f>'240Nm 11mm 0.76m-min'!P149</f>
        <v>0.76049999999999995</v>
      </c>
      <c r="R517" s="14">
        <f>'240Nm 11mm 0.76m-min'!Q149</f>
        <v>256.66666666666669</v>
      </c>
      <c r="S517" s="26">
        <f>'240Nm 11mm 0.76m-min'!R149</f>
        <v>1</v>
      </c>
    </row>
    <row r="518" spans="1:19" x14ac:dyDescent="0.25">
      <c r="A518" s="24">
        <f>'80Nm 33mm 2.28m-min'!A148</f>
        <v>1626949</v>
      </c>
      <c r="B518" s="51">
        <f>Table1[[#This Row],[Durata d''esercizio min. Doppie corse]]/(Cycle_max*60*24)</f>
        <v>32.280734126984129</v>
      </c>
      <c r="C518" s="49">
        <f>'80Nm 33mm 2.28m-min'!B148</f>
        <v>0.28699999999999998</v>
      </c>
      <c r="D518" s="24" t="str">
        <f>'80Nm 33mm 2.28m-min'!C148</f>
        <v>Tr14x3</v>
      </c>
      <c r="E518" s="24" t="str">
        <f>'80Nm 33mm 2.28m-min'!D148</f>
        <v>Tr</v>
      </c>
      <c r="F518" s="35">
        <f>'80Nm 33mm 2.28m-min'!E148</f>
        <v>14</v>
      </c>
      <c r="G518" s="14" t="e">
        <f>'80Nm 33mm 2.28m-min'!F148</f>
        <v>#N/A</v>
      </c>
      <c r="H518" s="41">
        <f>'80Nm 33mm 2.28m-min'!G148</f>
        <v>3</v>
      </c>
      <c r="I518" s="24" t="str">
        <f>'80Nm 33mm 2.28m-min'!H148</f>
        <v>J</v>
      </c>
      <c r="J518" s="35">
        <f>'80Nm 33mm 2.28m-min'!I148</f>
        <v>28</v>
      </c>
      <c r="K518" s="35">
        <f>'80Nm 33mm 2.28m-min'!J148</f>
        <v>35</v>
      </c>
      <c r="L518" s="25">
        <f>'80Nm 33mm 2.28m-min'!K148</f>
        <v>14.51</v>
      </c>
      <c r="M518" s="24" t="str">
        <f>'80Nm 33mm 2.28m-min'!L148</f>
        <v>Acciaio C15</v>
      </c>
      <c r="N518" s="25">
        <f>'80Nm 33mm 2.28m-min'!M148</f>
        <v>16.79</v>
      </c>
      <c r="O518" s="37">
        <f>'80Nm 33mm 2.28m-min'!N148</f>
        <v>80</v>
      </c>
      <c r="P518" s="41">
        <f>'80Nm 33mm 2.28m-min'!O148</f>
        <v>33</v>
      </c>
      <c r="Q518" s="46">
        <f>'80Nm 33mm 2.28m-min'!P148</f>
        <v>2.2810000000000001</v>
      </c>
      <c r="R518" s="14">
        <f>'80Nm 33mm 2.28m-min'!Q148</f>
        <v>770</v>
      </c>
      <c r="S518" s="26">
        <f>'80Nm 33mm 2.28m-min'!R148</f>
        <v>1</v>
      </c>
    </row>
    <row r="519" spans="1:19" x14ac:dyDescent="0.25">
      <c r="A519" s="24">
        <f>'80Nm 33mm 2.28m-min'!A149</f>
        <v>1626949</v>
      </c>
      <c r="B519" s="51">
        <f>Table1[[#This Row],[Durata d''esercizio min. Doppie corse]]/(Cycle_max*60*24)</f>
        <v>32.280734126984129</v>
      </c>
      <c r="C519" s="49">
        <f>'80Nm 33mm 2.28m-min'!B149</f>
        <v>0.318</v>
      </c>
      <c r="D519" s="24" t="str">
        <f>'80Nm 33mm 2.28m-min'!C149</f>
        <v>Tr12x6P3</v>
      </c>
      <c r="E519" s="24" t="str">
        <f>'80Nm 33mm 2.28m-min'!D149</f>
        <v>Tr</v>
      </c>
      <c r="F519" s="35">
        <f>'80Nm 33mm 2.28m-min'!E149</f>
        <v>12</v>
      </c>
      <c r="G519" s="14">
        <f>'80Nm 33mm 2.28m-min'!F149</f>
        <v>6</v>
      </c>
      <c r="H519" s="41">
        <f>'80Nm 33mm 2.28m-min'!G149</f>
        <v>3</v>
      </c>
      <c r="I519" s="24" t="str">
        <f>'80Nm 33mm 2.28m-min'!H149</f>
        <v>R</v>
      </c>
      <c r="J519" s="35">
        <f>'80Nm 33mm 2.28m-min'!I149</f>
        <v>28</v>
      </c>
      <c r="K519" s="35">
        <f>'80Nm 33mm 2.28m-min'!J149</f>
        <v>35</v>
      </c>
      <c r="L519" s="25">
        <f>'80Nm 33mm 2.28m-min'!K149</f>
        <v>11.76</v>
      </c>
      <c r="M519" s="24" t="str">
        <f>'80Nm 33mm 2.28m-min'!L149</f>
        <v>Acciaio inox</v>
      </c>
      <c r="N519" s="25">
        <f>'80Nm 33mm 2.28m-min'!M149</f>
        <v>86.62</v>
      </c>
      <c r="O519" s="37">
        <f>'80Nm 33mm 2.28m-min'!N149</f>
        <v>80</v>
      </c>
      <c r="P519" s="41">
        <f>'80Nm 33mm 2.28m-min'!O149</f>
        <v>33</v>
      </c>
      <c r="Q519" s="46">
        <f>'80Nm 33mm 2.28m-min'!P149</f>
        <v>2.2810000000000001</v>
      </c>
      <c r="R519" s="14">
        <f>'80Nm 33mm 2.28m-min'!Q149</f>
        <v>770</v>
      </c>
      <c r="S519" s="26">
        <f>'80Nm 33mm 2.28m-min'!R149</f>
        <v>1</v>
      </c>
    </row>
    <row r="520" spans="1:19" x14ac:dyDescent="0.25">
      <c r="A520" s="24">
        <f>'120Nm 22mm 1.52m-min'!A150</f>
        <v>1626949</v>
      </c>
      <c r="B520" s="51">
        <f>Table1[[#This Row],[Durata d''esercizio min. Doppie corse]]/(Cycle_max*60*24)</f>
        <v>32.280734126984129</v>
      </c>
      <c r="C520" s="49">
        <f>'120Nm 22mm 1.52m-min'!B150</f>
        <v>0.40100000000000002</v>
      </c>
      <c r="D520" s="24" t="str">
        <f>'120Nm 22mm 1.52m-min'!C150</f>
        <v>Tr14x3</v>
      </c>
      <c r="E520" s="24" t="str">
        <f>'120Nm 22mm 1.52m-min'!D150</f>
        <v>Tr</v>
      </c>
      <c r="F520" s="35">
        <f>'120Nm 22mm 1.52m-min'!E150</f>
        <v>14</v>
      </c>
      <c r="G520" s="14" t="e">
        <f>'120Nm 22mm 1.52m-min'!F150</f>
        <v>#N/A</v>
      </c>
      <c r="H520" s="41">
        <f>'120Nm 22mm 1.52m-min'!G150</f>
        <v>3</v>
      </c>
      <c r="I520" s="24" t="str">
        <f>'120Nm 22mm 1.52m-min'!H150</f>
        <v>J</v>
      </c>
      <c r="J520" s="35">
        <f>'120Nm 22mm 1.52m-min'!I150</f>
        <v>28</v>
      </c>
      <c r="K520" s="35">
        <f>'120Nm 22mm 1.52m-min'!J150</f>
        <v>35</v>
      </c>
      <c r="L520" s="25">
        <f>'120Nm 22mm 1.52m-min'!K150</f>
        <v>14.51</v>
      </c>
      <c r="M520" s="24" t="str">
        <f>'120Nm 22mm 1.52m-min'!L150</f>
        <v>Acciaio C15</v>
      </c>
      <c r="N520" s="25">
        <f>'120Nm 22mm 1.52m-min'!M150</f>
        <v>16.79</v>
      </c>
      <c r="O520" s="37">
        <f>'120Nm 22mm 1.52m-min'!N150</f>
        <v>120</v>
      </c>
      <c r="P520" s="41">
        <f>'120Nm 22mm 1.52m-min'!O150</f>
        <v>22</v>
      </c>
      <c r="Q520" s="46">
        <f>'120Nm 22mm 1.52m-min'!P150</f>
        <v>1.5209999999999999</v>
      </c>
      <c r="R520" s="14">
        <f>'120Nm 22mm 1.52m-min'!Q150</f>
        <v>513.33333333333337</v>
      </c>
      <c r="S520" s="26">
        <f>'120Nm 22mm 1.52m-min'!R150</f>
        <v>1</v>
      </c>
    </row>
    <row r="521" spans="1:19" x14ac:dyDescent="0.25">
      <c r="A521" s="24">
        <f>'120Nm 22mm 1.52m-min'!A151</f>
        <v>1626949</v>
      </c>
      <c r="B521" s="51">
        <f>Table1[[#This Row],[Durata d''esercizio min. Doppie corse]]/(Cycle_max*60*24)</f>
        <v>32.280734126984129</v>
      </c>
      <c r="C521" s="49">
        <f>'120Nm 22mm 1.52m-min'!B151</f>
        <v>0.44700000000000001</v>
      </c>
      <c r="D521" s="24" t="str">
        <f>'120Nm 22mm 1.52m-min'!C151</f>
        <v>Tr12x6P3</v>
      </c>
      <c r="E521" s="24" t="str">
        <f>'120Nm 22mm 1.52m-min'!D151</f>
        <v>Tr</v>
      </c>
      <c r="F521" s="35">
        <f>'120Nm 22mm 1.52m-min'!E151</f>
        <v>12</v>
      </c>
      <c r="G521" s="14">
        <f>'120Nm 22mm 1.52m-min'!F151</f>
        <v>6</v>
      </c>
      <c r="H521" s="41">
        <f>'120Nm 22mm 1.52m-min'!G151</f>
        <v>3</v>
      </c>
      <c r="I521" s="24" t="str">
        <f>'120Nm 22mm 1.52m-min'!H151</f>
        <v>R</v>
      </c>
      <c r="J521" s="35">
        <f>'120Nm 22mm 1.52m-min'!I151</f>
        <v>28</v>
      </c>
      <c r="K521" s="35">
        <f>'120Nm 22mm 1.52m-min'!J151</f>
        <v>35</v>
      </c>
      <c r="L521" s="25">
        <f>'120Nm 22mm 1.52m-min'!K151</f>
        <v>11.76</v>
      </c>
      <c r="M521" s="24" t="str">
        <f>'120Nm 22mm 1.52m-min'!L151</f>
        <v>Acciaio inox</v>
      </c>
      <c r="N521" s="25">
        <f>'120Nm 22mm 1.52m-min'!M151</f>
        <v>86.62</v>
      </c>
      <c r="O521" s="37">
        <f>'120Nm 22mm 1.52m-min'!N151</f>
        <v>120</v>
      </c>
      <c r="P521" s="41">
        <f>'120Nm 22mm 1.52m-min'!O151</f>
        <v>22</v>
      </c>
      <c r="Q521" s="46">
        <f>'120Nm 22mm 1.52m-min'!P151</f>
        <v>1.5209999999999999</v>
      </c>
      <c r="R521" s="14">
        <f>'120Nm 22mm 1.52m-min'!Q151</f>
        <v>513.33333333333337</v>
      </c>
      <c r="S521" s="26">
        <f>'120Nm 22mm 1.52m-min'!R151</f>
        <v>1</v>
      </c>
    </row>
    <row r="522" spans="1:19" x14ac:dyDescent="0.25">
      <c r="A522" s="24">
        <f>'240Nm 11mm 0.76m-min'!A150</f>
        <v>1626949</v>
      </c>
      <c r="B522" s="51">
        <f>Table1[[#This Row],[Durata d''esercizio min. Doppie corse]]/(Cycle_max*60*24)</f>
        <v>32.280734126984129</v>
      </c>
      <c r="C522" s="49">
        <f>'240Nm 11mm 0.76m-min'!B150</f>
        <v>0.74199999999999999</v>
      </c>
      <c r="D522" s="24" t="str">
        <f>'240Nm 11mm 0.76m-min'!C150</f>
        <v>Tr14x3</v>
      </c>
      <c r="E522" s="24" t="str">
        <f>'240Nm 11mm 0.76m-min'!D150</f>
        <v>Tr</v>
      </c>
      <c r="F522" s="35">
        <f>'240Nm 11mm 0.76m-min'!E150</f>
        <v>14</v>
      </c>
      <c r="G522" s="14" t="e">
        <f>'240Nm 11mm 0.76m-min'!F150</f>
        <v>#N/A</v>
      </c>
      <c r="H522" s="41">
        <f>'240Nm 11mm 0.76m-min'!G150</f>
        <v>3</v>
      </c>
      <c r="I522" s="24" t="str">
        <f>'240Nm 11mm 0.76m-min'!H150</f>
        <v>J</v>
      </c>
      <c r="J522" s="35">
        <f>'240Nm 11mm 0.76m-min'!I150</f>
        <v>28</v>
      </c>
      <c r="K522" s="35">
        <f>'240Nm 11mm 0.76m-min'!J150</f>
        <v>35</v>
      </c>
      <c r="L522" s="25">
        <f>'240Nm 11mm 0.76m-min'!K150</f>
        <v>14.51</v>
      </c>
      <c r="M522" s="24" t="str">
        <f>'240Nm 11mm 0.76m-min'!L150</f>
        <v>Acciaio C15</v>
      </c>
      <c r="N522" s="25">
        <f>'240Nm 11mm 0.76m-min'!M150</f>
        <v>16.79</v>
      </c>
      <c r="O522" s="37">
        <f>'240Nm 11mm 0.76m-min'!N150</f>
        <v>240</v>
      </c>
      <c r="P522" s="41">
        <f>'240Nm 11mm 0.76m-min'!O150</f>
        <v>11</v>
      </c>
      <c r="Q522" s="46">
        <f>'240Nm 11mm 0.76m-min'!P150</f>
        <v>0.76049999999999995</v>
      </c>
      <c r="R522" s="14">
        <f>'240Nm 11mm 0.76m-min'!Q150</f>
        <v>256.66666666666669</v>
      </c>
      <c r="S522" s="26">
        <f>'240Nm 11mm 0.76m-min'!R150</f>
        <v>1</v>
      </c>
    </row>
    <row r="523" spans="1:19" x14ac:dyDescent="0.25">
      <c r="A523" s="24">
        <f>'240Nm 11mm 0.76m-min'!A151</f>
        <v>1626949</v>
      </c>
      <c r="B523" s="51">
        <f>Table1[[#This Row],[Durata d''esercizio min. Doppie corse]]/(Cycle_max*60*24)</f>
        <v>32.280734126984129</v>
      </c>
      <c r="C523" s="49">
        <f>'240Nm 11mm 0.76m-min'!B151</f>
        <v>0.83399999999999996</v>
      </c>
      <c r="D523" s="24" t="str">
        <f>'240Nm 11mm 0.76m-min'!C151</f>
        <v>Tr12x6P3</v>
      </c>
      <c r="E523" s="24" t="str">
        <f>'240Nm 11mm 0.76m-min'!D151</f>
        <v>Tr</v>
      </c>
      <c r="F523" s="35">
        <f>'240Nm 11mm 0.76m-min'!E151</f>
        <v>12</v>
      </c>
      <c r="G523" s="14">
        <f>'240Nm 11mm 0.76m-min'!F151</f>
        <v>6</v>
      </c>
      <c r="H523" s="41">
        <f>'240Nm 11mm 0.76m-min'!G151</f>
        <v>3</v>
      </c>
      <c r="I523" s="24" t="str">
        <f>'240Nm 11mm 0.76m-min'!H151</f>
        <v>R</v>
      </c>
      <c r="J523" s="35">
        <f>'240Nm 11mm 0.76m-min'!I151</f>
        <v>28</v>
      </c>
      <c r="K523" s="35">
        <f>'240Nm 11mm 0.76m-min'!J151</f>
        <v>35</v>
      </c>
      <c r="L523" s="25">
        <f>'240Nm 11mm 0.76m-min'!K151</f>
        <v>11.76</v>
      </c>
      <c r="M523" s="24" t="str">
        <f>'240Nm 11mm 0.76m-min'!L151</f>
        <v>Acciaio inox</v>
      </c>
      <c r="N523" s="25">
        <f>'240Nm 11mm 0.76m-min'!M151</f>
        <v>86.62</v>
      </c>
      <c r="O523" s="37">
        <f>'240Nm 11mm 0.76m-min'!N151</f>
        <v>240</v>
      </c>
      <c r="P523" s="41">
        <f>'240Nm 11mm 0.76m-min'!O151</f>
        <v>11</v>
      </c>
      <c r="Q523" s="46">
        <f>'240Nm 11mm 0.76m-min'!P151</f>
        <v>0.76049999999999995</v>
      </c>
      <c r="R523" s="14">
        <f>'240Nm 11mm 0.76m-min'!Q151</f>
        <v>256.66666666666669</v>
      </c>
      <c r="S523" s="26">
        <f>'240Nm 11mm 0.76m-min'!R151</f>
        <v>1</v>
      </c>
    </row>
    <row r="524" spans="1:19" x14ac:dyDescent="0.25">
      <c r="A524" s="24">
        <f>'80Nm 33mm 2.28m-min'!A150</f>
        <v>1549476</v>
      </c>
      <c r="B524" s="51">
        <f>Table1[[#This Row],[Durata d''esercizio min. Doppie corse]]/(Cycle_max*60*24)</f>
        <v>30.743571428571428</v>
      </c>
      <c r="C524" s="49">
        <f>'80Nm 33mm 2.28m-min'!B150</f>
        <v>0.28699999999999998</v>
      </c>
      <c r="D524" s="24" t="str">
        <f>'80Nm 33mm 2.28m-min'!C150</f>
        <v>Tr14x3</v>
      </c>
      <c r="E524" s="24" t="str">
        <f>'80Nm 33mm 2.28m-min'!D150</f>
        <v>Tr</v>
      </c>
      <c r="F524" s="35">
        <f>'80Nm 33mm 2.28m-min'!E150</f>
        <v>14</v>
      </c>
      <c r="G524" s="14" t="e">
        <f>'80Nm 33mm 2.28m-min'!F150</f>
        <v>#N/A</v>
      </c>
      <c r="H524" s="41">
        <f>'80Nm 33mm 2.28m-min'!G150</f>
        <v>3</v>
      </c>
      <c r="I524" s="24" t="str">
        <f>'80Nm 33mm 2.28m-min'!H150</f>
        <v>W300</v>
      </c>
      <c r="J524" s="35">
        <f>'80Nm 33mm 2.28m-min'!I150</f>
        <v>28</v>
      </c>
      <c r="K524" s="35">
        <f>'80Nm 33mm 2.28m-min'!J150</f>
        <v>35</v>
      </c>
      <c r="L524" s="25">
        <f>'80Nm 33mm 2.28m-min'!K150</f>
        <v>17.68</v>
      </c>
      <c r="M524" s="24" t="str">
        <f>'80Nm 33mm 2.28m-min'!L150</f>
        <v>Acciaio C15</v>
      </c>
      <c r="N524" s="25">
        <f>'80Nm 33mm 2.28m-min'!M150</f>
        <v>16.79</v>
      </c>
      <c r="O524" s="37">
        <f>'80Nm 33mm 2.28m-min'!N150</f>
        <v>80</v>
      </c>
      <c r="P524" s="41">
        <f>'80Nm 33mm 2.28m-min'!O150</f>
        <v>33</v>
      </c>
      <c r="Q524" s="46">
        <f>'80Nm 33mm 2.28m-min'!P150</f>
        <v>2.2810000000000001</v>
      </c>
      <c r="R524" s="14">
        <f>'80Nm 33mm 2.28m-min'!Q150</f>
        <v>770</v>
      </c>
      <c r="S524" s="26">
        <f>'80Nm 33mm 2.28m-min'!R150</f>
        <v>1</v>
      </c>
    </row>
    <row r="525" spans="1:19" x14ac:dyDescent="0.25">
      <c r="A525" s="24">
        <f>'120Nm 22mm 1.52m-min'!A152</f>
        <v>1549476</v>
      </c>
      <c r="B525" s="51">
        <f>Table1[[#This Row],[Durata d''esercizio min. Doppie corse]]/(Cycle_max*60*24)</f>
        <v>30.743571428571428</v>
      </c>
      <c r="C525" s="49">
        <f>'120Nm 22mm 1.52m-min'!B152</f>
        <v>0.40100000000000002</v>
      </c>
      <c r="D525" s="24" t="str">
        <f>'120Nm 22mm 1.52m-min'!C152</f>
        <v>Tr14x3</v>
      </c>
      <c r="E525" s="24" t="str">
        <f>'120Nm 22mm 1.52m-min'!D152</f>
        <v>Tr</v>
      </c>
      <c r="F525" s="35">
        <f>'120Nm 22mm 1.52m-min'!E152</f>
        <v>14</v>
      </c>
      <c r="G525" s="14" t="e">
        <f>'120Nm 22mm 1.52m-min'!F152</f>
        <v>#N/A</v>
      </c>
      <c r="H525" s="41">
        <f>'120Nm 22mm 1.52m-min'!G152</f>
        <v>3</v>
      </c>
      <c r="I525" s="24" t="str">
        <f>'120Nm 22mm 1.52m-min'!H152</f>
        <v>W300</v>
      </c>
      <c r="J525" s="35">
        <f>'120Nm 22mm 1.52m-min'!I152</f>
        <v>28</v>
      </c>
      <c r="K525" s="35">
        <f>'120Nm 22mm 1.52m-min'!J152</f>
        <v>35</v>
      </c>
      <c r="L525" s="25">
        <f>'120Nm 22mm 1.52m-min'!K152</f>
        <v>17.68</v>
      </c>
      <c r="M525" s="24" t="str">
        <f>'120Nm 22mm 1.52m-min'!L152</f>
        <v>Acciaio C15</v>
      </c>
      <c r="N525" s="25">
        <f>'120Nm 22mm 1.52m-min'!M152</f>
        <v>16.79</v>
      </c>
      <c r="O525" s="37">
        <f>'120Nm 22mm 1.52m-min'!N152</f>
        <v>120</v>
      </c>
      <c r="P525" s="41">
        <f>'120Nm 22mm 1.52m-min'!O152</f>
        <v>22</v>
      </c>
      <c r="Q525" s="46">
        <f>'120Nm 22mm 1.52m-min'!P152</f>
        <v>1.5209999999999999</v>
      </c>
      <c r="R525" s="14">
        <f>'120Nm 22mm 1.52m-min'!Q152</f>
        <v>513.33333333333337</v>
      </c>
      <c r="S525" s="26">
        <f>'120Nm 22mm 1.52m-min'!R152</f>
        <v>1</v>
      </c>
    </row>
    <row r="526" spans="1:19" x14ac:dyDescent="0.25">
      <c r="A526" s="24">
        <f>'240Nm 11mm 0.76m-min'!A152</f>
        <v>1549476</v>
      </c>
      <c r="B526" s="51">
        <f>Table1[[#This Row],[Durata d''esercizio min. Doppie corse]]/(Cycle_max*60*24)</f>
        <v>30.743571428571428</v>
      </c>
      <c r="C526" s="49">
        <f>'240Nm 11mm 0.76m-min'!B152</f>
        <v>0.74199999999999999</v>
      </c>
      <c r="D526" s="24" t="str">
        <f>'240Nm 11mm 0.76m-min'!C152</f>
        <v>Tr14x3</v>
      </c>
      <c r="E526" s="24" t="str">
        <f>'240Nm 11mm 0.76m-min'!D152</f>
        <v>Tr</v>
      </c>
      <c r="F526" s="35">
        <f>'240Nm 11mm 0.76m-min'!E152</f>
        <v>14</v>
      </c>
      <c r="G526" s="14" t="e">
        <f>'240Nm 11mm 0.76m-min'!F152</f>
        <v>#N/A</v>
      </c>
      <c r="H526" s="41">
        <f>'240Nm 11mm 0.76m-min'!G152</f>
        <v>3</v>
      </c>
      <c r="I526" s="24" t="str">
        <f>'240Nm 11mm 0.76m-min'!H152</f>
        <v>W300</v>
      </c>
      <c r="J526" s="35">
        <f>'240Nm 11mm 0.76m-min'!I152</f>
        <v>28</v>
      </c>
      <c r="K526" s="35">
        <f>'240Nm 11mm 0.76m-min'!J152</f>
        <v>35</v>
      </c>
      <c r="L526" s="25">
        <f>'240Nm 11mm 0.76m-min'!K152</f>
        <v>17.68</v>
      </c>
      <c r="M526" s="24" t="str">
        <f>'240Nm 11mm 0.76m-min'!L152</f>
        <v>Acciaio C15</v>
      </c>
      <c r="N526" s="25">
        <f>'240Nm 11mm 0.76m-min'!M152</f>
        <v>16.79</v>
      </c>
      <c r="O526" s="37">
        <f>'240Nm 11mm 0.76m-min'!N152</f>
        <v>240</v>
      </c>
      <c r="P526" s="41">
        <f>'240Nm 11mm 0.76m-min'!O152</f>
        <v>11</v>
      </c>
      <c r="Q526" s="46">
        <f>'240Nm 11mm 0.76m-min'!P152</f>
        <v>0.76049999999999995</v>
      </c>
      <c r="R526" s="14">
        <f>'240Nm 11mm 0.76m-min'!Q152</f>
        <v>256.66666666666669</v>
      </c>
      <c r="S526" s="26">
        <f>'240Nm 11mm 0.76m-min'!R152</f>
        <v>1</v>
      </c>
    </row>
    <row r="527" spans="1:19" x14ac:dyDescent="0.25">
      <c r="A527" s="24">
        <f>'80Nm 33mm 2.28m-min'!A151</f>
        <v>1542973</v>
      </c>
      <c r="B527" s="51">
        <f>Table1[[#This Row],[Durata d''esercizio min. Doppie corse]]/(Cycle_max*60*24)</f>
        <v>30.614543650793649</v>
      </c>
      <c r="C527" s="49">
        <f>'80Nm 33mm 2.28m-min'!B151</f>
        <v>0.20899999999999999</v>
      </c>
      <c r="D527" s="24" t="str">
        <f>'80Nm 33mm 2.28m-min'!C151</f>
        <v>Ds10x3</v>
      </c>
      <c r="E527" s="24" t="str">
        <f>'80Nm 33mm 2.28m-min'!D151</f>
        <v>Ds</v>
      </c>
      <c r="F527" s="35">
        <f>'80Nm 33mm 2.28m-min'!E151</f>
        <v>10</v>
      </c>
      <c r="G527" s="14" t="e">
        <f>'80Nm 33mm 2.28m-min'!F151</f>
        <v>#N/A</v>
      </c>
      <c r="H527" s="41">
        <f>'80Nm 33mm 2.28m-min'!G151</f>
        <v>3</v>
      </c>
      <c r="I527" s="24" t="str">
        <f>'80Nm 33mm 2.28m-min'!H151</f>
        <v>J</v>
      </c>
      <c r="J527" s="35">
        <f>'80Nm 33mm 2.28m-min'!I151</f>
        <v>25</v>
      </c>
      <c r="K527" s="35">
        <f>'80Nm 33mm 2.28m-min'!J151</f>
        <v>25</v>
      </c>
      <c r="L527" s="25" t="str">
        <f>'80Nm 33mm 2.28m-min'!K151</f>
        <v>Su richiesta</v>
      </c>
      <c r="M527" s="24" t="str">
        <f>'80Nm 33mm 2.28m-min'!L151</f>
        <v>Acciaio inox</v>
      </c>
      <c r="N527" s="25" t="str">
        <f>'80Nm 33mm 2.28m-min'!M151</f>
        <v>Su richiesta</v>
      </c>
      <c r="O527" s="37">
        <f>'80Nm 33mm 2.28m-min'!N151</f>
        <v>80</v>
      </c>
      <c r="P527" s="41">
        <f>'80Nm 33mm 2.28m-min'!O151</f>
        <v>33</v>
      </c>
      <c r="Q527" s="46">
        <f>'80Nm 33mm 2.28m-min'!P151</f>
        <v>2.2810000000000001</v>
      </c>
      <c r="R527" s="14">
        <f>'80Nm 33mm 2.28m-min'!Q151</f>
        <v>770</v>
      </c>
      <c r="S527" s="26">
        <f>'80Nm 33mm 2.28m-min'!R151</f>
        <v>1</v>
      </c>
    </row>
    <row r="528" spans="1:19" x14ac:dyDescent="0.25">
      <c r="A528" s="24">
        <f>'120Nm 22mm 1.52m-min'!A153</f>
        <v>1542973</v>
      </c>
      <c r="B528" s="51">
        <f>Table1[[#This Row],[Durata d''esercizio min. Doppie corse]]/(Cycle_max*60*24)</f>
        <v>30.614543650793649</v>
      </c>
      <c r="C528" s="49">
        <f>'120Nm 22mm 1.52m-min'!B153</f>
        <v>0.28399999999999997</v>
      </c>
      <c r="D528" s="24" t="str">
        <f>'120Nm 22mm 1.52m-min'!C153</f>
        <v>Ds10x3</v>
      </c>
      <c r="E528" s="24" t="str">
        <f>'120Nm 22mm 1.52m-min'!D153</f>
        <v>Ds</v>
      </c>
      <c r="F528" s="35">
        <f>'120Nm 22mm 1.52m-min'!E153</f>
        <v>10</v>
      </c>
      <c r="G528" s="14" t="e">
        <f>'120Nm 22mm 1.52m-min'!F153</f>
        <v>#N/A</v>
      </c>
      <c r="H528" s="41">
        <f>'120Nm 22mm 1.52m-min'!G153</f>
        <v>3</v>
      </c>
      <c r="I528" s="24" t="str">
        <f>'120Nm 22mm 1.52m-min'!H153</f>
        <v>J</v>
      </c>
      <c r="J528" s="35">
        <f>'120Nm 22mm 1.52m-min'!I153</f>
        <v>25</v>
      </c>
      <c r="K528" s="35">
        <f>'120Nm 22mm 1.52m-min'!J153</f>
        <v>25</v>
      </c>
      <c r="L528" s="25" t="str">
        <f>'120Nm 22mm 1.52m-min'!K153</f>
        <v>Su richiesta</v>
      </c>
      <c r="M528" s="24" t="str">
        <f>'120Nm 22mm 1.52m-min'!L153</f>
        <v>Acciaio inox</v>
      </c>
      <c r="N528" s="25" t="str">
        <f>'120Nm 22mm 1.52m-min'!M153</f>
        <v>Su richiesta</v>
      </c>
      <c r="O528" s="37">
        <f>'120Nm 22mm 1.52m-min'!N153</f>
        <v>120</v>
      </c>
      <c r="P528" s="41">
        <f>'120Nm 22mm 1.52m-min'!O153</f>
        <v>22</v>
      </c>
      <c r="Q528" s="46">
        <f>'120Nm 22mm 1.52m-min'!P153</f>
        <v>1.5209999999999999</v>
      </c>
      <c r="R528" s="14">
        <f>'120Nm 22mm 1.52m-min'!Q153</f>
        <v>513.33333333333337</v>
      </c>
      <c r="S528" s="26">
        <f>'120Nm 22mm 1.52m-min'!R153</f>
        <v>1</v>
      </c>
    </row>
    <row r="529" spans="1:19" x14ac:dyDescent="0.25">
      <c r="A529" s="24">
        <f>'240Nm 11mm 0.76m-min'!A153</f>
        <v>1542973</v>
      </c>
      <c r="B529" s="51">
        <f>Table1[[#This Row],[Durata d''esercizio min. Doppie corse]]/(Cycle_max*60*24)</f>
        <v>30.614543650793649</v>
      </c>
      <c r="C529" s="49">
        <f>'240Nm 11mm 0.76m-min'!B153</f>
        <v>0.50800000000000001</v>
      </c>
      <c r="D529" s="24" t="str">
        <f>'240Nm 11mm 0.76m-min'!C153</f>
        <v>Ds10x3</v>
      </c>
      <c r="E529" s="24" t="str">
        <f>'240Nm 11mm 0.76m-min'!D153</f>
        <v>Ds</v>
      </c>
      <c r="F529" s="35">
        <f>'240Nm 11mm 0.76m-min'!E153</f>
        <v>10</v>
      </c>
      <c r="G529" s="14" t="e">
        <f>'240Nm 11mm 0.76m-min'!F153</f>
        <v>#N/A</v>
      </c>
      <c r="H529" s="41">
        <f>'240Nm 11mm 0.76m-min'!G153</f>
        <v>3</v>
      </c>
      <c r="I529" s="24" t="str">
        <f>'240Nm 11mm 0.76m-min'!H153</f>
        <v>J</v>
      </c>
      <c r="J529" s="35">
        <f>'240Nm 11mm 0.76m-min'!I153</f>
        <v>25</v>
      </c>
      <c r="K529" s="35">
        <f>'240Nm 11mm 0.76m-min'!J153</f>
        <v>25</v>
      </c>
      <c r="L529" s="25" t="str">
        <f>'240Nm 11mm 0.76m-min'!K153</f>
        <v>Su richiesta</v>
      </c>
      <c r="M529" s="24" t="str">
        <f>'240Nm 11mm 0.76m-min'!L153</f>
        <v>Acciaio inox</v>
      </c>
      <c r="N529" s="25" t="str">
        <f>'240Nm 11mm 0.76m-min'!M153</f>
        <v>Su richiesta</v>
      </c>
      <c r="O529" s="37">
        <f>'240Nm 11mm 0.76m-min'!N153</f>
        <v>240</v>
      </c>
      <c r="P529" s="41">
        <f>'240Nm 11mm 0.76m-min'!O153</f>
        <v>11</v>
      </c>
      <c r="Q529" s="46">
        <f>'240Nm 11mm 0.76m-min'!P153</f>
        <v>0.76049999999999995</v>
      </c>
      <c r="R529" s="14">
        <f>'240Nm 11mm 0.76m-min'!Q153</f>
        <v>256.66666666666669</v>
      </c>
      <c r="S529" s="26">
        <f>'240Nm 11mm 0.76m-min'!R153</f>
        <v>1</v>
      </c>
    </row>
    <row r="530" spans="1:19" x14ac:dyDescent="0.25">
      <c r="A530" s="24">
        <f>'80Nm 33mm 2.28m-min'!A152</f>
        <v>1513441</v>
      </c>
      <c r="B530" s="51">
        <f>Table1[[#This Row],[Durata d''esercizio min. Doppie corse]]/(Cycle_max*60*24)</f>
        <v>30.028591269841272</v>
      </c>
      <c r="C530" s="49">
        <f>'80Nm 33mm 2.28m-min'!B152</f>
        <v>0.28699999999999998</v>
      </c>
      <c r="D530" s="24" t="str">
        <f>'80Nm 33mm 2.28m-min'!C152</f>
        <v>Tr14x3</v>
      </c>
      <c r="E530" s="24" t="str">
        <f>'80Nm 33mm 2.28m-min'!D152</f>
        <v>Tr</v>
      </c>
      <c r="F530" s="35">
        <f>'80Nm 33mm 2.28m-min'!E152</f>
        <v>14</v>
      </c>
      <c r="G530" s="14" t="e">
        <f>'80Nm 33mm 2.28m-min'!F152</f>
        <v>#N/A</v>
      </c>
      <c r="H530" s="41">
        <f>'80Nm 33mm 2.28m-min'!G152</f>
        <v>3</v>
      </c>
      <c r="I530" s="24" t="str">
        <f>'80Nm 33mm 2.28m-min'!H152</f>
        <v>R</v>
      </c>
      <c r="J530" s="35">
        <f>'80Nm 33mm 2.28m-min'!I152</f>
        <v>28</v>
      </c>
      <c r="K530" s="35">
        <f>'80Nm 33mm 2.28m-min'!J152</f>
        <v>35</v>
      </c>
      <c r="L530" s="25">
        <f>'80Nm 33mm 2.28m-min'!K152</f>
        <v>12.47</v>
      </c>
      <c r="M530" s="24" t="str">
        <f>'80Nm 33mm 2.28m-min'!L152</f>
        <v>Acciaio C15</v>
      </c>
      <c r="N530" s="25">
        <f>'80Nm 33mm 2.28m-min'!M152</f>
        <v>16.79</v>
      </c>
      <c r="O530" s="37">
        <f>'80Nm 33mm 2.28m-min'!N152</f>
        <v>80</v>
      </c>
      <c r="P530" s="41">
        <f>'80Nm 33mm 2.28m-min'!O152</f>
        <v>33</v>
      </c>
      <c r="Q530" s="46">
        <f>'80Nm 33mm 2.28m-min'!P152</f>
        <v>2.2810000000000001</v>
      </c>
      <c r="R530" s="14">
        <f>'80Nm 33mm 2.28m-min'!Q152</f>
        <v>770</v>
      </c>
      <c r="S530" s="26">
        <f>'80Nm 33mm 2.28m-min'!R152</f>
        <v>1</v>
      </c>
    </row>
    <row r="531" spans="1:19" x14ac:dyDescent="0.25">
      <c r="A531" s="24">
        <f>'120Nm 22mm 1.52m-min'!A154</f>
        <v>1513441</v>
      </c>
      <c r="B531" s="51">
        <f>Table1[[#This Row],[Durata d''esercizio min. Doppie corse]]/(Cycle_max*60*24)</f>
        <v>30.028591269841272</v>
      </c>
      <c r="C531" s="49">
        <f>'120Nm 22mm 1.52m-min'!B154</f>
        <v>0.40100000000000002</v>
      </c>
      <c r="D531" s="24" t="str">
        <f>'120Nm 22mm 1.52m-min'!C154</f>
        <v>Tr14x3</v>
      </c>
      <c r="E531" s="24" t="str">
        <f>'120Nm 22mm 1.52m-min'!D154</f>
        <v>Tr</v>
      </c>
      <c r="F531" s="35">
        <f>'120Nm 22mm 1.52m-min'!E154</f>
        <v>14</v>
      </c>
      <c r="G531" s="14" t="e">
        <f>'120Nm 22mm 1.52m-min'!F154</f>
        <v>#N/A</v>
      </c>
      <c r="H531" s="41">
        <f>'120Nm 22mm 1.52m-min'!G154</f>
        <v>3</v>
      </c>
      <c r="I531" s="24" t="str">
        <f>'120Nm 22mm 1.52m-min'!H154</f>
        <v>R</v>
      </c>
      <c r="J531" s="35">
        <f>'120Nm 22mm 1.52m-min'!I154</f>
        <v>28</v>
      </c>
      <c r="K531" s="35">
        <f>'120Nm 22mm 1.52m-min'!J154</f>
        <v>35</v>
      </c>
      <c r="L531" s="25">
        <f>'120Nm 22mm 1.52m-min'!K154</f>
        <v>12.47</v>
      </c>
      <c r="M531" s="24" t="str">
        <f>'120Nm 22mm 1.52m-min'!L154</f>
        <v>Acciaio C15</v>
      </c>
      <c r="N531" s="25">
        <f>'120Nm 22mm 1.52m-min'!M154</f>
        <v>16.79</v>
      </c>
      <c r="O531" s="37">
        <f>'120Nm 22mm 1.52m-min'!N154</f>
        <v>120</v>
      </c>
      <c r="P531" s="41">
        <f>'120Nm 22mm 1.52m-min'!O154</f>
        <v>22</v>
      </c>
      <c r="Q531" s="46">
        <f>'120Nm 22mm 1.52m-min'!P154</f>
        <v>1.5209999999999999</v>
      </c>
      <c r="R531" s="14">
        <f>'120Nm 22mm 1.52m-min'!Q154</f>
        <v>513.33333333333337</v>
      </c>
      <c r="S531" s="26">
        <f>'120Nm 22mm 1.52m-min'!R154</f>
        <v>1</v>
      </c>
    </row>
    <row r="532" spans="1:19" x14ac:dyDescent="0.25">
      <c r="A532" s="24">
        <f>'240Nm 11mm 0.76m-min'!A154</f>
        <v>1513441</v>
      </c>
      <c r="B532" s="51">
        <f>Table1[[#This Row],[Durata d''esercizio min. Doppie corse]]/(Cycle_max*60*24)</f>
        <v>30.028591269841272</v>
      </c>
      <c r="C532" s="49">
        <f>'240Nm 11mm 0.76m-min'!B154</f>
        <v>0.74199999999999999</v>
      </c>
      <c r="D532" s="24" t="str">
        <f>'240Nm 11mm 0.76m-min'!C154</f>
        <v>Tr14x3</v>
      </c>
      <c r="E532" s="24" t="str">
        <f>'240Nm 11mm 0.76m-min'!D154</f>
        <v>Tr</v>
      </c>
      <c r="F532" s="35">
        <f>'240Nm 11mm 0.76m-min'!E154</f>
        <v>14</v>
      </c>
      <c r="G532" s="14" t="e">
        <f>'240Nm 11mm 0.76m-min'!F154</f>
        <v>#N/A</v>
      </c>
      <c r="H532" s="41">
        <f>'240Nm 11mm 0.76m-min'!G154</f>
        <v>3</v>
      </c>
      <c r="I532" s="24" t="str">
        <f>'240Nm 11mm 0.76m-min'!H154</f>
        <v>R</v>
      </c>
      <c r="J532" s="35">
        <f>'240Nm 11mm 0.76m-min'!I154</f>
        <v>28</v>
      </c>
      <c r="K532" s="35">
        <f>'240Nm 11mm 0.76m-min'!J154</f>
        <v>35</v>
      </c>
      <c r="L532" s="25">
        <f>'240Nm 11mm 0.76m-min'!K154</f>
        <v>12.47</v>
      </c>
      <c r="M532" s="24" t="str">
        <f>'240Nm 11mm 0.76m-min'!L154</f>
        <v>Acciaio C15</v>
      </c>
      <c r="N532" s="25">
        <f>'240Nm 11mm 0.76m-min'!M154</f>
        <v>16.79</v>
      </c>
      <c r="O532" s="37">
        <f>'240Nm 11mm 0.76m-min'!N154</f>
        <v>240</v>
      </c>
      <c r="P532" s="41">
        <f>'240Nm 11mm 0.76m-min'!O154</f>
        <v>11</v>
      </c>
      <c r="Q532" s="46">
        <f>'240Nm 11mm 0.76m-min'!P154</f>
        <v>0.76049999999999995</v>
      </c>
      <c r="R532" s="14">
        <f>'240Nm 11mm 0.76m-min'!Q154</f>
        <v>256.66666666666669</v>
      </c>
      <c r="S532" s="26">
        <f>'240Nm 11mm 0.76m-min'!R154</f>
        <v>1</v>
      </c>
    </row>
    <row r="533" spans="1:19" x14ac:dyDescent="0.25">
      <c r="A533" s="24">
        <f>'80Nm 33mm 2.28m-min'!A153</f>
        <v>1457747</v>
      </c>
      <c r="B533" s="51">
        <f>Table1[[#This Row],[Durata d''esercizio min. Doppie corse]]/(Cycle_max*60*24)</f>
        <v>28.923551587301588</v>
      </c>
      <c r="C533" s="49">
        <f>'80Nm 33mm 2.28m-min'!B153</f>
        <v>0.25900000000000001</v>
      </c>
      <c r="D533" s="24" t="str">
        <f>'80Nm 33mm 2.28m-min'!C153</f>
        <v>Tr12x3</v>
      </c>
      <c r="E533" s="24" t="str">
        <f>'80Nm 33mm 2.28m-min'!D153</f>
        <v>Tr</v>
      </c>
      <c r="F533" s="35">
        <f>'80Nm 33mm 2.28m-min'!E153</f>
        <v>12</v>
      </c>
      <c r="G533" s="14" t="e">
        <f>'80Nm 33mm 2.28m-min'!F153</f>
        <v>#N/A</v>
      </c>
      <c r="H533" s="41">
        <f>'80Nm 33mm 2.28m-min'!G153</f>
        <v>3</v>
      </c>
      <c r="I533" s="24" t="str">
        <f>'80Nm 33mm 2.28m-min'!H153</f>
        <v>J</v>
      </c>
      <c r="J533" s="35">
        <f>'80Nm 33mm 2.28m-min'!I153</f>
        <v>28</v>
      </c>
      <c r="K533" s="35">
        <f>'80Nm 33mm 2.28m-min'!J153</f>
        <v>35</v>
      </c>
      <c r="L533" s="25">
        <f>'80Nm 33mm 2.28m-min'!K153</f>
        <v>11.3</v>
      </c>
      <c r="M533" s="24" t="str">
        <f>'80Nm 33mm 2.28m-min'!L153</f>
        <v>Acciaio inox</v>
      </c>
      <c r="N533" s="25">
        <f>'80Nm 33mm 2.28m-min'!M153</f>
        <v>63.62</v>
      </c>
      <c r="O533" s="37">
        <f>'80Nm 33mm 2.28m-min'!N153</f>
        <v>80</v>
      </c>
      <c r="P533" s="41">
        <f>'80Nm 33mm 2.28m-min'!O153</f>
        <v>33</v>
      </c>
      <c r="Q533" s="46">
        <f>'80Nm 33mm 2.28m-min'!P153</f>
        <v>2.2810000000000001</v>
      </c>
      <c r="R533" s="14">
        <f>'80Nm 33mm 2.28m-min'!Q153</f>
        <v>770</v>
      </c>
      <c r="S533" s="26">
        <f>'80Nm 33mm 2.28m-min'!R153</f>
        <v>1</v>
      </c>
    </row>
    <row r="534" spans="1:19" x14ac:dyDescent="0.25">
      <c r="A534" s="24">
        <f>'120Nm 22mm 1.52m-min'!A155</f>
        <v>1457747</v>
      </c>
      <c r="B534" s="51">
        <f>Table1[[#This Row],[Durata d''esercizio min. Doppie corse]]/(Cycle_max*60*24)</f>
        <v>28.923551587301588</v>
      </c>
      <c r="C534" s="49">
        <f>'120Nm 22mm 1.52m-min'!B155</f>
        <v>0.35799999999999998</v>
      </c>
      <c r="D534" s="24" t="str">
        <f>'120Nm 22mm 1.52m-min'!C155</f>
        <v>Tr12x3</v>
      </c>
      <c r="E534" s="24" t="str">
        <f>'120Nm 22mm 1.52m-min'!D155</f>
        <v>Tr</v>
      </c>
      <c r="F534" s="35">
        <f>'120Nm 22mm 1.52m-min'!E155</f>
        <v>12</v>
      </c>
      <c r="G534" s="14" t="e">
        <f>'120Nm 22mm 1.52m-min'!F155</f>
        <v>#N/A</v>
      </c>
      <c r="H534" s="41">
        <f>'120Nm 22mm 1.52m-min'!G155</f>
        <v>3</v>
      </c>
      <c r="I534" s="24" t="str">
        <f>'120Nm 22mm 1.52m-min'!H155</f>
        <v>J</v>
      </c>
      <c r="J534" s="35">
        <f>'120Nm 22mm 1.52m-min'!I155</f>
        <v>28</v>
      </c>
      <c r="K534" s="35">
        <f>'120Nm 22mm 1.52m-min'!J155</f>
        <v>35</v>
      </c>
      <c r="L534" s="25">
        <f>'120Nm 22mm 1.52m-min'!K155</f>
        <v>11.3</v>
      </c>
      <c r="M534" s="24" t="str">
        <f>'120Nm 22mm 1.52m-min'!L155</f>
        <v>Acciaio inox</v>
      </c>
      <c r="N534" s="25">
        <f>'120Nm 22mm 1.52m-min'!M155</f>
        <v>63.62</v>
      </c>
      <c r="O534" s="37">
        <f>'120Nm 22mm 1.52m-min'!N155</f>
        <v>120</v>
      </c>
      <c r="P534" s="41">
        <f>'120Nm 22mm 1.52m-min'!O155</f>
        <v>22</v>
      </c>
      <c r="Q534" s="46">
        <f>'120Nm 22mm 1.52m-min'!P155</f>
        <v>1.5209999999999999</v>
      </c>
      <c r="R534" s="14">
        <f>'120Nm 22mm 1.52m-min'!Q155</f>
        <v>513.33333333333337</v>
      </c>
      <c r="S534" s="26">
        <f>'120Nm 22mm 1.52m-min'!R155</f>
        <v>1</v>
      </c>
    </row>
    <row r="535" spans="1:19" x14ac:dyDescent="0.25">
      <c r="A535" s="24">
        <f>'240Nm 11mm 0.76m-min'!A155</f>
        <v>1457747</v>
      </c>
      <c r="B535" s="51">
        <f>Table1[[#This Row],[Durata d''esercizio min. Doppie corse]]/(Cycle_max*60*24)</f>
        <v>28.923551587301588</v>
      </c>
      <c r="C535" s="49">
        <f>'240Nm 11mm 0.76m-min'!B155</f>
        <v>0.65700000000000003</v>
      </c>
      <c r="D535" s="24" t="str">
        <f>'240Nm 11mm 0.76m-min'!C155</f>
        <v>Tr12x3</v>
      </c>
      <c r="E535" s="24" t="str">
        <f>'240Nm 11mm 0.76m-min'!D155</f>
        <v>Tr</v>
      </c>
      <c r="F535" s="35">
        <f>'240Nm 11mm 0.76m-min'!E155</f>
        <v>12</v>
      </c>
      <c r="G535" s="14" t="e">
        <f>'240Nm 11mm 0.76m-min'!F155</f>
        <v>#N/A</v>
      </c>
      <c r="H535" s="41">
        <f>'240Nm 11mm 0.76m-min'!G155</f>
        <v>3</v>
      </c>
      <c r="I535" s="24" t="str">
        <f>'240Nm 11mm 0.76m-min'!H155</f>
        <v>J</v>
      </c>
      <c r="J535" s="35">
        <f>'240Nm 11mm 0.76m-min'!I155</f>
        <v>28</v>
      </c>
      <c r="K535" s="35">
        <f>'240Nm 11mm 0.76m-min'!J155</f>
        <v>35</v>
      </c>
      <c r="L535" s="25">
        <f>'240Nm 11mm 0.76m-min'!K155</f>
        <v>11.3</v>
      </c>
      <c r="M535" s="24" t="str">
        <f>'240Nm 11mm 0.76m-min'!L155</f>
        <v>Acciaio inox</v>
      </c>
      <c r="N535" s="25">
        <f>'240Nm 11mm 0.76m-min'!M155</f>
        <v>63.62</v>
      </c>
      <c r="O535" s="37">
        <f>'240Nm 11mm 0.76m-min'!N155</f>
        <v>240</v>
      </c>
      <c r="P535" s="41">
        <f>'240Nm 11mm 0.76m-min'!O155</f>
        <v>11</v>
      </c>
      <c r="Q535" s="46">
        <f>'240Nm 11mm 0.76m-min'!P155</f>
        <v>0.76049999999999995</v>
      </c>
      <c r="R535" s="14">
        <f>'240Nm 11mm 0.76m-min'!Q155</f>
        <v>256.66666666666669</v>
      </c>
      <c r="S535" s="26">
        <f>'240Nm 11mm 0.76m-min'!R155</f>
        <v>1</v>
      </c>
    </row>
    <row r="536" spans="1:19" x14ac:dyDescent="0.25">
      <c r="A536" s="24">
        <f>'80Nm 33mm 2.28m-min'!A154</f>
        <v>1390980</v>
      </c>
      <c r="B536" s="51">
        <f>Table1[[#This Row],[Durata d''esercizio min. Doppie corse]]/(Cycle_max*60*24)</f>
        <v>27.598809523809525</v>
      </c>
      <c r="C536" s="49">
        <f>'80Nm 33mm 2.28m-min'!B154</f>
        <v>0.25900000000000001</v>
      </c>
      <c r="D536" s="24" t="str">
        <f>'80Nm 33mm 2.28m-min'!C154</f>
        <v>Tr12x3</v>
      </c>
      <c r="E536" s="24" t="str">
        <f>'80Nm 33mm 2.28m-min'!D154</f>
        <v>Tr</v>
      </c>
      <c r="F536" s="35">
        <f>'80Nm 33mm 2.28m-min'!E154</f>
        <v>12</v>
      </c>
      <c r="G536" s="14" t="e">
        <f>'80Nm 33mm 2.28m-min'!F154</f>
        <v>#N/A</v>
      </c>
      <c r="H536" s="41">
        <f>'80Nm 33mm 2.28m-min'!G154</f>
        <v>3</v>
      </c>
      <c r="I536" s="24" t="str">
        <f>'80Nm 33mm 2.28m-min'!H154</f>
        <v>W300</v>
      </c>
      <c r="J536" s="35">
        <f>'80Nm 33mm 2.28m-min'!I154</f>
        <v>28</v>
      </c>
      <c r="K536" s="35">
        <f>'80Nm 33mm 2.28m-min'!J154</f>
        <v>35</v>
      </c>
      <c r="L536" s="25">
        <f>'80Nm 33mm 2.28m-min'!K154</f>
        <v>14.11</v>
      </c>
      <c r="M536" s="24" t="str">
        <f>'80Nm 33mm 2.28m-min'!L154</f>
        <v>Acciaio inox</v>
      </c>
      <c r="N536" s="25">
        <f>'80Nm 33mm 2.28m-min'!M154</f>
        <v>63.62</v>
      </c>
      <c r="O536" s="37">
        <f>'80Nm 33mm 2.28m-min'!N154</f>
        <v>80</v>
      </c>
      <c r="P536" s="41">
        <f>'80Nm 33mm 2.28m-min'!O154</f>
        <v>33</v>
      </c>
      <c r="Q536" s="46">
        <f>'80Nm 33mm 2.28m-min'!P154</f>
        <v>2.2810000000000001</v>
      </c>
      <c r="R536" s="14">
        <f>'80Nm 33mm 2.28m-min'!Q154</f>
        <v>770</v>
      </c>
      <c r="S536" s="26">
        <f>'80Nm 33mm 2.28m-min'!R154</f>
        <v>1</v>
      </c>
    </row>
    <row r="537" spans="1:19" x14ac:dyDescent="0.25">
      <c r="A537" s="24">
        <f>'120Nm 22mm 1.52m-min'!A156</f>
        <v>1390980</v>
      </c>
      <c r="B537" s="51">
        <f>Table1[[#This Row],[Durata d''esercizio min. Doppie corse]]/(Cycle_max*60*24)</f>
        <v>27.598809523809525</v>
      </c>
      <c r="C537" s="49">
        <f>'120Nm 22mm 1.52m-min'!B156</f>
        <v>0.35799999999999998</v>
      </c>
      <c r="D537" s="24" t="str">
        <f>'120Nm 22mm 1.52m-min'!C156</f>
        <v>Tr12x3</v>
      </c>
      <c r="E537" s="24" t="str">
        <f>'120Nm 22mm 1.52m-min'!D156</f>
        <v>Tr</v>
      </c>
      <c r="F537" s="35">
        <f>'120Nm 22mm 1.52m-min'!E156</f>
        <v>12</v>
      </c>
      <c r="G537" s="14" t="e">
        <f>'120Nm 22mm 1.52m-min'!F156</f>
        <v>#N/A</v>
      </c>
      <c r="H537" s="41">
        <f>'120Nm 22mm 1.52m-min'!G156</f>
        <v>3</v>
      </c>
      <c r="I537" s="24" t="str">
        <f>'120Nm 22mm 1.52m-min'!H156</f>
        <v>W300</v>
      </c>
      <c r="J537" s="35">
        <f>'120Nm 22mm 1.52m-min'!I156</f>
        <v>28</v>
      </c>
      <c r="K537" s="35">
        <f>'120Nm 22mm 1.52m-min'!J156</f>
        <v>35</v>
      </c>
      <c r="L537" s="25">
        <f>'120Nm 22mm 1.52m-min'!K156</f>
        <v>14.11</v>
      </c>
      <c r="M537" s="24" t="str">
        <f>'120Nm 22mm 1.52m-min'!L156</f>
        <v>Acciaio inox</v>
      </c>
      <c r="N537" s="25">
        <f>'120Nm 22mm 1.52m-min'!M156</f>
        <v>63.62</v>
      </c>
      <c r="O537" s="37">
        <f>'120Nm 22mm 1.52m-min'!N156</f>
        <v>120</v>
      </c>
      <c r="P537" s="41">
        <f>'120Nm 22mm 1.52m-min'!O156</f>
        <v>22</v>
      </c>
      <c r="Q537" s="46">
        <f>'120Nm 22mm 1.52m-min'!P156</f>
        <v>1.5209999999999999</v>
      </c>
      <c r="R537" s="14">
        <f>'120Nm 22mm 1.52m-min'!Q156</f>
        <v>513.33333333333337</v>
      </c>
      <c r="S537" s="26">
        <f>'120Nm 22mm 1.52m-min'!R156</f>
        <v>1</v>
      </c>
    </row>
    <row r="538" spans="1:19" x14ac:dyDescent="0.25">
      <c r="A538" s="24">
        <f>'240Nm 11mm 0.76m-min'!A156</f>
        <v>1390980</v>
      </c>
      <c r="B538" s="51">
        <f>Table1[[#This Row],[Durata d''esercizio min. Doppie corse]]/(Cycle_max*60*24)</f>
        <v>27.598809523809525</v>
      </c>
      <c r="C538" s="49">
        <f>'240Nm 11mm 0.76m-min'!B156</f>
        <v>0.65700000000000003</v>
      </c>
      <c r="D538" s="24" t="str">
        <f>'240Nm 11mm 0.76m-min'!C156</f>
        <v>Tr12x3</v>
      </c>
      <c r="E538" s="24" t="str">
        <f>'240Nm 11mm 0.76m-min'!D156</f>
        <v>Tr</v>
      </c>
      <c r="F538" s="35">
        <f>'240Nm 11mm 0.76m-min'!E156</f>
        <v>12</v>
      </c>
      <c r="G538" s="14" t="e">
        <f>'240Nm 11mm 0.76m-min'!F156</f>
        <v>#N/A</v>
      </c>
      <c r="H538" s="41">
        <f>'240Nm 11mm 0.76m-min'!G156</f>
        <v>3</v>
      </c>
      <c r="I538" s="24" t="str">
        <f>'240Nm 11mm 0.76m-min'!H156</f>
        <v>W300</v>
      </c>
      <c r="J538" s="35">
        <f>'240Nm 11mm 0.76m-min'!I156</f>
        <v>28</v>
      </c>
      <c r="K538" s="35">
        <f>'240Nm 11mm 0.76m-min'!J156</f>
        <v>35</v>
      </c>
      <c r="L538" s="25">
        <f>'240Nm 11mm 0.76m-min'!K156</f>
        <v>14.11</v>
      </c>
      <c r="M538" s="24" t="str">
        <f>'240Nm 11mm 0.76m-min'!L156</f>
        <v>Acciaio inox</v>
      </c>
      <c r="N538" s="25">
        <f>'240Nm 11mm 0.76m-min'!M156</f>
        <v>63.62</v>
      </c>
      <c r="O538" s="37">
        <f>'240Nm 11mm 0.76m-min'!N156</f>
        <v>240</v>
      </c>
      <c r="P538" s="41">
        <f>'240Nm 11mm 0.76m-min'!O156</f>
        <v>11</v>
      </c>
      <c r="Q538" s="46">
        <f>'240Nm 11mm 0.76m-min'!P156</f>
        <v>0.76049999999999995</v>
      </c>
      <c r="R538" s="14">
        <f>'240Nm 11mm 0.76m-min'!Q156</f>
        <v>256.66666666666669</v>
      </c>
      <c r="S538" s="26">
        <f>'240Nm 11mm 0.76m-min'!R156</f>
        <v>1</v>
      </c>
    </row>
    <row r="539" spans="1:19" x14ac:dyDescent="0.25">
      <c r="A539" s="24">
        <f>'80Nm 33mm 2.28m-min'!A155</f>
        <v>1385531</v>
      </c>
      <c r="B539" s="51">
        <f>Table1[[#This Row],[Durata d''esercizio min. Doppie corse]]/(Cycle_max*60*24)</f>
        <v>27.490694444444443</v>
      </c>
      <c r="C539" s="49">
        <f>'80Nm 33mm 2.28m-min'!B155</f>
        <v>0.39500000000000002</v>
      </c>
      <c r="D539" s="24" t="str">
        <f>'80Nm 33mm 2.28m-min'!C155</f>
        <v>Ds10x12</v>
      </c>
      <c r="E539" s="24" t="str">
        <f>'80Nm 33mm 2.28m-min'!D155</f>
        <v>Ds</v>
      </c>
      <c r="F539" s="35">
        <f>'80Nm 33mm 2.28m-min'!E155</f>
        <v>10</v>
      </c>
      <c r="G539" s="14" t="e">
        <f>'80Nm 33mm 2.28m-min'!F155</f>
        <v>#N/A</v>
      </c>
      <c r="H539" s="41">
        <f>'80Nm 33mm 2.28m-min'!G155</f>
        <v>12</v>
      </c>
      <c r="I539" s="24" t="str">
        <f>'80Nm 33mm 2.28m-min'!H155</f>
        <v>R</v>
      </c>
      <c r="J539" s="35">
        <f>'80Nm 33mm 2.28m-min'!I155</f>
        <v>25</v>
      </c>
      <c r="K539" s="35">
        <f>'80Nm 33mm 2.28m-min'!J155</f>
        <v>25</v>
      </c>
      <c r="L539" s="25">
        <f>'80Nm 33mm 2.28m-min'!K155</f>
        <v>17.45</v>
      </c>
      <c r="M539" s="24" t="str">
        <f>'80Nm 33mm 2.28m-min'!L155</f>
        <v>Acciaio inox</v>
      </c>
      <c r="N539" s="25">
        <f>'80Nm 33mm 2.28m-min'!M155</f>
        <v>63.23</v>
      </c>
      <c r="O539" s="37">
        <f>'80Nm 33mm 2.28m-min'!N155</f>
        <v>80</v>
      </c>
      <c r="P539" s="41">
        <f>'80Nm 33mm 2.28m-min'!O155</f>
        <v>33</v>
      </c>
      <c r="Q539" s="46">
        <f>'80Nm 33mm 2.28m-min'!P155</f>
        <v>2.2810000000000001</v>
      </c>
      <c r="R539" s="14">
        <f>'80Nm 33mm 2.28m-min'!Q155</f>
        <v>192.5</v>
      </c>
      <c r="S539" s="26">
        <f>'80Nm 33mm 2.28m-min'!R155</f>
        <v>1</v>
      </c>
    </row>
    <row r="540" spans="1:19" x14ac:dyDescent="0.25">
      <c r="A540" s="24">
        <f>'120Nm 22mm 1.52m-min'!A157</f>
        <v>1385531</v>
      </c>
      <c r="B540" s="51">
        <f>Table1[[#This Row],[Durata d''esercizio min. Doppie corse]]/(Cycle_max*60*24)</f>
        <v>27.490694444444443</v>
      </c>
      <c r="C540" s="49">
        <f>'120Nm 22mm 1.52m-min'!B157</f>
        <v>0.56299999999999994</v>
      </c>
      <c r="D540" s="24" t="str">
        <f>'120Nm 22mm 1.52m-min'!C157</f>
        <v>Ds10x12</v>
      </c>
      <c r="E540" s="24" t="str">
        <f>'120Nm 22mm 1.52m-min'!D157</f>
        <v>Ds</v>
      </c>
      <c r="F540" s="35">
        <f>'120Nm 22mm 1.52m-min'!E157</f>
        <v>10</v>
      </c>
      <c r="G540" s="14" t="e">
        <f>'120Nm 22mm 1.52m-min'!F157</f>
        <v>#N/A</v>
      </c>
      <c r="H540" s="41">
        <f>'120Nm 22mm 1.52m-min'!G157</f>
        <v>12</v>
      </c>
      <c r="I540" s="24" t="str">
        <f>'120Nm 22mm 1.52m-min'!H157</f>
        <v>R</v>
      </c>
      <c r="J540" s="35">
        <f>'120Nm 22mm 1.52m-min'!I157</f>
        <v>25</v>
      </c>
      <c r="K540" s="35">
        <f>'120Nm 22mm 1.52m-min'!J157</f>
        <v>25</v>
      </c>
      <c r="L540" s="25">
        <f>'120Nm 22mm 1.52m-min'!K157</f>
        <v>17.45</v>
      </c>
      <c r="M540" s="24" t="str">
        <f>'120Nm 22mm 1.52m-min'!L157</f>
        <v>Acciaio inox</v>
      </c>
      <c r="N540" s="25">
        <f>'120Nm 22mm 1.52m-min'!M157</f>
        <v>63.23</v>
      </c>
      <c r="O540" s="37">
        <f>'120Nm 22mm 1.52m-min'!N157</f>
        <v>120</v>
      </c>
      <c r="P540" s="41">
        <f>'120Nm 22mm 1.52m-min'!O157</f>
        <v>22</v>
      </c>
      <c r="Q540" s="46">
        <f>'120Nm 22mm 1.52m-min'!P157</f>
        <v>1.5209999999999999</v>
      </c>
      <c r="R540" s="14">
        <f>'120Nm 22mm 1.52m-min'!Q157</f>
        <v>128.33333333333334</v>
      </c>
      <c r="S540" s="26">
        <f>'120Nm 22mm 1.52m-min'!R157</f>
        <v>1</v>
      </c>
    </row>
    <row r="541" spans="1:19" x14ac:dyDescent="0.25">
      <c r="A541" s="24">
        <f>'240Nm 11mm 0.76m-min'!A157</f>
        <v>1385531</v>
      </c>
      <c r="B541" s="51">
        <f>Table1[[#This Row],[Durata d''esercizio min. Doppie corse]]/(Cycle_max*60*24)</f>
        <v>27.490694444444443</v>
      </c>
      <c r="C541" s="49">
        <f>'240Nm 11mm 0.76m-min'!B157</f>
        <v>1.0649999999999999</v>
      </c>
      <c r="D541" s="24" t="str">
        <f>'240Nm 11mm 0.76m-min'!C157</f>
        <v>Ds10x12</v>
      </c>
      <c r="E541" s="24" t="str">
        <f>'240Nm 11mm 0.76m-min'!D157</f>
        <v>Ds</v>
      </c>
      <c r="F541" s="35">
        <f>'240Nm 11mm 0.76m-min'!E157</f>
        <v>10</v>
      </c>
      <c r="G541" s="14" t="e">
        <f>'240Nm 11mm 0.76m-min'!F157</f>
        <v>#N/A</v>
      </c>
      <c r="H541" s="41">
        <f>'240Nm 11mm 0.76m-min'!G157</f>
        <v>12</v>
      </c>
      <c r="I541" s="24" t="str">
        <f>'240Nm 11mm 0.76m-min'!H157</f>
        <v>R</v>
      </c>
      <c r="J541" s="35">
        <f>'240Nm 11mm 0.76m-min'!I157</f>
        <v>25</v>
      </c>
      <c r="K541" s="35">
        <f>'240Nm 11mm 0.76m-min'!J157</f>
        <v>25</v>
      </c>
      <c r="L541" s="25">
        <f>'240Nm 11mm 0.76m-min'!K157</f>
        <v>17.45</v>
      </c>
      <c r="M541" s="24" t="str">
        <f>'240Nm 11mm 0.76m-min'!L157</f>
        <v>Acciaio inox</v>
      </c>
      <c r="N541" s="25">
        <f>'240Nm 11mm 0.76m-min'!M157</f>
        <v>63.23</v>
      </c>
      <c r="O541" s="37">
        <f>'240Nm 11mm 0.76m-min'!N157</f>
        <v>240</v>
      </c>
      <c r="P541" s="41">
        <f>'240Nm 11mm 0.76m-min'!O157</f>
        <v>11</v>
      </c>
      <c r="Q541" s="46">
        <f>'240Nm 11mm 0.76m-min'!P157</f>
        <v>0.76049999999999995</v>
      </c>
      <c r="R541" s="14">
        <f>'240Nm 11mm 0.76m-min'!Q157</f>
        <v>64.166666666666671</v>
      </c>
      <c r="S541" s="26">
        <f>'240Nm 11mm 0.76m-min'!R157</f>
        <v>1</v>
      </c>
    </row>
    <row r="542" spans="1:19" x14ac:dyDescent="0.25">
      <c r="A542" s="24">
        <f>'80Nm 33mm 2.28m-min'!A156</f>
        <v>1356464</v>
      </c>
      <c r="B542" s="51">
        <f>Table1[[#This Row],[Durata d''esercizio min. Doppie corse]]/(Cycle_max*60*24)</f>
        <v>26.913968253968253</v>
      </c>
      <c r="C542" s="49">
        <f>'80Nm 33mm 2.28m-min'!B156</f>
        <v>0.25900000000000001</v>
      </c>
      <c r="D542" s="24" t="str">
        <f>'80Nm 33mm 2.28m-min'!C156</f>
        <v>Tr12x3</v>
      </c>
      <c r="E542" s="24" t="str">
        <f>'80Nm 33mm 2.28m-min'!D156</f>
        <v>Tr</v>
      </c>
      <c r="F542" s="35">
        <f>'80Nm 33mm 2.28m-min'!E156</f>
        <v>12</v>
      </c>
      <c r="G542" s="14" t="e">
        <f>'80Nm 33mm 2.28m-min'!F156</f>
        <v>#N/A</v>
      </c>
      <c r="H542" s="41">
        <f>'80Nm 33mm 2.28m-min'!G156</f>
        <v>3</v>
      </c>
      <c r="I542" s="24" t="str">
        <f>'80Nm 33mm 2.28m-min'!H156</f>
        <v>R</v>
      </c>
      <c r="J542" s="35">
        <f>'80Nm 33mm 2.28m-min'!I156</f>
        <v>28</v>
      </c>
      <c r="K542" s="35">
        <f>'80Nm 33mm 2.28m-min'!J156</f>
        <v>35</v>
      </c>
      <c r="L542" s="25">
        <f>'80Nm 33mm 2.28m-min'!K156</f>
        <v>9.14</v>
      </c>
      <c r="M542" s="24" t="str">
        <f>'80Nm 33mm 2.28m-min'!L156</f>
        <v>Acciaio inox</v>
      </c>
      <c r="N542" s="25">
        <f>'80Nm 33mm 2.28m-min'!M156</f>
        <v>63.62</v>
      </c>
      <c r="O542" s="37">
        <f>'80Nm 33mm 2.28m-min'!N156</f>
        <v>80</v>
      </c>
      <c r="P542" s="41">
        <f>'80Nm 33mm 2.28m-min'!O156</f>
        <v>33</v>
      </c>
      <c r="Q542" s="46">
        <f>'80Nm 33mm 2.28m-min'!P156</f>
        <v>2.2810000000000001</v>
      </c>
      <c r="R542" s="14">
        <f>'80Nm 33mm 2.28m-min'!Q156</f>
        <v>770</v>
      </c>
      <c r="S542" s="26">
        <f>'80Nm 33mm 2.28m-min'!R156</f>
        <v>1</v>
      </c>
    </row>
    <row r="543" spans="1:19" x14ac:dyDescent="0.25">
      <c r="A543" s="24">
        <f>'120Nm 22mm 1.52m-min'!A158</f>
        <v>1356464</v>
      </c>
      <c r="B543" s="51">
        <f>Table1[[#This Row],[Durata d''esercizio min. Doppie corse]]/(Cycle_max*60*24)</f>
        <v>26.913968253968253</v>
      </c>
      <c r="C543" s="49">
        <f>'120Nm 22mm 1.52m-min'!B158</f>
        <v>0.35799999999999998</v>
      </c>
      <c r="D543" s="24" t="str">
        <f>'120Nm 22mm 1.52m-min'!C158</f>
        <v>Tr12x3</v>
      </c>
      <c r="E543" s="24" t="str">
        <f>'120Nm 22mm 1.52m-min'!D158</f>
        <v>Tr</v>
      </c>
      <c r="F543" s="35">
        <f>'120Nm 22mm 1.52m-min'!E158</f>
        <v>12</v>
      </c>
      <c r="G543" s="14" t="e">
        <f>'120Nm 22mm 1.52m-min'!F158</f>
        <v>#N/A</v>
      </c>
      <c r="H543" s="41">
        <f>'120Nm 22mm 1.52m-min'!G158</f>
        <v>3</v>
      </c>
      <c r="I543" s="24" t="str">
        <f>'120Nm 22mm 1.52m-min'!H158</f>
        <v>R</v>
      </c>
      <c r="J543" s="35">
        <f>'120Nm 22mm 1.52m-min'!I158</f>
        <v>28</v>
      </c>
      <c r="K543" s="35">
        <f>'120Nm 22mm 1.52m-min'!J158</f>
        <v>35</v>
      </c>
      <c r="L543" s="25">
        <f>'120Nm 22mm 1.52m-min'!K158</f>
        <v>9.14</v>
      </c>
      <c r="M543" s="24" t="str">
        <f>'120Nm 22mm 1.52m-min'!L158</f>
        <v>Acciaio inox</v>
      </c>
      <c r="N543" s="25">
        <f>'120Nm 22mm 1.52m-min'!M158</f>
        <v>63.62</v>
      </c>
      <c r="O543" s="37">
        <f>'120Nm 22mm 1.52m-min'!N158</f>
        <v>120</v>
      </c>
      <c r="P543" s="41">
        <f>'120Nm 22mm 1.52m-min'!O158</f>
        <v>22</v>
      </c>
      <c r="Q543" s="46">
        <f>'120Nm 22mm 1.52m-min'!P158</f>
        <v>1.5209999999999999</v>
      </c>
      <c r="R543" s="14">
        <f>'120Nm 22mm 1.52m-min'!Q158</f>
        <v>513.33333333333337</v>
      </c>
      <c r="S543" s="26">
        <f>'120Nm 22mm 1.52m-min'!R158</f>
        <v>1</v>
      </c>
    </row>
    <row r="544" spans="1:19" x14ac:dyDescent="0.25">
      <c r="A544" s="24">
        <f>'240Nm 11mm 0.76m-min'!A158</f>
        <v>1356464</v>
      </c>
      <c r="B544" s="51">
        <f>Table1[[#This Row],[Durata d''esercizio min. Doppie corse]]/(Cycle_max*60*24)</f>
        <v>26.913968253968253</v>
      </c>
      <c r="C544" s="49">
        <f>'240Nm 11mm 0.76m-min'!B158</f>
        <v>0.65700000000000003</v>
      </c>
      <c r="D544" s="24" t="str">
        <f>'240Nm 11mm 0.76m-min'!C158</f>
        <v>Tr12x3</v>
      </c>
      <c r="E544" s="24" t="str">
        <f>'240Nm 11mm 0.76m-min'!D158</f>
        <v>Tr</v>
      </c>
      <c r="F544" s="35">
        <f>'240Nm 11mm 0.76m-min'!E158</f>
        <v>12</v>
      </c>
      <c r="G544" s="14" t="e">
        <f>'240Nm 11mm 0.76m-min'!F158</f>
        <v>#N/A</v>
      </c>
      <c r="H544" s="41">
        <f>'240Nm 11mm 0.76m-min'!G158</f>
        <v>3</v>
      </c>
      <c r="I544" s="24" t="str">
        <f>'240Nm 11mm 0.76m-min'!H158</f>
        <v>R</v>
      </c>
      <c r="J544" s="35">
        <f>'240Nm 11mm 0.76m-min'!I158</f>
        <v>28</v>
      </c>
      <c r="K544" s="35">
        <f>'240Nm 11mm 0.76m-min'!J158</f>
        <v>35</v>
      </c>
      <c r="L544" s="25">
        <f>'240Nm 11mm 0.76m-min'!K158</f>
        <v>9.14</v>
      </c>
      <c r="M544" s="24" t="str">
        <f>'240Nm 11mm 0.76m-min'!L158</f>
        <v>Acciaio inox</v>
      </c>
      <c r="N544" s="25">
        <f>'240Nm 11mm 0.76m-min'!M158</f>
        <v>63.62</v>
      </c>
      <c r="O544" s="37">
        <f>'240Nm 11mm 0.76m-min'!N158</f>
        <v>240</v>
      </c>
      <c r="P544" s="41">
        <f>'240Nm 11mm 0.76m-min'!O158</f>
        <v>11</v>
      </c>
      <c r="Q544" s="46">
        <f>'240Nm 11mm 0.76m-min'!P158</f>
        <v>0.76049999999999995</v>
      </c>
      <c r="R544" s="14">
        <f>'240Nm 11mm 0.76m-min'!Q158</f>
        <v>256.66666666666669</v>
      </c>
      <c r="S544" s="26">
        <f>'240Nm 11mm 0.76m-min'!R158</f>
        <v>1</v>
      </c>
    </row>
    <row r="545" spans="1:19" x14ac:dyDescent="0.25">
      <c r="A545" s="24">
        <f>'80Nm 33mm 2.28m-min'!A157</f>
        <v>1236481</v>
      </c>
      <c r="B545" s="51">
        <f>Table1[[#This Row],[Durata d''esercizio min. Doppie corse]]/(Cycle_max*60*24)</f>
        <v>24.533353174603175</v>
      </c>
      <c r="C545" s="49">
        <f>'80Nm 33mm 2.28m-min'!B157</f>
        <v>0.318</v>
      </c>
      <c r="D545" s="24" t="str">
        <f>'80Nm 33mm 2.28m-min'!C157</f>
        <v>Tr12x6P3</v>
      </c>
      <c r="E545" s="24" t="str">
        <f>'80Nm 33mm 2.28m-min'!D157</f>
        <v>Tr</v>
      </c>
      <c r="F545" s="35">
        <f>'80Nm 33mm 2.28m-min'!E157</f>
        <v>12</v>
      </c>
      <c r="G545" s="14">
        <f>'80Nm 33mm 2.28m-min'!F157</f>
        <v>6</v>
      </c>
      <c r="H545" s="41">
        <f>'80Nm 33mm 2.28m-min'!G157</f>
        <v>3</v>
      </c>
      <c r="I545" s="24" t="str">
        <f>'80Nm 33mm 2.28m-min'!H157</f>
        <v>J</v>
      </c>
      <c r="J545" s="35">
        <f>'80Nm 33mm 2.28m-min'!I157</f>
        <v>28</v>
      </c>
      <c r="K545" s="35">
        <f>'80Nm 33mm 2.28m-min'!J157</f>
        <v>35</v>
      </c>
      <c r="L545" s="25">
        <f>'80Nm 33mm 2.28m-min'!K157</f>
        <v>13.82</v>
      </c>
      <c r="M545" s="24" t="str">
        <f>'80Nm 33mm 2.28m-min'!L157</f>
        <v>Acciaio C15</v>
      </c>
      <c r="N545" s="25">
        <f>'80Nm 33mm 2.28m-min'!M157</f>
        <v>16.7</v>
      </c>
      <c r="O545" s="37">
        <f>'80Nm 33mm 2.28m-min'!N157</f>
        <v>80</v>
      </c>
      <c r="P545" s="41">
        <f>'80Nm 33mm 2.28m-min'!O157</f>
        <v>33</v>
      </c>
      <c r="Q545" s="46">
        <f>'80Nm 33mm 2.28m-min'!P157</f>
        <v>2.2810000000000001</v>
      </c>
      <c r="R545" s="14">
        <f>'80Nm 33mm 2.28m-min'!Q157</f>
        <v>770</v>
      </c>
      <c r="S545" s="26">
        <f>'80Nm 33mm 2.28m-min'!R157</f>
        <v>1</v>
      </c>
    </row>
    <row r="546" spans="1:19" x14ac:dyDescent="0.25">
      <c r="A546" s="24">
        <f>'120Nm 22mm 1.52m-min'!A159</f>
        <v>1236481</v>
      </c>
      <c r="B546" s="51">
        <f>Table1[[#This Row],[Durata d''esercizio min. Doppie corse]]/(Cycle_max*60*24)</f>
        <v>24.533353174603175</v>
      </c>
      <c r="C546" s="49">
        <f>'120Nm 22mm 1.52m-min'!B159</f>
        <v>0.44700000000000001</v>
      </c>
      <c r="D546" s="24" t="str">
        <f>'120Nm 22mm 1.52m-min'!C159</f>
        <v>Tr12x6P3</v>
      </c>
      <c r="E546" s="24" t="str">
        <f>'120Nm 22mm 1.52m-min'!D159</f>
        <v>Tr</v>
      </c>
      <c r="F546" s="35">
        <f>'120Nm 22mm 1.52m-min'!E159</f>
        <v>12</v>
      </c>
      <c r="G546" s="14">
        <f>'120Nm 22mm 1.52m-min'!F159</f>
        <v>6</v>
      </c>
      <c r="H546" s="41">
        <f>'120Nm 22mm 1.52m-min'!G159</f>
        <v>3</v>
      </c>
      <c r="I546" s="24" t="str">
        <f>'120Nm 22mm 1.52m-min'!H159</f>
        <v>J</v>
      </c>
      <c r="J546" s="35">
        <f>'120Nm 22mm 1.52m-min'!I159</f>
        <v>28</v>
      </c>
      <c r="K546" s="35">
        <f>'120Nm 22mm 1.52m-min'!J159</f>
        <v>35</v>
      </c>
      <c r="L546" s="25">
        <f>'120Nm 22mm 1.52m-min'!K159</f>
        <v>13.82</v>
      </c>
      <c r="M546" s="24" t="str">
        <f>'120Nm 22mm 1.52m-min'!L159</f>
        <v>Acciaio C15</v>
      </c>
      <c r="N546" s="25">
        <f>'120Nm 22mm 1.52m-min'!M159</f>
        <v>16.7</v>
      </c>
      <c r="O546" s="37">
        <f>'120Nm 22mm 1.52m-min'!N159</f>
        <v>120</v>
      </c>
      <c r="P546" s="41">
        <f>'120Nm 22mm 1.52m-min'!O159</f>
        <v>22</v>
      </c>
      <c r="Q546" s="46">
        <f>'120Nm 22mm 1.52m-min'!P159</f>
        <v>1.5209999999999999</v>
      </c>
      <c r="R546" s="14">
        <f>'120Nm 22mm 1.52m-min'!Q159</f>
        <v>513.33333333333337</v>
      </c>
      <c r="S546" s="26">
        <f>'120Nm 22mm 1.52m-min'!R159</f>
        <v>1</v>
      </c>
    </row>
    <row r="547" spans="1:19" x14ac:dyDescent="0.25">
      <c r="A547" s="24">
        <f>'240Nm 11mm 0.76m-min'!A159</f>
        <v>1236481</v>
      </c>
      <c r="B547" s="51">
        <f>Table1[[#This Row],[Durata d''esercizio min. Doppie corse]]/(Cycle_max*60*24)</f>
        <v>24.533353174603175</v>
      </c>
      <c r="C547" s="49">
        <f>'240Nm 11mm 0.76m-min'!B159</f>
        <v>0.83399999999999996</v>
      </c>
      <c r="D547" s="24" t="str">
        <f>'240Nm 11mm 0.76m-min'!C159</f>
        <v>Tr12x6P3</v>
      </c>
      <c r="E547" s="24" t="str">
        <f>'240Nm 11mm 0.76m-min'!D159</f>
        <v>Tr</v>
      </c>
      <c r="F547" s="35">
        <f>'240Nm 11mm 0.76m-min'!E159</f>
        <v>12</v>
      </c>
      <c r="G547" s="14">
        <f>'240Nm 11mm 0.76m-min'!F159</f>
        <v>6</v>
      </c>
      <c r="H547" s="41">
        <f>'240Nm 11mm 0.76m-min'!G159</f>
        <v>3</v>
      </c>
      <c r="I547" s="24" t="str">
        <f>'240Nm 11mm 0.76m-min'!H159</f>
        <v>J</v>
      </c>
      <c r="J547" s="35">
        <f>'240Nm 11mm 0.76m-min'!I159</f>
        <v>28</v>
      </c>
      <c r="K547" s="35">
        <f>'240Nm 11mm 0.76m-min'!J159</f>
        <v>35</v>
      </c>
      <c r="L547" s="25">
        <f>'240Nm 11mm 0.76m-min'!K159</f>
        <v>13.82</v>
      </c>
      <c r="M547" s="24" t="str">
        <f>'240Nm 11mm 0.76m-min'!L159</f>
        <v>Acciaio C15</v>
      </c>
      <c r="N547" s="25">
        <f>'240Nm 11mm 0.76m-min'!M159</f>
        <v>16.7</v>
      </c>
      <c r="O547" s="37">
        <f>'240Nm 11mm 0.76m-min'!N159</f>
        <v>240</v>
      </c>
      <c r="P547" s="41">
        <f>'240Nm 11mm 0.76m-min'!O159</f>
        <v>11</v>
      </c>
      <c r="Q547" s="46">
        <f>'240Nm 11mm 0.76m-min'!P159</f>
        <v>0.76049999999999995</v>
      </c>
      <c r="R547" s="14">
        <f>'240Nm 11mm 0.76m-min'!Q159</f>
        <v>256.66666666666669</v>
      </c>
      <c r="S547" s="26">
        <f>'240Nm 11mm 0.76m-min'!R159</f>
        <v>1</v>
      </c>
    </row>
    <row r="548" spans="1:19" x14ac:dyDescent="0.25">
      <c r="A548" s="24">
        <f>'80Nm 33mm 2.28m-min'!A158</f>
        <v>1177601</v>
      </c>
      <c r="B548" s="51">
        <f>Table1[[#This Row],[Durata d''esercizio min. Doppie corse]]/(Cycle_max*60*24)</f>
        <v>23.365099206349207</v>
      </c>
      <c r="C548" s="49">
        <f>'80Nm 33mm 2.28m-min'!B158</f>
        <v>0.318</v>
      </c>
      <c r="D548" s="24" t="str">
        <f>'80Nm 33mm 2.28m-min'!C158</f>
        <v>Tr12x6P3</v>
      </c>
      <c r="E548" s="24" t="str">
        <f>'80Nm 33mm 2.28m-min'!D158</f>
        <v>Tr</v>
      </c>
      <c r="F548" s="35">
        <f>'80Nm 33mm 2.28m-min'!E158</f>
        <v>12</v>
      </c>
      <c r="G548" s="14">
        <f>'80Nm 33mm 2.28m-min'!F158</f>
        <v>6</v>
      </c>
      <c r="H548" s="41">
        <f>'80Nm 33mm 2.28m-min'!G158</f>
        <v>3</v>
      </c>
      <c r="I548" s="24" t="str">
        <f>'80Nm 33mm 2.28m-min'!H158</f>
        <v>W300</v>
      </c>
      <c r="J548" s="35">
        <f>'80Nm 33mm 2.28m-min'!I158</f>
        <v>28</v>
      </c>
      <c r="K548" s="35">
        <f>'80Nm 33mm 2.28m-min'!J158</f>
        <v>35</v>
      </c>
      <c r="L548" s="25">
        <f>'80Nm 33mm 2.28m-min'!K158</f>
        <v>16.920000000000002</v>
      </c>
      <c r="M548" s="24" t="str">
        <f>'80Nm 33mm 2.28m-min'!L158</f>
        <v>Acciaio C15</v>
      </c>
      <c r="N548" s="25">
        <f>'80Nm 33mm 2.28m-min'!M158</f>
        <v>16.7</v>
      </c>
      <c r="O548" s="37">
        <f>'80Nm 33mm 2.28m-min'!N158</f>
        <v>80</v>
      </c>
      <c r="P548" s="41">
        <f>'80Nm 33mm 2.28m-min'!O158</f>
        <v>33</v>
      </c>
      <c r="Q548" s="46">
        <f>'80Nm 33mm 2.28m-min'!P158</f>
        <v>2.2810000000000001</v>
      </c>
      <c r="R548" s="14">
        <f>'80Nm 33mm 2.28m-min'!Q158</f>
        <v>770</v>
      </c>
      <c r="S548" s="26">
        <f>'80Nm 33mm 2.28m-min'!R158</f>
        <v>1</v>
      </c>
    </row>
    <row r="549" spans="1:19" x14ac:dyDescent="0.25">
      <c r="A549" s="24">
        <f>'120Nm 22mm 1.52m-min'!A160</f>
        <v>1177601</v>
      </c>
      <c r="B549" s="51">
        <f>Table1[[#This Row],[Durata d''esercizio min. Doppie corse]]/(Cycle_max*60*24)</f>
        <v>23.365099206349207</v>
      </c>
      <c r="C549" s="49">
        <f>'120Nm 22mm 1.52m-min'!B160</f>
        <v>0.44700000000000001</v>
      </c>
      <c r="D549" s="24" t="str">
        <f>'120Nm 22mm 1.52m-min'!C160</f>
        <v>Tr12x6P3</v>
      </c>
      <c r="E549" s="24" t="str">
        <f>'120Nm 22mm 1.52m-min'!D160</f>
        <v>Tr</v>
      </c>
      <c r="F549" s="35">
        <f>'120Nm 22mm 1.52m-min'!E160</f>
        <v>12</v>
      </c>
      <c r="G549" s="14">
        <f>'120Nm 22mm 1.52m-min'!F160</f>
        <v>6</v>
      </c>
      <c r="H549" s="41">
        <f>'120Nm 22mm 1.52m-min'!G160</f>
        <v>3</v>
      </c>
      <c r="I549" s="24" t="str">
        <f>'120Nm 22mm 1.52m-min'!H160</f>
        <v>W300</v>
      </c>
      <c r="J549" s="35">
        <f>'120Nm 22mm 1.52m-min'!I160</f>
        <v>28</v>
      </c>
      <c r="K549" s="35">
        <f>'120Nm 22mm 1.52m-min'!J160</f>
        <v>35</v>
      </c>
      <c r="L549" s="25">
        <f>'120Nm 22mm 1.52m-min'!K160</f>
        <v>16.920000000000002</v>
      </c>
      <c r="M549" s="24" t="str">
        <f>'120Nm 22mm 1.52m-min'!L160</f>
        <v>Acciaio C15</v>
      </c>
      <c r="N549" s="25">
        <f>'120Nm 22mm 1.52m-min'!M160</f>
        <v>16.7</v>
      </c>
      <c r="O549" s="37">
        <f>'120Nm 22mm 1.52m-min'!N160</f>
        <v>120</v>
      </c>
      <c r="P549" s="41">
        <f>'120Nm 22mm 1.52m-min'!O160</f>
        <v>22</v>
      </c>
      <c r="Q549" s="46">
        <f>'120Nm 22mm 1.52m-min'!P160</f>
        <v>1.5209999999999999</v>
      </c>
      <c r="R549" s="14">
        <f>'120Nm 22mm 1.52m-min'!Q160</f>
        <v>513.33333333333337</v>
      </c>
      <c r="S549" s="26">
        <f>'120Nm 22mm 1.52m-min'!R160</f>
        <v>1</v>
      </c>
    </row>
    <row r="550" spans="1:19" x14ac:dyDescent="0.25">
      <c r="A550" s="24">
        <f>'240Nm 11mm 0.76m-min'!A160</f>
        <v>1177601</v>
      </c>
      <c r="B550" s="51">
        <f>Table1[[#This Row],[Durata d''esercizio min. Doppie corse]]/(Cycle_max*60*24)</f>
        <v>23.365099206349207</v>
      </c>
      <c r="C550" s="49">
        <f>'240Nm 11mm 0.76m-min'!B160</f>
        <v>0.83399999999999996</v>
      </c>
      <c r="D550" s="24" t="str">
        <f>'240Nm 11mm 0.76m-min'!C160</f>
        <v>Tr12x6P3</v>
      </c>
      <c r="E550" s="24" t="str">
        <f>'240Nm 11mm 0.76m-min'!D160</f>
        <v>Tr</v>
      </c>
      <c r="F550" s="35">
        <f>'240Nm 11mm 0.76m-min'!E160</f>
        <v>12</v>
      </c>
      <c r="G550" s="14">
        <f>'240Nm 11mm 0.76m-min'!F160</f>
        <v>6</v>
      </c>
      <c r="H550" s="41">
        <f>'240Nm 11mm 0.76m-min'!G160</f>
        <v>3</v>
      </c>
      <c r="I550" s="24" t="str">
        <f>'240Nm 11mm 0.76m-min'!H160</f>
        <v>W300</v>
      </c>
      <c r="J550" s="35">
        <f>'240Nm 11mm 0.76m-min'!I160</f>
        <v>28</v>
      </c>
      <c r="K550" s="35">
        <f>'240Nm 11mm 0.76m-min'!J160</f>
        <v>35</v>
      </c>
      <c r="L550" s="25">
        <f>'240Nm 11mm 0.76m-min'!K160</f>
        <v>16.920000000000002</v>
      </c>
      <c r="M550" s="24" t="str">
        <f>'240Nm 11mm 0.76m-min'!L160</f>
        <v>Acciaio C15</v>
      </c>
      <c r="N550" s="25">
        <f>'240Nm 11mm 0.76m-min'!M160</f>
        <v>16.7</v>
      </c>
      <c r="O550" s="37">
        <f>'240Nm 11mm 0.76m-min'!N160</f>
        <v>240</v>
      </c>
      <c r="P550" s="41">
        <f>'240Nm 11mm 0.76m-min'!O160</f>
        <v>11</v>
      </c>
      <c r="Q550" s="46">
        <f>'240Nm 11mm 0.76m-min'!P160</f>
        <v>0.76049999999999995</v>
      </c>
      <c r="R550" s="14">
        <f>'240Nm 11mm 0.76m-min'!Q160</f>
        <v>256.66666666666669</v>
      </c>
      <c r="S550" s="26">
        <f>'240Nm 11mm 0.76m-min'!R160</f>
        <v>1</v>
      </c>
    </row>
    <row r="551" spans="1:19" x14ac:dyDescent="0.25">
      <c r="A551" s="24">
        <f>'80Nm 33mm 2.28m-min'!A159</f>
        <v>1165245</v>
      </c>
      <c r="B551" s="51">
        <f>Table1[[#This Row],[Durata d''esercizio min. Doppie corse]]/(Cycle_max*60*24)</f>
        <v>23.119940476190475</v>
      </c>
      <c r="C551" s="49">
        <f>'80Nm 33mm 2.28m-min'!B159</f>
        <v>0.33400000000000002</v>
      </c>
      <c r="D551" s="24" t="str">
        <f>'80Nm 33mm 2.28m-min'!C159</f>
        <v>Ds8x10</v>
      </c>
      <c r="E551" s="24" t="str">
        <f>'80Nm 33mm 2.28m-min'!D159</f>
        <v>Ds</v>
      </c>
      <c r="F551" s="35">
        <f>'80Nm 33mm 2.28m-min'!E159</f>
        <v>8</v>
      </c>
      <c r="G551" s="14" t="e">
        <f>'80Nm 33mm 2.28m-min'!F159</f>
        <v>#N/A</v>
      </c>
      <c r="H551" s="41">
        <f>'80Nm 33mm 2.28m-min'!G159</f>
        <v>10</v>
      </c>
      <c r="I551" s="24" t="str">
        <f>'80Nm 33mm 2.28m-min'!H159</f>
        <v>J</v>
      </c>
      <c r="J551" s="35">
        <f>'80Nm 33mm 2.28m-min'!I159</f>
        <v>20</v>
      </c>
      <c r="K551" s="35">
        <f>'80Nm 33mm 2.28m-min'!J159</f>
        <v>20</v>
      </c>
      <c r="L551" s="25">
        <f>'80Nm 33mm 2.28m-min'!K159</f>
        <v>19.91</v>
      </c>
      <c r="M551" s="24" t="str">
        <f>'80Nm 33mm 2.28m-min'!L159</f>
        <v>Acciaio inox</v>
      </c>
      <c r="N551" s="25">
        <f>'80Nm 33mm 2.28m-min'!M159</f>
        <v>60.98</v>
      </c>
      <c r="O551" s="37">
        <f>'80Nm 33mm 2.28m-min'!N159</f>
        <v>80</v>
      </c>
      <c r="P551" s="41">
        <f>'80Nm 33mm 2.28m-min'!O159</f>
        <v>33</v>
      </c>
      <c r="Q551" s="46">
        <f>'80Nm 33mm 2.28m-min'!P159</f>
        <v>2.2810000000000001</v>
      </c>
      <c r="R551" s="14">
        <f>'80Nm 33mm 2.28m-min'!Q159</f>
        <v>231</v>
      </c>
      <c r="S551" s="26">
        <f>'80Nm 33mm 2.28m-min'!R159</f>
        <v>1</v>
      </c>
    </row>
    <row r="552" spans="1:19" x14ac:dyDescent="0.25">
      <c r="A552" s="24">
        <f>'80Nm 33mm 2.28m-min'!A160</f>
        <v>1165245</v>
      </c>
      <c r="B552" s="51">
        <f>Table1[[#This Row],[Durata d''esercizio min. Doppie corse]]/(Cycle_max*60*24)</f>
        <v>23.119940476190475</v>
      </c>
      <c r="C552" s="49">
        <f>'80Nm 33mm 2.28m-min'!B160</f>
        <v>0.44500000000000001</v>
      </c>
      <c r="D552" s="24" t="str">
        <f>'80Nm 33mm 2.28m-min'!C160</f>
        <v>Ds8x15</v>
      </c>
      <c r="E552" s="24" t="str">
        <f>'80Nm 33mm 2.28m-min'!D160</f>
        <v>Ds</v>
      </c>
      <c r="F552" s="35">
        <f>'80Nm 33mm 2.28m-min'!E160</f>
        <v>8</v>
      </c>
      <c r="G552" s="14" t="e">
        <f>'80Nm 33mm 2.28m-min'!F160</f>
        <v>#N/A</v>
      </c>
      <c r="H552" s="41">
        <f>'80Nm 33mm 2.28m-min'!G160</f>
        <v>15</v>
      </c>
      <c r="I552" s="24" t="str">
        <f>'80Nm 33mm 2.28m-min'!H160</f>
        <v>J</v>
      </c>
      <c r="J552" s="35">
        <f>'80Nm 33mm 2.28m-min'!I160</f>
        <v>20</v>
      </c>
      <c r="K552" s="35">
        <f>'80Nm 33mm 2.28m-min'!J160</f>
        <v>20</v>
      </c>
      <c r="L552" s="25">
        <f>'80Nm 33mm 2.28m-min'!K160</f>
        <v>19.91</v>
      </c>
      <c r="M552" s="24" t="str">
        <f>'80Nm 33mm 2.28m-min'!L160</f>
        <v>Acciaio inox</v>
      </c>
      <c r="N552" s="25">
        <f>'80Nm 33mm 2.28m-min'!M160</f>
        <v>60.98</v>
      </c>
      <c r="O552" s="37">
        <f>'80Nm 33mm 2.28m-min'!N160</f>
        <v>80</v>
      </c>
      <c r="P552" s="41">
        <f>'80Nm 33mm 2.28m-min'!O160</f>
        <v>33</v>
      </c>
      <c r="Q552" s="46">
        <f>'80Nm 33mm 2.28m-min'!P160</f>
        <v>2.2810000000000001</v>
      </c>
      <c r="R552" s="14">
        <f>'80Nm 33mm 2.28m-min'!Q160</f>
        <v>154</v>
      </c>
      <c r="S552" s="26">
        <f>'80Nm 33mm 2.28m-min'!R160</f>
        <v>1</v>
      </c>
    </row>
    <row r="553" spans="1:19" x14ac:dyDescent="0.25">
      <c r="A553" s="24">
        <f>'120Nm 22mm 1.52m-min'!A161</f>
        <v>1165245</v>
      </c>
      <c r="B553" s="51">
        <f>Table1[[#This Row],[Durata d''esercizio min. Doppie corse]]/(Cycle_max*60*24)</f>
        <v>23.119940476190475</v>
      </c>
      <c r="C553" s="49">
        <f>'120Nm 22mm 1.52m-min'!B161</f>
        <v>0.63800000000000001</v>
      </c>
      <c r="D553" s="24" t="str">
        <f>'120Nm 22mm 1.52m-min'!C161</f>
        <v>Ds8x15</v>
      </c>
      <c r="E553" s="24" t="str">
        <f>'120Nm 22mm 1.52m-min'!D161</f>
        <v>Ds</v>
      </c>
      <c r="F553" s="35">
        <f>'120Nm 22mm 1.52m-min'!E161</f>
        <v>8</v>
      </c>
      <c r="G553" s="14" t="e">
        <f>'120Nm 22mm 1.52m-min'!F161</f>
        <v>#N/A</v>
      </c>
      <c r="H553" s="41">
        <f>'120Nm 22mm 1.52m-min'!G161</f>
        <v>15</v>
      </c>
      <c r="I553" s="24" t="str">
        <f>'120Nm 22mm 1.52m-min'!H161</f>
        <v>J</v>
      </c>
      <c r="J553" s="35">
        <f>'120Nm 22mm 1.52m-min'!I161</f>
        <v>20</v>
      </c>
      <c r="K553" s="35">
        <f>'120Nm 22mm 1.52m-min'!J161</f>
        <v>20</v>
      </c>
      <c r="L553" s="25">
        <f>'120Nm 22mm 1.52m-min'!K161</f>
        <v>19.91</v>
      </c>
      <c r="M553" s="24" t="str">
        <f>'120Nm 22mm 1.52m-min'!L161</f>
        <v>Acciaio inox</v>
      </c>
      <c r="N553" s="25">
        <f>'120Nm 22mm 1.52m-min'!M161</f>
        <v>60.98</v>
      </c>
      <c r="O553" s="37">
        <f>'120Nm 22mm 1.52m-min'!N161</f>
        <v>120</v>
      </c>
      <c r="P553" s="41">
        <f>'120Nm 22mm 1.52m-min'!O161</f>
        <v>22</v>
      </c>
      <c r="Q553" s="46">
        <f>'120Nm 22mm 1.52m-min'!P161</f>
        <v>1.5209999999999999</v>
      </c>
      <c r="R553" s="14">
        <f>'120Nm 22mm 1.52m-min'!Q161</f>
        <v>102.66666666666667</v>
      </c>
      <c r="S553" s="26">
        <f>'120Nm 22mm 1.52m-min'!R161</f>
        <v>1</v>
      </c>
    </row>
    <row r="554" spans="1:19" x14ac:dyDescent="0.25">
      <c r="A554" s="24">
        <f>'120Nm 22mm 1.52m-min'!A162</f>
        <v>1165245</v>
      </c>
      <c r="B554" s="51">
        <f>Table1[[#This Row],[Durata d''esercizio min. Doppie corse]]/(Cycle_max*60*24)</f>
        <v>23.119940476190475</v>
      </c>
      <c r="C554" s="49">
        <f>'120Nm 22mm 1.52m-min'!B162</f>
        <v>0.47199999999999998</v>
      </c>
      <c r="D554" s="24" t="str">
        <f>'120Nm 22mm 1.52m-min'!C162</f>
        <v>Ds8x10</v>
      </c>
      <c r="E554" s="24" t="str">
        <f>'120Nm 22mm 1.52m-min'!D162</f>
        <v>Ds</v>
      </c>
      <c r="F554" s="35">
        <f>'120Nm 22mm 1.52m-min'!E162</f>
        <v>8</v>
      </c>
      <c r="G554" s="14" t="e">
        <f>'120Nm 22mm 1.52m-min'!F162</f>
        <v>#N/A</v>
      </c>
      <c r="H554" s="41">
        <f>'120Nm 22mm 1.52m-min'!G162</f>
        <v>10</v>
      </c>
      <c r="I554" s="24" t="str">
        <f>'120Nm 22mm 1.52m-min'!H162</f>
        <v>J</v>
      </c>
      <c r="J554" s="35">
        <f>'120Nm 22mm 1.52m-min'!I162</f>
        <v>20</v>
      </c>
      <c r="K554" s="35">
        <f>'120Nm 22mm 1.52m-min'!J162</f>
        <v>20</v>
      </c>
      <c r="L554" s="25">
        <f>'120Nm 22mm 1.52m-min'!K162</f>
        <v>19.91</v>
      </c>
      <c r="M554" s="24" t="str">
        <f>'120Nm 22mm 1.52m-min'!L162</f>
        <v>Acciaio inox</v>
      </c>
      <c r="N554" s="25">
        <f>'120Nm 22mm 1.52m-min'!M162</f>
        <v>60.98</v>
      </c>
      <c r="O554" s="37">
        <f>'120Nm 22mm 1.52m-min'!N162</f>
        <v>120</v>
      </c>
      <c r="P554" s="41">
        <f>'120Nm 22mm 1.52m-min'!O162</f>
        <v>22</v>
      </c>
      <c r="Q554" s="46">
        <f>'120Nm 22mm 1.52m-min'!P162</f>
        <v>1.5209999999999999</v>
      </c>
      <c r="R554" s="14">
        <f>'120Nm 22mm 1.52m-min'!Q162</f>
        <v>154</v>
      </c>
      <c r="S554" s="26">
        <f>'120Nm 22mm 1.52m-min'!R162</f>
        <v>1</v>
      </c>
    </row>
    <row r="555" spans="1:19" x14ac:dyDescent="0.25">
      <c r="A555" s="24">
        <f>'240Nm 11mm 0.76m-min'!A161</f>
        <v>1165245</v>
      </c>
      <c r="B555" s="51">
        <f>Table1[[#This Row],[Durata d''esercizio min. Doppie corse]]/(Cycle_max*60*24)</f>
        <v>23.119940476190475</v>
      </c>
      <c r="C555" s="49">
        <f>'240Nm 11mm 0.76m-min'!B161</f>
        <v>1.2150000000000001</v>
      </c>
      <c r="D555" s="24" t="str">
        <f>'240Nm 11mm 0.76m-min'!C161</f>
        <v>Ds8x15</v>
      </c>
      <c r="E555" s="24" t="str">
        <f>'240Nm 11mm 0.76m-min'!D161</f>
        <v>Ds</v>
      </c>
      <c r="F555" s="35">
        <f>'240Nm 11mm 0.76m-min'!E161</f>
        <v>8</v>
      </c>
      <c r="G555" s="14" t="e">
        <f>'240Nm 11mm 0.76m-min'!F161</f>
        <v>#N/A</v>
      </c>
      <c r="H555" s="41">
        <f>'240Nm 11mm 0.76m-min'!G161</f>
        <v>15</v>
      </c>
      <c r="I555" s="24" t="str">
        <f>'240Nm 11mm 0.76m-min'!H161</f>
        <v>J</v>
      </c>
      <c r="J555" s="35">
        <f>'240Nm 11mm 0.76m-min'!I161</f>
        <v>20</v>
      </c>
      <c r="K555" s="35">
        <f>'240Nm 11mm 0.76m-min'!J161</f>
        <v>20</v>
      </c>
      <c r="L555" s="25">
        <f>'240Nm 11mm 0.76m-min'!K161</f>
        <v>19.91</v>
      </c>
      <c r="M555" s="24" t="str">
        <f>'240Nm 11mm 0.76m-min'!L161</f>
        <v>Acciaio inox</v>
      </c>
      <c r="N555" s="25">
        <f>'240Nm 11mm 0.76m-min'!M161</f>
        <v>60.98</v>
      </c>
      <c r="O555" s="37">
        <f>'240Nm 11mm 0.76m-min'!N161</f>
        <v>240</v>
      </c>
      <c r="P555" s="41">
        <f>'240Nm 11mm 0.76m-min'!O161</f>
        <v>11</v>
      </c>
      <c r="Q555" s="46">
        <f>'240Nm 11mm 0.76m-min'!P161</f>
        <v>0.76049999999999995</v>
      </c>
      <c r="R555" s="14">
        <f>'240Nm 11mm 0.76m-min'!Q161</f>
        <v>51.333333333333336</v>
      </c>
      <c r="S555" s="26">
        <f>'240Nm 11mm 0.76m-min'!R161</f>
        <v>1</v>
      </c>
    </row>
    <row r="556" spans="1:19" x14ac:dyDescent="0.25">
      <c r="A556" s="24">
        <f>'240Nm 11mm 0.76m-min'!A162</f>
        <v>1165245</v>
      </c>
      <c r="B556" s="51">
        <f>Table1[[#This Row],[Durata d''esercizio min. Doppie corse]]/(Cycle_max*60*24)</f>
        <v>23.119940476190475</v>
      </c>
      <c r="C556" s="49">
        <f>'240Nm 11mm 0.76m-min'!B162</f>
        <v>0.88300000000000001</v>
      </c>
      <c r="D556" s="24" t="str">
        <f>'240Nm 11mm 0.76m-min'!C162</f>
        <v>Ds8x10</v>
      </c>
      <c r="E556" s="24" t="str">
        <f>'240Nm 11mm 0.76m-min'!D162</f>
        <v>Ds</v>
      </c>
      <c r="F556" s="35">
        <f>'240Nm 11mm 0.76m-min'!E162</f>
        <v>8</v>
      </c>
      <c r="G556" s="14" t="e">
        <f>'240Nm 11mm 0.76m-min'!F162</f>
        <v>#N/A</v>
      </c>
      <c r="H556" s="41">
        <f>'240Nm 11mm 0.76m-min'!G162</f>
        <v>10</v>
      </c>
      <c r="I556" s="24" t="str">
        <f>'240Nm 11mm 0.76m-min'!H162</f>
        <v>J</v>
      </c>
      <c r="J556" s="35">
        <f>'240Nm 11mm 0.76m-min'!I162</f>
        <v>20</v>
      </c>
      <c r="K556" s="35">
        <f>'240Nm 11mm 0.76m-min'!J162</f>
        <v>20</v>
      </c>
      <c r="L556" s="25">
        <f>'240Nm 11mm 0.76m-min'!K162</f>
        <v>19.91</v>
      </c>
      <c r="M556" s="24" t="str">
        <f>'240Nm 11mm 0.76m-min'!L162</f>
        <v>Acciaio inox</v>
      </c>
      <c r="N556" s="25">
        <f>'240Nm 11mm 0.76m-min'!M162</f>
        <v>60.98</v>
      </c>
      <c r="O556" s="37">
        <f>'240Nm 11mm 0.76m-min'!N162</f>
        <v>240</v>
      </c>
      <c r="P556" s="41">
        <f>'240Nm 11mm 0.76m-min'!O162</f>
        <v>11</v>
      </c>
      <c r="Q556" s="46">
        <f>'240Nm 11mm 0.76m-min'!P162</f>
        <v>0.76049999999999995</v>
      </c>
      <c r="R556" s="14">
        <f>'240Nm 11mm 0.76m-min'!Q162</f>
        <v>77</v>
      </c>
      <c r="S556" s="26">
        <f>'240Nm 11mm 0.76m-min'!R162</f>
        <v>1</v>
      </c>
    </row>
    <row r="557" spans="1:19" x14ac:dyDescent="0.25">
      <c r="A557" s="24">
        <f>'80Nm 33mm 2.28m-min'!A161</f>
        <v>1150215</v>
      </c>
      <c r="B557" s="51">
        <f>Table1[[#This Row],[Durata d''esercizio min. Doppie corse]]/(Cycle_max*60*24)</f>
        <v>22.821726190476191</v>
      </c>
      <c r="C557" s="49">
        <f>'80Nm 33mm 2.28m-min'!B161</f>
        <v>0.318</v>
      </c>
      <c r="D557" s="24" t="str">
        <f>'80Nm 33mm 2.28m-min'!C161</f>
        <v>Tr12x6P3</v>
      </c>
      <c r="E557" s="24" t="str">
        <f>'80Nm 33mm 2.28m-min'!D161</f>
        <v>Tr</v>
      </c>
      <c r="F557" s="35">
        <f>'80Nm 33mm 2.28m-min'!E161</f>
        <v>12</v>
      </c>
      <c r="G557" s="14">
        <f>'80Nm 33mm 2.28m-min'!F161</f>
        <v>6</v>
      </c>
      <c r="H557" s="41">
        <f>'80Nm 33mm 2.28m-min'!G161</f>
        <v>3</v>
      </c>
      <c r="I557" s="24" t="str">
        <f>'80Nm 33mm 2.28m-min'!H161</f>
        <v>R</v>
      </c>
      <c r="J557" s="35">
        <f>'80Nm 33mm 2.28m-min'!I161</f>
        <v>28</v>
      </c>
      <c r="K557" s="35">
        <f>'80Nm 33mm 2.28m-min'!J161</f>
        <v>35</v>
      </c>
      <c r="L557" s="25">
        <f>'80Nm 33mm 2.28m-min'!K161</f>
        <v>11.76</v>
      </c>
      <c r="M557" s="24" t="str">
        <f>'80Nm 33mm 2.28m-min'!L161</f>
        <v>Acciaio C15</v>
      </c>
      <c r="N557" s="25">
        <f>'80Nm 33mm 2.28m-min'!M161</f>
        <v>16.7</v>
      </c>
      <c r="O557" s="37">
        <f>'80Nm 33mm 2.28m-min'!N161</f>
        <v>80</v>
      </c>
      <c r="P557" s="41">
        <f>'80Nm 33mm 2.28m-min'!O161</f>
        <v>33</v>
      </c>
      <c r="Q557" s="46">
        <f>'80Nm 33mm 2.28m-min'!P161</f>
        <v>2.2810000000000001</v>
      </c>
      <c r="R557" s="14">
        <f>'80Nm 33mm 2.28m-min'!Q161</f>
        <v>770</v>
      </c>
      <c r="S557" s="26">
        <f>'80Nm 33mm 2.28m-min'!R161</f>
        <v>1</v>
      </c>
    </row>
    <row r="558" spans="1:19" x14ac:dyDescent="0.25">
      <c r="A558" s="24">
        <f>'120Nm 22mm 1.52m-min'!A163</f>
        <v>1150215</v>
      </c>
      <c r="B558" s="51">
        <f>Table1[[#This Row],[Durata d''esercizio min. Doppie corse]]/(Cycle_max*60*24)</f>
        <v>22.821726190476191</v>
      </c>
      <c r="C558" s="49">
        <f>'120Nm 22mm 1.52m-min'!B163</f>
        <v>0.44700000000000001</v>
      </c>
      <c r="D558" s="24" t="str">
        <f>'120Nm 22mm 1.52m-min'!C163</f>
        <v>Tr12x6P3</v>
      </c>
      <c r="E558" s="24" t="str">
        <f>'120Nm 22mm 1.52m-min'!D163</f>
        <v>Tr</v>
      </c>
      <c r="F558" s="35">
        <f>'120Nm 22mm 1.52m-min'!E163</f>
        <v>12</v>
      </c>
      <c r="G558" s="14">
        <f>'120Nm 22mm 1.52m-min'!F163</f>
        <v>6</v>
      </c>
      <c r="H558" s="41">
        <f>'120Nm 22mm 1.52m-min'!G163</f>
        <v>3</v>
      </c>
      <c r="I558" s="24" t="str">
        <f>'120Nm 22mm 1.52m-min'!H163</f>
        <v>R</v>
      </c>
      <c r="J558" s="35">
        <f>'120Nm 22mm 1.52m-min'!I163</f>
        <v>28</v>
      </c>
      <c r="K558" s="35">
        <f>'120Nm 22mm 1.52m-min'!J163</f>
        <v>35</v>
      </c>
      <c r="L558" s="25">
        <f>'120Nm 22mm 1.52m-min'!K163</f>
        <v>11.76</v>
      </c>
      <c r="M558" s="24" t="str">
        <f>'120Nm 22mm 1.52m-min'!L163</f>
        <v>Acciaio C15</v>
      </c>
      <c r="N558" s="25">
        <f>'120Nm 22mm 1.52m-min'!M163</f>
        <v>16.7</v>
      </c>
      <c r="O558" s="37">
        <f>'120Nm 22mm 1.52m-min'!N163</f>
        <v>120</v>
      </c>
      <c r="P558" s="41">
        <f>'120Nm 22mm 1.52m-min'!O163</f>
        <v>22</v>
      </c>
      <c r="Q558" s="46">
        <f>'120Nm 22mm 1.52m-min'!P163</f>
        <v>1.5209999999999999</v>
      </c>
      <c r="R558" s="14">
        <f>'120Nm 22mm 1.52m-min'!Q163</f>
        <v>513.33333333333337</v>
      </c>
      <c r="S558" s="26">
        <f>'120Nm 22mm 1.52m-min'!R163</f>
        <v>1</v>
      </c>
    </row>
    <row r="559" spans="1:19" x14ac:dyDescent="0.25">
      <c r="A559" s="24">
        <f>'240Nm 11mm 0.76m-min'!A163</f>
        <v>1150215</v>
      </c>
      <c r="B559" s="51">
        <f>Table1[[#This Row],[Durata d''esercizio min. Doppie corse]]/(Cycle_max*60*24)</f>
        <v>22.821726190476191</v>
      </c>
      <c r="C559" s="49">
        <f>'240Nm 11mm 0.76m-min'!B163</f>
        <v>0.83399999999999996</v>
      </c>
      <c r="D559" s="24" t="str">
        <f>'240Nm 11mm 0.76m-min'!C163</f>
        <v>Tr12x6P3</v>
      </c>
      <c r="E559" s="24" t="str">
        <f>'240Nm 11mm 0.76m-min'!D163</f>
        <v>Tr</v>
      </c>
      <c r="F559" s="35">
        <f>'240Nm 11mm 0.76m-min'!E163</f>
        <v>12</v>
      </c>
      <c r="G559" s="14">
        <f>'240Nm 11mm 0.76m-min'!F163</f>
        <v>6</v>
      </c>
      <c r="H559" s="41">
        <f>'240Nm 11mm 0.76m-min'!G163</f>
        <v>3</v>
      </c>
      <c r="I559" s="24" t="str">
        <f>'240Nm 11mm 0.76m-min'!H163</f>
        <v>R</v>
      </c>
      <c r="J559" s="35">
        <f>'240Nm 11mm 0.76m-min'!I163</f>
        <v>28</v>
      </c>
      <c r="K559" s="35">
        <f>'240Nm 11mm 0.76m-min'!J163</f>
        <v>35</v>
      </c>
      <c r="L559" s="25">
        <f>'240Nm 11mm 0.76m-min'!K163</f>
        <v>11.76</v>
      </c>
      <c r="M559" s="24" t="str">
        <f>'240Nm 11mm 0.76m-min'!L163</f>
        <v>Acciaio C15</v>
      </c>
      <c r="N559" s="25">
        <f>'240Nm 11mm 0.76m-min'!M163</f>
        <v>16.7</v>
      </c>
      <c r="O559" s="37">
        <f>'240Nm 11mm 0.76m-min'!N163</f>
        <v>240</v>
      </c>
      <c r="P559" s="41">
        <f>'240Nm 11mm 0.76m-min'!O163</f>
        <v>11</v>
      </c>
      <c r="Q559" s="46">
        <f>'240Nm 11mm 0.76m-min'!P163</f>
        <v>0.76049999999999995</v>
      </c>
      <c r="R559" s="14">
        <f>'240Nm 11mm 0.76m-min'!Q163</f>
        <v>256.66666666666669</v>
      </c>
      <c r="S559" s="26">
        <f>'240Nm 11mm 0.76m-min'!R163</f>
        <v>1</v>
      </c>
    </row>
    <row r="560" spans="1:19" x14ac:dyDescent="0.25">
      <c r="A560" s="24">
        <f>'80Nm 33mm 2.28m-min'!A162</f>
        <v>1142167</v>
      </c>
      <c r="B560" s="51">
        <f>Table1[[#This Row],[Durata d''esercizio min. Doppie corse]]/(Cycle_max*60*24)</f>
        <v>22.662043650793652</v>
      </c>
      <c r="C560" s="49">
        <f>'80Nm 33mm 2.28m-min'!B162</f>
        <v>0.69199999999999995</v>
      </c>
      <c r="D560" s="24" t="str">
        <f>'80Nm 33mm 2.28m-min'!C162</f>
        <v>Ds10x25</v>
      </c>
      <c r="E560" s="24" t="str">
        <f>'80Nm 33mm 2.28m-min'!D162</f>
        <v>Ds</v>
      </c>
      <c r="F560" s="35">
        <f>'80Nm 33mm 2.28m-min'!E162</f>
        <v>10</v>
      </c>
      <c r="G560" s="14" t="e">
        <f>'80Nm 33mm 2.28m-min'!F162</f>
        <v>#N/A</v>
      </c>
      <c r="H560" s="41">
        <f>'80Nm 33mm 2.28m-min'!G162</f>
        <v>25</v>
      </c>
      <c r="I560" s="24" t="str">
        <f>'80Nm 33mm 2.28m-min'!H162</f>
        <v>R</v>
      </c>
      <c r="J560" s="35">
        <f>'80Nm 33mm 2.28m-min'!I162</f>
        <v>25</v>
      </c>
      <c r="K560" s="35">
        <f>'80Nm 33mm 2.28m-min'!J162</f>
        <v>25</v>
      </c>
      <c r="L560" s="25">
        <f>'80Nm 33mm 2.28m-min'!K162</f>
        <v>17.45</v>
      </c>
      <c r="M560" s="24" t="str">
        <f>'80Nm 33mm 2.28m-min'!L162</f>
        <v>Acciaio inox</v>
      </c>
      <c r="N560" s="25">
        <f>'80Nm 33mm 2.28m-min'!M162</f>
        <v>64.349999999999994</v>
      </c>
      <c r="O560" s="37">
        <f>'80Nm 33mm 2.28m-min'!N162</f>
        <v>80</v>
      </c>
      <c r="P560" s="41">
        <f>'80Nm 33mm 2.28m-min'!O162</f>
        <v>33</v>
      </c>
      <c r="Q560" s="46">
        <f>'80Nm 33mm 2.28m-min'!P162</f>
        <v>2.2810000000000001</v>
      </c>
      <c r="R560" s="14">
        <f>'80Nm 33mm 2.28m-min'!Q162</f>
        <v>92.4</v>
      </c>
      <c r="S560" s="26">
        <f>'80Nm 33mm 2.28m-min'!R162</f>
        <v>1</v>
      </c>
    </row>
    <row r="561" spans="1:19" x14ac:dyDescent="0.25">
      <c r="A561" s="24">
        <f>'120Nm 22mm 1.52m-min'!A164</f>
        <v>1142167</v>
      </c>
      <c r="B561" s="51">
        <f>Table1[[#This Row],[Durata d''esercizio min. Doppie corse]]/(Cycle_max*60*24)</f>
        <v>22.662043650793652</v>
      </c>
      <c r="C561" s="49">
        <f>'120Nm 22mm 1.52m-min'!B164</f>
        <v>1.0069999999999999</v>
      </c>
      <c r="D561" s="24" t="str">
        <f>'120Nm 22mm 1.52m-min'!C164</f>
        <v>Ds10x25</v>
      </c>
      <c r="E561" s="24" t="str">
        <f>'120Nm 22mm 1.52m-min'!D164</f>
        <v>Ds</v>
      </c>
      <c r="F561" s="35">
        <f>'120Nm 22mm 1.52m-min'!E164</f>
        <v>10</v>
      </c>
      <c r="G561" s="14" t="e">
        <f>'120Nm 22mm 1.52m-min'!F164</f>
        <v>#N/A</v>
      </c>
      <c r="H561" s="41">
        <f>'120Nm 22mm 1.52m-min'!G164</f>
        <v>25</v>
      </c>
      <c r="I561" s="24" t="str">
        <f>'120Nm 22mm 1.52m-min'!H164</f>
        <v>R</v>
      </c>
      <c r="J561" s="35">
        <f>'120Nm 22mm 1.52m-min'!I164</f>
        <v>25</v>
      </c>
      <c r="K561" s="35">
        <f>'120Nm 22mm 1.52m-min'!J164</f>
        <v>25</v>
      </c>
      <c r="L561" s="25">
        <f>'120Nm 22mm 1.52m-min'!K164</f>
        <v>17.45</v>
      </c>
      <c r="M561" s="24" t="str">
        <f>'120Nm 22mm 1.52m-min'!L164</f>
        <v>Acciaio inox</v>
      </c>
      <c r="N561" s="25">
        <f>'120Nm 22mm 1.52m-min'!M164</f>
        <v>64.349999999999994</v>
      </c>
      <c r="O561" s="37">
        <f>'120Nm 22mm 1.52m-min'!N164</f>
        <v>120</v>
      </c>
      <c r="P561" s="41">
        <f>'120Nm 22mm 1.52m-min'!O164</f>
        <v>22</v>
      </c>
      <c r="Q561" s="46">
        <f>'120Nm 22mm 1.52m-min'!P164</f>
        <v>1.5209999999999999</v>
      </c>
      <c r="R561" s="14">
        <f>'120Nm 22mm 1.52m-min'!Q164</f>
        <v>61.6</v>
      </c>
      <c r="S561" s="26">
        <f>'120Nm 22mm 1.52m-min'!R164</f>
        <v>1</v>
      </c>
    </row>
    <row r="562" spans="1:19" x14ac:dyDescent="0.25">
      <c r="A562" s="24">
        <f>'240Nm 11mm 0.76m-min'!A164</f>
        <v>1142167</v>
      </c>
      <c r="B562" s="51">
        <f>Table1[[#This Row],[Durata d''esercizio min. Doppie corse]]/(Cycle_max*60*24)</f>
        <v>22.662043650793652</v>
      </c>
      <c r="C562" s="49">
        <f>'240Nm 11mm 0.76m-min'!B164</f>
        <v>1.9550000000000001</v>
      </c>
      <c r="D562" s="24" t="str">
        <f>'240Nm 11mm 0.76m-min'!C164</f>
        <v>Ds10x25</v>
      </c>
      <c r="E562" s="24" t="str">
        <f>'240Nm 11mm 0.76m-min'!D164</f>
        <v>Ds</v>
      </c>
      <c r="F562" s="35">
        <f>'240Nm 11mm 0.76m-min'!E164</f>
        <v>10</v>
      </c>
      <c r="G562" s="14" t="e">
        <f>'240Nm 11mm 0.76m-min'!F164</f>
        <v>#N/A</v>
      </c>
      <c r="H562" s="41">
        <f>'240Nm 11mm 0.76m-min'!G164</f>
        <v>25</v>
      </c>
      <c r="I562" s="24" t="str">
        <f>'240Nm 11mm 0.76m-min'!H164</f>
        <v>R</v>
      </c>
      <c r="J562" s="35">
        <f>'240Nm 11mm 0.76m-min'!I164</f>
        <v>25</v>
      </c>
      <c r="K562" s="35">
        <f>'240Nm 11mm 0.76m-min'!J164</f>
        <v>25</v>
      </c>
      <c r="L562" s="25">
        <f>'240Nm 11mm 0.76m-min'!K164</f>
        <v>17.45</v>
      </c>
      <c r="M562" s="24" t="str">
        <f>'240Nm 11mm 0.76m-min'!L164</f>
        <v>Acciaio inox</v>
      </c>
      <c r="N562" s="25">
        <f>'240Nm 11mm 0.76m-min'!M164</f>
        <v>64.349999999999994</v>
      </c>
      <c r="O562" s="37">
        <f>'240Nm 11mm 0.76m-min'!N164</f>
        <v>240</v>
      </c>
      <c r="P562" s="41">
        <f>'240Nm 11mm 0.76m-min'!O164</f>
        <v>11</v>
      </c>
      <c r="Q562" s="46">
        <f>'240Nm 11mm 0.76m-min'!P164</f>
        <v>0.76049999999999995</v>
      </c>
      <c r="R562" s="14">
        <f>'240Nm 11mm 0.76m-min'!Q164</f>
        <v>30.8</v>
      </c>
      <c r="S562" s="26">
        <f>'240Nm 11mm 0.76m-min'!R164</f>
        <v>1</v>
      </c>
    </row>
    <row r="563" spans="1:19" x14ac:dyDescent="0.25">
      <c r="A563" s="24">
        <f>'80Nm 33mm 2.28m-min'!A163</f>
        <v>1041248</v>
      </c>
      <c r="B563" s="51">
        <f>Table1[[#This Row],[Durata d''esercizio min. Doppie corse]]/(Cycle_max*60*24)</f>
        <v>20.659682539682539</v>
      </c>
      <c r="C563" s="49">
        <f>'80Nm 33mm 2.28m-min'!B163</f>
        <v>0.25900000000000001</v>
      </c>
      <c r="D563" s="24" t="str">
        <f>'80Nm 33mm 2.28m-min'!C163</f>
        <v>Tr12x3</v>
      </c>
      <c r="E563" s="24" t="str">
        <f>'80Nm 33mm 2.28m-min'!D163</f>
        <v>Tr</v>
      </c>
      <c r="F563" s="35">
        <f>'80Nm 33mm 2.28m-min'!E163</f>
        <v>12</v>
      </c>
      <c r="G563" s="14" t="e">
        <f>'80Nm 33mm 2.28m-min'!F163</f>
        <v>#N/A</v>
      </c>
      <c r="H563" s="41">
        <f>'80Nm 33mm 2.28m-min'!G163</f>
        <v>3</v>
      </c>
      <c r="I563" s="24" t="str">
        <f>'80Nm 33mm 2.28m-min'!H163</f>
        <v>J</v>
      </c>
      <c r="J563" s="35">
        <f>'80Nm 33mm 2.28m-min'!I163</f>
        <v>28</v>
      </c>
      <c r="K563" s="35">
        <f>'80Nm 33mm 2.28m-min'!J163</f>
        <v>35</v>
      </c>
      <c r="L563" s="25">
        <f>'80Nm 33mm 2.28m-min'!K163</f>
        <v>11.3</v>
      </c>
      <c r="M563" s="24" t="str">
        <f>'80Nm 33mm 2.28m-min'!L163</f>
        <v>Acciaio C15</v>
      </c>
      <c r="N563" s="25">
        <f>'80Nm 33mm 2.28m-min'!M163</f>
        <v>16.7</v>
      </c>
      <c r="O563" s="37">
        <f>'80Nm 33mm 2.28m-min'!N163</f>
        <v>80</v>
      </c>
      <c r="P563" s="41">
        <f>'80Nm 33mm 2.28m-min'!O163</f>
        <v>33</v>
      </c>
      <c r="Q563" s="46">
        <f>'80Nm 33mm 2.28m-min'!P163</f>
        <v>2.2810000000000001</v>
      </c>
      <c r="R563" s="14">
        <f>'80Nm 33mm 2.28m-min'!Q163</f>
        <v>770</v>
      </c>
      <c r="S563" s="26">
        <f>'80Nm 33mm 2.28m-min'!R163</f>
        <v>1</v>
      </c>
    </row>
    <row r="564" spans="1:19" x14ac:dyDescent="0.25">
      <c r="A564" s="24">
        <f>'120Nm 22mm 1.52m-min'!A165</f>
        <v>1041248</v>
      </c>
      <c r="B564" s="51">
        <f>Table1[[#This Row],[Durata d''esercizio min. Doppie corse]]/(Cycle_max*60*24)</f>
        <v>20.659682539682539</v>
      </c>
      <c r="C564" s="49">
        <f>'120Nm 22mm 1.52m-min'!B165</f>
        <v>0.35799999999999998</v>
      </c>
      <c r="D564" s="24" t="str">
        <f>'120Nm 22mm 1.52m-min'!C165</f>
        <v>Tr12x3</v>
      </c>
      <c r="E564" s="24" t="str">
        <f>'120Nm 22mm 1.52m-min'!D165</f>
        <v>Tr</v>
      </c>
      <c r="F564" s="35">
        <f>'120Nm 22mm 1.52m-min'!E165</f>
        <v>12</v>
      </c>
      <c r="G564" s="14" t="e">
        <f>'120Nm 22mm 1.52m-min'!F165</f>
        <v>#N/A</v>
      </c>
      <c r="H564" s="41">
        <f>'120Nm 22mm 1.52m-min'!G165</f>
        <v>3</v>
      </c>
      <c r="I564" s="24" t="str">
        <f>'120Nm 22mm 1.52m-min'!H165</f>
        <v>J</v>
      </c>
      <c r="J564" s="35">
        <f>'120Nm 22mm 1.52m-min'!I165</f>
        <v>28</v>
      </c>
      <c r="K564" s="35">
        <f>'120Nm 22mm 1.52m-min'!J165</f>
        <v>35</v>
      </c>
      <c r="L564" s="25">
        <f>'120Nm 22mm 1.52m-min'!K165</f>
        <v>11.3</v>
      </c>
      <c r="M564" s="24" t="str">
        <f>'120Nm 22mm 1.52m-min'!L165</f>
        <v>Acciaio C15</v>
      </c>
      <c r="N564" s="25">
        <f>'120Nm 22mm 1.52m-min'!M165</f>
        <v>16.7</v>
      </c>
      <c r="O564" s="37">
        <f>'120Nm 22mm 1.52m-min'!N165</f>
        <v>120</v>
      </c>
      <c r="P564" s="41">
        <f>'120Nm 22mm 1.52m-min'!O165</f>
        <v>22</v>
      </c>
      <c r="Q564" s="46">
        <f>'120Nm 22mm 1.52m-min'!P165</f>
        <v>1.5209999999999999</v>
      </c>
      <c r="R564" s="14">
        <f>'120Nm 22mm 1.52m-min'!Q165</f>
        <v>513.33333333333337</v>
      </c>
      <c r="S564" s="26">
        <f>'120Nm 22mm 1.52m-min'!R165</f>
        <v>1</v>
      </c>
    </row>
    <row r="565" spans="1:19" x14ac:dyDescent="0.25">
      <c r="A565" s="24">
        <f>'240Nm 11mm 0.76m-min'!A165</f>
        <v>1041248</v>
      </c>
      <c r="B565" s="51">
        <f>Table1[[#This Row],[Durata d''esercizio min. Doppie corse]]/(Cycle_max*60*24)</f>
        <v>20.659682539682539</v>
      </c>
      <c r="C565" s="49">
        <f>'240Nm 11mm 0.76m-min'!B165</f>
        <v>0.65700000000000003</v>
      </c>
      <c r="D565" s="24" t="str">
        <f>'240Nm 11mm 0.76m-min'!C165</f>
        <v>Tr12x3</v>
      </c>
      <c r="E565" s="24" t="str">
        <f>'240Nm 11mm 0.76m-min'!D165</f>
        <v>Tr</v>
      </c>
      <c r="F565" s="35">
        <f>'240Nm 11mm 0.76m-min'!E165</f>
        <v>12</v>
      </c>
      <c r="G565" s="14" t="e">
        <f>'240Nm 11mm 0.76m-min'!F165</f>
        <v>#N/A</v>
      </c>
      <c r="H565" s="41">
        <f>'240Nm 11mm 0.76m-min'!G165</f>
        <v>3</v>
      </c>
      <c r="I565" s="24" t="str">
        <f>'240Nm 11mm 0.76m-min'!H165</f>
        <v>J</v>
      </c>
      <c r="J565" s="35">
        <f>'240Nm 11mm 0.76m-min'!I165</f>
        <v>28</v>
      </c>
      <c r="K565" s="35">
        <f>'240Nm 11mm 0.76m-min'!J165</f>
        <v>35</v>
      </c>
      <c r="L565" s="25">
        <f>'240Nm 11mm 0.76m-min'!K165</f>
        <v>11.3</v>
      </c>
      <c r="M565" s="24" t="str">
        <f>'240Nm 11mm 0.76m-min'!L165</f>
        <v>Acciaio C15</v>
      </c>
      <c r="N565" s="25">
        <f>'240Nm 11mm 0.76m-min'!M165</f>
        <v>16.7</v>
      </c>
      <c r="O565" s="37">
        <f>'240Nm 11mm 0.76m-min'!N165</f>
        <v>240</v>
      </c>
      <c r="P565" s="41">
        <f>'240Nm 11mm 0.76m-min'!O165</f>
        <v>11</v>
      </c>
      <c r="Q565" s="46">
        <f>'240Nm 11mm 0.76m-min'!P165</f>
        <v>0.76049999999999995</v>
      </c>
      <c r="R565" s="14">
        <f>'240Nm 11mm 0.76m-min'!Q165</f>
        <v>256.66666666666669</v>
      </c>
      <c r="S565" s="26">
        <f>'240Nm 11mm 0.76m-min'!R165</f>
        <v>1</v>
      </c>
    </row>
    <row r="566" spans="1:19" x14ac:dyDescent="0.25">
      <c r="A566" s="24">
        <f>'80Nm 33mm 2.28m-min'!A164</f>
        <v>992359</v>
      </c>
      <c r="B566" s="51">
        <f>Table1[[#This Row],[Durata d''esercizio min. Doppie corse]]/(Cycle_max*60*24)</f>
        <v>19.689662698412697</v>
      </c>
      <c r="C566" s="49">
        <f>'80Nm 33mm 2.28m-min'!B164</f>
        <v>0.82299999999999995</v>
      </c>
      <c r="D566" s="24" t="str">
        <f>'80Nm 33mm 2.28m-min'!C164</f>
        <v>Ds635x254</v>
      </c>
      <c r="E566" s="24" t="str">
        <f>'80Nm 33mm 2.28m-min'!D164</f>
        <v>Ds</v>
      </c>
      <c r="F566" s="35">
        <f>'80Nm 33mm 2.28m-min'!E164</f>
        <v>635</v>
      </c>
      <c r="G566" s="14" t="e">
        <f>'80Nm 33mm 2.28m-min'!F164</f>
        <v>#N/A</v>
      </c>
      <c r="H566" s="41">
        <f>'80Nm 33mm 2.28m-min'!G164</f>
        <v>254</v>
      </c>
      <c r="I566" s="24" t="str">
        <f>'80Nm 33mm 2.28m-min'!H164</f>
        <v>J</v>
      </c>
      <c r="J566" s="35">
        <f>'80Nm 33mm 2.28m-min'!I164</f>
        <v>13</v>
      </c>
      <c r="K566" s="35">
        <f>'80Nm 33mm 2.28m-min'!J164</f>
        <v>15</v>
      </c>
      <c r="L566" s="25">
        <f>'80Nm 33mm 2.28m-min'!K164</f>
        <v>16.579999999999998</v>
      </c>
      <c r="M566" s="24" t="str">
        <f>'80Nm 33mm 2.28m-min'!L164</f>
        <v>Acciaio inox</v>
      </c>
      <c r="N566" s="25">
        <f>'80Nm 33mm 2.28m-min'!M164</f>
        <v>53.48</v>
      </c>
      <c r="O566" s="37">
        <f>'80Nm 33mm 2.28m-min'!N164</f>
        <v>80</v>
      </c>
      <c r="P566" s="41">
        <f>'80Nm 33mm 2.28m-min'!O164</f>
        <v>33</v>
      </c>
      <c r="Q566" s="46">
        <f>'80Nm 33mm 2.28m-min'!P164</f>
        <v>2.2810000000000001</v>
      </c>
      <c r="R566" s="14">
        <f>'80Nm 33mm 2.28m-min'!Q164</f>
        <v>9.0944881889763778</v>
      </c>
      <c r="S566" s="26">
        <f>'80Nm 33mm 2.28m-min'!R164</f>
        <v>1</v>
      </c>
    </row>
    <row r="567" spans="1:19" x14ac:dyDescent="0.25">
      <c r="A567" s="24">
        <f>'120Nm 22mm 1.52m-min'!A166</f>
        <v>992359</v>
      </c>
      <c r="B567" s="51">
        <f>Table1[[#This Row],[Durata d''esercizio min. Doppie corse]]/(Cycle_max*60*24)</f>
        <v>19.689662698412697</v>
      </c>
      <c r="C567" s="49">
        <f>'120Nm 22mm 1.52m-min'!B166</f>
        <v>1.204</v>
      </c>
      <c r="D567" s="24" t="str">
        <f>'120Nm 22mm 1.52m-min'!C166</f>
        <v>Ds635x254</v>
      </c>
      <c r="E567" s="24" t="str">
        <f>'120Nm 22mm 1.52m-min'!D166</f>
        <v>Ds</v>
      </c>
      <c r="F567" s="35">
        <f>'120Nm 22mm 1.52m-min'!E166</f>
        <v>635</v>
      </c>
      <c r="G567" s="14" t="e">
        <f>'120Nm 22mm 1.52m-min'!F166</f>
        <v>#N/A</v>
      </c>
      <c r="H567" s="41">
        <f>'120Nm 22mm 1.52m-min'!G166</f>
        <v>254</v>
      </c>
      <c r="I567" s="24" t="str">
        <f>'120Nm 22mm 1.52m-min'!H166</f>
        <v>J</v>
      </c>
      <c r="J567" s="35">
        <f>'120Nm 22mm 1.52m-min'!I166</f>
        <v>13</v>
      </c>
      <c r="K567" s="35">
        <f>'120Nm 22mm 1.52m-min'!J166</f>
        <v>15</v>
      </c>
      <c r="L567" s="25">
        <f>'120Nm 22mm 1.52m-min'!K166</f>
        <v>16.579999999999998</v>
      </c>
      <c r="M567" s="24" t="str">
        <f>'120Nm 22mm 1.52m-min'!L166</f>
        <v>Acciaio inox</v>
      </c>
      <c r="N567" s="25">
        <f>'120Nm 22mm 1.52m-min'!M166</f>
        <v>53.48</v>
      </c>
      <c r="O567" s="37">
        <f>'120Nm 22mm 1.52m-min'!N166</f>
        <v>120</v>
      </c>
      <c r="P567" s="41">
        <f>'120Nm 22mm 1.52m-min'!O166</f>
        <v>22</v>
      </c>
      <c r="Q567" s="46">
        <f>'120Nm 22mm 1.52m-min'!P166</f>
        <v>1.5209999999999999</v>
      </c>
      <c r="R567" s="14">
        <f>'120Nm 22mm 1.52m-min'!Q166</f>
        <v>6.0629921259842519</v>
      </c>
      <c r="S567" s="26">
        <f>'120Nm 22mm 1.52m-min'!R166</f>
        <v>1</v>
      </c>
    </row>
    <row r="568" spans="1:19" x14ac:dyDescent="0.25">
      <c r="A568" s="24">
        <f>'240Nm 11mm 0.76m-min'!A166</f>
        <v>992359</v>
      </c>
      <c r="B568" s="51">
        <f>Table1[[#This Row],[Durata d''esercizio min. Doppie corse]]/(Cycle_max*60*24)</f>
        <v>19.689662698412697</v>
      </c>
      <c r="C568" s="49">
        <f>'240Nm 11mm 0.76m-min'!B166</f>
        <v>2.3479999999999999</v>
      </c>
      <c r="D568" s="24" t="str">
        <f>'240Nm 11mm 0.76m-min'!C166</f>
        <v>Ds635x254</v>
      </c>
      <c r="E568" s="24" t="str">
        <f>'240Nm 11mm 0.76m-min'!D166</f>
        <v>Ds</v>
      </c>
      <c r="F568" s="35">
        <f>'240Nm 11mm 0.76m-min'!E166</f>
        <v>635</v>
      </c>
      <c r="G568" s="14" t="e">
        <f>'240Nm 11mm 0.76m-min'!F166</f>
        <v>#N/A</v>
      </c>
      <c r="H568" s="41">
        <f>'240Nm 11mm 0.76m-min'!G166</f>
        <v>254</v>
      </c>
      <c r="I568" s="24" t="str">
        <f>'240Nm 11mm 0.76m-min'!H166</f>
        <v>J</v>
      </c>
      <c r="J568" s="35">
        <f>'240Nm 11mm 0.76m-min'!I166</f>
        <v>13</v>
      </c>
      <c r="K568" s="35">
        <f>'240Nm 11mm 0.76m-min'!J166</f>
        <v>15</v>
      </c>
      <c r="L568" s="25">
        <f>'240Nm 11mm 0.76m-min'!K166</f>
        <v>16.579999999999998</v>
      </c>
      <c r="M568" s="24" t="str">
        <f>'240Nm 11mm 0.76m-min'!L166</f>
        <v>Acciaio inox</v>
      </c>
      <c r="N568" s="25">
        <f>'240Nm 11mm 0.76m-min'!M166</f>
        <v>53.48</v>
      </c>
      <c r="O568" s="37">
        <f>'240Nm 11mm 0.76m-min'!N166</f>
        <v>240</v>
      </c>
      <c r="P568" s="41">
        <f>'240Nm 11mm 0.76m-min'!O166</f>
        <v>11</v>
      </c>
      <c r="Q568" s="46">
        <f>'240Nm 11mm 0.76m-min'!P166</f>
        <v>0.76049999999999995</v>
      </c>
      <c r="R568" s="14">
        <f>'240Nm 11mm 0.76m-min'!Q166</f>
        <v>3.0314960629921259</v>
      </c>
      <c r="S568" s="26">
        <f>'240Nm 11mm 0.76m-min'!R166</f>
        <v>1</v>
      </c>
    </row>
    <row r="569" spans="1:19" x14ac:dyDescent="0.25">
      <c r="A569" s="24">
        <f>'80Nm 33mm 2.28m-min'!A165</f>
        <v>992114</v>
      </c>
      <c r="B569" s="51">
        <f>Table1[[#This Row],[Durata d''esercizio min. Doppie corse]]/(Cycle_max*60*24)</f>
        <v>19.684801587301589</v>
      </c>
      <c r="C569" s="49">
        <f>'80Nm 33mm 2.28m-min'!B165</f>
        <v>0.25900000000000001</v>
      </c>
      <c r="D569" s="24" t="str">
        <f>'80Nm 33mm 2.28m-min'!C165</f>
        <v>Tr12x3</v>
      </c>
      <c r="E569" s="24" t="str">
        <f>'80Nm 33mm 2.28m-min'!D165</f>
        <v>Tr</v>
      </c>
      <c r="F569" s="35">
        <f>'80Nm 33mm 2.28m-min'!E165</f>
        <v>12</v>
      </c>
      <c r="G569" s="14" t="e">
        <f>'80Nm 33mm 2.28m-min'!F165</f>
        <v>#N/A</v>
      </c>
      <c r="H569" s="41">
        <f>'80Nm 33mm 2.28m-min'!G165</f>
        <v>3</v>
      </c>
      <c r="I569" s="24" t="str">
        <f>'80Nm 33mm 2.28m-min'!H165</f>
        <v>W300</v>
      </c>
      <c r="J569" s="35">
        <f>'80Nm 33mm 2.28m-min'!I165</f>
        <v>28</v>
      </c>
      <c r="K569" s="35">
        <f>'80Nm 33mm 2.28m-min'!J165</f>
        <v>35</v>
      </c>
      <c r="L569" s="25">
        <f>'80Nm 33mm 2.28m-min'!K165</f>
        <v>14.11</v>
      </c>
      <c r="M569" s="24" t="str">
        <f>'80Nm 33mm 2.28m-min'!L165</f>
        <v>Acciaio C15</v>
      </c>
      <c r="N569" s="25">
        <f>'80Nm 33mm 2.28m-min'!M165</f>
        <v>16.7</v>
      </c>
      <c r="O569" s="37">
        <f>'80Nm 33mm 2.28m-min'!N165</f>
        <v>80</v>
      </c>
      <c r="P569" s="41">
        <f>'80Nm 33mm 2.28m-min'!O165</f>
        <v>33</v>
      </c>
      <c r="Q569" s="46">
        <f>'80Nm 33mm 2.28m-min'!P165</f>
        <v>2.2810000000000001</v>
      </c>
      <c r="R569" s="14">
        <f>'80Nm 33mm 2.28m-min'!Q165</f>
        <v>770</v>
      </c>
      <c r="S569" s="26">
        <f>'80Nm 33mm 2.28m-min'!R165</f>
        <v>1</v>
      </c>
    </row>
    <row r="570" spans="1:19" x14ac:dyDescent="0.25">
      <c r="A570" s="24">
        <f>'120Nm 22mm 1.52m-min'!A167</f>
        <v>992114</v>
      </c>
      <c r="B570" s="51">
        <f>Table1[[#This Row],[Durata d''esercizio min. Doppie corse]]/(Cycle_max*60*24)</f>
        <v>19.684801587301589</v>
      </c>
      <c r="C570" s="49">
        <f>'120Nm 22mm 1.52m-min'!B167</f>
        <v>0.35799999999999998</v>
      </c>
      <c r="D570" s="24" t="str">
        <f>'120Nm 22mm 1.52m-min'!C167</f>
        <v>Tr12x3</v>
      </c>
      <c r="E570" s="24" t="str">
        <f>'120Nm 22mm 1.52m-min'!D167</f>
        <v>Tr</v>
      </c>
      <c r="F570" s="35">
        <f>'120Nm 22mm 1.52m-min'!E167</f>
        <v>12</v>
      </c>
      <c r="G570" s="14" t="e">
        <f>'120Nm 22mm 1.52m-min'!F167</f>
        <v>#N/A</v>
      </c>
      <c r="H570" s="41">
        <f>'120Nm 22mm 1.52m-min'!G167</f>
        <v>3</v>
      </c>
      <c r="I570" s="24" t="str">
        <f>'120Nm 22mm 1.52m-min'!H167</f>
        <v>W300</v>
      </c>
      <c r="J570" s="35">
        <f>'120Nm 22mm 1.52m-min'!I167</f>
        <v>28</v>
      </c>
      <c r="K570" s="35">
        <f>'120Nm 22mm 1.52m-min'!J167</f>
        <v>35</v>
      </c>
      <c r="L570" s="25">
        <f>'120Nm 22mm 1.52m-min'!K167</f>
        <v>14.11</v>
      </c>
      <c r="M570" s="24" t="str">
        <f>'120Nm 22mm 1.52m-min'!L167</f>
        <v>Acciaio C15</v>
      </c>
      <c r="N570" s="25">
        <f>'120Nm 22mm 1.52m-min'!M167</f>
        <v>16.7</v>
      </c>
      <c r="O570" s="37">
        <f>'120Nm 22mm 1.52m-min'!N167</f>
        <v>120</v>
      </c>
      <c r="P570" s="41">
        <f>'120Nm 22mm 1.52m-min'!O167</f>
        <v>22</v>
      </c>
      <c r="Q570" s="46">
        <f>'120Nm 22mm 1.52m-min'!P167</f>
        <v>1.5209999999999999</v>
      </c>
      <c r="R570" s="14">
        <f>'120Nm 22mm 1.52m-min'!Q167</f>
        <v>513.33333333333337</v>
      </c>
      <c r="S570" s="26">
        <f>'120Nm 22mm 1.52m-min'!R167</f>
        <v>1</v>
      </c>
    </row>
    <row r="571" spans="1:19" x14ac:dyDescent="0.25">
      <c r="A571" s="24">
        <f>'240Nm 11mm 0.76m-min'!A167</f>
        <v>992114</v>
      </c>
      <c r="B571" s="51">
        <f>Table1[[#This Row],[Durata d''esercizio min. Doppie corse]]/(Cycle_max*60*24)</f>
        <v>19.684801587301589</v>
      </c>
      <c r="C571" s="49">
        <f>'240Nm 11mm 0.76m-min'!B167</f>
        <v>0.65700000000000003</v>
      </c>
      <c r="D571" s="24" t="str">
        <f>'240Nm 11mm 0.76m-min'!C167</f>
        <v>Tr12x3</v>
      </c>
      <c r="E571" s="24" t="str">
        <f>'240Nm 11mm 0.76m-min'!D167</f>
        <v>Tr</v>
      </c>
      <c r="F571" s="35">
        <f>'240Nm 11mm 0.76m-min'!E167</f>
        <v>12</v>
      </c>
      <c r="G571" s="14" t="e">
        <f>'240Nm 11mm 0.76m-min'!F167</f>
        <v>#N/A</v>
      </c>
      <c r="H571" s="41">
        <f>'240Nm 11mm 0.76m-min'!G167</f>
        <v>3</v>
      </c>
      <c r="I571" s="24" t="str">
        <f>'240Nm 11mm 0.76m-min'!H167</f>
        <v>W300</v>
      </c>
      <c r="J571" s="35">
        <f>'240Nm 11mm 0.76m-min'!I167</f>
        <v>28</v>
      </c>
      <c r="K571" s="35">
        <f>'240Nm 11mm 0.76m-min'!J167</f>
        <v>35</v>
      </c>
      <c r="L571" s="25">
        <f>'240Nm 11mm 0.76m-min'!K167</f>
        <v>14.11</v>
      </c>
      <c r="M571" s="24" t="str">
        <f>'240Nm 11mm 0.76m-min'!L167</f>
        <v>Acciaio C15</v>
      </c>
      <c r="N571" s="25">
        <f>'240Nm 11mm 0.76m-min'!M167</f>
        <v>16.7</v>
      </c>
      <c r="O571" s="37">
        <f>'240Nm 11mm 0.76m-min'!N167</f>
        <v>240</v>
      </c>
      <c r="P571" s="41">
        <f>'240Nm 11mm 0.76m-min'!O167</f>
        <v>11</v>
      </c>
      <c r="Q571" s="46">
        <f>'240Nm 11mm 0.76m-min'!P167</f>
        <v>0.76049999999999995</v>
      </c>
      <c r="R571" s="14">
        <f>'240Nm 11mm 0.76m-min'!Q167</f>
        <v>256.66666666666669</v>
      </c>
      <c r="S571" s="26">
        <f>'240Nm 11mm 0.76m-min'!R167</f>
        <v>1</v>
      </c>
    </row>
    <row r="572" spans="1:19" x14ac:dyDescent="0.25">
      <c r="A572" s="24">
        <f>'80Nm 33mm 2.28m-min'!A166</f>
        <v>974430</v>
      </c>
      <c r="B572" s="51">
        <f>Table1[[#This Row],[Durata d''esercizio min. Doppie corse]]/(Cycle_max*60*24)</f>
        <v>19.333928571428572</v>
      </c>
      <c r="C572" s="49">
        <f>'80Nm 33mm 2.28m-min'!B166</f>
        <v>0.25900000000000001</v>
      </c>
      <c r="D572" s="24" t="str">
        <f>'80Nm 33mm 2.28m-min'!C166</f>
        <v>Tr12x3</v>
      </c>
      <c r="E572" s="24" t="str">
        <f>'80Nm 33mm 2.28m-min'!D166</f>
        <v>Tr</v>
      </c>
      <c r="F572" s="35">
        <f>'80Nm 33mm 2.28m-min'!E166</f>
        <v>12</v>
      </c>
      <c r="G572" s="14" t="e">
        <f>'80Nm 33mm 2.28m-min'!F166</f>
        <v>#N/A</v>
      </c>
      <c r="H572" s="41">
        <f>'80Nm 33mm 2.28m-min'!G166</f>
        <v>3</v>
      </c>
      <c r="I572" s="24" t="str">
        <f>'80Nm 33mm 2.28m-min'!H166</f>
        <v>R</v>
      </c>
      <c r="J572" s="35">
        <f>'80Nm 33mm 2.28m-min'!I166</f>
        <v>28</v>
      </c>
      <c r="K572" s="35">
        <f>'80Nm 33mm 2.28m-min'!J166</f>
        <v>35</v>
      </c>
      <c r="L572" s="25">
        <f>'80Nm 33mm 2.28m-min'!K166</f>
        <v>9.14</v>
      </c>
      <c r="M572" s="24" t="str">
        <f>'80Nm 33mm 2.28m-min'!L166</f>
        <v>Acciaio C15</v>
      </c>
      <c r="N572" s="25">
        <f>'80Nm 33mm 2.28m-min'!M166</f>
        <v>16.7</v>
      </c>
      <c r="O572" s="37">
        <f>'80Nm 33mm 2.28m-min'!N166</f>
        <v>80</v>
      </c>
      <c r="P572" s="41">
        <f>'80Nm 33mm 2.28m-min'!O166</f>
        <v>33</v>
      </c>
      <c r="Q572" s="46">
        <f>'80Nm 33mm 2.28m-min'!P166</f>
        <v>2.2810000000000001</v>
      </c>
      <c r="R572" s="14">
        <f>'80Nm 33mm 2.28m-min'!Q166</f>
        <v>770</v>
      </c>
      <c r="S572" s="26">
        <f>'80Nm 33mm 2.28m-min'!R166</f>
        <v>1</v>
      </c>
    </row>
    <row r="573" spans="1:19" x14ac:dyDescent="0.25">
      <c r="A573" s="24">
        <f>'120Nm 22mm 1.52m-min'!A168</f>
        <v>974430</v>
      </c>
      <c r="B573" s="51">
        <f>Table1[[#This Row],[Durata d''esercizio min. Doppie corse]]/(Cycle_max*60*24)</f>
        <v>19.333928571428572</v>
      </c>
      <c r="C573" s="49">
        <f>'120Nm 22mm 1.52m-min'!B168</f>
        <v>0.35799999999999998</v>
      </c>
      <c r="D573" s="24" t="str">
        <f>'120Nm 22mm 1.52m-min'!C168</f>
        <v>Tr12x3</v>
      </c>
      <c r="E573" s="24" t="str">
        <f>'120Nm 22mm 1.52m-min'!D168</f>
        <v>Tr</v>
      </c>
      <c r="F573" s="35">
        <f>'120Nm 22mm 1.52m-min'!E168</f>
        <v>12</v>
      </c>
      <c r="G573" s="14" t="e">
        <f>'120Nm 22mm 1.52m-min'!F168</f>
        <v>#N/A</v>
      </c>
      <c r="H573" s="41">
        <f>'120Nm 22mm 1.52m-min'!G168</f>
        <v>3</v>
      </c>
      <c r="I573" s="24" t="str">
        <f>'120Nm 22mm 1.52m-min'!H168</f>
        <v>R</v>
      </c>
      <c r="J573" s="35">
        <f>'120Nm 22mm 1.52m-min'!I168</f>
        <v>28</v>
      </c>
      <c r="K573" s="35">
        <f>'120Nm 22mm 1.52m-min'!J168</f>
        <v>35</v>
      </c>
      <c r="L573" s="25">
        <f>'120Nm 22mm 1.52m-min'!K168</f>
        <v>9.14</v>
      </c>
      <c r="M573" s="24" t="str">
        <f>'120Nm 22mm 1.52m-min'!L168</f>
        <v>Acciaio C15</v>
      </c>
      <c r="N573" s="25">
        <f>'120Nm 22mm 1.52m-min'!M168</f>
        <v>16.7</v>
      </c>
      <c r="O573" s="37">
        <f>'120Nm 22mm 1.52m-min'!N168</f>
        <v>120</v>
      </c>
      <c r="P573" s="41">
        <f>'120Nm 22mm 1.52m-min'!O168</f>
        <v>22</v>
      </c>
      <c r="Q573" s="46">
        <f>'120Nm 22mm 1.52m-min'!P168</f>
        <v>1.5209999999999999</v>
      </c>
      <c r="R573" s="14">
        <f>'120Nm 22mm 1.52m-min'!Q168</f>
        <v>513.33333333333337</v>
      </c>
      <c r="S573" s="26">
        <f>'120Nm 22mm 1.52m-min'!R168</f>
        <v>1</v>
      </c>
    </row>
    <row r="574" spans="1:19" x14ac:dyDescent="0.25">
      <c r="A574" s="24">
        <f>'240Nm 11mm 0.76m-min'!A168</f>
        <v>974430</v>
      </c>
      <c r="B574" s="51">
        <f>Table1[[#This Row],[Durata d''esercizio min. Doppie corse]]/(Cycle_max*60*24)</f>
        <v>19.333928571428572</v>
      </c>
      <c r="C574" s="49">
        <f>'240Nm 11mm 0.76m-min'!B168</f>
        <v>0.65700000000000003</v>
      </c>
      <c r="D574" s="24" t="str">
        <f>'240Nm 11mm 0.76m-min'!C168</f>
        <v>Tr12x3</v>
      </c>
      <c r="E574" s="24" t="str">
        <f>'240Nm 11mm 0.76m-min'!D168</f>
        <v>Tr</v>
      </c>
      <c r="F574" s="35">
        <f>'240Nm 11mm 0.76m-min'!E168</f>
        <v>12</v>
      </c>
      <c r="G574" s="14" t="e">
        <f>'240Nm 11mm 0.76m-min'!F168</f>
        <v>#N/A</v>
      </c>
      <c r="H574" s="41">
        <f>'240Nm 11mm 0.76m-min'!G168</f>
        <v>3</v>
      </c>
      <c r="I574" s="24" t="str">
        <f>'240Nm 11mm 0.76m-min'!H168</f>
        <v>R</v>
      </c>
      <c r="J574" s="35">
        <f>'240Nm 11mm 0.76m-min'!I168</f>
        <v>28</v>
      </c>
      <c r="K574" s="35">
        <f>'240Nm 11mm 0.76m-min'!J168</f>
        <v>35</v>
      </c>
      <c r="L574" s="25">
        <f>'240Nm 11mm 0.76m-min'!K168</f>
        <v>9.14</v>
      </c>
      <c r="M574" s="24" t="str">
        <f>'240Nm 11mm 0.76m-min'!L168</f>
        <v>Acciaio C15</v>
      </c>
      <c r="N574" s="25">
        <f>'240Nm 11mm 0.76m-min'!M168</f>
        <v>16.7</v>
      </c>
      <c r="O574" s="37">
        <f>'240Nm 11mm 0.76m-min'!N168</f>
        <v>240</v>
      </c>
      <c r="P574" s="41">
        <f>'240Nm 11mm 0.76m-min'!O168</f>
        <v>11</v>
      </c>
      <c r="Q574" s="46">
        <f>'240Nm 11mm 0.76m-min'!P168</f>
        <v>0.76049999999999995</v>
      </c>
      <c r="R574" s="14">
        <f>'240Nm 11mm 0.76m-min'!Q168</f>
        <v>256.66666666666669</v>
      </c>
      <c r="S574" s="26">
        <f>'240Nm 11mm 0.76m-min'!R168</f>
        <v>1</v>
      </c>
    </row>
    <row r="575" spans="1:19" x14ac:dyDescent="0.25">
      <c r="A575" s="24">
        <f>'80Nm 33mm 2.28m-min'!A167</f>
        <v>915703</v>
      </c>
      <c r="B575" s="51">
        <f>Table1[[#This Row],[Durata d''esercizio min. Doppie corse]]/(Cycle_max*60*24)</f>
        <v>18.168710317460317</v>
      </c>
      <c r="C575" s="49">
        <f>'80Nm 33mm 2.28m-min'!B167</f>
        <v>0.66600000000000004</v>
      </c>
      <c r="D575" s="24" t="str">
        <f>'80Nm 33mm 2.28m-min'!C167</f>
        <v>Ds8x24</v>
      </c>
      <c r="E575" s="24" t="str">
        <f>'80Nm 33mm 2.28m-min'!D167</f>
        <v>Ds</v>
      </c>
      <c r="F575" s="35">
        <f>'80Nm 33mm 2.28m-min'!E167</f>
        <v>8</v>
      </c>
      <c r="G575" s="14" t="e">
        <f>'80Nm 33mm 2.28m-min'!F167</f>
        <v>#N/A</v>
      </c>
      <c r="H575" s="41">
        <f>'80Nm 33mm 2.28m-min'!G167</f>
        <v>24</v>
      </c>
      <c r="I575" s="24" t="str">
        <f>'80Nm 33mm 2.28m-min'!H167</f>
        <v>J</v>
      </c>
      <c r="J575" s="35">
        <f>'80Nm 33mm 2.28m-min'!I167</f>
        <v>20</v>
      </c>
      <c r="K575" s="35">
        <f>'80Nm 33mm 2.28m-min'!J167</f>
        <v>20</v>
      </c>
      <c r="L575" s="25" t="str">
        <f>'80Nm 33mm 2.28m-min'!K167</f>
        <v>Su richiesta</v>
      </c>
      <c r="M575" s="24" t="str">
        <f>'80Nm 33mm 2.28m-min'!L167</f>
        <v>Acciaio inox</v>
      </c>
      <c r="N575" s="25" t="str">
        <f>'80Nm 33mm 2.28m-min'!M167</f>
        <v>Su richiesta</v>
      </c>
      <c r="O575" s="37">
        <f>'80Nm 33mm 2.28m-min'!N167</f>
        <v>80</v>
      </c>
      <c r="P575" s="41">
        <f>'80Nm 33mm 2.28m-min'!O167</f>
        <v>33</v>
      </c>
      <c r="Q575" s="46">
        <f>'80Nm 33mm 2.28m-min'!P167</f>
        <v>2.2810000000000001</v>
      </c>
      <c r="R575" s="14">
        <f>'80Nm 33mm 2.28m-min'!Q167</f>
        <v>96.25</v>
      </c>
      <c r="S575" s="26">
        <f>'80Nm 33mm 2.28m-min'!R167</f>
        <v>1</v>
      </c>
    </row>
    <row r="576" spans="1:19" x14ac:dyDescent="0.25">
      <c r="A576" s="24">
        <f>'120Nm 22mm 1.52m-min'!A169</f>
        <v>915703</v>
      </c>
      <c r="B576" s="51">
        <f>Table1[[#This Row],[Durata d''esercizio min. Doppie corse]]/(Cycle_max*60*24)</f>
        <v>18.168710317460317</v>
      </c>
      <c r="C576" s="49">
        <f>'120Nm 22mm 1.52m-min'!B169</f>
        <v>0.96899999999999997</v>
      </c>
      <c r="D576" s="24" t="str">
        <f>'120Nm 22mm 1.52m-min'!C169</f>
        <v>Ds8x24</v>
      </c>
      <c r="E576" s="24" t="str">
        <f>'120Nm 22mm 1.52m-min'!D169</f>
        <v>Ds</v>
      </c>
      <c r="F576" s="35">
        <f>'120Nm 22mm 1.52m-min'!E169</f>
        <v>8</v>
      </c>
      <c r="G576" s="14" t="e">
        <f>'120Nm 22mm 1.52m-min'!F169</f>
        <v>#N/A</v>
      </c>
      <c r="H576" s="41">
        <f>'120Nm 22mm 1.52m-min'!G169</f>
        <v>24</v>
      </c>
      <c r="I576" s="24" t="str">
        <f>'120Nm 22mm 1.52m-min'!H169</f>
        <v>J</v>
      </c>
      <c r="J576" s="35">
        <f>'120Nm 22mm 1.52m-min'!I169</f>
        <v>20</v>
      </c>
      <c r="K576" s="35">
        <f>'120Nm 22mm 1.52m-min'!J169</f>
        <v>20</v>
      </c>
      <c r="L576" s="25" t="str">
        <f>'120Nm 22mm 1.52m-min'!K169</f>
        <v>Su richiesta</v>
      </c>
      <c r="M576" s="24" t="str">
        <f>'120Nm 22mm 1.52m-min'!L169</f>
        <v>Acciaio inox</v>
      </c>
      <c r="N576" s="25" t="str">
        <f>'120Nm 22mm 1.52m-min'!M169</f>
        <v>Su richiesta</v>
      </c>
      <c r="O576" s="37">
        <f>'120Nm 22mm 1.52m-min'!N169</f>
        <v>120</v>
      </c>
      <c r="P576" s="41">
        <f>'120Nm 22mm 1.52m-min'!O169</f>
        <v>22</v>
      </c>
      <c r="Q576" s="46">
        <f>'120Nm 22mm 1.52m-min'!P169</f>
        <v>1.5209999999999999</v>
      </c>
      <c r="R576" s="14">
        <f>'120Nm 22mm 1.52m-min'!Q169</f>
        <v>64.166666666666671</v>
      </c>
      <c r="S576" s="26">
        <f>'120Nm 22mm 1.52m-min'!R169</f>
        <v>1</v>
      </c>
    </row>
    <row r="577" spans="1:19" x14ac:dyDescent="0.25">
      <c r="A577" s="24">
        <f>'240Nm 11mm 0.76m-min'!A169</f>
        <v>915703</v>
      </c>
      <c r="B577" s="51">
        <f>Table1[[#This Row],[Durata d''esercizio min. Doppie corse]]/(Cycle_max*60*24)</f>
        <v>18.168710317460317</v>
      </c>
      <c r="C577" s="49">
        <f>'240Nm 11mm 0.76m-min'!B169</f>
        <v>1.879</v>
      </c>
      <c r="D577" s="24" t="str">
        <f>'240Nm 11mm 0.76m-min'!C169</f>
        <v>Ds8x24</v>
      </c>
      <c r="E577" s="24" t="str">
        <f>'240Nm 11mm 0.76m-min'!D169</f>
        <v>Ds</v>
      </c>
      <c r="F577" s="35">
        <f>'240Nm 11mm 0.76m-min'!E169</f>
        <v>8</v>
      </c>
      <c r="G577" s="14" t="e">
        <f>'240Nm 11mm 0.76m-min'!F169</f>
        <v>#N/A</v>
      </c>
      <c r="H577" s="41">
        <f>'240Nm 11mm 0.76m-min'!G169</f>
        <v>24</v>
      </c>
      <c r="I577" s="24" t="str">
        <f>'240Nm 11mm 0.76m-min'!H169</f>
        <v>J</v>
      </c>
      <c r="J577" s="35">
        <f>'240Nm 11mm 0.76m-min'!I169</f>
        <v>20</v>
      </c>
      <c r="K577" s="35">
        <f>'240Nm 11mm 0.76m-min'!J169</f>
        <v>20</v>
      </c>
      <c r="L577" s="25" t="str">
        <f>'240Nm 11mm 0.76m-min'!K169</f>
        <v>Su richiesta</v>
      </c>
      <c r="M577" s="24" t="str">
        <f>'240Nm 11mm 0.76m-min'!L169</f>
        <v>Acciaio inox</v>
      </c>
      <c r="N577" s="25" t="str">
        <f>'240Nm 11mm 0.76m-min'!M169</f>
        <v>Su richiesta</v>
      </c>
      <c r="O577" s="37">
        <f>'240Nm 11mm 0.76m-min'!N169</f>
        <v>240</v>
      </c>
      <c r="P577" s="41">
        <f>'240Nm 11mm 0.76m-min'!O169</f>
        <v>11</v>
      </c>
      <c r="Q577" s="46">
        <f>'240Nm 11mm 0.76m-min'!P169</f>
        <v>0.76049999999999995</v>
      </c>
      <c r="R577" s="14">
        <f>'240Nm 11mm 0.76m-min'!Q169</f>
        <v>32.083333333333336</v>
      </c>
      <c r="S577" s="26">
        <f>'240Nm 11mm 0.76m-min'!R169</f>
        <v>1</v>
      </c>
    </row>
    <row r="578" spans="1:19" x14ac:dyDescent="0.25">
      <c r="A578" s="24">
        <f>'80Nm 33mm 2.28m-min'!A168</f>
        <v>885470</v>
      </c>
      <c r="B578" s="51">
        <f>Table1[[#This Row],[Durata d''esercizio min. Doppie corse]]/(Cycle_max*60*24)</f>
        <v>17.568849206349206</v>
      </c>
      <c r="C578" s="49">
        <f>'80Nm 33mm 2.28m-min'!B168</f>
        <v>0.23200000000000001</v>
      </c>
      <c r="D578" s="24" t="str">
        <f>'80Nm 33mm 2.28m-min'!C168</f>
        <v>Ds635x508</v>
      </c>
      <c r="E578" s="24" t="str">
        <f>'80Nm 33mm 2.28m-min'!D168</f>
        <v>Ds</v>
      </c>
      <c r="F578" s="35">
        <f>'80Nm 33mm 2.28m-min'!E168</f>
        <v>635</v>
      </c>
      <c r="G578" s="14" t="e">
        <f>'80Nm 33mm 2.28m-min'!F168</f>
        <v>#N/A</v>
      </c>
      <c r="H578" s="41">
        <f>'80Nm 33mm 2.28m-min'!G168</f>
        <v>508</v>
      </c>
      <c r="I578" s="24" t="str">
        <f>'80Nm 33mm 2.28m-min'!H168</f>
        <v>J</v>
      </c>
      <c r="J578" s="35">
        <f>'80Nm 33mm 2.28m-min'!I168</f>
        <v>13</v>
      </c>
      <c r="K578" s="35">
        <f>'80Nm 33mm 2.28m-min'!J168</f>
        <v>15</v>
      </c>
      <c r="L578" s="25">
        <f>'80Nm 33mm 2.28m-min'!K168</f>
        <v>16.579999999999998</v>
      </c>
      <c r="M578" s="24" t="str">
        <f>'80Nm 33mm 2.28m-min'!L168</f>
        <v>Acciaio inox</v>
      </c>
      <c r="N578" s="25">
        <f>'80Nm 33mm 2.28m-min'!M168</f>
        <v>44.48</v>
      </c>
      <c r="O578" s="37">
        <f>'80Nm 33mm 2.28m-min'!N168</f>
        <v>80</v>
      </c>
      <c r="P578" s="41">
        <f>'80Nm 33mm 2.28m-min'!O168</f>
        <v>33</v>
      </c>
      <c r="Q578" s="46">
        <f>'80Nm 33mm 2.28m-min'!P168</f>
        <v>2.2810000000000001</v>
      </c>
      <c r="R578" s="14">
        <f>'80Nm 33mm 2.28m-min'!Q168</f>
        <v>4.5472440944881889</v>
      </c>
      <c r="S578" s="26">
        <f>'80Nm 33mm 2.28m-min'!R168</f>
        <v>1</v>
      </c>
    </row>
    <row r="579" spans="1:19" x14ac:dyDescent="0.25">
      <c r="A579" s="24">
        <f>'120Nm 22mm 1.52m-min'!A170</f>
        <v>885470</v>
      </c>
      <c r="B579" s="51">
        <f>Table1[[#This Row],[Durata d''esercizio min. Doppie corse]]/(Cycle_max*60*24)</f>
        <v>17.568849206349206</v>
      </c>
      <c r="C579" s="49">
        <f>'120Nm 22mm 1.52m-min'!B170</f>
        <v>0.318</v>
      </c>
      <c r="D579" s="24" t="str">
        <f>'120Nm 22mm 1.52m-min'!C170</f>
        <v>Ds635x508</v>
      </c>
      <c r="E579" s="24" t="str">
        <f>'120Nm 22mm 1.52m-min'!D170</f>
        <v>Ds</v>
      </c>
      <c r="F579" s="35">
        <f>'120Nm 22mm 1.52m-min'!E170</f>
        <v>635</v>
      </c>
      <c r="G579" s="14" t="e">
        <f>'120Nm 22mm 1.52m-min'!F170</f>
        <v>#N/A</v>
      </c>
      <c r="H579" s="41">
        <f>'120Nm 22mm 1.52m-min'!G170</f>
        <v>508</v>
      </c>
      <c r="I579" s="24" t="str">
        <f>'120Nm 22mm 1.52m-min'!H170</f>
        <v>J</v>
      </c>
      <c r="J579" s="35">
        <f>'120Nm 22mm 1.52m-min'!I170</f>
        <v>13</v>
      </c>
      <c r="K579" s="35">
        <f>'120Nm 22mm 1.52m-min'!J170</f>
        <v>15</v>
      </c>
      <c r="L579" s="25">
        <f>'120Nm 22mm 1.52m-min'!K170</f>
        <v>16.579999999999998</v>
      </c>
      <c r="M579" s="24" t="str">
        <f>'120Nm 22mm 1.52m-min'!L170</f>
        <v>Acciaio inox</v>
      </c>
      <c r="N579" s="25">
        <f>'120Nm 22mm 1.52m-min'!M170</f>
        <v>44.48</v>
      </c>
      <c r="O579" s="37">
        <f>'120Nm 22mm 1.52m-min'!N170</f>
        <v>120</v>
      </c>
      <c r="P579" s="41">
        <f>'120Nm 22mm 1.52m-min'!O170</f>
        <v>22</v>
      </c>
      <c r="Q579" s="46">
        <f>'120Nm 22mm 1.52m-min'!P170</f>
        <v>1.5209999999999999</v>
      </c>
      <c r="R579" s="14">
        <f>'120Nm 22mm 1.52m-min'!Q170</f>
        <v>3.0314960629921259</v>
      </c>
      <c r="S579" s="26">
        <f>'120Nm 22mm 1.52m-min'!R170</f>
        <v>1</v>
      </c>
    </row>
    <row r="580" spans="1:19" x14ac:dyDescent="0.25">
      <c r="A580" s="24">
        <f>'240Nm 11mm 0.76m-min'!A170</f>
        <v>885470</v>
      </c>
      <c r="B580" s="51">
        <f>Table1[[#This Row],[Durata d''esercizio min. Doppie corse]]/(Cycle_max*60*24)</f>
        <v>17.568849206349206</v>
      </c>
      <c r="C580" s="49">
        <f>'240Nm 11mm 0.76m-min'!B170</f>
        <v>0.57599999999999996</v>
      </c>
      <c r="D580" s="24" t="str">
        <f>'240Nm 11mm 0.76m-min'!C170</f>
        <v>Ds635x508</v>
      </c>
      <c r="E580" s="24" t="str">
        <f>'240Nm 11mm 0.76m-min'!D170</f>
        <v>Ds</v>
      </c>
      <c r="F580" s="35">
        <f>'240Nm 11mm 0.76m-min'!E170</f>
        <v>635</v>
      </c>
      <c r="G580" s="14" t="e">
        <f>'240Nm 11mm 0.76m-min'!F170</f>
        <v>#N/A</v>
      </c>
      <c r="H580" s="41">
        <f>'240Nm 11mm 0.76m-min'!G170</f>
        <v>508</v>
      </c>
      <c r="I580" s="24" t="str">
        <f>'240Nm 11mm 0.76m-min'!H170</f>
        <v>J</v>
      </c>
      <c r="J580" s="35">
        <f>'240Nm 11mm 0.76m-min'!I170</f>
        <v>13</v>
      </c>
      <c r="K580" s="35">
        <f>'240Nm 11mm 0.76m-min'!J170</f>
        <v>15</v>
      </c>
      <c r="L580" s="25">
        <f>'240Nm 11mm 0.76m-min'!K170</f>
        <v>16.579999999999998</v>
      </c>
      <c r="M580" s="24" t="str">
        <f>'240Nm 11mm 0.76m-min'!L170</f>
        <v>Acciaio inox</v>
      </c>
      <c r="N580" s="25">
        <f>'240Nm 11mm 0.76m-min'!M170</f>
        <v>44.48</v>
      </c>
      <c r="O580" s="37">
        <f>'240Nm 11mm 0.76m-min'!N170</f>
        <v>240</v>
      </c>
      <c r="P580" s="41">
        <f>'240Nm 11mm 0.76m-min'!O170</f>
        <v>11</v>
      </c>
      <c r="Q580" s="46">
        <f>'240Nm 11mm 0.76m-min'!P170</f>
        <v>0.76049999999999995</v>
      </c>
      <c r="R580" s="14">
        <f>'240Nm 11mm 0.76m-min'!Q170</f>
        <v>1.515748031496063</v>
      </c>
      <c r="S580" s="26">
        <f>'240Nm 11mm 0.76m-min'!R170</f>
        <v>1</v>
      </c>
    </row>
    <row r="581" spans="1:19" x14ac:dyDescent="0.25">
      <c r="A581" s="24">
        <f>'80Nm 33mm 2.28m-min'!A169</f>
        <v>751771</v>
      </c>
      <c r="B581" s="51">
        <f>Table1[[#This Row],[Durata d''esercizio min. Doppie corse]]/(Cycle_max*60*24)</f>
        <v>14.916091269841269</v>
      </c>
      <c r="C581" s="49">
        <f>'80Nm 33mm 2.28m-min'!B169</f>
        <v>0.33400000000000002</v>
      </c>
      <c r="D581" s="24" t="str">
        <f>'80Nm 33mm 2.28m-min'!C169</f>
        <v>Ds8x10</v>
      </c>
      <c r="E581" s="24" t="str">
        <f>'80Nm 33mm 2.28m-min'!D169</f>
        <v>Ds</v>
      </c>
      <c r="F581" s="35">
        <f>'80Nm 33mm 2.28m-min'!E169</f>
        <v>8</v>
      </c>
      <c r="G581" s="14" t="e">
        <f>'80Nm 33mm 2.28m-min'!F169</f>
        <v>#N/A</v>
      </c>
      <c r="H581" s="41">
        <f>'80Nm 33mm 2.28m-min'!G169</f>
        <v>10</v>
      </c>
      <c r="I581" s="24" t="str">
        <f>'80Nm 33mm 2.28m-min'!H169</f>
        <v>R</v>
      </c>
      <c r="J581" s="35">
        <f>'80Nm 33mm 2.28m-min'!I169</f>
        <v>20</v>
      </c>
      <c r="K581" s="35">
        <f>'80Nm 33mm 2.28m-min'!J169</f>
        <v>20</v>
      </c>
      <c r="L581" s="25">
        <f>'80Nm 33mm 2.28m-min'!K169</f>
        <v>16.71</v>
      </c>
      <c r="M581" s="24" t="str">
        <f>'80Nm 33mm 2.28m-min'!L169</f>
        <v>Acciaio inox</v>
      </c>
      <c r="N581" s="25">
        <f>'80Nm 33mm 2.28m-min'!M169</f>
        <v>60.98</v>
      </c>
      <c r="O581" s="37">
        <f>'80Nm 33mm 2.28m-min'!N169</f>
        <v>80</v>
      </c>
      <c r="P581" s="41">
        <f>'80Nm 33mm 2.28m-min'!O169</f>
        <v>33</v>
      </c>
      <c r="Q581" s="46">
        <f>'80Nm 33mm 2.28m-min'!P169</f>
        <v>2.2810000000000001</v>
      </c>
      <c r="R581" s="14">
        <f>'80Nm 33mm 2.28m-min'!Q169</f>
        <v>231</v>
      </c>
      <c r="S581" s="26">
        <f>'80Nm 33mm 2.28m-min'!R169</f>
        <v>1</v>
      </c>
    </row>
    <row r="582" spans="1:19" x14ac:dyDescent="0.25">
      <c r="A582" s="24">
        <f>'80Nm 33mm 2.28m-min'!A170</f>
        <v>751771</v>
      </c>
      <c r="B582" s="51">
        <f>Table1[[#This Row],[Durata d''esercizio min. Doppie corse]]/(Cycle_max*60*24)</f>
        <v>14.916091269841269</v>
      </c>
      <c r="C582" s="49">
        <f>'80Nm 33mm 2.28m-min'!B170</f>
        <v>0.44500000000000001</v>
      </c>
      <c r="D582" s="24" t="str">
        <f>'80Nm 33mm 2.28m-min'!C170</f>
        <v>Ds8x15</v>
      </c>
      <c r="E582" s="24" t="str">
        <f>'80Nm 33mm 2.28m-min'!D170</f>
        <v>Ds</v>
      </c>
      <c r="F582" s="35">
        <f>'80Nm 33mm 2.28m-min'!E170</f>
        <v>8</v>
      </c>
      <c r="G582" s="14" t="e">
        <f>'80Nm 33mm 2.28m-min'!F170</f>
        <v>#N/A</v>
      </c>
      <c r="H582" s="41">
        <f>'80Nm 33mm 2.28m-min'!G170</f>
        <v>15</v>
      </c>
      <c r="I582" s="24" t="str">
        <f>'80Nm 33mm 2.28m-min'!H170</f>
        <v>R</v>
      </c>
      <c r="J582" s="35">
        <f>'80Nm 33mm 2.28m-min'!I170</f>
        <v>20</v>
      </c>
      <c r="K582" s="35">
        <f>'80Nm 33mm 2.28m-min'!J170</f>
        <v>20</v>
      </c>
      <c r="L582" s="25">
        <f>'80Nm 33mm 2.28m-min'!K170</f>
        <v>16.71</v>
      </c>
      <c r="M582" s="24" t="str">
        <f>'80Nm 33mm 2.28m-min'!L170</f>
        <v>Acciaio inox</v>
      </c>
      <c r="N582" s="25">
        <f>'80Nm 33mm 2.28m-min'!M170</f>
        <v>60.98</v>
      </c>
      <c r="O582" s="37">
        <f>'80Nm 33mm 2.28m-min'!N170</f>
        <v>80</v>
      </c>
      <c r="P582" s="41">
        <f>'80Nm 33mm 2.28m-min'!O170</f>
        <v>33</v>
      </c>
      <c r="Q582" s="46">
        <f>'80Nm 33mm 2.28m-min'!P170</f>
        <v>2.2810000000000001</v>
      </c>
      <c r="R582" s="14">
        <f>'80Nm 33mm 2.28m-min'!Q170</f>
        <v>154</v>
      </c>
      <c r="S582" s="26">
        <f>'80Nm 33mm 2.28m-min'!R170</f>
        <v>1</v>
      </c>
    </row>
    <row r="583" spans="1:19" x14ac:dyDescent="0.25">
      <c r="A583" s="24">
        <f>'120Nm 22mm 1.52m-min'!A171</f>
        <v>751771</v>
      </c>
      <c r="B583" s="51">
        <f>Table1[[#This Row],[Durata d''esercizio min. Doppie corse]]/(Cycle_max*60*24)</f>
        <v>14.916091269841269</v>
      </c>
      <c r="C583" s="49">
        <f>'120Nm 22mm 1.52m-min'!B171</f>
        <v>0.63800000000000001</v>
      </c>
      <c r="D583" s="24" t="str">
        <f>'120Nm 22mm 1.52m-min'!C171</f>
        <v>Ds8x15</v>
      </c>
      <c r="E583" s="24" t="str">
        <f>'120Nm 22mm 1.52m-min'!D171</f>
        <v>Ds</v>
      </c>
      <c r="F583" s="35">
        <f>'120Nm 22mm 1.52m-min'!E171</f>
        <v>8</v>
      </c>
      <c r="G583" s="14" t="e">
        <f>'120Nm 22mm 1.52m-min'!F171</f>
        <v>#N/A</v>
      </c>
      <c r="H583" s="41">
        <f>'120Nm 22mm 1.52m-min'!G171</f>
        <v>15</v>
      </c>
      <c r="I583" s="24" t="str">
        <f>'120Nm 22mm 1.52m-min'!H171</f>
        <v>R</v>
      </c>
      <c r="J583" s="35">
        <f>'120Nm 22mm 1.52m-min'!I171</f>
        <v>20</v>
      </c>
      <c r="K583" s="35">
        <f>'120Nm 22mm 1.52m-min'!J171</f>
        <v>20</v>
      </c>
      <c r="L583" s="25">
        <f>'120Nm 22mm 1.52m-min'!K171</f>
        <v>16.71</v>
      </c>
      <c r="M583" s="24" t="str">
        <f>'120Nm 22mm 1.52m-min'!L171</f>
        <v>Acciaio inox</v>
      </c>
      <c r="N583" s="25">
        <f>'120Nm 22mm 1.52m-min'!M171</f>
        <v>60.98</v>
      </c>
      <c r="O583" s="37">
        <f>'120Nm 22mm 1.52m-min'!N171</f>
        <v>120</v>
      </c>
      <c r="P583" s="41">
        <f>'120Nm 22mm 1.52m-min'!O171</f>
        <v>22</v>
      </c>
      <c r="Q583" s="46">
        <f>'120Nm 22mm 1.52m-min'!P171</f>
        <v>1.5209999999999999</v>
      </c>
      <c r="R583" s="14">
        <f>'120Nm 22mm 1.52m-min'!Q171</f>
        <v>102.66666666666667</v>
      </c>
      <c r="S583" s="26">
        <f>'120Nm 22mm 1.52m-min'!R171</f>
        <v>1</v>
      </c>
    </row>
    <row r="584" spans="1:19" x14ac:dyDescent="0.25">
      <c r="A584" s="24">
        <f>'120Nm 22mm 1.52m-min'!A172</f>
        <v>751771</v>
      </c>
      <c r="B584" s="51">
        <f>Table1[[#This Row],[Durata d''esercizio min. Doppie corse]]/(Cycle_max*60*24)</f>
        <v>14.916091269841269</v>
      </c>
      <c r="C584" s="49">
        <f>'120Nm 22mm 1.52m-min'!B172</f>
        <v>0.47199999999999998</v>
      </c>
      <c r="D584" s="24" t="str">
        <f>'120Nm 22mm 1.52m-min'!C172</f>
        <v>Ds8x10</v>
      </c>
      <c r="E584" s="24" t="str">
        <f>'120Nm 22mm 1.52m-min'!D172</f>
        <v>Ds</v>
      </c>
      <c r="F584" s="35">
        <f>'120Nm 22mm 1.52m-min'!E172</f>
        <v>8</v>
      </c>
      <c r="G584" s="14" t="e">
        <f>'120Nm 22mm 1.52m-min'!F172</f>
        <v>#N/A</v>
      </c>
      <c r="H584" s="41">
        <f>'120Nm 22mm 1.52m-min'!G172</f>
        <v>10</v>
      </c>
      <c r="I584" s="24" t="str">
        <f>'120Nm 22mm 1.52m-min'!H172</f>
        <v>R</v>
      </c>
      <c r="J584" s="35">
        <f>'120Nm 22mm 1.52m-min'!I172</f>
        <v>20</v>
      </c>
      <c r="K584" s="35">
        <f>'120Nm 22mm 1.52m-min'!J172</f>
        <v>20</v>
      </c>
      <c r="L584" s="25">
        <f>'120Nm 22mm 1.52m-min'!K172</f>
        <v>16.71</v>
      </c>
      <c r="M584" s="24" t="str">
        <f>'120Nm 22mm 1.52m-min'!L172</f>
        <v>Acciaio inox</v>
      </c>
      <c r="N584" s="25">
        <f>'120Nm 22mm 1.52m-min'!M172</f>
        <v>60.98</v>
      </c>
      <c r="O584" s="37">
        <f>'120Nm 22mm 1.52m-min'!N172</f>
        <v>120</v>
      </c>
      <c r="P584" s="41">
        <f>'120Nm 22mm 1.52m-min'!O172</f>
        <v>22</v>
      </c>
      <c r="Q584" s="46">
        <f>'120Nm 22mm 1.52m-min'!P172</f>
        <v>1.5209999999999999</v>
      </c>
      <c r="R584" s="14">
        <f>'120Nm 22mm 1.52m-min'!Q172</f>
        <v>154</v>
      </c>
      <c r="S584" s="26">
        <f>'120Nm 22mm 1.52m-min'!R172</f>
        <v>1</v>
      </c>
    </row>
    <row r="585" spans="1:19" x14ac:dyDescent="0.25">
      <c r="A585" s="24">
        <f>'240Nm 11mm 0.76m-min'!A171</f>
        <v>751771</v>
      </c>
      <c r="B585" s="51">
        <f>Table1[[#This Row],[Durata d''esercizio min. Doppie corse]]/(Cycle_max*60*24)</f>
        <v>14.916091269841269</v>
      </c>
      <c r="C585" s="49">
        <f>'240Nm 11mm 0.76m-min'!B171</f>
        <v>1.2150000000000001</v>
      </c>
      <c r="D585" s="24" t="str">
        <f>'240Nm 11mm 0.76m-min'!C171</f>
        <v>Ds8x15</v>
      </c>
      <c r="E585" s="24" t="str">
        <f>'240Nm 11mm 0.76m-min'!D171</f>
        <v>Ds</v>
      </c>
      <c r="F585" s="35">
        <f>'240Nm 11mm 0.76m-min'!E171</f>
        <v>8</v>
      </c>
      <c r="G585" s="14" t="e">
        <f>'240Nm 11mm 0.76m-min'!F171</f>
        <v>#N/A</v>
      </c>
      <c r="H585" s="41">
        <f>'240Nm 11mm 0.76m-min'!G171</f>
        <v>15</v>
      </c>
      <c r="I585" s="24" t="str">
        <f>'240Nm 11mm 0.76m-min'!H171</f>
        <v>R</v>
      </c>
      <c r="J585" s="35">
        <f>'240Nm 11mm 0.76m-min'!I171</f>
        <v>20</v>
      </c>
      <c r="K585" s="35">
        <f>'240Nm 11mm 0.76m-min'!J171</f>
        <v>20</v>
      </c>
      <c r="L585" s="25">
        <f>'240Nm 11mm 0.76m-min'!K171</f>
        <v>16.71</v>
      </c>
      <c r="M585" s="24" t="str">
        <f>'240Nm 11mm 0.76m-min'!L171</f>
        <v>Acciaio inox</v>
      </c>
      <c r="N585" s="25">
        <f>'240Nm 11mm 0.76m-min'!M171</f>
        <v>60.98</v>
      </c>
      <c r="O585" s="37">
        <f>'240Nm 11mm 0.76m-min'!N171</f>
        <v>240</v>
      </c>
      <c r="P585" s="41">
        <f>'240Nm 11mm 0.76m-min'!O171</f>
        <v>11</v>
      </c>
      <c r="Q585" s="46">
        <f>'240Nm 11mm 0.76m-min'!P171</f>
        <v>0.76049999999999995</v>
      </c>
      <c r="R585" s="14">
        <f>'240Nm 11mm 0.76m-min'!Q171</f>
        <v>51.333333333333336</v>
      </c>
      <c r="S585" s="26">
        <f>'240Nm 11mm 0.76m-min'!R171</f>
        <v>1</v>
      </c>
    </row>
    <row r="586" spans="1:19" x14ac:dyDescent="0.25">
      <c r="A586" s="24">
        <f>'240Nm 11mm 0.76m-min'!A172</f>
        <v>751771</v>
      </c>
      <c r="B586" s="51">
        <f>Table1[[#This Row],[Durata d''esercizio min. Doppie corse]]/(Cycle_max*60*24)</f>
        <v>14.916091269841269</v>
      </c>
      <c r="C586" s="49">
        <f>'240Nm 11mm 0.76m-min'!B172</f>
        <v>0.88300000000000001</v>
      </c>
      <c r="D586" s="24" t="str">
        <f>'240Nm 11mm 0.76m-min'!C172</f>
        <v>Ds8x10</v>
      </c>
      <c r="E586" s="24" t="str">
        <f>'240Nm 11mm 0.76m-min'!D172</f>
        <v>Ds</v>
      </c>
      <c r="F586" s="35">
        <f>'240Nm 11mm 0.76m-min'!E172</f>
        <v>8</v>
      </c>
      <c r="G586" s="14" t="e">
        <f>'240Nm 11mm 0.76m-min'!F172</f>
        <v>#N/A</v>
      </c>
      <c r="H586" s="41">
        <f>'240Nm 11mm 0.76m-min'!G172</f>
        <v>10</v>
      </c>
      <c r="I586" s="24" t="str">
        <f>'240Nm 11mm 0.76m-min'!H172</f>
        <v>R</v>
      </c>
      <c r="J586" s="35">
        <f>'240Nm 11mm 0.76m-min'!I172</f>
        <v>20</v>
      </c>
      <c r="K586" s="35">
        <f>'240Nm 11mm 0.76m-min'!J172</f>
        <v>20</v>
      </c>
      <c r="L586" s="25">
        <f>'240Nm 11mm 0.76m-min'!K172</f>
        <v>16.71</v>
      </c>
      <c r="M586" s="24" t="str">
        <f>'240Nm 11mm 0.76m-min'!L172</f>
        <v>Acciaio inox</v>
      </c>
      <c r="N586" s="25">
        <f>'240Nm 11mm 0.76m-min'!M172</f>
        <v>60.98</v>
      </c>
      <c r="O586" s="37">
        <f>'240Nm 11mm 0.76m-min'!N172</f>
        <v>240</v>
      </c>
      <c r="P586" s="41">
        <f>'240Nm 11mm 0.76m-min'!O172</f>
        <v>11</v>
      </c>
      <c r="Q586" s="46">
        <f>'240Nm 11mm 0.76m-min'!P172</f>
        <v>0.76049999999999995</v>
      </c>
      <c r="R586" s="14">
        <f>'240Nm 11mm 0.76m-min'!Q172</f>
        <v>77</v>
      </c>
      <c r="S586" s="26">
        <f>'240Nm 11mm 0.76m-min'!R172</f>
        <v>1</v>
      </c>
    </row>
    <row r="587" spans="1:19" x14ac:dyDescent="0.25">
      <c r="A587" s="24">
        <f>'80Nm 33mm 2.28m-min'!A171</f>
        <v>672396</v>
      </c>
      <c r="B587" s="51">
        <f>Table1[[#This Row],[Durata d''esercizio min. Doppie corse]]/(Cycle_max*60*24)</f>
        <v>13.341190476190476</v>
      </c>
      <c r="C587" s="49">
        <f>'80Nm 33mm 2.28m-min'!B171</f>
        <v>1.5069999999999999</v>
      </c>
      <c r="D587" s="24" t="str">
        <f>'80Nm 33mm 2.28m-min'!C171</f>
        <v>Ds10x50</v>
      </c>
      <c r="E587" s="24" t="str">
        <f>'80Nm 33mm 2.28m-min'!D171</f>
        <v>Ds</v>
      </c>
      <c r="F587" s="35">
        <f>'80Nm 33mm 2.28m-min'!E171</f>
        <v>10</v>
      </c>
      <c r="G587" s="14" t="e">
        <f>'80Nm 33mm 2.28m-min'!F171</f>
        <v>#N/A</v>
      </c>
      <c r="H587" s="41">
        <f>'80Nm 33mm 2.28m-min'!G171</f>
        <v>50</v>
      </c>
      <c r="I587" s="24" t="str">
        <f>'80Nm 33mm 2.28m-min'!H171</f>
        <v>R</v>
      </c>
      <c r="J587" s="35">
        <f>'80Nm 33mm 2.28m-min'!I171</f>
        <v>25</v>
      </c>
      <c r="K587" s="35">
        <f>'80Nm 33mm 2.28m-min'!J171</f>
        <v>25</v>
      </c>
      <c r="L587" s="25">
        <f>'80Nm 33mm 2.28m-min'!K171</f>
        <v>17.45</v>
      </c>
      <c r="M587" s="24" t="str">
        <f>'80Nm 33mm 2.28m-min'!L171</f>
        <v>Acciaio inox</v>
      </c>
      <c r="N587" s="25">
        <f>'80Nm 33mm 2.28m-min'!M171</f>
        <v>77.849999999999994</v>
      </c>
      <c r="O587" s="37">
        <f>'80Nm 33mm 2.28m-min'!N171</f>
        <v>80</v>
      </c>
      <c r="P587" s="41">
        <f>'80Nm 33mm 2.28m-min'!O171</f>
        <v>33</v>
      </c>
      <c r="Q587" s="46">
        <f>'80Nm 33mm 2.28m-min'!P171</f>
        <v>2.2810000000000001</v>
      </c>
      <c r="R587" s="14">
        <f>'80Nm 33mm 2.28m-min'!Q171</f>
        <v>46.2</v>
      </c>
      <c r="S587" s="26">
        <f>'80Nm 33mm 2.28m-min'!R171</f>
        <v>1</v>
      </c>
    </row>
    <row r="588" spans="1:19" x14ac:dyDescent="0.25">
      <c r="A588" s="24">
        <f>'120Nm 22mm 1.52m-min'!A173</f>
        <v>672396</v>
      </c>
      <c r="B588" s="51">
        <f>Table1[[#This Row],[Durata d''esercizio min. Doppie corse]]/(Cycle_max*60*24)</f>
        <v>13.341190476190476</v>
      </c>
      <c r="C588" s="49">
        <f>'120Nm 22mm 1.52m-min'!B173</f>
        <v>2.23</v>
      </c>
      <c r="D588" s="24" t="str">
        <f>'120Nm 22mm 1.52m-min'!C173</f>
        <v>Ds10x50</v>
      </c>
      <c r="E588" s="24" t="str">
        <f>'120Nm 22mm 1.52m-min'!D173</f>
        <v>Ds</v>
      </c>
      <c r="F588" s="35">
        <f>'120Nm 22mm 1.52m-min'!E173</f>
        <v>10</v>
      </c>
      <c r="G588" s="14" t="e">
        <f>'120Nm 22mm 1.52m-min'!F173</f>
        <v>#N/A</v>
      </c>
      <c r="H588" s="41">
        <f>'120Nm 22mm 1.52m-min'!G173</f>
        <v>50</v>
      </c>
      <c r="I588" s="24" t="str">
        <f>'120Nm 22mm 1.52m-min'!H173</f>
        <v>R</v>
      </c>
      <c r="J588" s="35">
        <f>'120Nm 22mm 1.52m-min'!I173</f>
        <v>25</v>
      </c>
      <c r="K588" s="35">
        <f>'120Nm 22mm 1.52m-min'!J173</f>
        <v>25</v>
      </c>
      <c r="L588" s="25">
        <f>'120Nm 22mm 1.52m-min'!K173</f>
        <v>17.45</v>
      </c>
      <c r="M588" s="24" t="str">
        <f>'120Nm 22mm 1.52m-min'!L173</f>
        <v>Acciaio inox</v>
      </c>
      <c r="N588" s="25">
        <f>'120Nm 22mm 1.52m-min'!M173</f>
        <v>77.849999999999994</v>
      </c>
      <c r="O588" s="37">
        <f>'120Nm 22mm 1.52m-min'!N173</f>
        <v>120</v>
      </c>
      <c r="P588" s="41">
        <f>'120Nm 22mm 1.52m-min'!O173</f>
        <v>22</v>
      </c>
      <c r="Q588" s="46">
        <f>'120Nm 22mm 1.52m-min'!P173</f>
        <v>1.5209999999999999</v>
      </c>
      <c r="R588" s="14">
        <f>'120Nm 22mm 1.52m-min'!Q173</f>
        <v>30.8</v>
      </c>
      <c r="S588" s="26">
        <f>'120Nm 22mm 1.52m-min'!R173</f>
        <v>1</v>
      </c>
    </row>
    <row r="589" spans="1:19" x14ac:dyDescent="0.25">
      <c r="A589" s="24">
        <f>'240Nm 11mm 0.76m-min'!A173</f>
        <v>672396</v>
      </c>
      <c r="B589" s="51">
        <f>Table1[[#This Row],[Durata d''esercizio min. Doppie corse]]/(Cycle_max*60*24)</f>
        <v>13.341190476190476</v>
      </c>
      <c r="C589" s="49">
        <f>'240Nm 11mm 0.76m-min'!B173</f>
        <v>4.4009999999999998</v>
      </c>
      <c r="D589" s="24" t="str">
        <f>'240Nm 11mm 0.76m-min'!C173</f>
        <v>Ds10x50</v>
      </c>
      <c r="E589" s="24" t="str">
        <f>'240Nm 11mm 0.76m-min'!D173</f>
        <v>Ds</v>
      </c>
      <c r="F589" s="35">
        <f>'240Nm 11mm 0.76m-min'!E173</f>
        <v>10</v>
      </c>
      <c r="G589" s="14" t="e">
        <f>'240Nm 11mm 0.76m-min'!F173</f>
        <v>#N/A</v>
      </c>
      <c r="H589" s="41">
        <f>'240Nm 11mm 0.76m-min'!G173</f>
        <v>50</v>
      </c>
      <c r="I589" s="24" t="str">
        <f>'240Nm 11mm 0.76m-min'!H173</f>
        <v>R</v>
      </c>
      <c r="J589" s="35">
        <f>'240Nm 11mm 0.76m-min'!I173</f>
        <v>25</v>
      </c>
      <c r="K589" s="35">
        <f>'240Nm 11mm 0.76m-min'!J173</f>
        <v>25</v>
      </c>
      <c r="L589" s="25">
        <f>'240Nm 11mm 0.76m-min'!K173</f>
        <v>17.45</v>
      </c>
      <c r="M589" s="24" t="str">
        <f>'240Nm 11mm 0.76m-min'!L173</f>
        <v>Acciaio inox</v>
      </c>
      <c r="N589" s="25">
        <f>'240Nm 11mm 0.76m-min'!M173</f>
        <v>77.849999999999994</v>
      </c>
      <c r="O589" s="37">
        <f>'240Nm 11mm 0.76m-min'!N173</f>
        <v>240</v>
      </c>
      <c r="P589" s="41">
        <f>'240Nm 11mm 0.76m-min'!O173</f>
        <v>11</v>
      </c>
      <c r="Q589" s="46">
        <f>'240Nm 11mm 0.76m-min'!P173</f>
        <v>0.76049999999999995</v>
      </c>
      <c r="R589" s="14">
        <f>'240Nm 11mm 0.76m-min'!Q173</f>
        <v>15.4</v>
      </c>
      <c r="S589" s="26">
        <f>'240Nm 11mm 0.76m-min'!R173</f>
        <v>1</v>
      </c>
    </row>
    <row r="590" spans="1:19" x14ac:dyDescent="0.25">
      <c r="A590" s="24">
        <f>'80Nm 33mm 2.28m-min'!A172</f>
        <v>590776</v>
      </c>
      <c r="B590" s="51">
        <f>Table1[[#This Row],[Durata d''esercizio min. Doppie corse]]/(Cycle_max*60*24)</f>
        <v>11.721746031746031</v>
      </c>
      <c r="C590" s="49">
        <f>'80Nm 33mm 2.28m-min'!B172</f>
        <v>0.66600000000000004</v>
      </c>
      <c r="D590" s="24" t="str">
        <f>'80Nm 33mm 2.28m-min'!C172</f>
        <v>Ds8x24</v>
      </c>
      <c r="E590" s="24" t="str">
        <f>'80Nm 33mm 2.28m-min'!D172</f>
        <v>Ds</v>
      </c>
      <c r="F590" s="35">
        <f>'80Nm 33mm 2.28m-min'!E172</f>
        <v>8</v>
      </c>
      <c r="G590" s="14" t="e">
        <f>'80Nm 33mm 2.28m-min'!F172</f>
        <v>#N/A</v>
      </c>
      <c r="H590" s="41">
        <f>'80Nm 33mm 2.28m-min'!G172</f>
        <v>24</v>
      </c>
      <c r="I590" s="24" t="str">
        <f>'80Nm 33mm 2.28m-min'!H172</f>
        <v>R</v>
      </c>
      <c r="J590" s="35">
        <f>'80Nm 33mm 2.28m-min'!I172</f>
        <v>20</v>
      </c>
      <c r="K590" s="35">
        <f>'80Nm 33mm 2.28m-min'!J172</f>
        <v>20</v>
      </c>
      <c r="L590" s="25" t="str">
        <f>'80Nm 33mm 2.28m-min'!K172</f>
        <v>Su richiesta</v>
      </c>
      <c r="M590" s="24" t="str">
        <f>'80Nm 33mm 2.28m-min'!L172</f>
        <v>Acciaio inox</v>
      </c>
      <c r="N590" s="25" t="str">
        <f>'80Nm 33mm 2.28m-min'!M172</f>
        <v>Su richiesta</v>
      </c>
      <c r="O590" s="37">
        <f>'80Nm 33mm 2.28m-min'!N172</f>
        <v>80</v>
      </c>
      <c r="P590" s="41">
        <f>'80Nm 33mm 2.28m-min'!O172</f>
        <v>33</v>
      </c>
      <c r="Q590" s="46">
        <f>'80Nm 33mm 2.28m-min'!P172</f>
        <v>2.2810000000000001</v>
      </c>
      <c r="R590" s="14">
        <f>'80Nm 33mm 2.28m-min'!Q172</f>
        <v>96.25</v>
      </c>
      <c r="S590" s="26">
        <f>'80Nm 33mm 2.28m-min'!R172</f>
        <v>1</v>
      </c>
    </row>
    <row r="591" spans="1:19" x14ac:dyDescent="0.25">
      <c r="A591" s="24">
        <f>'120Nm 22mm 1.52m-min'!A174</f>
        <v>590776</v>
      </c>
      <c r="B591" s="51">
        <f>Table1[[#This Row],[Durata d''esercizio min. Doppie corse]]/(Cycle_max*60*24)</f>
        <v>11.721746031746031</v>
      </c>
      <c r="C591" s="49">
        <f>'120Nm 22mm 1.52m-min'!B174</f>
        <v>0.96899999999999997</v>
      </c>
      <c r="D591" s="24" t="str">
        <f>'120Nm 22mm 1.52m-min'!C174</f>
        <v>Ds8x24</v>
      </c>
      <c r="E591" s="24" t="str">
        <f>'120Nm 22mm 1.52m-min'!D174</f>
        <v>Ds</v>
      </c>
      <c r="F591" s="35">
        <f>'120Nm 22mm 1.52m-min'!E174</f>
        <v>8</v>
      </c>
      <c r="G591" s="14" t="e">
        <f>'120Nm 22mm 1.52m-min'!F174</f>
        <v>#N/A</v>
      </c>
      <c r="H591" s="41">
        <f>'120Nm 22mm 1.52m-min'!G174</f>
        <v>24</v>
      </c>
      <c r="I591" s="24" t="str">
        <f>'120Nm 22mm 1.52m-min'!H174</f>
        <v>R</v>
      </c>
      <c r="J591" s="35">
        <f>'120Nm 22mm 1.52m-min'!I174</f>
        <v>20</v>
      </c>
      <c r="K591" s="35">
        <f>'120Nm 22mm 1.52m-min'!J174</f>
        <v>20</v>
      </c>
      <c r="L591" s="25" t="str">
        <f>'120Nm 22mm 1.52m-min'!K174</f>
        <v>Su richiesta</v>
      </c>
      <c r="M591" s="24" t="str">
        <f>'120Nm 22mm 1.52m-min'!L174</f>
        <v>Acciaio inox</v>
      </c>
      <c r="N591" s="25" t="str">
        <f>'120Nm 22mm 1.52m-min'!M174</f>
        <v>Su richiesta</v>
      </c>
      <c r="O591" s="37">
        <f>'120Nm 22mm 1.52m-min'!N174</f>
        <v>120</v>
      </c>
      <c r="P591" s="41">
        <f>'120Nm 22mm 1.52m-min'!O174</f>
        <v>22</v>
      </c>
      <c r="Q591" s="46">
        <f>'120Nm 22mm 1.52m-min'!P174</f>
        <v>1.5209999999999999</v>
      </c>
      <c r="R591" s="14">
        <f>'120Nm 22mm 1.52m-min'!Q174</f>
        <v>64.166666666666671</v>
      </c>
      <c r="S591" s="26">
        <f>'120Nm 22mm 1.52m-min'!R174</f>
        <v>1</v>
      </c>
    </row>
    <row r="592" spans="1:19" x14ac:dyDescent="0.25">
      <c r="A592" s="24">
        <f>'240Nm 11mm 0.76m-min'!A174</f>
        <v>590776</v>
      </c>
      <c r="B592" s="51">
        <f>Table1[[#This Row],[Durata d''esercizio min. Doppie corse]]/(Cycle_max*60*24)</f>
        <v>11.721746031746031</v>
      </c>
      <c r="C592" s="49">
        <f>'240Nm 11mm 0.76m-min'!B174</f>
        <v>1.879</v>
      </c>
      <c r="D592" s="24" t="str">
        <f>'240Nm 11mm 0.76m-min'!C174</f>
        <v>Ds8x24</v>
      </c>
      <c r="E592" s="24" t="str">
        <f>'240Nm 11mm 0.76m-min'!D174</f>
        <v>Ds</v>
      </c>
      <c r="F592" s="35">
        <f>'240Nm 11mm 0.76m-min'!E174</f>
        <v>8</v>
      </c>
      <c r="G592" s="14" t="e">
        <f>'240Nm 11mm 0.76m-min'!F174</f>
        <v>#N/A</v>
      </c>
      <c r="H592" s="41">
        <f>'240Nm 11mm 0.76m-min'!G174</f>
        <v>24</v>
      </c>
      <c r="I592" s="24" t="str">
        <f>'240Nm 11mm 0.76m-min'!H174</f>
        <v>R</v>
      </c>
      <c r="J592" s="35">
        <f>'240Nm 11mm 0.76m-min'!I174</f>
        <v>20</v>
      </c>
      <c r="K592" s="35">
        <f>'240Nm 11mm 0.76m-min'!J174</f>
        <v>20</v>
      </c>
      <c r="L592" s="25" t="str">
        <f>'240Nm 11mm 0.76m-min'!K174</f>
        <v>Su richiesta</v>
      </c>
      <c r="M592" s="24" t="str">
        <f>'240Nm 11mm 0.76m-min'!L174</f>
        <v>Acciaio inox</v>
      </c>
      <c r="N592" s="25" t="str">
        <f>'240Nm 11mm 0.76m-min'!M174</f>
        <v>Su richiesta</v>
      </c>
      <c r="O592" s="37">
        <f>'240Nm 11mm 0.76m-min'!N174</f>
        <v>240</v>
      </c>
      <c r="P592" s="41">
        <f>'240Nm 11mm 0.76m-min'!O174</f>
        <v>11</v>
      </c>
      <c r="Q592" s="46">
        <f>'240Nm 11mm 0.76m-min'!P174</f>
        <v>0.76049999999999995</v>
      </c>
      <c r="R592" s="14">
        <f>'240Nm 11mm 0.76m-min'!Q174</f>
        <v>32.083333333333336</v>
      </c>
      <c r="S592" s="26">
        <f>'240Nm 11mm 0.76m-min'!R174</f>
        <v>1</v>
      </c>
    </row>
    <row r="593" spans="1:19" x14ac:dyDescent="0.25">
      <c r="A593" s="24">
        <f>'80Nm 33mm 2.28m-min'!A173</f>
        <v>571271</v>
      </c>
      <c r="B593" s="51">
        <f>Table1[[#This Row],[Durata d''esercizio min. Doppie corse]]/(Cycle_max*60*24)</f>
        <v>11.334742063492063</v>
      </c>
      <c r="C593" s="49">
        <f>'80Nm 33mm 2.28m-min'!B173</f>
        <v>0.23200000000000001</v>
      </c>
      <c r="D593" s="24" t="str">
        <f>'80Nm 33mm 2.28m-min'!C173</f>
        <v>Ds635x508</v>
      </c>
      <c r="E593" s="24" t="str">
        <f>'80Nm 33mm 2.28m-min'!D173</f>
        <v>Ds</v>
      </c>
      <c r="F593" s="35">
        <f>'80Nm 33mm 2.28m-min'!E173</f>
        <v>635</v>
      </c>
      <c r="G593" s="14" t="e">
        <f>'80Nm 33mm 2.28m-min'!F173</f>
        <v>#N/A</v>
      </c>
      <c r="H593" s="41">
        <f>'80Nm 33mm 2.28m-min'!G173</f>
        <v>508</v>
      </c>
      <c r="I593" s="24" t="str">
        <f>'80Nm 33mm 2.28m-min'!H173</f>
        <v>R</v>
      </c>
      <c r="J593" s="35">
        <f>'80Nm 33mm 2.28m-min'!I173</f>
        <v>13</v>
      </c>
      <c r="K593" s="35">
        <f>'80Nm 33mm 2.28m-min'!J173</f>
        <v>15</v>
      </c>
      <c r="L593" s="25">
        <f>'80Nm 33mm 2.28m-min'!K173</f>
        <v>14.1</v>
      </c>
      <c r="M593" s="24" t="str">
        <f>'80Nm 33mm 2.28m-min'!L173</f>
        <v>Acciaio inox</v>
      </c>
      <c r="N593" s="25">
        <f>'80Nm 33mm 2.28m-min'!M173</f>
        <v>44.48</v>
      </c>
      <c r="O593" s="37">
        <f>'80Nm 33mm 2.28m-min'!N173</f>
        <v>80</v>
      </c>
      <c r="P593" s="41">
        <f>'80Nm 33mm 2.28m-min'!O173</f>
        <v>33</v>
      </c>
      <c r="Q593" s="46">
        <f>'80Nm 33mm 2.28m-min'!P173</f>
        <v>2.2810000000000001</v>
      </c>
      <c r="R593" s="14">
        <f>'80Nm 33mm 2.28m-min'!Q173</f>
        <v>4.5472440944881889</v>
      </c>
      <c r="S593" s="26">
        <f>'80Nm 33mm 2.28m-min'!R173</f>
        <v>1</v>
      </c>
    </row>
    <row r="594" spans="1:19" x14ac:dyDescent="0.25">
      <c r="A594" s="24">
        <f>'120Nm 22mm 1.52m-min'!A175</f>
        <v>571271</v>
      </c>
      <c r="B594" s="51">
        <f>Table1[[#This Row],[Durata d''esercizio min. Doppie corse]]/(Cycle_max*60*24)</f>
        <v>11.334742063492063</v>
      </c>
      <c r="C594" s="49">
        <f>'120Nm 22mm 1.52m-min'!B175</f>
        <v>0.318</v>
      </c>
      <c r="D594" s="24" t="str">
        <f>'120Nm 22mm 1.52m-min'!C175</f>
        <v>Ds635x508</v>
      </c>
      <c r="E594" s="24" t="str">
        <f>'120Nm 22mm 1.52m-min'!D175</f>
        <v>Ds</v>
      </c>
      <c r="F594" s="35">
        <f>'120Nm 22mm 1.52m-min'!E175</f>
        <v>635</v>
      </c>
      <c r="G594" s="14" t="e">
        <f>'120Nm 22mm 1.52m-min'!F175</f>
        <v>#N/A</v>
      </c>
      <c r="H594" s="41">
        <f>'120Nm 22mm 1.52m-min'!G175</f>
        <v>508</v>
      </c>
      <c r="I594" s="24" t="str">
        <f>'120Nm 22mm 1.52m-min'!H175</f>
        <v>R</v>
      </c>
      <c r="J594" s="35">
        <f>'120Nm 22mm 1.52m-min'!I175</f>
        <v>13</v>
      </c>
      <c r="K594" s="35">
        <f>'120Nm 22mm 1.52m-min'!J175</f>
        <v>15</v>
      </c>
      <c r="L594" s="25">
        <f>'120Nm 22mm 1.52m-min'!K175</f>
        <v>14.1</v>
      </c>
      <c r="M594" s="24" t="str">
        <f>'120Nm 22mm 1.52m-min'!L175</f>
        <v>Acciaio inox</v>
      </c>
      <c r="N594" s="25">
        <f>'120Nm 22mm 1.52m-min'!M175</f>
        <v>44.48</v>
      </c>
      <c r="O594" s="37">
        <f>'120Nm 22mm 1.52m-min'!N175</f>
        <v>120</v>
      </c>
      <c r="P594" s="41">
        <f>'120Nm 22mm 1.52m-min'!O175</f>
        <v>22</v>
      </c>
      <c r="Q594" s="46">
        <f>'120Nm 22mm 1.52m-min'!P175</f>
        <v>1.5209999999999999</v>
      </c>
      <c r="R594" s="14">
        <f>'120Nm 22mm 1.52m-min'!Q175</f>
        <v>3.0314960629921259</v>
      </c>
      <c r="S594" s="26">
        <f>'120Nm 22mm 1.52m-min'!R175</f>
        <v>1</v>
      </c>
    </row>
    <row r="595" spans="1:19" x14ac:dyDescent="0.25">
      <c r="A595" s="24">
        <f>'240Nm 11mm 0.76m-min'!A175</f>
        <v>571271</v>
      </c>
      <c r="B595" s="51">
        <f>Table1[[#This Row],[Durata d''esercizio min. Doppie corse]]/(Cycle_max*60*24)</f>
        <v>11.334742063492063</v>
      </c>
      <c r="C595" s="49">
        <f>'240Nm 11mm 0.76m-min'!B175</f>
        <v>0.57599999999999996</v>
      </c>
      <c r="D595" s="24" t="str">
        <f>'240Nm 11mm 0.76m-min'!C175</f>
        <v>Ds635x508</v>
      </c>
      <c r="E595" s="24" t="str">
        <f>'240Nm 11mm 0.76m-min'!D175</f>
        <v>Ds</v>
      </c>
      <c r="F595" s="35">
        <f>'240Nm 11mm 0.76m-min'!E175</f>
        <v>635</v>
      </c>
      <c r="G595" s="14" t="e">
        <f>'240Nm 11mm 0.76m-min'!F175</f>
        <v>#N/A</v>
      </c>
      <c r="H595" s="41">
        <f>'240Nm 11mm 0.76m-min'!G175</f>
        <v>508</v>
      </c>
      <c r="I595" s="24" t="str">
        <f>'240Nm 11mm 0.76m-min'!H175</f>
        <v>R</v>
      </c>
      <c r="J595" s="35">
        <f>'240Nm 11mm 0.76m-min'!I175</f>
        <v>13</v>
      </c>
      <c r="K595" s="35">
        <f>'240Nm 11mm 0.76m-min'!J175</f>
        <v>15</v>
      </c>
      <c r="L595" s="25">
        <f>'240Nm 11mm 0.76m-min'!K175</f>
        <v>14.1</v>
      </c>
      <c r="M595" s="24" t="str">
        <f>'240Nm 11mm 0.76m-min'!L175</f>
        <v>Acciaio inox</v>
      </c>
      <c r="N595" s="25">
        <f>'240Nm 11mm 0.76m-min'!M175</f>
        <v>44.48</v>
      </c>
      <c r="O595" s="37">
        <f>'240Nm 11mm 0.76m-min'!N175</f>
        <v>240</v>
      </c>
      <c r="P595" s="41">
        <f>'240Nm 11mm 0.76m-min'!O175</f>
        <v>11</v>
      </c>
      <c r="Q595" s="46">
        <f>'240Nm 11mm 0.76m-min'!P175</f>
        <v>0.76049999999999995</v>
      </c>
      <c r="R595" s="14">
        <f>'240Nm 11mm 0.76m-min'!Q175</f>
        <v>1.515748031496063</v>
      </c>
      <c r="S595" s="26">
        <f>'240Nm 11mm 0.76m-min'!R175</f>
        <v>1</v>
      </c>
    </row>
    <row r="596" spans="1:19" x14ac:dyDescent="0.25">
      <c r="A596" s="24">
        <f>'80Nm 33mm 2.28m-min'!A174</f>
        <v>451168</v>
      </c>
      <c r="B596" s="51">
        <f>Table1[[#This Row],[Durata d''esercizio min. Doppie corse]]/(Cycle_max*60*24)</f>
        <v>8.9517460317460316</v>
      </c>
      <c r="C596" s="49">
        <f>'80Nm 33mm 2.28m-min'!B174</f>
        <v>0.38100000000000001</v>
      </c>
      <c r="D596" s="24" t="str">
        <f>'80Nm 33mm 2.28m-min'!C174</f>
        <v>Ds635x127</v>
      </c>
      <c r="E596" s="24" t="str">
        <f>'80Nm 33mm 2.28m-min'!D174</f>
        <v>Ds</v>
      </c>
      <c r="F596" s="35">
        <f>'80Nm 33mm 2.28m-min'!E174</f>
        <v>635</v>
      </c>
      <c r="G596" s="14" t="e">
        <f>'80Nm 33mm 2.28m-min'!F174</f>
        <v>#N/A</v>
      </c>
      <c r="H596" s="41">
        <f>'80Nm 33mm 2.28m-min'!G174</f>
        <v>127</v>
      </c>
      <c r="I596" s="24" t="str">
        <f>'80Nm 33mm 2.28m-min'!H174</f>
        <v>J</v>
      </c>
      <c r="J596" s="35">
        <f>'80Nm 33mm 2.28m-min'!I174</f>
        <v>13</v>
      </c>
      <c r="K596" s="35">
        <f>'80Nm 33mm 2.28m-min'!J174</f>
        <v>15</v>
      </c>
      <c r="L596" s="25">
        <f>'80Nm 33mm 2.28m-min'!K174</f>
        <v>16.579999999999998</v>
      </c>
      <c r="M596" s="24" t="str">
        <f>'80Nm 33mm 2.28m-min'!L174</f>
        <v>Acciaio inox</v>
      </c>
      <c r="N596" s="25">
        <f>'80Nm 33mm 2.28m-min'!M174</f>
        <v>44.48</v>
      </c>
      <c r="O596" s="37">
        <f>'80Nm 33mm 2.28m-min'!N174</f>
        <v>80</v>
      </c>
      <c r="P596" s="41">
        <f>'80Nm 33mm 2.28m-min'!O174</f>
        <v>33</v>
      </c>
      <c r="Q596" s="46">
        <f>'80Nm 33mm 2.28m-min'!P174</f>
        <v>2.2810000000000001</v>
      </c>
      <c r="R596" s="14">
        <f>'80Nm 33mm 2.28m-min'!Q174</f>
        <v>18.188976377952756</v>
      </c>
      <c r="S596" s="26">
        <f>'80Nm 33mm 2.28m-min'!R174</f>
        <v>1</v>
      </c>
    </row>
    <row r="597" spans="1:19" x14ac:dyDescent="0.25">
      <c r="A597" s="24">
        <f>'120Nm 22mm 1.52m-min'!A176</f>
        <v>451168</v>
      </c>
      <c r="B597" s="51">
        <f>Table1[[#This Row],[Durata d''esercizio min. Doppie corse]]/(Cycle_max*60*24)</f>
        <v>8.9517460317460316</v>
      </c>
      <c r="C597" s="49">
        <f>'120Nm 22mm 1.52m-min'!B176</f>
        <v>0.54100000000000004</v>
      </c>
      <c r="D597" s="24" t="str">
        <f>'120Nm 22mm 1.52m-min'!C176</f>
        <v>Ds635x127</v>
      </c>
      <c r="E597" s="24" t="str">
        <f>'120Nm 22mm 1.52m-min'!D176</f>
        <v>Ds</v>
      </c>
      <c r="F597" s="35">
        <f>'120Nm 22mm 1.52m-min'!E176</f>
        <v>635</v>
      </c>
      <c r="G597" s="14" t="e">
        <f>'120Nm 22mm 1.52m-min'!F176</f>
        <v>#N/A</v>
      </c>
      <c r="H597" s="41">
        <f>'120Nm 22mm 1.52m-min'!G176</f>
        <v>127</v>
      </c>
      <c r="I597" s="24" t="str">
        <f>'120Nm 22mm 1.52m-min'!H176</f>
        <v>J</v>
      </c>
      <c r="J597" s="35">
        <f>'120Nm 22mm 1.52m-min'!I176</f>
        <v>13</v>
      </c>
      <c r="K597" s="35">
        <f>'120Nm 22mm 1.52m-min'!J176</f>
        <v>15</v>
      </c>
      <c r="L597" s="25">
        <f>'120Nm 22mm 1.52m-min'!K176</f>
        <v>16.579999999999998</v>
      </c>
      <c r="M597" s="24" t="str">
        <f>'120Nm 22mm 1.52m-min'!L176</f>
        <v>Acciaio inox</v>
      </c>
      <c r="N597" s="25">
        <f>'120Nm 22mm 1.52m-min'!M176</f>
        <v>44.48</v>
      </c>
      <c r="O597" s="37">
        <f>'120Nm 22mm 1.52m-min'!N176</f>
        <v>120</v>
      </c>
      <c r="P597" s="41">
        <f>'120Nm 22mm 1.52m-min'!O176</f>
        <v>22</v>
      </c>
      <c r="Q597" s="46">
        <f>'120Nm 22mm 1.52m-min'!P176</f>
        <v>1.5209999999999999</v>
      </c>
      <c r="R597" s="14">
        <f>'120Nm 22mm 1.52m-min'!Q176</f>
        <v>12.125984251968504</v>
      </c>
      <c r="S597" s="26">
        <f>'120Nm 22mm 1.52m-min'!R176</f>
        <v>1</v>
      </c>
    </row>
    <row r="598" spans="1:19" x14ac:dyDescent="0.25">
      <c r="A598" s="24">
        <f>'240Nm 11mm 0.76m-min'!A176</f>
        <v>451168</v>
      </c>
      <c r="B598" s="51">
        <f>Table1[[#This Row],[Durata d''esercizio min. Doppie corse]]/(Cycle_max*60*24)</f>
        <v>8.9517460317460316</v>
      </c>
      <c r="C598" s="49">
        <f>'240Nm 11mm 0.76m-min'!B176</f>
        <v>1.0229999999999999</v>
      </c>
      <c r="D598" s="24" t="str">
        <f>'240Nm 11mm 0.76m-min'!C176</f>
        <v>Ds635x127</v>
      </c>
      <c r="E598" s="24" t="str">
        <f>'240Nm 11mm 0.76m-min'!D176</f>
        <v>Ds</v>
      </c>
      <c r="F598" s="35">
        <f>'240Nm 11mm 0.76m-min'!E176</f>
        <v>635</v>
      </c>
      <c r="G598" s="14" t="e">
        <f>'240Nm 11mm 0.76m-min'!F176</f>
        <v>#N/A</v>
      </c>
      <c r="H598" s="41">
        <f>'240Nm 11mm 0.76m-min'!G176</f>
        <v>127</v>
      </c>
      <c r="I598" s="24" t="str">
        <f>'240Nm 11mm 0.76m-min'!H176</f>
        <v>J</v>
      </c>
      <c r="J598" s="35">
        <f>'240Nm 11mm 0.76m-min'!I176</f>
        <v>13</v>
      </c>
      <c r="K598" s="35">
        <f>'240Nm 11mm 0.76m-min'!J176</f>
        <v>15</v>
      </c>
      <c r="L598" s="25">
        <f>'240Nm 11mm 0.76m-min'!K176</f>
        <v>16.579999999999998</v>
      </c>
      <c r="M598" s="24" t="str">
        <f>'240Nm 11mm 0.76m-min'!L176</f>
        <v>Acciaio inox</v>
      </c>
      <c r="N598" s="25">
        <f>'240Nm 11mm 0.76m-min'!M176</f>
        <v>44.48</v>
      </c>
      <c r="O598" s="37">
        <f>'240Nm 11mm 0.76m-min'!N176</f>
        <v>240</v>
      </c>
      <c r="P598" s="41">
        <f>'240Nm 11mm 0.76m-min'!O176</f>
        <v>11</v>
      </c>
      <c r="Q598" s="46">
        <f>'240Nm 11mm 0.76m-min'!P176</f>
        <v>0.76049999999999995</v>
      </c>
      <c r="R598" s="14">
        <f>'240Nm 11mm 0.76m-min'!Q176</f>
        <v>6.0629921259842519</v>
      </c>
      <c r="S598" s="26">
        <f>'240Nm 11mm 0.76m-min'!R176</f>
        <v>1</v>
      </c>
    </row>
    <row r="599" spans="1:19" x14ac:dyDescent="0.25">
      <c r="A599" s="24">
        <f>'80Nm 33mm 2.28m-min'!A175</f>
        <v>320116</v>
      </c>
      <c r="B599" s="51">
        <f>Table1[[#This Row],[Durata d''esercizio min. Doppie corse]]/(Cycle_max*60*24)</f>
        <v>6.3515079365079368</v>
      </c>
      <c r="C599" s="49">
        <f>'80Nm 33mm 2.28m-min'!B175</f>
        <v>0.82299999999999995</v>
      </c>
      <c r="D599" s="24" t="str">
        <f>'80Nm 33mm 2.28m-min'!C175</f>
        <v>Ds635x254</v>
      </c>
      <c r="E599" s="24" t="str">
        <f>'80Nm 33mm 2.28m-min'!D175</f>
        <v>Ds</v>
      </c>
      <c r="F599" s="35">
        <f>'80Nm 33mm 2.28m-min'!E175</f>
        <v>635</v>
      </c>
      <c r="G599" s="14" t="e">
        <f>'80Nm 33mm 2.28m-min'!F175</f>
        <v>#N/A</v>
      </c>
      <c r="H599" s="41">
        <f>'80Nm 33mm 2.28m-min'!G175</f>
        <v>254</v>
      </c>
      <c r="I599" s="24" t="str">
        <f>'80Nm 33mm 2.28m-min'!H175</f>
        <v>R</v>
      </c>
      <c r="J599" s="35">
        <f>'80Nm 33mm 2.28m-min'!I175</f>
        <v>13</v>
      </c>
      <c r="K599" s="35">
        <f>'80Nm 33mm 2.28m-min'!J175</f>
        <v>15</v>
      </c>
      <c r="L599" s="25">
        <f>'80Nm 33mm 2.28m-min'!K175</f>
        <v>14.1</v>
      </c>
      <c r="M599" s="24" t="str">
        <f>'80Nm 33mm 2.28m-min'!L175</f>
        <v>Acciaio inox</v>
      </c>
      <c r="N599" s="25">
        <f>'80Nm 33mm 2.28m-min'!M175</f>
        <v>53.48</v>
      </c>
      <c r="O599" s="37">
        <f>'80Nm 33mm 2.28m-min'!N175</f>
        <v>80</v>
      </c>
      <c r="P599" s="41">
        <f>'80Nm 33mm 2.28m-min'!O175</f>
        <v>33</v>
      </c>
      <c r="Q599" s="46">
        <f>'80Nm 33mm 2.28m-min'!P175</f>
        <v>2.2810000000000001</v>
      </c>
      <c r="R599" s="14">
        <f>'80Nm 33mm 2.28m-min'!Q175</f>
        <v>9.0944881889763778</v>
      </c>
      <c r="S599" s="26">
        <f>'80Nm 33mm 2.28m-min'!R175</f>
        <v>1</v>
      </c>
    </row>
    <row r="600" spans="1:19" x14ac:dyDescent="0.25">
      <c r="A600" s="24">
        <f>'120Nm 22mm 1.52m-min'!A177</f>
        <v>320116</v>
      </c>
      <c r="B600" s="51">
        <f>Table1[[#This Row],[Durata d''esercizio min. Doppie corse]]/(Cycle_max*60*24)</f>
        <v>6.3515079365079368</v>
      </c>
      <c r="C600" s="49">
        <f>'120Nm 22mm 1.52m-min'!B177</f>
        <v>1.204</v>
      </c>
      <c r="D600" s="24" t="str">
        <f>'120Nm 22mm 1.52m-min'!C177</f>
        <v>Ds635x254</v>
      </c>
      <c r="E600" s="24" t="str">
        <f>'120Nm 22mm 1.52m-min'!D177</f>
        <v>Ds</v>
      </c>
      <c r="F600" s="35">
        <f>'120Nm 22mm 1.52m-min'!E177</f>
        <v>635</v>
      </c>
      <c r="G600" s="14" t="e">
        <f>'120Nm 22mm 1.52m-min'!F177</f>
        <v>#N/A</v>
      </c>
      <c r="H600" s="41">
        <f>'120Nm 22mm 1.52m-min'!G177</f>
        <v>254</v>
      </c>
      <c r="I600" s="24" t="str">
        <f>'120Nm 22mm 1.52m-min'!H177</f>
        <v>R</v>
      </c>
      <c r="J600" s="35">
        <f>'120Nm 22mm 1.52m-min'!I177</f>
        <v>13</v>
      </c>
      <c r="K600" s="35">
        <f>'120Nm 22mm 1.52m-min'!J177</f>
        <v>15</v>
      </c>
      <c r="L600" s="25">
        <f>'120Nm 22mm 1.52m-min'!K177</f>
        <v>14.1</v>
      </c>
      <c r="M600" s="24" t="str">
        <f>'120Nm 22mm 1.52m-min'!L177</f>
        <v>Acciaio inox</v>
      </c>
      <c r="N600" s="25">
        <f>'120Nm 22mm 1.52m-min'!M177</f>
        <v>53.48</v>
      </c>
      <c r="O600" s="37">
        <f>'120Nm 22mm 1.52m-min'!N177</f>
        <v>120</v>
      </c>
      <c r="P600" s="41">
        <f>'120Nm 22mm 1.52m-min'!O177</f>
        <v>22</v>
      </c>
      <c r="Q600" s="46">
        <f>'120Nm 22mm 1.52m-min'!P177</f>
        <v>1.5209999999999999</v>
      </c>
      <c r="R600" s="14">
        <f>'120Nm 22mm 1.52m-min'!Q177</f>
        <v>6.0629921259842519</v>
      </c>
      <c r="S600" s="26">
        <f>'120Nm 22mm 1.52m-min'!R177</f>
        <v>1</v>
      </c>
    </row>
    <row r="601" spans="1:19" x14ac:dyDescent="0.25">
      <c r="A601" s="24">
        <f>'120Nm 22mm 1.52m-min'!A131</f>
        <v>315040</v>
      </c>
      <c r="B601" s="51">
        <f>Table1[[#This Row],[Durata d''esercizio min. Doppie corse]]/(Cycle_max*60*24)</f>
        <v>6.2507936507936508</v>
      </c>
      <c r="C601" s="49">
        <f>'120Nm 22mm 1.52m-min'!B131</f>
        <v>0.45800000000000002</v>
      </c>
      <c r="D601" s="24" t="str">
        <f>'120Nm 22mm 1.52m-min'!C131</f>
        <v>Tr16x4</v>
      </c>
      <c r="E601" s="24" t="str">
        <f>'120Nm 22mm 1.52m-min'!D131</f>
        <v>Tr</v>
      </c>
      <c r="F601" s="35">
        <f>'120Nm 22mm 1.52m-min'!E131</f>
        <v>16</v>
      </c>
      <c r="G601" s="14" t="e">
        <f>'120Nm 22mm 1.52m-min'!F131</f>
        <v>#N/A</v>
      </c>
      <c r="H601" s="41">
        <f>'120Nm 22mm 1.52m-min'!G131</f>
        <v>4</v>
      </c>
      <c r="I601" s="24" t="str">
        <f>'120Nm 22mm 1.52m-min'!H131</f>
        <v>W300</v>
      </c>
      <c r="J601" s="35">
        <f>'120Nm 22mm 1.52m-min'!I131</f>
        <v>28</v>
      </c>
      <c r="K601" s="35">
        <f>'120Nm 22mm 1.52m-min'!J131</f>
        <v>35</v>
      </c>
      <c r="L601" s="25">
        <f>'120Nm 22mm 1.52m-min'!K131</f>
        <v>17.68</v>
      </c>
      <c r="M601" s="24" t="str">
        <f>'120Nm 22mm 1.52m-min'!L131</f>
        <v>Acciaio C15</v>
      </c>
      <c r="N601" s="25">
        <f>'120Nm 22mm 1.52m-min'!M131</f>
        <v>19.09</v>
      </c>
      <c r="O601" s="37">
        <f>'120Nm 22mm 1.52m-min'!N131</f>
        <v>120</v>
      </c>
      <c r="P601" s="41">
        <f>'120Nm 22mm 1.52m-min'!O131</f>
        <v>22</v>
      </c>
      <c r="Q601" s="46">
        <f>'120Nm 22mm 1.52m-min'!P131</f>
        <v>1.5209999999999999</v>
      </c>
      <c r="R601" s="14">
        <f>'120Nm 22mm 1.52m-min'!Q131</f>
        <v>385</v>
      </c>
      <c r="S601" s="26">
        <f>'120Nm 22mm 1.52m-min'!R131</f>
        <v>1</v>
      </c>
    </row>
    <row r="602" spans="1:19" x14ac:dyDescent="0.25">
      <c r="A602" s="24">
        <f>'80Nm 33mm 2.28m-min'!A176</f>
        <v>291076</v>
      </c>
      <c r="B602" s="51">
        <f>Table1[[#This Row],[Durata d''esercizio min. Doppie corse]]/(Cycle_max*60*24)</f>
        <v>5.77531746031746</v>
      </c>
      <c r="C602" s="49">
        <f>'80Nm 33mm 2.28m-min'!B176</f>
        <v>0.38100000000000001</v>
      </c>
      <c r="D602" s="24" t="str">
        <f>'80Nm 33mm 2.28m-min'!C176</f>
        <v>Ds635x127</v>
      </c>
      <c r="E602" s="24" t="str">
        <f>'80Nm 33mm 2.28m-min'!D176</f>
        <v>Ds</v>
      </c>
      <c r="F602" s="35">
        <f>'80Nm 33mm 2.28m-min'!E176</f>
        <v>635</v>
      </c>
      <c r="G602" s="14" t="e">
        <f>'80Nm 33mm 2.28m-min'!F176</f>
        <v>#N/A</v>
      </c>
      <c r="H602" s="41">
        <f>'80Nm 33mm 2.28m-min'!G176</f>
        <v>127</v>
      </c>
      <c r="I602" s="24" t="str">
        <f>'80Nm 33mm 2.28m-min'!H176</f>
        <v>R</v>
      </c>
      <c r="J602" s="35">
        <f>'80Nm 33mm 2.28m-min'!I176</f>
        <v>13</v>
      </c>
      <c r="K602" s="35">
        <f>'80Nm 33mm 2.28m-min'!J176</f>
        <v>15</v>
      </c>
      <c r="L602" s="25">
        <f>'80Nm 33mm 2.28m-min'!K176</f>
        <v>14.1</v>
      </c>
      <c r="M602" s="24" t="str">
        <f>'80Nm 33mm 2.28m-min'!L176</f>
        <v>Acciaio inox</v>
      </c>
      <c r="N602" s="25">
        <f>'80Nm 33mm 2.28m-min'!M176</f>
        <v>44.48</v>
      </c>
      <c r="O602" s="37">
        <f>'80Nm 33mm 2.28m-min'!N176</f>
        <v>80</v>
      </c>
      <c r="P602" s="41">
        <f>'80Nm 33mm 2.28m-min'!O176</f>
        <v>33</v>
      </c>
      <c r="Q602" s="46">
        <f>'80Nm 33mm 2.28m-min'!P176</f>
        <v>2.2810000000000001</v>
      </c>
      <c r="R602" s="14">
        <f>'80Nm 33mm 2.28m-min'!Q176</f>
        <v>18.188976377952756</v>
      </c>
      <c r="S602" s="26">
        <f>'80Nm 33mm 2.28m-min'!R176</f>
        <v>1</v>
      </c>
    </row>
    <row r="603" spans="1:19" x14ac:dyDescent="0.25">
      <c r="A603" s="24">
        <f>'120Nm 22mm 1.52m-min'!A178</f>
        <v>291076</v>
      </c>
      <c r="B603" s="51">
        <f>Table1[[#This Row],[Durata d''esercizio min. Doppie corse]]/(Cycle_max*60*24)</f>
        <v>5.77531746031746</v>
      </c>
      <c r="C603" s="49">
        <f>'120Nm 22mm 1.52m-min'!B178</f>
        <v>0.54100000000000004</v>
      </c>
      <c r="D603" s="24" t="str">
        <f>'120Nm 22mm 1.52m-min'!C178</f>
        <v>Ds635x127</v>
      </c>
      <c r="E603" s="24" t="str">
        <f>'120Nm 22mm 1.52m-min'!D178</f>
        <v>Ds</v>
      </c>
      <c r="F603" s="35">
        <f>'120Nm 22mm 1.52m-min'!E178</f>
        <v>635</v>
      </c>
      <c r="G603" s="14" t="e">
        <f>'120Nm 22mm 1.52m-min'!F178</f>
        <v>#N/A</v>
      </c>
      <c r="H603" s="41">
        <f>'120Nm 22mm 1.52m-min'!G178</f>
        <v>127</v>
      </c>
      <c r="I603" s="24" t="str">
        <f>'120Nm 22mm 1.52m-min'!H178</f>
        <v>R</v>
      </c>
      <c r="J603" s="35">
        <f>'120Nm 22mm 1.52m-min'!I178</f>
        <v>13</v>
      </c>
      <c r="K603" s="35">
        <f>'120Nm 22mm 1.52m-min'!J178</f>
        <v>15</v>
      </c>
      <c r="L603" s="25">
        <f>'120Nm 22mm 1.52m-min'!K178</f>
        <v>14.1</v>
      </c>
      <c r="M603" s="24" t="str">
        <f>'120Nm 22mm 1.52m-min'!L178</f>
        <v>Acciaio inox</v>
      </c>
      <c r="N603" s="25">
        <f>'120Nm 22mm 1.52m-min'!M178</f>
        <v>44.48</v>
      </c>
      <c r="O603" s="37">
        <f>'120Nm 22mm 1.52m-min'!N178</f>
        <v>120</v>
      </c>
      <c r="P603" s="41">
        <f>'120Nm 22mm 1.52m-min'!O178</f>
        <v>22</v>
      </c>
      <c r="Q603" s="46">
        <f>'120Nm 22mm 1.52m-min'!P178</f>
        <v>1.5209999999999999</v>
      </c>
      <c r="R603" s="14">
        <f>'120Nm 22mm 1.52m-min'!Q178</f>
        <v>12.125984251968504</v>
      </c>
      <c r="S603" s="26">
        <f>'120Nm 22mm 1.52m-min'!R178</f>
        <v>1</v>
      </c>
    </row>
    <row r="604" spans="1:19" x14ac:dyDescent="0.25">
      <c r="A604" s="24" t="s">
        <v>94</v>
      </c>
      <c r="B604" s="24"/>
      <c r="C604" s="24"/>
      <c r="F604" s="24"/>
      <c r="G604" s="24"/>
      <c r="H604" s="52"/>
      <c r="J604" s="24"/>
      <c r="K604" s="24"/>
      <c r="L604" s="24"/>
      <c r="N604" s="24"/>
      <c r="O604" s="24"/>
      <c r="P604" s="52"/>
      <c r="Q604" s="24"/>
      <c r="R604" s="24">
        <f>SUBTOTAL(103,Table1[RPM])</f>
        <v>602</v>
      </c>
      <c r="S604" s="53">
        <f>SUBTOTAL(103,Table1[Tempo di funzionamento])</f>
        <v>602</v>
      </c>
    </row>
  </sheetData>
  <conditionalFormatting sqref="C1:C603 C605:C1048576">
    <cfRule type="dataBar" priority="6">
      <dataBar>
        <cfvo type="min"/>
        <cfvo type="num" val="4"/>
        <color rgb="FFFFB628"/>
      </dataBar>
      <extLst>
        <ext xmlns:x14="http://schemas.microsoft.com/office/spreadsheetml/2009/9/main" uri="{B025F937-C7B1-47D3-B67F-A62EFF666E3E}">
          <x14:id>{C7D978EB-2567-4567-BE9E-D2B9CDA0B633}</x14:id>
        </ext>
      </extLst>
    </cfRule>
  </conditionalFormatting>
  <conditionalFormatting sqref="F1:F603 F605:F1048576">
    <cfRule type="dataBar" priority="5">
      <dataBar>
        <cfvo type="min"/>
        <cfvo type="num" val="20"/>
        <color rgb="FFFFB628"/>
      </dataBar>
      <extLst>
        <ext xmlns:x14="http://schemas.microsoft.com/office/spreadsheetml/2009/9/main" uri="{B025F937-C7B1-47D3-B67F-A62EFF666E3E}">
          <x14:id>{80F1ACFE-C9CC-46E7-A39A-37862A5AABB8}</x14:id>
        </ext>
      </extLst>
    </cfRule>
  </conditionalFormatting>
  <conditionalFormatting sqref="H1:H603 H605:H1048576">
    <cfRule type="dataBar" priority="4">
      <dataBar>
        <cfvo type="min"/>
        <cfvo type="num" val="25"/>
        <color rgb="FFFFB628"/>
      </dataBar>
      <extLst>
        <ext xmlns:x14="http://schemas.microsoft.com/office/spreadsheetml/2009/9/main" uri="{B025F937-C7B1-47D3-B67F-A62EFF666E3E}">
          <x14:id>{F1B92663-3FC1-4B0D-8DF5-CE64154F0650}</x14:id>
        </ext>
      </extLst>
    </cfRule>
  </conditionalFormatting>
  <conditionalFormatting sqref="R1:R603 R605:R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{65AECA5D-097E-4ABE-9224-57A6D2DBCFD7}</x14:id>
        </ext>
      </extLst>
    </cfRule>
  </conditionalFormatting>
  <conditionalFormatting sqref="A1:B603 A605:B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{27DE4923-9CA2-41EA-B149-0B766E789B53}</x14:id>
        </ext>
      </extLst>
    </cfRule>
  </conditionalFormatting>
  <conditionalFormatting sqref="B1:B603 B605:B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{42EBA5BE-C98E-4FC3-968D-F856A9D8D3BB}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D978EB-2567-4567-BE9E-D2B9CDA0B633}">
            <x14:dataBar minLength="0" maxLength="100" gradient="0">
              <x14:cfvo type="autoMin"/>
              <x14:cfvo type="num">
                <xm:f>4</xm:f>
              </x14:cfvo>
              <x14:negativeFillColor rgb="FFFF0000"/>
              <x14:axisColor rgb="FF000000"/>
            </x14:dataBar>
          </x14:cfRule>
          <xm:sqref>C1:C603 C605:C1048576</xm:sqref>
        </x14:conditionalFormatting>
        <x14:conditionalFormatting xmlns:xm="http://schemas.microsoft.com/office/excel/2006/main">
          <x14:cfRule type="dataBar" id="{80F1ACFE-C9CC-46E7-A39A-37862A5AABB8}">
            <x14:dataBar minLength="0" maxLength="100" gradient="0">
              <x14:cfvo type="autoMin"/>
              <x14:cfvo type="num">
                <xm:f>20</xm:f>
              </x14:cfvo>
              <x14:negativeFillColor rgb="FFFF0000"/>
              <x14:axisColor rgb="FF000000"/>
            </x14:dataBar>
          </x14:cfRule>
          <xm:sqref>F1:F603 F605:F1048576</xm:sqref>
        </x14:conditionalFormatting>
        <x14:conditionalFormatting xmlns:xm="http://schemas.microsoft.com/office/excel/2006/main">
          <x14:cfRule type="dataBar" id="{F1B92663-3FC1-4B0D-8DF5-CE64154F0650}">
            <x14:dataBar minLength="0" maxLength="100" gradient="0">
              <x14:cfvo type="autoMin"/>
              <x14:cfvo type="num">
                <xm:f>25</xm:f>
              </x14:cfvo>
              <x14:negativeFillColor rgb="FFFF0000"/>
              <x14:axisColor rgb="FF000000"/>
            </x14:dataBar>
          </x14:cfRule>
          <xm:sqref>H1:H603 H605:H1048576</xm:sqref>
        </x14:conditionalFormatting>
        <x14:conditionalFormatting xmlns:xm="http://schemas.microsoft.com/office/excel/2006/main">
          <x14:cfRule type="dataBar" id="{65AECA5D-097E-4ABE-9224-57A6D2DBC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R1:R603 R605:R1048576</xm:sqref>
        </x14:conditionalFormatting>
        <x14:conditionalFormatting xmlns:xm="http://schemas.microsoft.com/office/excel/2006/main">
          <x14:cfRule type="dataBar" id="{27DE4923-9CA2-41EA-B149-0B766E789B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A1:B603 A605:B1048576</xm:sqref>
        </x14:conditionalFormatting>
        <x14:conditionalFormatting xmlns:xm="http://schemas.microsoft.com/office/excel/2006/main">
          <x14:cfRule type="dataBar" id="{42EBA5BE-C98E-4FC3-968D-F856A9D8D3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B1:B603 B605:B1048576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30EC-F61B-47FE-A33F-6C4952105972}">
  <dimension ref="A1:U604"/>
  <sheetViews>
    <sheetView topLeftCell="N1" workbookViewId="0">
      <selection activeCell="U476" sqref="U476"/>
    </sheetView>
  </sheetViews>
  <sheetFormatPr defaultRowHeight="15" x14ac:dyDescent="0.25"/>
  <cols>
    <col min="1" max="1" width="14.28515625" style="24" customWidth="1"/>
    <col min="2" max="2" width="14.28515625" style="51" customWidth="1"/>
    <col min="3" max="3" width="14.28515625" style="49" customWidth="1"/>
    <col min="4" max="5" width="14.28515625" style="24" customWidth="1"/>
    <col min="6" max="6" width="14.28515625" style="35" customWidth="1"/>
    <col min="7" max="7" width="14.28515625" style="14" customWidth="1"/>
    <col min="8" max="8" width="14.28515625" style="41" customWidth="1"/>
    <col min="9" max="9" width="14.28515625" style="24" customWidth="1"/>
    <col min="10" max="11" width="14.28515625" style="35" customWidth="1"/>
    <col min="12" max="12" width="14.28515625" style="25" customWidth="1"/>
    <col min="13" max="13" width="14.28515625" style="24" customWidth="1"/>
    <col min="14" max="14" width="14.28515625" style="25" customWidth="1"/>
    <col min="15" max="15" width="14.28515625" style="37" customWidth="1"/>
    <col min="16" max="16" width="14.28515625" style="41" customWidth="1"/>
    <col min="17" max="17" width="14.28515625" style="46" customWidth="1"/>
    <col min="18" max="18" width="14.28515625" style="14" customWidth="1"/>
    <col min="19" max="19" width="14.28515625" style="26" customWidth="1"/>
    <col min="20" max="20" width="22.140625" bestFit="1" customWidth="1"/>
    <col min="21" max="21" width="17.5703125" bestFit="1" customWidth="1"/>
  </cols>
  <sheetData>
    <row r="1" spans="1:21" s="54" customFormat="1" ht="131.25" customHeight="1" x14ac:dyDescent="0.25">
      <c r="A1" s="54" t="s">
        <v>64</v>
      </c>
      <c r="B1" s="55" t="s">
        <v>93</v>
      </c>
      <c r="C1" s="56" t="s">
        <v>86</v>
      </c>
      <c r="D1" s="54" t="s">
        <v>66</v>
      </c>
      <c r="E1" s="54" t="s">
        <v>11</v>
      </c>
      <c r="F1" s="57" t="s">
        <v>81</v>
      </c>
      <c r="G1" s="58" t="s">
        <v>83</v>
      </c>
      <c r="H1" s="59" t="s">
        <v>8</v>
      </c>
      <c r="I1" s="54" t="s">
        <v>67</v>
      </c>
      <c r="J1" s="57" t="s">
        <v>84</v>
      </c>
      <c r="K1" s="57" t="s">
        <v>69</v>
      </c>
      <c r="L1" s="60" t="s">
        <v>85</v>
      </c>
      <c r="M1" s="54" t="s">
        <v>71</v>
      </c>
      <c r="N1" s="60" t="s">
        <v>72</v>
      </c>
      <c r="O1" s="61" t="s">
        <v>80</v>
      </c>
      <c r="P1" s="59" t="s">
        <v>73</v>
      </c>
      <c r="Q1" s="62" t="s">
        <v>27</v>
      </c>
      <c r="R1" s="58" t="s">
        <v>34</v>
      </c>
      <c r="S1" s="63" t="s">
        <v>74</v>
      </c>
      <c r="T1" s="54" t="s">
        <v>104</v>
      </c>
      <c r="U1" s="54" t="s">
        <v>105</v>
      </c>
    </row>
    <row r="2" spans="1:21" hidden="1" x14ac:dyDescent="0.25">
      <c r="A2" s="24" t="e">
        <v>#N/A</v>
      </c>
      <c r="B2" s="51" t="e">
        <f>Table156[[#This Row],[Durata d''esercizio min. Doppie corse]]/(Cycle_max*60*24)</f>
        <v>#N/A</v>
      </c>
      <c r="C2" s="49">
        <f>'80Nm 33mm 2.28m-min'!B177</f>
        <v>0.94399999999999995</v>
      </c>
      <c r="D2" s="24" t="str">
        <f>'80Nm 33mm 2.28m-min'!C177</f>
        <v>Ds16x35</v>
      </c>
      <c r="E2" s="24" t="str">
        <f>'80Nm 33mm 2.28m-min'!D177</f>
        <v>Ds</v>
      </c>
      <c r="F2" s="35">
        <f>'80Nm 33mm 2.28m-min'!E177</f>
        <v>16</v>
      </c>
      <c r="G2" s="14" t="e">
        <f>'80Nm 33mm 2.28m-min'!F177</f>
        <v>#N/A</v>
      </c>
      <c r="H2" s="41">
        <f>'80Nm 33mm 2.28m-min'!G177</f>
        <v>35</v>
      </c>
      <c r="I2" s="24" t="str">
        <f>'80Nm 33mm 2.28m-min'!H177</f>
        <v>J200</v>
      </c>
      <c r="J2" s="35">
        <f>'80Nm 33mm 2.28m-min'!I177</f>
        <v>28</v>
      </c>
      <c r="K2" s="35">
        <f>'80Nm 33mm 2.28m-min'!J177</f>
        <v>35</v>
      </c>
      <c r="L2" s="25">
        <f>'80Nm 33mm 2.28m-min'!K177</f>
        <v>37.11</v>
      </c>
      <c r="M2" s="24" t="str">
        <f>'80Nm 33mm 2.28m-min'!L177</f>
        <v>Acciaio inox</v>
      </c>
      <c r="N2" s="25">
        <f>'80Nm 33mm 2.28m-min'!M177</f>
        <v>120.54</v>
      </c>
      <c r="O2" s="37">
        <f>'80Nm 33mm 2.28m-min'!N177</f>
        <v>80</v>
      </c>
      <c r="P2" s="41">
        <f>'80Nm 33mm 2.28m-min'!O177</f>
        <v>33</v>
      </c>
      <c r="Q2" s="46">
        <f>'80Nm 33mm 2.28m-min'!P177</f>
        <v>2.2810000000000001</v>
      </c>
      <c r="R2" s="14">
        <f>'80Nm 33mm 2.28m-min'!Q177</f>
        <v>66</v>
      </c>
      <c r="S2" s="26">
        <f>'80Nm 33mm 2.28m-min'!R177</f>
        <v>1</v>
      </c>
      <c r="T2" s="24"/>
      <c r="U2" s="24"/>
    </row>
    <row r="3" spans="1:21" hidden="1" x14ac:dyDescent="0.25">
      <c r="A3" s="24" t="e">
        <f>'80Nm 33mm 2.28m-min'!A178</f>
        <v>#N/A</v>
      </c>
      <c r="B3" s="51" t="e">
        <f>Table156[[#This Row],[Durata d''esercizio min. Doppie corse]]/(Cycle_max*60*24)</f>
        <v>#N/A</v>
      </c>
      <c r="C3" s="49">
        <f>'80Nm 33mm 2.28m-min'!B178</f>
        <v>3.0070000000000001</v>
      </c>
      <c r="D3" s="24" t="str">
        <f>'80Nm 33mm 2.28m-min'!C178</f>
        <v>Ds18x100</v>
      </c>
      <c r="E3" s="24" t="str">
        <f>'80Nm 33mm 2.28m-min'!D178</f>
        <v>Ds</v>
      </c>
      <c r="F3" s="35">
        <f>'80Nm 33mm 2.28m-min'!E178</f>
        <v>18</v>
      </c>
      <c r="G3" s="14" t="e">
        <f>'80Nm 33mm 2.28m-min'!F178</f>
        <v>#N/A</v>
      </c>
      <c r="H3" s="41">
        <f>'80Nm 33mm 2.28m-min'!G178</f>
        <v>100</v>
      </c>
      <c r="I3" s="24" t="str">
        <f>'80Nm 33mm 2.28m-min'!H178</f>
        <v>J200</v>
      </c>
      <c r="J3" s="35">
        <f>'80Nm 33mm 2.28m-min'!I178</f>
        <v>28</v>
      </c>
      <c r="K3" s="35">
        <f>'80Nm 33mm 2.28m-min'!J178</f>
        <v>35</v>
      </c>
      <c r="L3" s="25">
        <f>'80Nm 33mm 2.28m-min'!K178</f>
        <v>38.22</v>
      </c>
      <c r="M3" s="24" t="str">
        <f>'80Nm 33mm 2.28m-min'!L178</f>
        <v>Acciaio inox</v>
      </c>
      <c r="N3" s="25">
        <f>'80Nm 33mm 2.28m-min'!M178</f>
        <v>146.69999999999999</v>
      </c>
      <c r="O3" s="37">
        <f>'80Nm 33mm 2.28m-min'!N178</f>
        <v>80</v>
      </c>
      <c r="P3" s="41">
        <f>'80Nm 33mm 2.28m-min'!O178</f>
        <v>33</v>
      </c>
      <c r="Q3" s="46">
        <f>'80Nm 33mm 2.28m-min'!P178</f>
        <v>2.2810000000000001</v>
      </c>
      <c r="R3" s="14">
        <f>'80Nm 33mm 2.28m-min'!Q178</f>
        <v>23.1</v>
      </c>
      <c r="S3" s="26">
        <f>'80Nm 33mm 2.28m-min'!R178</f>
        <v>1</v>
      </c>
      <c r="T3" s="24"/>
      <c r="U3" s="24"/>
    </row>
    <row r="4" spans="1:21" hidden="1" x14ac:dyDescent="0.25">
      <c r="A4" s="24" t="e">
        <f>'80Nm 33mm 2.28m-min'!A179</f>
        <v>#N/A</v>
      </c>
      <c r="B4" s="51" t="e">
        <f>Table156[[#This Row],[Durata d''esercizio min. Doppie corse]]/(Cycle_max*60*24)</f>
        <v>#N/A</v>
      </c>
      <c r="C4" s="49">
        <f>'80Nm 33mm 2.28m-min'!B179</f>
        <v>0.70699999999999996</v>
      </c>
      <c r="D4" s="24" t="str">
        <f>'80Nm 33mm 2.28m-min'!C179</f>
        <v>Ds18x24</v>
      </c>
      <c r="E4" s="24" t="str">
        <f>'80Nm 33mm 2.28m-min'!D179</f>
        <v>Ds</v>
      </c>
      <c r="F4" s="35">
        <f>'80Nm 33mm 2.28m-min'!E179</f>
        <v>18</v>
      </c>
      <c r="G4" s="14" t="e">
        <f>'80Nm 33mm 2.28m-min'!F179</f>
        <v>#N/A</v>
      </c>
      <c r="H4" s="41">
        <f>'80Nm 33mm 2.28m-min'!G179</f>
        <v>24</v>
      </c>
      <c r="I4" s="24" t="str">
        <f>'80Nm 33mm 2.28m-min'!H179</f>
        <v>J200</v>
      </c>
      <c r="J4" s="35">
        <f>'80Nm 33mm 2.28m-min'!I179</f>
        <v>28</v>
      </c>
      <c r="K4" s="35">
        <f>'80Nm 33mm 2.28m-min'!J179</f>
        <v>35</v>
      </c>
      <c r="L4" s="25">
        <f>'80Nm 33mm 2.28m-min'!K179</f>
        <v>37.479999999999997</v>
      </c>
      <c r="M4" s="24" t="str">
        <f>'80Nm 33mm 2.28m-min'!L179</f>
        <v>Acciaio inox</v>
      </c>
      <c r="N4" s="25">
        <f>'80Nm 33mm 2.28m-min'!M179</f>
        <v>146.37</v>
      </c>
      <c r="O4" s="37">
        <f>'80Nm 33mm 2.28m-min'!N179</f>
        <v>80</v>
      </c>
      <c r="P4" s="41">
        <f>'80Nm 33mm 2.28m-min'!O179</f>
        <v>33</v>
      </c>
      <c r="Q4" s="46">
        <f>'80Nm 33mm 2.28m-min'!P179</f>
        <v>2.2810000000000001</v>
      </c>
      <c r="R4" s="14">
        <f>'80Nm 33mm 2.28m-min'!Q179</f>
        <v>96.25</v>
      </c>
      <c r="S4" s="26">
        <f>'80Nm 33mm 2.28m-min'!R179</f>
        <v>1</v>
      </c>
      <c r="T4" s="24"/>
      <c r="U4" s="24"/>
    </row>
    <row r="5" spans="1:21" hidden="1" x14ac:dyDescent="0.25">
      <c r="A5" s="24" t="e">
        <f>'80Nm 33mm 2.28m-min'!A180</f>
        <v>#N/A</v>
      </c>
      <c r="B5" s="51" t="e">
        <f>Table156[[#This Row],[Durata d''esercizio min. Doppie corse]]/(Cycle_max*60*24)</f>
        <v>#N/A</v>
      </c>
      <c r="C5" s="49">
        <f>'80Nm 33mm 2.28m-min'!B180</f>
        <v>1.071</v>
      </c>
      <c r="D5" s="24" t="str">
        <f>'80Nm 33mm 2.28m-min'!C180</f>
        <v>Ds18x40</v>
      </c>
      <c r="E5" s="24" t="str">
        <f>'80Nm 33mm 2.28m-min'!D180</f>
        <v>Ds</v>
      </c>
      <c r="F5" s="35">
        <f>'80Nm 33mm 2.28m-min'!E180</f>
        <v>18</v>
      </c>
      <c r="G5" s="14" t="e">
        <f>'80Nm 33mm 2.28m-min'!F180</f>
        <v>#N/A</v>
      </c>
      <c r="H5" s="41">
        <f>'80Nm 33mm 2.28m-min'!G180</f>
        <v>40</v>
      </c>
      <c r="I5" s="24" t="str">
        <f>'80Nm 33mm 2.28m-min'!H180</f>
        <v>J200</v>
      </c>
      <c r="J5" s="35">
        <f>'80Nm 33mm 2.28m-min'!I180</f>
        <v>28</v>
      </c>
      <c r="K5" s="35">
        <f>'80Nm 33mm 2.28m-min'!J180</f>
        <v>35</v>
      </c>
      <c r="L5" s="25">
        <f>'80Nm 33mm 2.28m-min'!K180</f>
        <v>37.86</v>
      </c>
      <c r="M5" s="24" t="str">
        <f>'80Nm 33mm 2.28m-min'!L180</f>
        <v>Acciaio inox</v>
      </c>
      <c r="N5" s="25">
        <f>'80Nm 33mm 2.28m-min'!M180</f>
        <v>134.07</v>
      </c>
      <c r="O5" s="37">
        <f>'80Nm 33mm 2.28m-min'!N180</f>
        <v>80</v>
      </c>
      <c r="P5" s="41">
        <f>'80Nm 33mm 2.28m-min'!O180</f>
        <v>33</v>
      </c>
      <c r="Q5" s="46">
        <f>'80Nm 33mm 2.28m-min'!P180</f>
        <v>2.2810000000000001</v>
      </c>
      <c r="R5" s="14">
        <f>'80Nm 33mm 2.28m-min'!Q180</f>
        <v>57.75</v>
      </c>
      <c r="S5" s="26">
        <f>'80Nm 33mm 2.28m-min'!R180</f>
        <v>1</v>
      </c>
      <c r="T5" s="24"/>
      <c r="U5" s="24"/>
    </row>
    <row r="6" spans="1:21" hidden="1" x14ac:dyDescent="0.25">
      <c r="A6" s="24" t="e">
        <f>'80Nm 33mm 2.28m-min'!A181</f>
        <v>#N/A</v>
      </c>
      <c r="B6" s="51" t="e">
        <f>Table156[[#This Row],[Durata d''esercizio min. Doppie corse]]/(Cycle_max*60*24)</f>
        <v>#N/A</v>
      </c>
      <c r="C6" s="49">
        <f>'80Nm 33mm 2.28m-min'!B181</f>
        <v>2.375</v>
      </c>
      <c r="D6" s="24" t="str">
        <f>'80Nm 33mm 2.28m-min'!C181</f>
        <v>Ds18x80</v>
      </c>
      <c r="E6" s="24" t="str">
        <f>'80Nm 33mm 2.28m-min'!D181</f>
        <v>Ds</v>
      </c>
      <c r="F6" s="35">
        <f>'80Nm 33mm 2.28m-min'!E181</f>
        <v>18</v>
      </c>
      <c r="G6" s="14" t="e">
        <f>'80Nm 33mm 2.28m-min'!F181</f>
        <v>#N/A</v>
      </c>
      <c r="H6" s="41">
        <f>'80Nm 33mm 2.28m-min'!G181</f>
        <v>80</v>
      </c>
      <c r="I6" s="24" t="str">
        <f>'80Nm 33mm 2.28m-min'!H181</f>
        <v>J200</v>
      </c>
      <c r="J6" s="35">
        <f>'80Nm 33mm 2.28m-min'!I181</f>
        <v>28</v>
      </c>
      <c r="K6" s="35">
        <f>'80Nm 33mm 2.28m-min'!J181</f>
        <v>35</v>
      </c>
      <c r="L6" s="25">
        <f>'80Nm 33mm 2.28m-min'!K181</f>
        <v>38.04</v>
      </c>
      <c r="M6" s="24" t="str">
        <f>'80Nm 33mm 2.28m-min'!L181</f>
        <v>Acciaio inox</v>
      </c>
      <c r="N6" s="25">
        <f>'80Nm 33mm 2.28m-min'!M181</f>
        <v>139.4</v>
      </c>
      <c r="O6" s="37">
        <f>'80Nm 33mm 2.28m-min'!N181</f>
        <v>80</v>
      </c>
      <c r="P6" s="41">
        <f>'80Nm 33mm 2.28m-min'!O181</f>
        <v>33</v>
      </c>
      <c r="Q6" s="46">
        <f>'80Nm 33mm 2.28m-min'!P181</f>
        <v>2.2810000000000001</v>
      </c>
      <c r="R6" s="14">
        <f>'80Nm 33mm 2.28m-min'!Q181</f>
        <v>28.875</v>
      </c>
      <c r="S6" s="26">
        <f>'80Nm 33mm 2.28m-min'!R181</f>
        <v>1</v>
      </c>
      <c r="T6" s="24"/>
      <c r="U6" s="24"/>
    </row>
    <row r="7" spans="1:21" hidden="1" x14ac:dyDescent="0.25">
      <c r="A7" s="24" t="e">
        <f>'80Nm 33mm 2.28m-min'!A182</f>
        <v>#N/A</v>
      </c>
      <c r="B7" s="51" t="e">
        <f>Table156[[#This Row],[Durata d''esercizio min. Doppie corse]]/(Cycle_max*60*24)</f>
        <v>#N/A</v>
      </c>
      <c r="C7" s="49">
        <f>'80Nm 33mm 2.28m-min'!B182</f>
        <v>0.64900000000000002</v>
      </c>
      <c r="D7" s="24" t="str">
        <f>'80Nm 33mm 2.28m-min'!C182</f>
        <v>Ds20x20</v>
      </c>
      <c r="E7" s="24" t="str">
        <f>'80Nm 33mm 2.28m-min'!D182</f>
        <v>Ds</v>
      </c>
      <c r="F7" s="35">
        <f>'80Nm 33mm 2.28m-min'!E182</f>
        <v>20</v>
      </c>
      <c r="G7" s="14" t="e">
        <f>'80Nm 33mm 2.28m-min'!F182</f>
        <v>#N/A</v>
      </c>
      <c r="H7" s="41">
        <f>'80Nm 33mm 2.28m-min'!G182</f>
        <v>20</v>
      </c>
      <c r="I7" s="24" t="str">
        <f>'80Nm 33mm 2.28m-min'!H182</f>
        <v>J200</v>
      </c>
      <c r="J7" s="35">
        <f>'80Nm 33mm 2.28m-min'!I182</f>
        <v>32</v>
      </c>
      <c r="K7" s="35">
        <f>'80Nm 33mm 2.28m-min'!J182</f>
        <v>44</v>
      </c>
      <c r="L7" s="25">
        <f>'80Nm 33mm 2.28m-min'!K182</f>
        <v>43.75</v>
      </c>
      <c r="M7" s="24" t="str">
        <f>'80Nm 33mm 2.28m-min'!L182</f>
        <v>Acciaio inox</v>
      </c>
      <c r="N7" s="25">
        <f>'80Nm 33mm 2.28m-min'!M182</f>
        <v>154.97999999999999</v>
      </c>
      <c r="O7" s="37">
        <f>'80Nm 33mm 2.28m-min'!N182</f>
        <v>80</v>
      </c>
      <c r="P7" s="41">
        <f>'80Nm 33mm 2.28m-min'!O182</f>
        <v>33</v>
      </c>
      <c r="Q7" s="46">
        <f>'80Nm 33mm 2.28m-min'!P182</f>
        <v>2.2810000000000001</v>
      </c>
      <c r="R7" s="14">
        <f>'80Nm 33mm 2.28m-min'!Q182</f>
        <v>115.5</v>
      </c>
      <c r="S7" s="26">
        <f>'80Nm 33mm 2.28m-min'!R182</f>
        <v>1</v>
      </c>
      <c r="T7" s="24"/>
      <c r="U7" s="24"/>
    </row>
    <row r="8" spans="1:21" hidden="1" x14ac:dyDescent="0.25">
      <c r="A8" s="24" t="e">
        <f>'80Nm 33mm 2.28m-min'!A183</f>
        <v>#N/A</v>
      </c>
      <c r="B8" s="51" t="e">
        <f>Table156[[#This Row],[Durata d''esercizio min. Doppie corse]]/(Cycle_max*60*24)</f>
        <v>#N/A</v>
      </c>
      <c r="C8" s="49">
        <f>'80Nm 33mm 2.28m-min'!B183</f>
        <v>1.323</v>
      </c>
      <c r="D8" s="24" t="str">
        <f>'80Nm 33mm 2.28m-min'!C183</f>
        <v>Ds20x50</v>
      </c>
      <c r="E8" s="24" t="str">
        <f>'80Nm 33mm 2.28m-min'!D183</f>
        <v>Ds</v>
      </c>
      <c r="F8" s="35">
        <f>'80Nm 33mm 2.28m-min'!E183</f>
        <v>20</v>
      </c>
      <c r="G8" s="14" t="e">
        <f>'80Nm 33mm 2.28m-min'!F183</f>
        <v>#N/A</v>
      </c>
      <c r="H8" s="41">
        <f>'80Nm 33mm 2.28m-min'!G183</f>
        <v>50</v>
      </c>
      <c r="I8" s="24" t="str">
        <f>'80Nm 33mm 2.28m-min'!H183</f>
        <v>J200</v>
      </c>
      <c r="J8" s="35">
        <f>'80Nm 33mm 2.28m-min'!I183</f>
        <v>32</v>
      </c>
      <c r="K8" s="35">
        <f>'80Nm 33mm 2.28m-min'!J183</f>
        <v>44</v>
      </c>
      <c r="L8" s="25">
        <f>'80Nm 33mm 2.28m-min'!K183</f>
        <v>44.19</v>
      </c>
      <c r="M8" s="24" t="str">
        <f>'80Nm 33mm 2.28m-min'!L183</f>
        <v>Alluminio</v>
      </c>
      <c r="N8" s="25" t="str">
        <f>'80Nm 33mm 2.28m-min'!M183</f>
        <v>Su richiesta</v>
      </c>
      <c r="O8" s="37">
        <f>'80Nm 33mm 2.28m-min'!N183</f>
        <v>80</v>
      </c>
      <c r="P8" s="41">
        <f>'80Nm 33mm 2.28m-min'!O183</f>
        <v>33</v>
      </c>
      <c r="Q8" s="46">
        <f>'80Nm 33mm 2.28m-min'!P183</f>
        <v>2.2810000000000001</v>
      </c>
      <c r="R8" s="14">
        <f>'80Nm 33mm 2.28m-min'!Q183</f>
        <v>46.2</v>
      </c>
      <c r="S8" s="26">
        <f>'80Nm 33mm 2.28m-min'!R183</f>
        <v>1</v>
      </c>
      <c r="T8" s="24"/>
      <c r="U8" s="24"/>
    </row>
    <row r="9" spans="1:21" hidden="1" x14ac:dyDescent="0.25">
      <c r="A9" s="24" t="e">
        <f>'80Nm 33mm 2.28m-min'!A184</f>
        <v>#N/A</v>
      </c>
      <c r="B9" s="51" t="e">
        <f>Table156[[#This Row],[Durata d''esercizio min. Doppie corse]]/(Cycle_max*60*24)</f>
        <v>#N/A</v>
      </c>
      <c r="C9" s="49">
        <f>'80Nm 33mm 2.28m-min'!B184</f>
        <v>1.323</v>
      </c>
      <c r="D9" s="24" t="str">
        <f>'80Nm 33mm 2.28m-min'!C184</f>
        <v>Ds20x50</v>
      </c>
      <c r="E9" s="24" t="str">
        <f>'80Nm 33mm 2.28m-min'!D184</f>
        <v>Ds</v>
      </c>
      <c r="F9" s="35">
        <f>'80Nm 33mm 2.28m-min'!E184</f>
        <v>20</v>
      </c>
      <c r="G9" s="14" t="e">
        <f>'80Nm 33mm 2.28m-min'!F184</f>
        <v>#N/A</v>
      </c>
      <c r="H9" s="41">
        <f>'80Nm 33mm 2.28m-min'!G184</f>
        <v>50</v>
      </c>
      <c r="I9" s="24" t="str">
        <f>'80Nm 33mm 2.28m-min'!H184</f>
        <v>J200</v>
      </c>
      <c r="J9" s="35">
        <f>'80Nm 33mm 2.28m-min'!I184</f>
        <v>32</v>
      </c>
      <c r="K9" s="35">
        <f>'80Nm 33mm 2.28m-min'!J184</f>
        <v>44</v>
      </c>
      <c r="L9" s="25">
        <f>'80Nm 33mm 2.28m-min'!K184</f>
        <v>44.19</v>
      </c>
      <c r="M9" s="24" t="str">
        <f>'80Nm 33mm 2.28m-min'!L184</f>
        <v>Acciaio inox</v>
      </c>
      <c r="N9" s="25">
        <f>'80Nm 33mm 2.28m-min'!M184</f>
        <v>156.78</v>
      </c>
      <c r="O9" s="37">
        <f>'80Nm 33mm 2.28m-min'!N184</f>
        <v>80</v>
      </c>
      <c r="P9" s="41">
        <f>'80Nm 33mm 2.28m-min'!O184</f>
        <v>33</v>
      </c>
      <c r="Q9" s="46">
        <f>'80Nm 33mm 2.28m-min'!P184</f>
        <v>2.2810000000000001</v>
      </c>
      <c r="R9" s="14">
        <f>'80Nm 33mm 2.28m-min'!Q184</f>
        <v>46.2</v>
      </c>
      <c r="S9" s="26">
        <f>'80Nm 33mm 2.28m-min'!R184</f>
        <v>1</v>
      </c>
      <c r="T9" s="24"/>
      <c r="U9" s="24"/>
    </row>
    <row r="10" spans="1:21" hidden="1" x14ac:dyDescent="0.25">
      <c r="A10" s="24" t="e">
        <f>'80Nm 33mm 2.28m-min'!A185</f>
        <v>#N/A</v>
      </c>
      <c r="B10" s="51" t="e">
        <f>Table156[[#This Row],[Durata d''esercizio min. Doppie corse]]/(Cycle_max*60*24)</f>
        <v>#N/A</v>
      </c>
      <c r="C10" s="49">
        <f>'80Nm 33mm 2.28m-min'!B185</f>
        <v>1.6519999999999999</v>
      </c>
      <c r="D10" s="24" t="str">
        <f>'80Nm 33mm 2.28m-min'!C185</f>
        <v>Ds20x60</v>
      </c>
      <c r="E10" s="24" t="str">
        <f>'80Nm 33mm 2.28m-min'!D185</f>
        <v>Ds</v>
      </c>
      <c r="F10" s="35">
        <f>'80Nm 33mm 2.28m-min'!E185</f>
        <v>20</v>
      </c>
      <c r="G10" s="14" t="e">
        <f>'80Nm 33mm 2.28m-min'!F185</f>
        <v>#N/A</v>
      </c>
      <c r="H10" s="41">
        <f>'80Nm 33mm 2.28m-min'!G185</f>
        <v>60</v>
      </c>
      <c r="I10" s="24" t="str">
        <f>'80Nm 33mm 2.28m-min'!H185</f>
        <v>J200</v>
      </c>
      <c r="J10" s="35">
        <f>'80Nm 33mm 2.28m-min'!I185</f>
        <v>32</v>
      </c>
      <c r="K10" s="35">
        <f>'80Nm 33mm 2.28m-min'!J185</f>
        <v>44</v>
      </c>
      <c r="L10" s="25">
        <f>'80Nm 33mm 2.28m-min'!K185</f>
        <v>44.63</v>
      </c>
      <c r="M10" s="24" t="str">
        <f>'80Nm 33mm 2.28m-min'!L185</f>
        <v>Acciaio inox</v>
      </c>
      <c r="N10" s="25">
        <f>'80Nm 33mm 2.28m-min'!M185</f>
        <v>158.26</v>
      </c>
      <c r="O10" s="37">
        <f>'80Nm 33mm 2.28m-min'!N185</f>
        <v>80</v>
      </c>
      <c r="P10" s="41">
        <f>'80Nm 33mm 2.28m-min'!O185</f>
        <v>33</v>
      </c>
      <c r="Q10" s="46">
        <f>'80Nm 33mm 2.28m-min'!P185</f>
        <v>2.2810000000000001</v>
      </c>
      <c r="R10" s="14">
        <f>'80Nm 33mm 2.28m-min'!Q185</f>
        <v>38.5</v>
      </c>
      <c r="S10" s="26">
        <f>'80Nm 33mm 2.28m-min'!R185</f>
        <v>1</v>
      </c>
      <c r="T10" s="24"/>
      <c r="U10" s="24"/>
    </row>
    <row r="11" spans="1:21" hidden="1" x14ac:dyDescent="0.25">
      <c r="A11" s="24" t="e">
        <f>'80Nm 33mm 2.28m-min'!A186</f>
        <v>#N/A</v>
      </c>
      <c r="B11" s="51" t="e">
        <f>Table156[[#This Row],[Durata d''esercizio min. Doppie corse]]/(Cycle_max*60*24)</f>
        <v>#N/A</v>
      </c>
      <c r="C11" s="49">
        <f>'80Nm 33mm 2.28m-min'!B186</f>
        <v>2.1819999999999999</v>
      </c>
      <c r="D11" s="24" t="str">
        <f>'80Nm 33mm 2.28m-min'!C186</f>
        <v>Ds20x80</v>
      </c>
      <c r="E11" s="24" t="str">
        <f>'80Nm 33mm 2.28m-min'!D186</f>
        <v>Ds</v>
      </c>
      <c r="F11" s="35">
        <f>'80Nm 33mm 2.28m-min'!E186</f>
        <v>20</v>
      </c>
      <c r="G11" s="14" t="e">
        <f>'80Nm 33mm 2.28m-min'!F186</f>
        <v>#N/A</v>
      </c>
      <c r="H11" s="41">
        <f>'80Nm 33mm 2.28m-min'!G186</f>
        <v>80</v>
      </c>
      <c r="I11" s="24" t="str">
        <f>'80Nm 33mm 2.28m-min'!H186</f>
        <v>J200</v>
      </c>
      <c r="J11" s="35">
        <f>'80Nm 33mm 2.28m-min'!I186</f>
        <v>32</v>
      </c>
      <c r="K11" s="35">
        <f>'80Nm 33mm 2.28m-min'!J186</f>
        <v>44</v>
      </c>
      <c r="L11" s="25">
        <f>'80Nm 33mm 2.28m-min'!K186</f>
        <v>45.08</v>
      </c>
      <c r="M11" s="24" t="str">
        <f>'80Nm 33mm 2.28m-min'!L186</f>
        <v>Acciaio inox</v>
      </c>
      <c r="N11" s="25">
        <f>'80Nm 33mm 2.28m-min'!M186</f>
        <v>164.82</v>
      </c>
      <c r="O11" s="37">
        <f>'80Nm 33mm 2.28m-min'!N186</f>
        <v>80</v>
      </c>
      <c r="P11" s="41">
        <f>'80Nm 33mm 2.28m-min'!O186</f>
        <v>33</v>
      </c>
      <c r="Q11" s="46">
        <f>'80Nm 33mm 2.28m-min'!P186</f>
        <v>2.2810000000000001</v>
      </c>
      <c r="R11" s="14">
        <f>'80Nm 33mm 2.28m-min'!Q186</f>
        <v>28.875</v>
      </c>
      <c r="S11" s="26">
        <f>'80Nm 33mm 2.28m-min'!R186</f>
        <v>1</v>
      </c>
      <c r="T11" s="24"/>
      <c r="U11" s="24"/>
    </row>
    <row r="12" spans="1:21" hidden="1" x14ac:dyDescent="0.25">
      <c r="A12" s="24" t="e">
        <f>'80Nm 33mm 2.28m-min'!A187</f>
        <v>#N/A</v>
      </c>
      <c r="B12" s="51" t="e">
        <f>Table156[[#This Row],[Durata d''esercizio min. Doppie corse]]/(Cycle_max*60*24)</f>
        <v>#N/A</v>
      </c>
      <c r="C12" s="49">
        <f>'80Nm 33mm 2.28m-min'!B187</f>
        <v>2.6640000000000001</v>
      </c>
      <c r="D12" s="24" t="str">
        <f>'80Nm 33mm 2.28m-min'!C187</f>
        <v>Ds20x90</v>
      </c>
      <c r="E12" s="24" t="str">
        <f>'80Nm 33mm 2.28m-min'!D187</f>
        <v>Ds</v>
      </c>
      <c r="F12" s="35">
        <f>'80Nm 33mm 2.28m-min'!E187</f>
        <v>20</v>
      </c>
      <c r="G12" s="14" t="e">
        <f>'80Nm 33mm 2.28m-min'!F187</f>
        <v>#N/A</v>
      </c>
      <c r="H12" s="41">
        <f>'80Nm 33mm 2.28m-min'!G187</f>
        <v>90</v>
      </c>
      <c r="I12" s="24" t="str">
        <f>'80Nm 33mm 2.28m-min'!H187</f>
        <v>J200</v>
      </c>
      <c r="J12" s="35">
        <f>'80Nm 33mm 2.28m-min'!I187</f>
        <v>32</v>
      </c>
      <c r="K12" s="35">
        <f>'80Nm 33mm 2.28m-min'!J187</f>
        <v>44</v>
      </c>
      <c r="L12" s="25">
        <f>'80Nm 33mm 2.28m-min'!K187</f>
        <v>45.53</v>
      </c>
      <c r="M12" s="24" t="str">
        <f>'80Nm 33mm 2.28m-min'!L187</f>
        <v>Acciaio inox</v>
      </c>
      <c r="N12" s="25">
        <f>'80Nm 33mm 2.28m-min'!M187</f>
        <v>167.28</v>
      </c>
      <c r="O12" s="37">
        <f>'80Nm 33mm 2.28m-min'!N187</f>
        <v>80</v>
      </c>
      <c r="P12" s="41">
        <f>'80Nm 33mm 2.28m-min'!O187</f>
        <v>33</v>
      </c>
      <c r="Q12" s="46">
        <f>'80Nm 33mm 2.28m-min'!P187</f>
        <v>2.2810000000000001</v>
      </c>
      <c r="R12" s="14">
        <f>'80Nm 33mm 2.28m-min'!Q187</f>
        <v>25.666666666666668</v>
      </c>
      <c r="S12" s="26">
        <f>'80Nm 33mm 2.28m-min'!R187</f>
        <v>1</v>
      </c>
      <c r="T12" s="24"/>
      <c r="U12" s="24"/>
    </row>
    <row r="13" spans="1:21" hidden="1" x14ac:dyDescent="0.25">
      <c r="A13" s="24" t="e">
        <f>'120Nm 22mm 1.52m-min'!A179</f>
        <v>#N/A</v>
      </c>
      <c r="B13" s="51" t="e">
        <f>Table156[[#This Row],[Durata d''esercizio min. Doppie corse]]/(Cycle_max*60*24)</f>
        <v>#N/A</v>
      </c>
      <c r="C13" s="49">
        <f>'120Nm 22mm 1.52m-min'!B179</f>
        <v>1.3859999999999999</v>
      </c>
      <c r="D13" s="24" t="str">
        <f>'120Nm 22mm 1.52m-min'!C179</f>
        <v>Ds16x35</v>
      </c>
      <c r="E13" s="24" t="str">
        <f>'120Nm 22mm 1.52m-min'!D179</f>
        <v>Ds</v>
      </c>
      <c r="F13" s="35">
        <f>'120Nm 22mm 1.52m-min'!E179</f>
        <v>16</v>
      </c>
      <c r="G13" s="14" t="e">
        <f>'120Nm 22mm 1.52m-min'!F179</f>
        <v>#N/A</v>
      </c>
      <c r="H13" s="41">
        <f>'120Nm 22mm 1.52m-min'!G179</f>
        <v>35</v>
      </c>
      <c r="I13" s="24" t="str">
        <f>'120Nm 22mm 1.52m-min'!H179</f>
        <v>J200</v>
      </c>
      <c r="J13" s="35">
        <f>'120Nm 22mm 1.52m-min'!I179</f>
        <v>28</v>
      </c>
      <c r="K13" s="35">
        <f>'120Nm 22mm 1.52m-min'!J179</f>
        <v>35</v>
      </c>
      <c r="L13" s="25">
        <f>'120Nm 22mm 1.52m-min'!K179</f>
        <v>37.11</v>
      </c>
      <c r="M13" s="24" t="str">
        <f>'120Nm 22mm 1.52m-min'!L179</f>
        <v>Acciaio inox</v>
      </c>
      <c r="N13" s="25">
        <f>'120Nm 22mm 1.52m-min'!M179</f>
        <v>120.54</v>
      </c>
      <c r="O13" s="37">
        <f>'120Nm 22mm 1.52m-min'!N179</f>
        <v>120</v>
      </c>
      <c r="P13" s="41">
        <f>'120Nm 22mm 1.52m-min'!O179</f>
        <v>22</v>
      </c>
      <c r="Q13" s="46">
        <f>'120Nm 22mm 1.52m-min'!P179</f>
        <v>1.5209999999999999</v>
      </c>
      <c r="R13" s="14">
        <f>'120Nm 22mm 1.52m-min'!Q179</f>
        <v>44</v>
      </c>
      <c r="S13" s="26">
        <f>'120Nm 22mm 1.52m-min'!R179</f>
        <v>1</v>
      </c>
      <c r="T13" s="24"/>
      <c r="U13" s="24"/>
    </row>
    <row r="14" spans="1:21" hidden="1" x14ac:dyDescent="0.25">
      <c r="A14" s="24" t="e">
        <f>'120Nm 22mm 1.52m-min'!A180</f>
        <v>#N/A</v>
      </c>
      <c r="B14" s="51" t="e">
        <f>Table156[[#This Row],[Durata d''esercizio min. Doppie corse]]/(Cycle_max*60*24)</f>
        <v>#N/A</v>
      </c>
      <c r="C14" s="49">
        <f>'120Nm 22mm 1.52m-min'!B180</f>
        <v>4.4809999999999999</v>
      </c>
      <c r="D14" s="24" t="str">
        <f>'120Nm 22mm 1.52m-min'!C180</f>
        <v>Ds18x100</v>
      </c>
      <c r="E14" s="24" t="str">
        <f>'120Nm 22mm 1.52m-min'!D180</f>
        <v>Ds</v>
      </c>
      <c r="F14" s="35">
        <f>'120Nm 22mm 1.52m-min'!E180</f>
        <v>18</v>
      </c>
      <c r="G14" s="14" t="e">
        <f>'120Nm 22mm 1.52m-min'!F180</f>
        <v>#N/A</v>
      </c>
      <c r="H14" s="41">
        <f>'120Nm 22mm 1.52m-min'!G180</f>
        <v>100</v>
      </c>
      <c r="I14" s="24" t="str">
        <f>'120Nm 22mm 1.52m-min'!H180</f>
        <v>J200</v>
      </c>
      <c r="J14" s="35">
        <f>'120Nm 22mm 1.52m-min'!I180</f>
        <v>28</v>
      </c>
      <c r="K14" s="35">
        <f>'120Nm 22mm 1.52m-min'!J180</f>
        <v>35</v>
      </c>
      <c r="L14" s="25">
        <f>'120Nm 22mm 1.52m-min'!K180</f>
        <v>38.22</v>
      </c>
      <c r="M14" s="24" t="str">
        <f>'120Nm 22mm 1.52m-min'!L180</f>
        <v>Acciaio inox</v>
      </c>
      <c r="N14" s="25">
        <f>'120Nm 22mm 1.52m-min'!M180</f>
        <v>146.69999999999999</v>
      </c>
      <c r="O14" s="37">
        <f>'120Nm 22mm 1.52m-min'!N180</f>
        <v>120</v>
      </c>
      <c r="P14" s="41">
        <f>'120Nm 22mm 1.52m-min'!O180</f>
        <v>22</v>
      </c>
      <c r="Q14" s="46">
        <f>'120Nm 22mm 1.52m-min'!P180</f>
        <v>1.5209999999999999</v>
      </c>
      <c r="R14" s="14">
        <f>'120Nm 22mm 1.52m-min'!Q180</f>
        <v>15.4</v>
      </c>
      <c r="S14" s="26">
        <f>'120Nm 22mm 1.52m-min'!R180</f>
        <v>1</v>
      </c>
      <c r="T14" s="24"/>
      <c r="U14" s="24"/>
    </row>
    <row r="15" spans="1:21" hidden="1" x14ac:dyDescent="0.25">
      <c r="A15" s="24" t="e">
        <f>'120Nm 22mm 1.52m-min'!A181</f>
        <v>#N/A</v>
      </c>
      <c r="B15" s="51" t="e">
        <f>Table156[[#This Row],[Durata d''esercizio min. Doppie corse]]/(Cycle_max*60*24)</f>
        <v>#N/A</v>
      </c>
      <c r="C15" s="49">
        <f>'120Nm 22mm 1.52m-min'!B181</f>
        <v>1.0309999999999999</v>
      </c>
      <c r="D15" s="24" t="str">
        <f>'120Nm 22mm 1.52m-min'!C181</f>
        <v>Ds18x24</v>
      </c>
      <c r="E15" s="24" t="str">
        <f>'120Nm 22mm 1.52m-min'!D181</f>
        <v>Ds</v>
      </c>
      <c r="F15" s="35">
        <f>'120Nm 22mm 1.52m-min'!E181</f>
        <v>18</v>
      </c>
      <c r="G15" s="14" t="e">
        <f>'120Nm 22mm 1.52m-min'!F181</f>
        <v>#N/A</v>
      </c>
      <c r="H15" s="41">
        <f>'120Nm 22mm 1.52m-min'!G181</f>
        <v>24</v>
      </c>
      <c r="I15" s="24" t="str">
        <f>'120Nm 22mm 1.52m-min'!H181</f>
        <v>J200</v>
      </c>
      <c r="J15" s="35">
        <f>'120Nm 22mm 1.52m-min'!I181</f>
        <v>28</v>
      </c>
      <c r="K15" s="35">
        <f>'120Nm 22mm 1.52m-min'!J181</f>
        <v>35</v>
      </c>
      <c r="L15" s="25">
        <f>'120Nm 22mm 1.52m-min'!K181</f>
        <v>37.479999999999997</v>
      </c>
      <c r="M15" s="24" t="str">
        <f>'120Nm 22mm 1.52m-min'!L181</f>
        <v>Acciaio inox</v>
      </c>
      <c r="N15" s="25">
        <f>'120Nm 22mm 1.52m-min'!M181</f>
        <v>146.37</v>
      </c>
      <c r="O15" s="37">
        <f>'120Nm 22mm 1.52m-min'!N181</f>
        <v>120</v>
      </c>
      <c r="P15" s="41">
        <f>'120Nm 22mm 1.52m-min'!O181</f>
        <v>22</v>
      </c>
      <c r="Q15" s="46">
        <f>'120Nm 22mm 1.52m-min'!P181</f>
        <v>1.5209999999999999</v>
      </c>
      <c r="R15" s="14">
        <f>'120Nm 22mm 1.52m-min'!Q181</f>
        <v>64.166666666666671</v>
      </c>
      <c r="S15" s="26">
        <f>'120Nm 22mm 1.52m-min'!R181</f>
        <v>1</v>
      </c>
      <c r="T15" s="24"/>
      <c r="U15" s="24"/>
    </row>
    <row r="16" spans="1:21" hidden="1" x14ac:dyDescent="0.25">
      <c r="A16" s="24" t="e">
        <f>'120Nm 22mm 1.52m-min'!A182</f>
        <v>#N/A</v>
      </c>
      <c r="B16" s="51" t="e">
        <f>Table156[[#This Row],[Durata d''esercizio min. Doppie corse]]/(Cycle_max*60*24)</f>
        <v>#N/A</v>
      </c>
      <c r="C16" s="49">
        <f>'120Nm 22mm 1.52m-min'!B182</f>
        <v>1.5760000000000001</v>
      </c>
      <c r="D16" s="24" t="str">
        <f>'120Nm 22mm 1.52m-min'!C182</f>
        <v>Ds18x40</v>
      </c>
      <c r="E16" s="24" t="str">
        <f>'120Nm 22mm 1.52m-min'!D182</f>
        <v>Ds</v>
      </c>
      <c r="F16" s="35">
        <f>'120Nm 22mm 1.52m-min'!E182</f>
        <v>18</v>
      </c>
      <c r="G16" s="14" t="e">
        <f>'120Nm 22mm 1.52m-min'!F182</f>
        <v>#N/A</v>
      </c>
      <c r="H16" s="41">
        <f>'120Nm 22mm 1.52m-min'!G182</f>
        <v>40</v>
      </c>
      <c r="I16" s="24" t="str">
        <f>'120Nm 22mm 1.52m-min'!H182</f>
        <v>J200</v>
      </c>
      <c r="J16" s="35">
        <f>'120Nm 22mm 1.52m-min'!I182</f>
        <v>28</v>
      </c>
      <c r="K16" s="35">
        <f>'120Nm 22mm 1.52m-min'!J182</f>
        <v>35</v>
      </c>
      <c r="L16" s="25">
        <f>'120Nm 22mm 1.52m-min'!K182</f>
        <v>37.86</v>
      </c>
      <c r="M16" s="24" t="str">
        <f>'120Nm 22mm 1.52m-min'!L182</f>
        <v>Acciaio inox</v>
      </c>
      <c r="N16" s="25">
        <f>'120Nm 22mm 1.52m-min'!M182</f>
        <v>134.07</v>
      </c>
      <c r="O16" s="37">
        <f>'120Nm 22mm 1.52m-min'!N182</f>
        <v>120</v>
      </c>
      <c r="P16" s="41">
        <f>'120Nm 22mm 1.52m-min'!O182</f>
        <v>22</v>
      </c>
      <c r="Q16" s="46">
        <f>'120Nm 22mm 1.52m-min'!P182</f>
        <v>1.5209999999999999</v>
      </c>
      <c r="R16" s="14">
        <f>'120Nm 22mm 1.52m-min'!Q182</f>
        <v>38.5</v>
      </c>
      <c r="S16" s="26">
        <f>'120Nm 22mm 1.52m-min'!R182</f>
        <v>1</v>
      </c>
      <c r="T16" s="24"/>
      <c r="U16" s="24"/>
    </row>
    <row r="17" spans="1:21" hidden="1" x14ac:dyDescent="0.25">
      <c r="A17" s="24" t="e">
        <f>'120Nm 22mm 1.52m-min'!A183</f>
        <v>#N/A</v>
      </c>
      <c r="B17" s="51" t="e">
        <f>Table156[[#This Row],[Durata d''esercizio min. Doppie corse]]/(Cycle_max*60*24)</f>
        <v>#N/A</v>
      </c>
      <c r="C17" s="49">
        <f>'120Nm 22mm 1.52m-min'!B183</f>
        <v>3.532</v>
      </c>
      <c r="D17" s="24" t="str">
        <f>'120Nm 22mm 1.52m-min'!C183</f>
        <v>Ds18x80</v>
      </c>
      <c r="E17" s="24" t="str">
        <f>'120Nm 22mm 1.52m-min'!D183</f>
        <v>Ds</v>
      </c>
      <c r="F17" s="35">
        <f>'120Nm 22mm 1.52m-min'!E183</f>
        <v>18</v>
      </c>
      <c r="G17" s="14" t="e">
        <f>'120Nm 22mm 1.52m-min'!F183</f>
        <v>#N/A</v>
      </c>
      <c r="H17" s="41">
        <f>'120Nm 22mm 1.52m-min'!G183</f>
        <v>80</v>
      </c>
      <c r="I17" s="24" t="str">
        <f>'120Nm 22mm 1.52m-min'!H183</f>
        <v>J200</v>
      </c>
      <c r="J17" s="35">
        <f>'120Nm 22mm 1.52m-min'!I183</f>
        <v>28</v>
      </c>
      <c r="K17" s="35">
        <f>'120Nm 22mm 1.52m-min'!J183</f>
        <v>35</v>
      </c>
      <c r="L17" s="25">
        <f>'120Nm 22mm 1.52m-min'!K183</f>
        <v>38.04</v>
      </c>
      <c r="M17" s="24" t="str">
        <f>'120Nm 22mm 1.52m-min'!L183</f>
        <v>Acciaio inox</v>
      </c>
      <c r="N17" s="25">
        <f>'120Nm 22mm 1.52m-min'!M183</f>
        <v>139.4</v>
      </c>
      <c r="O17" s="37">
        <f>'120Nm 22mm 1.52m-min'!N183</f>
        <v>120</v>
      </c>
      <c r="P17" s="41">
        <f>'120Nm 22mm 1.52m-min'!O183</f>
        <v>22</v>
      </c>
      <c r="Q17" s="46">
        <f>'120Nm 22mm 1.52m-min'!P183</f>
        <v>1.5209999999999999</v>
      </c>
      <c r="R17" s="14">
        <f>'120Nm 22mm 1.52m-min'!Q183</f>
        <v>19.25</v>
      </c>
      <c r="S17" s="26">
        <f>'120Nm 22mm 1.52m-min'!R183</f>
        <v>1</v>
      </c>
      <c r="T17" s="24"/>
      <c r="U17" s="24"/>
    </row>
    <row r="18" spans="1:21" hidden="1" x14ac:dyDescent="0.25">
      <c r="A18" s="24" t="e">
        <f>'120Nm 22mm 1.52m-min'!A184</f>
        <v>#N/A</v>
      </c>
      <c r="B18" s="51" t="e">
        <f>Table156[[#This Row],[Durata d''esercizio min. Doppie corse]]/(Cycle_max*60*24)</f>
        <v>#N/A</v>
      </c>
      <c r="C18" s="49">
        <f>'120Nm 22mm 1.52m-min'!B184</f>
        <v>0.94399999999999995</v>
      </c>
      <c r="D18" s="24" t="str">
        <f>'120Nm 22mm 1.52m-min'!C184</f>
        <v>Ds20x20</v>
      </c>
      <c r="E18" s="24" t="str">
        <f>'120Nm 22mm 1.52m-min'!D184</f>
        <v>Ds</v>
      </c>
      <c r="F18" s="35">
        <f>'120Nm 22mm 1.52m-min'!E184</f>
        <v>20</v>
      </c>
      <c r="G18" s="14" t="e">
        <f>'120Nm 22mm 1.52m-min'!F184</f>
        <v>#N/A</v>
      </c>
      <c r="H18" s="41">
        <f>'120Nm 22mm 1.52m-min'!G184</f>
        <v>20</v>
      </c>
      <c r="I18" s="24" t="str">
        <f>'120Nm 22mm 1.52m-min'!H184</f>
        <v>J200</v>
      </c>
      <c r="J18" s="35">
        <f>'120Nm 22mm 1.52m-min'!I184</f>
        <v>32</v>
      </c>
      <c r="K18" s="35">
        <f>'120Nm 22mm 1.52m-min'!J184</f>
        <v>44</v>
      </c>
      <c r="L18" s="25">
        <f>'120Nm 22mm 1.52m-min'!K184</f>
        <v>43.75</v>
      </c>
      <c r="M18" s="24" t="str">
        <f>'120Nm 22mm 1.52m-min'!L184</f>
        <v>Acciaio inox</v>
      </c>
      <c r="N18" s="25">
        <f>'120Nm 22mm 1.52m-min'!M184</f>
        <v>154.97999999999999</v>
      </c>
      <c r="O18" s="37">
        <f>'120Nm 22mm 1.52m-min'!N184</f>
        <v>120</v>
      </c>
      <c r="P18" s="41">
        <f>'120Nm 22mm 1.52m-min'!O184</f>
        <v>22</v>
      </c>
      <c r="Q18" s="46">
        <f>'120Nm 22mm 1.52m-min'!P184</f>
        <v>1.5209999999999999</v>
      </c>
      <c r="R18" s="14">
        <f>'120Nm 22mm 1.52m-min'!Q184</f>
        <v>77</v>
      </c>
      <c r="S18" s="26">
        <f>'120Nm 22mm 1.52m-min'!R184</f>
        <v>1</v>
      </c>
      <c r="T18" s="24"/>
      <c r="U18" s="24"/>
    </row>
    <row r="19" spans="1:21" hidden="1" x14ac:dyDescent="0.25">
      <c r="A19" s="24" t="e">
        <f>'120Nm 22mm 1.52m-min'!A185</f>
        <v>#N/A</v>
      </c>
      <c r="B19" s="51" t="e">
        <f>Table156[[#This Row],[Durata d''esercizio min. Doppie corse]]/(Cycle_max*60*24)</f>
        <v>#N/A</v>
      </c>
      <c r="C19" s="49">
        <f>'120Nm 22mm 1.52m-min'!B185</f>
        <v>1.9550000000000001</v>
      </c>
      <c r="D19" s="24" t="str">
        <f>'120Nm 22mm 1.52m-min'!C185</f>
        <v>Ds20x50</v>
      </c>
      <c r="E19" s="24" t="str">
        <f>'120Nm 22mm 1.52m-min'!D185</f>
        <v>Ds</v>
      </c>
      <c r="F19" s="35">
        <f>'120Nm 22mm 1.52m-min'!E185</f>
        <v>20</v>
      </c>
      <c r="G19" s="14" t="e">
        <f>'120Nm 22mm 1.52m-min'!F185</f>
        <v>#N/A</v>
      </c>
      <c r="H19" s="41">
        <f>'120Nm 22mm 1.52m-min'!G185</f>
        <v>50</v>
      </c>
      <c r="I19" s="24" t="str">
        <f>'120Nm 22mm 1.52m-min'!H185</f>
        <v>J200</v>
      </c>
      <c r="J19" s="35">
        <f>'120Nm 22mm 1.52m-min'!I185</f>
        <v>32</v>
      </c>
      <c r="K19" s="35">
        <f>'120Nm 22mm 1.52m-min'!J185</f>
        <v>44</v>
      </c>
      <c r="L19" s="25">
        <f>'120Nm 22mm 1.52m-min'!K185</f>
        <v>44.19</v>
      </c>
      <c r="M19" s="24" t="str">
        <f>'120Nm 22mm 1.52m-min'!L185</f>
        <v>Alluminio</v>
      </c>
      <c r="N19" s="25" t="str">
        <f>'120Nm 22mm 1.52m-min'!M185</f>
        <v>Su richiesta</v>
      </c>
      <c r="O19" s="37">
        <f>'120Nm 22mm 1.52m-min'!N185</f>
        <v>120</v>
      </c>
      <c r="P19" s="41">
        <f>'120Nm 22mm 1.52m-min'!O185</f>
        <v>22</v>
      </c>
      <c r="Q19" s="46">
        <f>'120Nm 22mm 1.52m-min'!P185</f>
        <v>1.5209999999999999</v>
      </c>
      <c r="R19" s="14">
        <f>'120Nm 22mm 1.52m-min'!Q185</f>
        <v>30.8</v>
      </c>
      <c r="S19" s="26">
        <f>'120Nm 22mm 1.52m-min'!R185</f>
        <v>1</v>
      </c>
      <c r="T19" s="24"/>
      <c r="U19" s="24"/>
    </row>
    <row r="20" spans="1:21" hidden="1" x14ac:dyDescent="0.25">
      <c r="A20" s="24" t="e">
        <f>'120Nm 22mm 1.52m-min'!A186</f>
        <v>#N/A</v>
      </c>
      <c r="B20" s="51" t="e">
        <f>Table156[[#This Row],[Durata d''esercizio min. Doppie corse]]/(Cycle_max*60*24)</f>
        <v>#N/A</v>
      </c>
      <c r="C20" s="49">
        <f>'120Nm 22mm 1.52m-min'!B186</f>
        <v>1.9550000000000001</v>
      </c>
      <c r="D20" s="24" t="str">
        <f>'120Nm 22mm 1.52m-min'!C186</f>
        <v>Ds20x50</v>
      </c>
      <c r="E20" s="24" t="str">
        <f>'120Nm 22mm 1.52m-min'!D186</f>
        <v>Ds</v>
      </c>
      <c r="F20" s="35">
        <f>'120Nm 22mm 1.52m-min'!E186</f>
        <v>20</v>
      </c>
      <c r="G20" s="14" t="e">
        <f>'120Nm 22mm 1.52m-min'!F186</f>
        <v>#N/A</v>
      </c>
      <c r="H20" s="41">
        <f>'120Nm 22mm 1.52m-min'!G186</f>
        <v>50</v>
      </c>
      <c r="I20" s="24" t="str">
        <f>'120Nm 22mm 1.52m-min'!H186</f>
        <v>J200</v>
      </c>
      <c r="J20" s="35">
        <f>'120Nm 22mm 1.52m-min'!I186</f>
        <v>32</v>
      </c>
      <c r="K20" s="35">
        <f>'120Nm 22mm 1.52m-min'!J186</f>
        <v>44</v>
      </c>
      <c r="L20" s="25">
        <f>'120Nm 22mm 1.52m-min'!K186</f>
        <v>44.19</v>
      </c>
      <c r="M20" s="24" t="str">
        <f>'120Nm 22mm 1.52m-min'!L186</f>
        <v>Acciaio inox</v>
      </c>
      <c r="N20" s="25">
        <f>'120Nm 22mm 1.52m-min'!M186</f>
        <v>156.78</v>
      </c>
      <c r="O20" s="37">
        <f>'120Nm 22mm 1.52m-min'!N186</f>
        <v>120</v>
      </c>
      <c r="P20" s="41">
        <f>'120Nm 22mm 1.52m-min'!O186</f>
        <v>22</v>
      </c>
      <c r="Q20" s="46">
        <f>'120Nm 22mm 1.52m-min'!P186</f>
        <v>1.5209999999999999</v>
      </c>
      <c r="R20" s="14">
        <f>'120Nm 22mm 1.52m-min'!Q186</f>
        <v>30.8</v>
      </c>
      <c r="S20" s="26">
        <f>'120Nm 22mm 1.52m-min'!R186</f>
        <v>1</v>
      </c>
      <c r="T20" s="24"/>
      <c r="U20" s="24"/>
    </row>
    <row r="21" spans="1:21" hidden="1" x14ac:dyDescent="0.25">
      <c r="A21" s="24" t="e">
        <f>'120Nm 22mm 1.52m-min'!A187</f>
        <v>#N/A</v>
      </c>
      <c r="B21" s="51" t="e">
        <f>Table156[[#This Row],[Durata d''esercizio min. Doppie corse]]/(Cycle_max*60*24)</f>
        <v>#N/A</v>
      </c>
      <c r="C21" s="49">
        <f>'120Nm 22mm 1.52m-min'!B187</f>
        <v>2.4470000000000001</v>
      </c>
      <c r="D21" s="24" t="str">
        <f>'120Nm 22mm 1.52m-min'!C187</f>
        <v>Ds20x60</v>
      </c>
      <c r="E21" s="24" t="str">
        <f>'120Nm 22mm 1.52m-min'!D187</f>
        <v>Ds</v>
      </c>
      <c r="F21" s="35">
        <f>'120Nm 22mm 1.52m-min'!E187</f>
        <v>20</v>
      </c>
      <c r="G21" s="14" t="e">
        <f>'120Nm 22mm 1.52m-min'!F187</f>
        <v>#N/A</v>
      </c>
      <c r="H21" s="41">
        <f>'120Nm 22mm 1.52m-min'!G187</f>
        <v>60</v>
      </c>
      <c r="I21" s="24" t="str">
        <f>'120Nm 22mm 1.52m-min'!H187</f>
        <v>J200</v>
      </c>
      <c r="J21" s="35">
        <f>'120Nm 22mm 1.52m-min'!I187</f>
        <v>32</v>
      </c>
      <c r="K21" s="35">
        <f>'120Nm 22mm 1.52m-min'!J187</f>
        <v>44</v>
      </c>
      <c r="L21" s="25">
        <f>'120Nm 22mm 1.52m-min'!K187</f>
        <v>44.63</v>
      </c>
      <c r="M21" s="24" t="str">
        <f>'120Nm 22mm 1.52m-min'!L187</f>
        <v>Acciaio inox</v>
      </c>
      <c r="N21" s="25">
        <f>'120Nm 22mm 1.52m-min'!M187</f>
        <v>158.26</v>
      </c>
      <c r="O21" s="37">
        <f>'120Nm 22mm 1.52m-min'!N187</f>
        <v>120</v>
      </c>
      <c r="P21" s="41">
        <f>'120Nm 22mm 1.52m-min'!O187</f>
        <v>22</v>
      </c>
      <c r="Q21" s="46">
        <f>'120Nm 22mm 1.52m-min'!P187</f>
        <v>1.5209999999999999</v>
      </c>
      <c r="R21" s="14">
        <f>'120Nm 22mm 1.52m-min'!Q187</f>
        <v>25.666666666666668</v>
      </c>
      <c r="S21" s="26">
        <f>'120Nm 22mm 1.52m-min'!R187</f>
        <v>1</v>
      </c>
      <c r="T21" s="24"/>
      <c r="U21" s="24"/>
    </row>
    <row r="22" spans="1:21" hidden="1" x14ac:dyDescent="0.25">
      <c r="A22" s="24" t="e">
        <f>'120Nm 22mm 1.52m-min'!A188</f>
        <v>#N/A</v>
      </c>
      <c r="B22" s="51" t="e">
        <f>Table156[[#This Row],[Durata d''esercizio min. Doppie corse]]/(Cycle_max*60*24)</f>
        <v>#N/A</v>
      </c>
      <c r="C22" s="49">
        <f>'120Nm 22mm 1.52m-min'!B188</f>
        <v>3.2429999999999999</v>
      </c>
      <c r="D22" s="24" t="str">
        <f>'120Nm 22mm 1.52m-min'!C188</f>
        <v>Ds20x80</v>
      </c>
      <c r="E22" s="24" t="str">
        <f>'120Nm 22mm 1.52m-min'!D188</f>
        <v>Ds</v>
      </c>
      <c r="F22" s="35">
        <f>'120Nm 22mm 1.52m-min'!E188</f>
        <v>20</v>
      </c>
      <c r="G22" s="14" t="e">
        <f>'120Nm 22mm 1.52m-min'!F188</f>
        <v>#N/A</v>
      </c>
      <c r="H22" s="41">
        <f>'120Nm 22mm 1.52m-min'!G188</f>
        <v>80</v>
      </c>
      <c r="I22" s="24" t="str">
        <f>'120Nm 22mm 1.52m-min'!H188</f>
        <v>J200</v>
      </c>
      <c r="J22" s="35">
        <f>'120Nm 22mm 1.52m-min'!I188</f>
        <v>32</v>
      </c>
      <c r="K22" s="35">
        <f>'120Nm 22mm 1.52m-min'!J188</f>
        <v>44</v>
      </c>
      <c r="L22" s="25">
        <f>'120Nm 22mm 1.52m-min'!K188</f>
        <v>45.08</v>
      </c>
      <c r="M22" s="24" t="str">
        <f>'120Nm 22mm 1.52m-min'!L188</f>
        <v>Acciaio inox</v>
      </c>
      <c r="N22" s="25">
        <f>'120Nm 22mm 1.52m-min'!M188</f>
        <v>164.82</v>
      </c>
      <c r="O22" s="37">
        <f>'120Nm 22mm 1.52m-min'!N188</f>
        <v>120</v>
      </c>
      <c r="P22" s="41">
        <f>'120Nm 22mm 1.52m-min'!O188</f>
        <v>22</v>
      </c>
      <c r="Q22" s="46">
        <f>'120Nm 22mm 1.52m-min'!P188</f>
        <v>1.5209999999999999</v>
      </c>
      <c r="R22" s="14">
        <f>'120Nm 22mm 1.52m-min'!Q188</f>
        <v>19.25</v>
      </c>
      <c r="S22" s="26">
        <f>'120Nm 22mm 1.52m-min'!R188</f>
        <v>1</v>
      </c>
      <c r="T22" s="24"/>
      <c r="U22" s="24"/>
    </row>
    <row r="23" spans="1:21" hidden="1" x14ac:dyDescent="0.25">
      <c r="A23" s="24" t="e">
        <f>'120Nm 22mm 1.52m-min'!A189</f>
        <v>#N/A</v>
      </c>
      <c r="B23" s="51" t="e">
        <f>Table156[[#This Row],[Durata d''esercizio min. Doppie corse]]/(Cycle_max*60*24)</f>
        <v>#N/A</v>
      </c>
      <c r="C23" s="49">
        <f>'120Nm 22mm 1.52m-min'!B189</f>
        <v>3.9670000000000001</v>
      </c>
      <c r="D23" s="24" t="str">
        <f>'120Nm 22mm 1.52m-min'!C189</f>
        <v>Ds20x90</v>
      </c>
      <c r="E23" s="24" t="str">
        <f>'120Nm 22mm 1.52m-min'!D189</f>
        <v>Ds</v>
      </c>
      <c r="F23" s="35">
        <f>'120Nm 22mm 1.52m-min'!E189</f>
        <v>20</v>
      </c>
      <c r="G23" s="14" t="e">
        <f>'120Nm 22mm 1.52m-min'!F189</f>
        <v>#N/A</v>
      </c>
      <c r="H23" s="41">
        <f>'120Nm 22mm 1.52m-min'!G189</f>
        <v>90</v>
      </c>
      <c r="I23" s="24" t="str">
        <f>'120Nm 22mm 1.52m-min'!H189</f>
        <v>J200</v>
      </c>
      <c r="J23" s="35">
        <f>'120Nm 22mm 1.52m-min'!I189</f>
        <v>32</v>
      </c>
      <c r="K23" s="35">
        <f>'120Nm 22mm 1.52m-min'!J189</f>
        <v>44</v>
      </c>
      <c r="L23" s="25">
        <f>'120Nm 22mm 1.52m-min'!K189</f>
        <v>45.53</v>
      </c>
      <c r="M23" s="24" t="str">
        <f>'120Nm 22mm 1.52m-min'!L189</f>
        <v>Acciaio inox</v>
      </c>
      <c r="N23" s="25">
        <f>'120Nm 22mm 1.52m-min'!M189</f>
        <v>167.28</v>
      </c>
      <c r="O23" s="37">
        <f>'120Nm 22mm 1.52m-min'!N189</f>
        <v>120</v>
      </c>
      <c r="P23" s="41">
        <f>'120Nm 22mm 1.52m-min'!O189</f>
        <v>22</v>
      </c>
      <c r="Q23" s="46">
        <f>'120Nm 22mm 1.52m-min'!P189</f>
        <v>1.5209999999999999</v>
      </c>
      <c r="R23" s="14">
        <f>'120Nm 22mm 1.52m-min'!Q189</f>
        <v>17.111111111111111</v>
      </c>
      <c r="S23" s="26">
        <f>'120Nm 22mm 1.52m-min'!R189</f>
        <v>1</v>
      </c>
      <c r="T23" s="24"/>
      <c r="U23" s="24"/>
    </row>
    <row r="24" spans="1:21" hidden="1" x14ac:dyDescent="0.25">
      <c r="A24" s="24" t="e">
        <f>'120Nm 22mm 1.52m-min'!A190</f>
        <v>#N/A</v>
      </c>
      <c r="B24" s="51" t="e">
        <f>Table156[[#This Row],[Durata d''esercizio min. Doppie corse]]/(Cycle_max*60*24)</f>
        <v>#N/A</v>
      </c>
      <c r="C24" s="49">
        <f>'120Nm 22mm 1.52m-min'!B190</f>
        <v>0.45800000000000002</v>
      </c>
      <c r="D24" s="24" t="str">
        <f>'120Nm 22mm 1.52m-min'!C190</f>
        <v>Tr16x4</v>
      </c>
      <c r="E24" s="24" t="str">
        <f>'120Nm 22mm 1.52m-min'!D190</f>
        <v>Tr</v>
      </c>
      <c r="F24" s="35">
        <f>'120Nm 22mm 1.52m-min'!E190</f>
        <v>16</v>
      </c>
      <c r="G24" s="14" t="e">
        <f>'120Nm 22mm 1.52m-min'!F190</f>
        <v>#N/A</v>
      </c>
      <c r="H24" s="41">
        <f>'120Nm 22mm 1.52m-min'!G190</f>
        <v>4</v>
      </c>
      <c r="I24" s="24" t="str">
        <f>'120Nm 22mm 1.52m-min'!H190</f>
        <v>J200</v>
      </c>
      <c r="J24" s="35">
        <f>'120Nm 22mm 1.52m-min'!I190</f>
        <v>28</v>
      </c>
      <c r="K24" s="35">
        <f>'120Nm 22mm 1.52m-min'!J190</f>
        <v>35</v>
      </c>
      <c r="L24" s="25">
        <f>'120Nm 22mm 1.52m-min'!K190</f>
        <v>32.4</v>
      </c>
      <c r="M24" s="24" t="str">
        <f>'120Nm 22mm 1.52m-min'!L190</f>
        <v>Acciaio C15</v>
      </c>
      <c r="N24" s="25">
        <f>'120Nm 22mm 1.52m-min'!M190</f>
        <v>19.09</v>
      </c>
      <c r="O24" s="37">
        <f>'120Nm 22mm 1.52m-min'!N190</f>
        <v>120</v>
      </c>
      <c r="P24" s="41">
        <f>'120Nm 22mm 1.52m-min'!O190</f>
        <v>22</v>
      </c>
      <c r="Q24" s="46">
        <f>'120Nm 22mm 1.52m-min'!P190</f>
        <v>1.5209999999999999</v>
      </c>
      <c r="R24" s="14">
        <f>'120Nm 22mm 1.52m-min'!Q190</f>
        <v>385</v>
      </c>
      <c r="S24" s="26">
        <f>'120Nm 22mm 1.52m-min'!R190</f>
        <v>1</v>
      </c>
      <c r="T24" s="24"/>
      <c r="U24" s="24"/>
    </row>
    <row r="25" spans="1:21" hidden="1" x14ac:dyDescent="0.25">
      <c r="A25" s="24" t="e">
        <f>'120Nm 22mm 1.52m-min'!A191</f>
        <v>#N/A</v>
      </c>
      <c r="B25" s="51" t="e">
        <f>Table156[[#This Row],[Durata d''esercizio min. Doppie corse]]/(Cycle_max*60*24)</f>
        <v>#N/A</v>
      </c>
      <c r="C25" s="49">
        <f>'120Nm 22mm 1.52m-min'!B191</f>
        <v>0.45800000000000002</v>
      </c>
      <c r="D25" s="24" t="str">
        <f>'120Nm 22mm 1.52m-min'!C191</f>
        <v>Tr16x4</v>
      </c>
      <c r="E25" s="24" t="str">
        <f>'120Nm 22mm 1.52m-min'!D191</f>
        <v>Tr</v>
      </c>
      <c r="F25" s="35">
        <f>'120Nm 22mm 1.52m-min'!E191</f>
        <v>16</v>
      </c>
      <c r="G25" s="14" t="e">
        <f>'120Nm 22mm 1.52m-min'!F191</f>
        <v>#N/A</v>
      </c>
      <c r="H25" s="41">
        <f>'120Nm 22mm 1.52m-min'!G191</f>
        <v>4</v>
      </c>
      <c r="I25" s="24" t="str">
        <f>'120Nm 22mm 1.52m-min'!H191</f>
        <v>J200</v>
      </c>
      <c r="J25" s="35">
        <f>'120Nm 22mm 1.52m-min'!I191</f>
        <v>28</v>
      </c>
      <c r="K25" s="35">
        <f>'120Nm 22mm 1.52m-min'!J191</f>
        <v>35</v>
      </c>
      <c r="L25" s="25">
        <f>'120Nm 22mm 1.52m-min'!K191</f>
        <v>32.4</v>
      </c>
      <c r="M25" s="24" t="str">
        <f>'120Nm 22mm 1.52m-min'!L191</f>
        <v>Acciaio inox</v>
      </c>
      <c r="N25" s="25">
        <f>'120Nm 22mm 1.52m-min'!M191</f>
        <v>74.98</v>
      </c>
      <c r="O25" s="37">
        <f>'120Nm 22mm 1.52m-min'!N191</f>
        <v>120</v>
      </c>
      <c r="P25" s="41">
        <f>'120Nm 22mm 1.52m-min'!O191</f>
        <v>22</v>
      </c>
      <c r="Q25" s="46">
        <f>'120Nm 22mm 1.52m-min'!P191</f>
        <v>1.5209999999999999</v>
      </c>
      <c r="R25" s="14">
        <f>'120Nm 22mm 1.52m-min'!Q191</f>
        <v>385</v>
      </c>
      <c r="S25" s="26">
        <f>'120Nm 22mm 1.52m-min'!R191</f>
        <v>1</v>
      </c>
      <c r="T25" s="24"/>
      <c r="U25" s="24"/>
    </row>
    <row r="26" spans="1:21" hidden="1" x14ac:dyDescent="0.25">
      <c r="A26" s="24" t="e">
        <f>'120Nm 22mm 1.52m-min'!A192</f>
        <v>#N/A</v>
      </c>
      <c r="B26" s="51" t="e">
        <f>Table156[[#This Row],[Durata d''esercizio min. Doppie corse]]/(Cycle_max*60*24)</f>
        <v>#N/A</v>
      </c>
      <c r="C26" s="49">
        <f>'120Nm 22mm 1.52m-min'!B192</f>
        <v>0.57599999999999996</v>
      </c>
      <c r="D26" s="24" t="str">
        <f>'120Nm 22mm 1.52m-min'!C192</f>
        <v>Tr16x8P4</v>
      </c>
      <c r="E26" s="24" t="str">
        <f>'120Nm 22mm 1.52m-min'!D192</f>
        <v>Tr</v>
      </c>
      <c r="F26" s="35">
        <f>'120Nm 22mm 1.52m-min'!E192</f>
        <v>16</v>
      </c>
      <c r="G26" s="14">
        <f>'120Nm 22mm 1.52m-min'!F192</f>
        <v>8</v>
      </c>
      <c r="H26" s="41">
        <f>'120Nm 22mm 1.52m-min'!G192</f>
        <v>4</v>
      </c>
      <c r="I26" s="24" t="str">
        <f>'120Nm 22mm 1.52m-min'!H192</f>
        <v>J200</v>
      </c>
      <c r="J26" s="35">
        <f>'120Nm 22mm 1.52m-min'!I192</f>
        <v>28</v>
      </c>
      <c r="K26" s="35">
        <f>'120Nm 22mm 1.52m-min'!J192</f>
        <v>35</v>
      </c>
      <c r="L26" s="25">
        <f>'120Nm 22mm 1.52m-min'!K192</f>
        <v>33.04</v>
      </c>
      <c r="M26" s="24" t="str">
        <f>'120Nm 22mm 1.52m-min'!L192</f>
        <v>Acciaio C15</v>
      </c>
      <c r="N26" s="25">
        <f>'120Nm 22mm 1.52m-min'!M192</f>
        <v>19.09</v>
      </c>
      <c r="O26" s="37">
        <f>'120Nm 22mm 1.52m-min'!N192</f>
        <v>120</v>
      </c>
      <c r="P26" s="41">
        <f>'120Nm 22mm 1.52m-min'!O192</f>
        <v>22</v>
      </c>
      <c r="Q26" s="46">
        <f>'120Nm 22mm 1.52m-min'!P192</f>
        <v>1.5209999999999999</v>
      </c>
      <c r="R26" s="14">
        <f>'120Nm 22mm 1.52m-min'!Q192</f>
        <v>385</v>
      </c>
      <c r="S26" s="26">
        <f>'120Nm 22mm 1.52m-min'!R192</f>
        <v>1</v>
      </c>
      <c r="T26" s="24"/>
      <c r="U26" s="24"/>
    </row>
    <row r="27" spans="1:21" hidden="1" x14ac:dyDescent="0.25">
      <c r="A27" s="24" t="e">
        <f>'120Nm 22mm 1.52m-min'!A193</f>
        <v>#N/A</v>
      </c>
      <c r="B27" s="51" t="e">
        <f>Table156[[#This Row],[Durata d''esercizio min. Doppie corse]]/(Cycle_max*60*24)</f>
        <v>#N/A</v>
      </c>
      <c r="C27" s="49">
        <f>'120Nm 22mm 1.52m-min'!B193</f>
        <v>0.57599999999999996</v>
      </c>
      <c r="D27" s="24" t="str">
        <f>'120Nm 22mm 1.52m-min'!C193</f>
        <v>Tr16x8P4</v>
      </c>
      <c r="E27" s="24" t="str">
        <f>'120Nm 22mm 1.52m-min'!D193</f>
        <v>Tr</v>
      </c>
      <c r="F27" s="35">
        <f>'120Nm 22mm 1.52m-min'!E193</f>
        <v>16</v>
      </c>
      <c r="G27" s="14">
        <f>'120Nm 22mm 1.52m-min'!F193</f>
        <v>8</v>
      </c>
      <c r="H27" s="41">
        <f>'120Nm 22mm 1.52m-min'!G193</f>
        <v>4</v>
      </c>
      <c r="I27" s="24" t="str">
        <f>'120Nm 22mm 1.52m-min'!H193</f>
        <v>J200</v>
      </c>
      <c r="J27" s="35">
        <f>'120Nm 22mm 1.52m-min'!I193</f>
        <v>28</v>
      </c>
      <c r="K27" s="35">
        <f>'120Nm 22mm 1.52m-min'!J193</f>
        <v>35</v>
      </c>
      <c r="L27" s="25">
        <f>'120Nm 22mm 1.52m-min'!K193</f>
        <v>33.04</v>
      </c>
      <c r="M27" s="24" t="str">
        <f>'120Nm 22mm 1.52m-min'!L193</f>
        <v>Acciaio inox</v>
      </c>
      <c r="N27" s="25">
        <f>'120Nm 22mm 1.52m-min'!M193</f>
        <v>99.59</v>
      </c>
      <c r="O27" s="37">
        <f>'120Nm 22mm 1.52m-min'!N193</f>
        <v>120</v>
      </c>
      <c r="P27" s="41">
        <f>'120Nm 22mm 1.52m-min'!O193</f>
        <v>22</v>
      </c>
      <c r="Q27" s="46">
        <f>'120Nm 22mm 1.52m-min'!P193</f>
        <v>1.5209999999999999</v>
      </c>
      <c r="R27" s="14">
        <f>'120Nm 22mm 1.52m-min'!Q193</f>
        <v>385</v>
      </c>
      <c r="S27" s="26">
        <f>'120Nm 22mm 1.52m-min'!R193</f>
        <v>1</v>
      </c>
      <c r="T27" s="24"/>
      <c r="U27" s="24"/>
    </row>
    <row r="28" spans="1:21" hidden="1" x14ac:dyDescent="0.25">
      <c r="A28" s="24" t="e">
        <f>'120Nm 22mm 1.52m-min'!A194</f>
        <v>#N/A</v>
      </c>
      <c r="B28" s="51" t="e">
        <f>Table156[[#This Row],[Durata d''esercizio min. Doppie corse]]/(Cycle_max*60*24)</f>
        <v>#N/A</v>
      </c>
      <c r="C28" s="49">
        <f>'120Nm 22mm 1.52m-min'!B194</f>
        <v>0.51500000000000001</v>
      </c>
      <c r="D28" s="24" t="str">
        <f>'120Nm 22mm 1.52m-min'!C194</f>
        <v>Tr18x4</v>
      </c>
      <c r="E28" s="24" t="str">
        <f>'120Nm 22mm 1.52m-min'!D194</f>
        <v>Tr</v>
      </c>
      <c r="F28" s="35">
        <f>'120Nm 22mm 1.52m-min'!E194</f>
        <v>18</v>
      </c>
      <c r="G28" s="14" t="e">
        <f>'120Nm 22mm 1.52m-min'!F194</f>
        <v>#N/A</v>
      </c>
      <c r="H28" s="41">
        <f>'120Nm 22mm 1.52m-min'!G194</f>
        <v>4</v>
      </c>
      <c r="I28" s="24" t="str">
        <f>'120Nm 22mm 1.52m-min'!H194</f>
        <v>J200</v>
      </c>
      <c r="J28" s="35">
        <f>'120Nm 22mm 1.52m-min'!I194</f>
        <v>28</v>
      </c>
      <c r="K28" s="35">
        <f>'120Nm 22mm 1.52m-min'!J194</f>
        <v>35</v>
      </c>
      <c r="L28" s="25">
        <f>'120Nm 22mm 1.52m-min'!K194</f>
        <v>36.35</v>
      </c>
      <c r="M28" s="24" t="str">
        <f>'120Nm 22mm 1.52m-min'!L194</f>
        <v>Acciaio C15</v>
      </c>
      <c r="N28" s="25">
        <f>'120Nm 22mm 1.52m-min'!M194</f>
        <v>25.99</v>
      </c>
      <c r="O28" s="37">
        <f>'120Nm 22mm 1.52m-min'!N194</f>
        <v>120</v>
      </c>
      <c r="P28" s="41">
        <f>'120Nm 22mm 1.52m-min'!O194</f>
        <v>22</v>
      </c>
      <c r="Q28" s="46">
        <f>'120Nm 22mm 1.52m-min'!P194</f>
        <v>1.5209999999999999</v>
      </c>
      <c r="R28" s="14">
        <f>'120Nm 22mm 1.52m-min'!Q194</f>
        <v>385</v>
      </c>
      <c r="S28" s="26">
        <f>'120Nm 22mm 1.52m-min'!R194</f>
        <v>1</v>
      </c>
      <c r="T28" s="24"/>
      <c r="U28" s="24"/>
    </row>
    <row r="29" spans="1:21" hidden="1" x14ac:dyDescent="0.25">
      <c r="A29" s="24" t="e">
        <f>'120Nm 22mm 1.52m-min'!A195</f>
        <v>#N/A</v>
      </c>
      <c r="B29" s="51" t="e">
        <f>Table156[[#This Row],[Durata d''esercizio min. Doppie corse]]/(Cycle_max*60*24)</f>
        <v>#N/A</v>
      </c>
      <c r="C29" s="49">
        <f>'120Nm 22mm 1.52m-min'!B195</f>
        <v>0.51500000000000001</v>
      </c>
      <c r="D29" s="24" t="str">
        <f>'120Nm 22mm 1.52m-min'!C195</f>
        <v>Tr18x4</v>
      </c>
      <c r="E29" s="24" t="str">
        <f>'120Nm 22mm 1.52m-min'!D195</f>
        <v>Tr</v>
      </c>
      <c r="F29" s="35">
        <f>'120Nm 22mm 1.52m-min'!E195</f>
        <v>18</v>
      </c>
      <c r="G29" s="14" t="e">
        <f>'120Nm 22mm 1.52m-min'!F195</f>
        <v>#N/A</v>
      </c>
      <c r="H29" s="41">
        <f>'120Nm 22mm 1.52m-min'!G195</f>
        <v>4</v>
      </c>
      <c r="I29" s="24" t="str">
        <f>'120Nm 22mm 1.52m-min'!H195</f>
        <v>J200</v>
      </c>
      <c r="J29" s="35">
        <f>'120Nm 22mm 1.52m-min'!I195</f>
        <v>28</v>
      </c>
      <c r="K29" s="35">
        <f>'120Nm 22mm 1.52m-min'!J195</f>
        <v>35</v>
      </c>
      <c r="L29" s="25">
        <f>'120Nm 22mm 1.52m-min'!K195</f>
        <v>36.35</v>
      </c>
      <c r="M29" s="24" t="str">
        <f>'120Nm 22mm 1.52m-min'!L195</f>
        <v>Acciaio inox</v>
      </c>
      <c r="N29" s="25">
        <f>'120Nm 22mm 1.52m-min'!M195</f>
        <v>92.69</v>
      </c>
      <c r="O29" s="37">
        <f>'120Nm 22mm 1.52m-min'!N195</f>
        <v>120</v>
      </c>
      <c r="P29" s="41">
        <f>'120Nm 22mm 1.52m-min'!O195</f>
        <v>22</v>
      </c>
      <c r="Q29" s="46">
        <f>'120Nm 22mm 1.52m-min'!P195</f>
        <v>1.5209999999999999</v>
      </c>
      <c r="R29" s="14">
        <f>'120Nm 22mm 1.52m-min'!Q195</f>
        <v>385</v>
      </c>
      <c r="S29" s="26">
        <f>'120Nm 22mm 1.52m-min'!R195</f>
        <v>1</v>
      </c>
      <c r="T29" s="24"/>
      <c r="U29" s="24"/>
    </row>
    <row r="30" spans="1:21" hidden="1" x14ac:dyDescent="0.25">
      <c r="A30" s="24" t="e">
        <f>'120Nm 22mm 1.52m-min'!A196</f>
        <v>#N/A</v>
      </c>
      <c r="B30" s="51" t="e">
        <f>Table156[[#This Row],[Durata d''esercizio min. Doppie corse]]/(Cycle_max*60*24)</f>
        <v>#N/A</v>
      </c>
      <c r="C30" s="49">
        <f>'120Nm 22mm 1.52m-min'!B196</f>
        <v>0.60599999999999998</v>
      </c>
      <c r="D30" s="24" t="str">
        <f>'120Nm 22mm 1.52m-min'!C196</f>
        <v>Tr18x8P4</v>
      </c>
      <c r="E30" s="24" t="str">
        <f>'120Nm 22mm 1.52m-min'!D196</f>
        <v>Tr</v>
      </c>
      <c r="F30" s="35">
        <f>'120Nm 22mm 1.52m-min'!E196</f>
        <v>18</v>
      </c>
      <c r="G30" s="14">
        <f>'120Nm 22mm 1.52m-min'!F196</f>
        <v>8</v>
      </c>
      <c r="H30" s="41">
        <f>'120Nm 22mm 1.52m-min'!G196</f>
        <v>4</v>
      </c>
      <c r="I30" s="24" t="str">
        <f>'120Nm 22mm 1.52m-min'!H196</f>
        <v>J200</v>
      </c>
      <c r="J30" s="35">
        <f>'120Nm 22mm 1.52m-min'!I196</f>
        <v>28</v>
      </c>
      <c r="K30" s="35">
        <f>'120Nm 22mm 1.52m-min'!J196</f>
        <v>35</v>
      </c>
      <c r="L30" s="25">
        <f>'120Nm 22mm 1.52m-min'!K196</f>
        <v>37.07</v>
      </c>
      <c r="M30" s="24" t="str">
        <f>'120Nm 22mm 1.52m-min'!L196</f>
        <v>Acciaio C15</v>
      </c>
      <c r="N30" s="25">
        <f>'120Nm 22mm 1.52m-min'!M196</f>
        <v>27.37</v>
      </c>
      <c r="O30" s="37">
        <f>'120Nm 22mm 1.52m-min'!N196</f>
        <v>120</v>
      </c>
      <c r="P30" s="41">
        <f>'120Nm 22mm 1.52m-min'!O196</f>
        <v>22</v>
      </c>
      <c r="Q30" s="46">
        <f>'120Nm 22mm 1.52m-min'!P196</f>
        <v>1.5209999999999999</v>
      </c>
      <c r="R30" s="14">
        <f>'120Nm 22mm 1.52m-min'!Q196</f>
        <v>385</v>
      </c>
      <c r="S30" s="26">
        <f>'120Nm 22mm 1.52m-min'!R196</f>
        <v>1</v>
      </c>
      <c r="T30" s="24"/>
      <c r="U30" s="24"/>
    </row>
    <row r="31" spans="1:21" hidden="1" x14ac:dyDescent="0.25">
      <c r="A31" s="24" t="e">
        <f>'120Nm 22mm 1.52m-min'!A197</f>
        <v>#N/A</v>
      </c>
      <c r="B31" s="51" t="e">
        <f>Table156[[#This Row],[Durata d''esercizio min. Doppie corse]]/(Cycle_max*60*24)</f>
        <v>#N/A</v>
      </c>
      <c r="C31" s="49">
        <f>'120Nm 22mm 1.52m-min'!B197</f>
        <v>0.60599999999999998</v>
      </c>
      <c r="D31" s="24" t="str">
        <f>'120Nm 22mm 1.52m-min'!C197</f>
        <v>Tr18x8P4</v>
      </c>
      <c r="E31" s="24" t="str">
        <f>'120Nm 22mm 1.52m-min'!D197</f>
        <v>Tr</v>
      </c>
      <c r="F31" s="35">
        <f>'120Nm 22mm 1.52m-min'!E197</f>
        <v>18</v>
      </c>
      <c r="G31" s="14">
        <f>'120Nm 22mm 1.52m-min'!F197</f>
        <v>8</v>
      </c>
      <c r="H31" s="41">
        <f>'120Nm 22mm 1.52m-min'!G197</f>
        <v>4</v>
      </c>
      <c r="I31" s="24" t="str">
        <f>'120Nm 22mm 1.52m-min'!H197</f>
        <v>J200</v>
      </c>
      <c r="J31" s="35">
        <f>'120Nm 22mm 1.52m-min'!I197</f>
        <v>28</v>
      </c>
      <c r="K31" s="35">
        <f>'120Nm 22mm 1.52m-min'!J197</f>
        <v>35</v>
      </c>
      <c r="L31" s="25">
        <f>'120Nm 22mm 1.52m-min'!K197</f>
        <v>37.07</v>
      </c>
      <c r="M31" s="24" t="str">
        <f>'120Nm 22mm 1.52m-min'!L197</f>
        <v>Acciaio inox</v>
      </c>
      <c r="N31" s="25">
        <f>'120Nm 22mm 1.52m-min'!M197</f>
        <v>143.29</v>
      </c>
      <c r="O31" s="37">
        <f>'120Nm 22mm 1.52m-min'!N197</f>
        <v>120</v>
      </c>
      <c r="P31" s="41">
        <f>'120Nm 22mm 1.52m-min'!O197</f>
        <v>22</v>
      </c>
      <c r="Q31" s="46">
        <f>'120Nm 22mm 1.52m-min'!P197</f>
        <v>1.5209999999999999</v>
      </c>
      <c r="R31" s="14">
        <f>'120Nm 22mm 1.52m-min'!Q197</f>
        <v>385</v>
      </c>
      <c r="S31" s="26">
        <f>'120Nm 22mm 1.52m-min'!R197</f>
        <v>1</v>
      </c>
      <c r="T31" s="24"/>
      <c r="U31" s="24"/>
    </row>
    <row r="32" spans="1:21" hidden="1" x14ac:dyDescent="0.25">
      <c r="A32" s="24" t="e">
        <f>'120Nm 22mm 1.52m-min'!A198</f>
        <v>#N/A</v>
      </c>
      <c r="B32" s="51" t="e">
        <f>Table156[[#This Row],[Durata d''esercizio min. Doppie corse]]/(Cycle_max*60*24)</f>
        <v>#N/A</v>
      </c>
      <c r="C32" s="49">
        <f>'120Nm 22mm 1.52m-min'!B198</f>
        <v>0.53700000000000003</v>
      </c>
      <c r="D32" s="24" t="str">
        <f>'120Nm 22mm 1.52m-min'!C198</f>
        <v>Tr20x4</v>
      </c>
      <c r="E32" s="24" t="str">
        <f>'120Nm 22mm 1.52m-min'!D198</f>
        <v>Tr</v>
      </c>
      <c r="F32" s="35">
        <f>'120Nm 22mm 1.52m-min'!E198</f>
        <v>20</v>
      </c>
      <c r="G32" s="14" t="e">
        <f>'120Nm 22mm 1.52m-min'!F198</f>
        <v>#N/A</v>
      </c>
      <c r="H32" s="41">
        <f>'120Nm 22mm 1.52m-min'!G198</f>
        <v>4</v>
      </c>
      <c r="I32" s="24" t="str">
        <f>'120Nm 22mm 1.52m-min'!H198</f>
        <v>J200</v>
      </c>
      <c r="J32" s="35">
        <f>'120Nm 22mm 1.52m-min'!I198</f>
        <v>32</v>
      </c>
      <c r="K32" s="35">
        <f>'120Nm 22mm 1.52m-min'!J198</f>
        <v>44</v>
      </c>
      <c r="L32" s="25">
        <f>'120Nm 22mm 1.52m-min'!K198</f>
        <v>37.82</v>
      </c>
      <c r="M32" s="24" t="str">
        <f>'120Nm 22mm 1.52m-min'!L198</f>
        <v>Acciaio C15</v>
      </c>
      <c r="N32" s="25">
        <f>'120Nm 22mm 1.52m-min'!M198</f>
        <v>28.29</v>
      </c>
      <c r="O32" s="37">
        <f>'120Nm 22mm 1.52m-min'!N198</f>
        <v>120</v>
      </c>
      <c r="P32" s="41">
        <f>'120Nm 22mm 1.52m-min'!O198</f>
        <v>22</v>
      </c>
      <c r="Q32" s="46">
        <f>'120Nm 22mm 1.52m-min'!P198</f>
        <v>1.5209999999999999</v>
      </c>
      <c r="R32" s="14">
        <f>'120Nm 22mm 1.52m-min'!Q198</f>
        <v>385</v>
      </c>
      <c r="S32" s="26">
        <f>'120Nm 22mm 1.52m-min'!R198</f>
        <v>1</v>
      </c>
      <c r="T32" s="24"/>
      <c r="U32" s="24"/>
    </row>
    <row r="33" spans="1:21" hidden="1" x14ac:dyDescent="0.25">
      <c r="A33" s="24" t="e">
        <f>'120Nm 22mm 1.52m-min'!A199</f>
        <v>#N/A</v>
      </c>
      <c r="B33" s="51" t="e">
        <f>Table156[[#This Row],[Durata d''esercizio min. Doppie corse]]/(Cycle_max*60*24)</f>
        <v>#N/A</v>
      </c>
      <c r="C33" s="49">
        <f>'120Nm 22mm 1.52m-min'!B199</f>
        <v>0.53700000000000003</v>
      </c>
      <c r="D33" s="24" t="str">
        <f>'120Nm 22mm 1.52m-min'!C199</f>
        <v>Tr20x4</v>
      </c>
      <c r="E33" s="24" t="str">
        <f>'120Nm 22mm 1.52m-min'!D199</f>
        <v>Tr</v>
      </c>
      <c r="F33" s="35">
        <f>'120Nm 22mm 1.52m-min'!E199</f>
        <v>20</v>
      </c>
      <c r="G33" s="14" t="e">
        <f>'120Nm 22mm 1.52m-min'!F199</f>
        <v>#N/A</v>
      </c>
      <c r="H33" s="41">
        <f>'120Nm 22mm 1.52m-min'!G199</f>
        <v>4</v>
      </c>
      <c r="I33" s="24" t="str">
        <f>'120Nm 22mm 1.52m-min'!H199</f>
        <v>J200</v>
      </c>
      <c r="J33" s="35">
        <f>'120Nm 22mm 1.52m-min'!I199</f>
        <v>32</v>
      </c>
      <c r="K33" s="35">
        <f>'120Nm 22mm 1.52m-min'!J199</f>
        <v>44</v>
      </c>
      <c r="L33" s="25">
        <f>'120Nm 22mm 1.52m-min'!K199</f>
        <v>37.82</v>
      </c>
      <c r="M33" s="24" t="str">
        <f>'120Nm 22mm 1.52m-min'!L199</f>
        <v>Acciaio inox</v>
      </c>
      <c r="N33" s="25">
        <f>'120Nm 22mm 1.52m-min'!M199</f>
        <v>124.89</v>
      </c>
      <c r="O33" s="37">
        <f>'120Nm 22mm 1.52m-min'!N199</f>
        <v>120</v>
      </c>
      <c r="P33" s="41">
        <f>'120Nm 22mm 1.52m-min'!O199</f>
        <v>22</v>
      </c>
      <c r="Q33" s="46">
        <f>'120Nm 22mm 1.52m-min'!P199</f>
        <v>1.5209999999999999</v>
      </c>
      <c r="R33" s="14">
        <f>'120Nm 22mm 1.52m-min'!Q199</f>
        <v>385</v>
      </c>
      <c r="S33" s="26">
        <f>'120Nm 22mm 1.52m-min'!R199</f>
        <v>1</v>
      </c>
      <c r="T33" s="24"/>
      <c r="U33" s="24"/>
    </row>
    <row r="34" spans="1:21" hidden="1" x14ac:dyDescent="0.25">
      <c r="A34" s="24" t="e">
        <f>'120Nm 22mm 1.52m-min'!A200</f>
        <v>#N/A</v>
      </c>
      <c r="B34" s="51" t="e">
        <f>Table156[[#This Row],[Durata d''esercizio min. Doppie corse]]/(Cycle_max*60*24)</f>
        <v>#N/A</v>
      </c>
      <c r="C34" s="49">
        <f>'120Nm 22mm 1.52m-min'!B200</f>
        <v>0.63900000000000001</v>
      </c>
      <c r="D34" s="24" t="str">
        <f>'120Nm 22mm 1.52m-min'!C200</f>
        <v>Tr20x8P4</v>
      </c>
      <c r="E34" s="24" t="str">
        <f>'120Nm 22mm 1.52m-min'!D200</f>
        <v>Tr</v>
      </c>
      <c r="F34" s="35">
        <f>'120Nm 22mm 1.52m-min'!E200</f>
        <v>20</v>
      </c>
      <c r="G34" s="14">
        <f>'120Nm 22mm 1.52m-min'!F200</f>
        <v>8</v>
      </c>
      <c r="H34" s="41">
        <f>'120Nm 22mm 1.52m-min'!G200</f>
        <v>4</v>
      </c>
      <c r="I34" s="24" t="str">
        <f>'120Nm 22mm 1.52m-min'!H200</f>
        <v>J200</v>
      </c>
      <c r="J34" s="35">
        <f>'120Nm 22mm 1.52m-min'!I200</f>
        <v>32</v>
      </c>
      <c r="K34" s="35">
        <f>'120Nm 22mm 1.52m-min'!J200</f>
        <v>44</v>
      </c>
      <c r="L34" s="25">
        <f>'120Nm 22mm 1.52m-min'!K200</f>
        <v>38.57</v>
      </c>
      <c r="M34" s="24" t="str">
        <f>'120Nm 22mm 1.52m-min'!L200</f>
        <v>Acciaio C15</v>
      </c>
      <c r="N34" s="25">
        <f>'120Nm 22mm 1.52m-min'!M200</f>
        <v>28.29</v>
      </c>
      <c r="O34" s="37">
        <f>'120Nm 22mm 1.52m-min'!N200</f>
        <v>120</v>
      </c>
      <c r="P34" s="41">
        <f>'120Nm 22mm 1.52m-min'!O200</f>
        <v>22</v>
      </c>
      <c r="Q34" s="46">
        <f>'120Nm 22mm 1.52m-min'!P200</f>
        <v>1.5209999999999999</v>
      </c>
      <c r="R34" s="14">
        <f>'120Nm 22mm 1.52m-min'!Q200</f>
        <v>385</v>
      </c>
      <c r="S34" s="26">
        <f>'120Nm 22mm 1.52m-min'!R200</f>
        <v>1</v>
      </c>
      <c r="T34" s="24"/>
      <c r="U34" s="24"/>
    </row>
    <row r="35" spans="1:21" hidden="1" x14ac:dyDescent="0.25">
      <c r="A35" s="24" t="e">
        <f>'120Nm 22mm 1.52m-min'!A201</f>
        <v>#N/A</v>
      </c>
      <c r="B35" s="51" t="e">
        <f>Table156[[#This Row],[Durata d''esercizio min. Doppie corse]]/(Cycle_max*60*24)</f>
        <v>#N/A</v>
      </c>
      <c r="C35" s="49">
        <f>'120Nm 22mm 1.52m-min'!B201</f>
        <v>0.63900000000000001</v>
      </c>
      <c r="D35" s="24" t="str">
        <f>'120Nm 22mm 1.52m-min'!C201</f>
        <v>Tr20x8P4</v>
      </c>
      <c r="E35" s="24" t="str">
        <f>'120Nm 22mm 1.52m-min'!D201</f>
        <v>Tr</v>
      </c>
      <c r="F35" s="35">
        <f>'120Nm 22mm 1.52m-min'!E201</f>
        <v>20</v>
      </c>
      <c r="G35" s="14">
        <f>'120Nm 22mm 1.52m-min'!F201</f>
        <v>8</v>
      </c>
      <c r="H35" s="41">
        <f>'120Nm 22mm 1.52m-min'!G201</f>
        <v>4</v>
      </c>
      <c r="I35" s="24" t="str">
        <f>'120Nm 22mm 1.52m-min'!H201</f>
        <v>J200</v>
      </c>
      <c r="J35" s="35">
        <f>'120Nm 22mm 1.52m-min'!I201</f>
        <v>32</v>
      </c>
      <c r="K35" s="35">
        <f>'120Nm 22mm 1.52m-min'!J201</f>
        <v>44</v>
      </c>
      <c r="L35" s="25">
        <f>'120Nm 22mm 1.52m-min'!K201</f>
        <v>38.57</v>
      </c>
      <c r="M35" s="24" t="str">
        <f>'120Nm 22mm 1.52m-min'!L201</f>
        <v>Acciaio inox</v>
      </c>
      <c r="N35" s="25">
        <f>'120Nm 22mm 1.52m-min'!M201</f>
        <v>147.88999999999999</v>
      </c>
      <c r="O35" s="37">
        <f>'120Nm 22mm 1.52m-min'!N201</f>
        <v>120</v>
      </c>
      <c r="P35" s="41">
        <f>'120Nm 22mm 1.52m-min'!O201</f>
        <v>22</v>
      </c>
      <c r="Q35" s="46">
        <f>'120Nm 22mm 1.52m-min'!P201</f>
        <v>1.5209999999999999</v>
      </c>
      <c r="R35" s="14">
        <f>'120Nm 22mm 1.52m-min'!Q201</f>
        <v>385</v>
      </c>
      <c r="S35" s="26">
        <f>'120Nm 22mm 1.52m-min'!R201</f>
        <v>1</v>
      </c>
      <c r="T35" s="24"/>
      <c r="U35" s="24"/>
    </row>
    <row r="36" spans="1:21" hidden="1" x14ac:dyDescent="0.25">
      <c r="A36" s="24" t="e">
        <f>'120Nm 22mm 1.52m-min'!A202</f>
        <v>#N/A</v>
      </c>
      <c r="B36" s="51" t="e">
        <f>Table156[[#This Row],[Durata d''esercizio min. Doppie corse]]/(Cycle_max*60*24)</f>
        <v>#N/A</v>
      </c>
      <c r="C36" s="49">
        <f>'120Nm 22mm 1.52m-min'!B202</f>
        <v>0.628</v>
      </c>
      <c r="D36" s="24" t="str">
        <f>'120Nm 22mm 1.52m-min'!C202</f>
        <v>Tr24x5</v>
      </c>
      <c r="E36" s="24" t="str">
        <f>'120Nm 22mm 1.52m-min'!D202</f>
        <v>Tr</v>
      </c>
      <c r="F36" s="35">
        <f>'120Nm 22mm 1.52m-min'!E202</f>
        <v>24</v>
      </c>
      <c r="G36" s="14" t="e">
        <f>'120Nm 22mm 1.52m-min'!F202</f>
        <v>#N/A</v>
      </c>
      <c r="H36" s="41">
        <f>'120Nm 22mm 1.52m-min'!G202</f>
        <v>5</v>
      </c>
      <c r="I36" s="24" t="str">
        <f>'120Nm 22mm 1.52m-min'!H202</f>
        <v>J200</v>
      </c>
      <c r="J36" s="35">
        <f>'120Nm 22mm 1.52m-min'!I202</f>
        <v>32</v>
      </c>
      <c r="K36" s="35">
        <f>'120Nm 22mm 1.52m-min'!J202</f>
        <v>44</v>
      </c>
      <c r="L36" s="25">
        <f>'120Nm 22mm 1.52m-min'!K202</f>
        <v>40.5</v>
      </c>
      <c r="M36" s="24" t="str">
        <f>'120Nm 22mm 1.52m-min'!L202</f>
        <v>Acciaio C15</v>
      </c>
      <c r="N36" s="25">
        <f>'120Nm 22mm 1.52m-min'!M202</f>
        <v>34.82</v>
      </c>
      <c r="O36" s="37">
        <f>'120Nm 22mm 1.52m-min'!N202</f>
        <v>120</v>
      </c>
      <c r="P36" s="41">
        <f>'120Nm 22mm 1.52m-min'!O202</f>
        <v>22</v>
      </c>
      <c r="Q36" s="46">
        <f>'120Nm 22mm 1.52m-min'!P202</f>
        <v>1.5209999999999999</v>
      </c>
      <c r="R36" s="14">
        <f>'120Nm 22mm 1.52m-min'!Q202</f>
        <v>308</v>
      </c>
      <c r="S36" s="26">
        <f>'120Nm 22mm 1.52m-min'!R202</f>
        <v>1</v>
      </c>
      <c r="T36" s="24"/>
      <c r="U36" s="24"/>
    </row>
    <row r="37" spans="1:21" hidden="1" x14ac:dyDescent="0.25">
      <c r="A37" s="24" t="e">
        <f>'120Nm 22mm 1.52m-min'!A203</f>
        <v>#N/A</v>
      </c>
      <c r="B37" s="51" t="e">
        <f>Table156[[#This Row],[Durata d''esercizio min. Doppie corse]]/(Cycle_max*60*24)</f>
        <v>#N/A</v>
      </c>
      <c r="C37" s="49">
        <f>'120Nm 22mm 1.52m-min'!B203</f>
        <v>0.628</v>
      </c>
      <c r="D37" s="24" t="str">
        <f>'120Nm 22mm 1.52m-min'!C203</f>
        <v>Tr24x5</v>
      </c>
      <c r="E37" s="24" t="str">
        <f>'120Nm 22mm 1.52m-min'!D203</f>
        <v>Tr</v>
      </c>
      <c r="F37" s="35">
        <f>'120Nm 22mm 1.52m-min'!E203</f>
        <v>24</v>
      </c>
      <c r="G37" s="14" t="e">
        <f>'120Nm 22mm 1.52m-min'!F203</f>
        <v>#N/A</v>
      </c>
      <c r="H37" s="41">
        <f>'120Nm 22mm 1.52m-min'!G203</f>
        <v>5</v>
      </c>
      <c r="I37" s="24" t="str">
        <f>'120Nm 22mm 1.52m-min'!H203</f>
        <v>J200</v>
      </c>
      <c r="J37" s="35">
        <f>'120Nm 22mm 1.52m-min'!I203</f>
        <v>32</v>
      </c>
      <c r="K37" s="35">
        <f>'120Nm 22mm 1.52m-min'!J203</f>
        <v>44</v>
      </c>
      <c r="L37" s="25">
        <f>'120Nm 22mm 1.52m-min'!K203</f>
        <v>40.5</v>
      </c>
      <c r="M37" s="24" t="str">
        <f>'120Nm 22mm 1.52m-min'!L203</f>
        <v>Acciaio inox</v>
      </c>
      <c r="N37" s="25">
        <f>'120Nm 22mm 1.52m-min'!M203</f>
        <v>147.52000000000001</v>
      </c>
      <c r="O37" s="37">
        <f>'120Nm 22mm 1.52m-min'!N203</f>
        <v>120</v>
      </c>
      <c r="P37" s="41">
        <f>'120Nm 22mm 1.52m-min'!O203</f>
        <v>22</v>
      </c>
      <c r="Q37" s="46">
        <f>'120Nm 22mm 1.52m-min'!P203</f>
        <v>1.5209999999999999</v>
      </c>
      <c r="R37" s="14">
        <f>'120Nm 22mm 1.52m-min'!Q203</f>
        <v>308</v>
      </c>
      <c r="S37" s="26">
        <f>'120Nm 22mm 1.52m-min'!R203</f>
        <v>1</v>
      </c>
      <c r="T37" s="24"/>
      <c r="U37" s="24"/>
    </row>
    <row r="38" spans="1:21" hidden="1" x14ac:dyDescent="0.25">
      <c r="A38" s="24" t="e">
        <f>'240Nm 11mm 0.76m-min'!A177</f>
        <v>#N/A</v>
      </c>
      <c r="B38" s="51" t="e">
        <f>Table156[[#This Row],[Durata d''esercizio min. Doppie corse]]/(Cycle_max*60*24)</f>
        <v>#N/A</v>
      </c>
      <c r="C38" s="49">
        <f>'240Nm 11mm 0.76m-min'!B177</f>
        <v>2.7130000000000001</v>
      </c>
      <c r="D38" s="24" t="str">
        <f>'240Nm 11mm 0.76m-min'!C177</f>
        <v>Ds16x35</v>
      </c>
      <c r="E38" s="24" t="str">
        <f>'240Nm 11mm 0.76m-min'!D177</f>
        <v>Ds</v>
      </c>
      <c r="F38" s="35">
        <f>'240Nm 11mm 0.76m-min'!E177</f>
        <v>16</v>
      </c>
      <c r="G38" s="14" t="e">
        <f>'240Nm 11mm 0.76m-min'!F177</f>
        <v>#N/A</v>
      </c>
      <c r="H38" s="41">
        <f>'240Nm 11mm 0.76m-min'!G177</f>
        <v>35</v>
      </c>
      <c r="I38" s="24" t="str">
        <f>'240Nm 11mm 0.76m-min'!H177</f>
        <v>J200</v>
      </c>
      <c r="J38" s="35">
        <f>'240Nm 11mm 0.76m-min'!I177</f>
        <v>28</v>
      </c>
      <c r="K38" s="35">
        <f>'240Nm 11mm 0.76m-min'!J177</f>
        <v>35</v>
      </c>
      <c r="L38" s="25">
        <f>'240Nm 11mm 0.76m-min'!K177</f>
        <v>37.11</v>
      </c>
      <c r="M38" s="24" t="str">
        <f>'240Nm 11mm 0.76m-min'!L177</f>
        <v>Acciaio inox</v>
      </c>
      <c r="N38" s="25">
        <f>'240Nm 11mm 0.76m-min'!M177</f>
        <v>120.54</v>
      </c>
      <c r="O38" s="37">
        <f>'240Nm 11mm 0.76m-min'!N177</f>
        <v>240</v>
      </c>
      <c r="P38" s="41">
        <f>'240Nm 11mm 0.76m-min'!O177</f>
        <v>11</v>
      </c>
      <c r="Q38" s="46">
        <f>'240Nm 11mm 0.76m-min'!P177</f>
        <v>0.76049999999999995</v>
      </c>
      <c r="R38" s="14">
        <f>'240Nm 11mm 0.76m-min'!Q177</f>
        <v>22</v>
      </c>
      <c r="S38" s="26">
        <f>'240Nm 11mm 0.76m-min'!R177</f>
        <v>1</v>
      </c>
      <c r="T38" s="24"/>
      <c r="U38" s="24"/>
    </row>
    <row r="39" spans="1:21" hidden="1" x14ac:dyDescent="0.25">
      <c r="A39" s="24" t="e">
        <f>'240Nm 11mm 0.76m-min'!A178</f>
        <v>#N/A</v>
      </c>
      <c r="B39" s="51" t="e">
        <f>Table156[[#This Row],[Durata d''esercizio min. Doppie corse]]/(Cycle_max*60*24)</f>
        <v>#N/A</v>
      </c>
      <c r="C39" s="49">
        <f>'240Nm 11mm 0.76m-min'!B178</f>
        <v>8.9019999999999992</v>
      </c>
      <c r="D39" s="24" t="str">
        <f>'240Nm 11mm 0.76m-min'!C178</f>
        <v>Ds18x100</v>
      </c>
      <c r="E39" s="24" t="str">
        <f>'240Nm 11mm 0.76m-min'!D178</f>
        <v>Ds</v>
      </c>
      <c r="F39" s="35">
        <f>'240Nm 11mm 0.76m-min'!E178</f>
        <v>18</v>
      </c>
      <c r="G39" s="14" t="e">
        <f>'240Nm 11mm 0.76m-min'!F178</f>
        <v>#N/A</v>
      </c>
      <c r="H39" s="41">
        <f>'240Nm 11mm 0.76m-min'!G178</f>
        <v>100</v>
      </c>
      <c r="I39" s="24" t="str">
        <f>'240Nm 11mm 0.76m-min'!H178</f>
        <v>J200</v>
      </c>
      <c r="J39" s="35">
        <f>'240Nm 11mm 0.76m-min'!I178</f>
        <v>28</v>
      </c>
      <c r="K39" s="35">
        <f>'240Nm 11mm 0.76m-min'!J178</f>
        <v>35</v>
      </c>
      <c r="L39" s="25">
        <f>'240Nm 11mm 0.76m-min'!K178</f>
        <v>38.22</v>
      </c>
      <c r="M39" s="24" t="str">
        <f>'240Nm 11mm 0.76m-min'!L178</f>
        <v>Acciaio inox</v>
      </c>
      <c r="N39" s="25">
        <f>'240Nm 11mm 0.76m-min'!M178</f>
        <v>146.69999999999999</v>
      </c>
      <c r="O39" s="37">
        <f>'240Nm 11mm 0.76m-min'!N178</f>
        <v>240</v>
      </c>
      <c r="P39" s="41">
        <f>'240Nm 11mm 0.76m-min'!O178</f>
        <v>11</v>
      </c>
      <c r="Q39" s="46">
        <f>'240Nm 11mm 0.76m-min'!P178</f>
        <v>0.76049999999999995</v>
      </c>
      <c r="R39" s="14">
        <f>'240Nm 11mm 0.76m-min'!Q178</f>
        <v>7.7</v>
      </c>
      <c r="S39" s="26">
        <f>'240Nm 11mm 0.76m-min'!R178</f>
        <v>1</v>
      </c>
      <c r="T39" s="24"/>
      <c r="U39" s="24"/>
    </row>
    <row r="40" spans="1:21" hidden="1" x14ac:dyDescent="0.25">
      <c r="A40" s="24" t="e">
        <f>'240Nm 11mm 0.76m-min'!A179</f>
        <v>#N/A</v>
      </c>
      <c r="B40" s="51" t="e">
        <f>Table156[[#This Row],[Durata d''esercizio min. Doppie corse]]/(Cycle_max*60*24)</f>
        <v>#N/A</v>
      </c>
      <c r="C40" s="49">
        <f>'240Nm 11mm 0.76m-min'!B179</f>
        <v>2.0019999999999998</v>
      </c>
      <c r="D40" s="24" t="str">
        <f>'240Nm 11mm 0.76m-min'!C179</f>
        <v>Ds18x24</v>
      </c>
      <c r="E40" s="24" t="str">
        <f>'240Nm 11mm 0.76m-min'!D179</f>
        <v>Ds</v>
      </c>
      <c r="F40" s="35">
        <f>'240Nm 11mm 0.76m-min'!E179</f>
        <v>18</v>
      </c>
      <c r="G40" s="14" t="e">
        <f>'240Nm 11mm 0.76m-min'!F179</f>
        <v>#N/A</v>
      </c>
      <c r="H40" s="41">
        <f>'240Nm 11mm 0.76m-min'!G179</f>
        <v>24</v>
      </c>
      <c r="I40" s="24" t="str">
        <f>'240Nm 11mm 0.76m-min'!H179</f>
        <v>J200</v>
      </c>
      <c r="J40" s="35">
        <f>'240Nm 11mm 0.76m-min'!I179</f>
        <v>28</v>
      </c>
      <c r="K40" s="35">
        <f>'240Nm 11mm 0.76m-min'!J179</f>
        <v>35</v>
      </c>
      <c r="L40" s="25">
        <f>'240Nm 11mm 0.76m-min'!K179</f>
        <v>37.479999999999997</v>
      </c>
      <c r="M40" s="24" t="str">
        <f>'240Nm 11mm 0.76m-min'!L179</f>
        <v>Acciaio inox</v>
      </c>
      <c r="N40" s="25">
        <f>'240Nm 11mm 0.76m-min'!M179</f>
        <v>146.37</v>
      </c>
      <c r="O40" s="37">
        <f>'240Nm 11mm 0.76m-min'!N179</f>
        <v>240</v>
      </c>
      <c r="P40" s="41">
        <f>'240Nm 11mm 0.76m-min'!O179</f>
        <v>11</v>
      </c>
      <c r="Q40" s="46">
        <f>'240Nm 11mm 0.76m-min'!P179</f>
        <v>0.76049999999999995</v>
      </c>
      <c r="R40" s="14">
        <f>'240Nm 11mm 0.76m-min'!Q179</f>
        <v>32.083333333333336</v>
      </c>
      <c r="S40" s="26">
        <f>'240Nm 11mm 0.76m-min'!R179</f>
        <v>1</v>
      </c>
      <c r="T40" s="24"/>
      <c r="U40" s="24"/>
    </row>
    <row r="41" spans="1:21" hidden="1" x14ac:dyDescent="0.25">
      <c r="A41" s="24" t="e">
        <f>'240Nm 11mm 0.76m-min'!A180</f>
        <v>#N/A</v>
      </c>
      <c r="B41" s="51" t="e">
        <f>Table156[[#This Row],[Durata d''esercizio min. Doppie corse]]/(Cycle_max*60*24)</f>
        <v>#N/A</v>
      </c>
      <c r="C41" s="49">
        <f>'240Nm 11mm 0.76m-min'!B180</f>
        <v>3.0920000000000001</v>
      </c>
      <c r="D41" s="24" t="str">
        <f>'240Nm 11mm 0.76m-min'!C180</f>
        <v>Ds18x40</v>
      </c>
      <c r="E41" s="24" t="str">
        <f>'240Nm 11mm 0.76m-min'!D180</f>
        <v>Ds</v>
      </c>
      <c r="F41" s="35">
        <f>'240Nm 11mm 0.76m-min'!E180</f>
        <v>18</v>
      </c>
      <c r="G41" s="14" t="e">
        <f>'240Nm 11mm 0.76m-min'!F180</f>
        <v>#N/A</v>
      </c>
      <c r="H41" s="41">
        <f>'240Nm 11mm 0.76m-min'!G180</f>
        <v>40</v>
      </c>
      <c r="I41" s="24" t="str">
        <f>'240Nm 11mm 0.76m-min'!H180</f>
        <v>J200</v>
      </c>
      <c r="J41" s="35">
        <f>'240Nm 11mm 0.76m-min'!I180</f>
        <v>28</v>
      </c>
      <c r="K41" s="35">
        <f>'240Nm 11mm 0.76m-min'!J180</f>
        <v>35</v>
      </c>
      <c r="L41" s="25">
        <f>'240Nm 11mm 0.76m-min'!K180</f>
        <v>37.86</v>
      </c>
      <c r="M41" s="24" t="str">
        <f>'240Nm 11mm 0.76m-min'!L180</f>
        <v>Acciaio inox</v>
      </c>
      <c r="N41" s="25">
        <f>'240Nm 11mm 0.76m-min'!M180</f>
        <v>134.07</v>
      </c>
      <c r="O41" s="37">
        <f>'240Nm 11mm 0.76m-min'!N180</f>
        <v>240</v>
      </c>
      <c r="P41" s="41">
        <f>'240Nm 11mm 0.76m-min'!O180</f>
        <v>11</v>
      </c>
      <c r="Q41" s="46">
        <f>'240Nm 11mm 0.76m-min'!P180</f>
        <v>0.76049999999999995</v>
      </c>
      <c r="R41" s="14">
        <f>'240Nm 11mm 0.76m-min'!Q180</f>
        <v>19.25</v>
      </c>
      <c r="S41" s="26">
        <f>'240Nm 11mm 0.76m-min'!R180</f>
        <v>1</v>
      </c>
      <c r="T41" s="24"/>
      <c r="U41" s="24"/>
    </row>
    <row r="42" spans="1:21" hidden="1" x14ac:dyDescent="0.25">
      <c r="A42" s="24" t="e">
        <f>'240Nm 11mm 0.76m-min'!A181</f>
        <v>#N/A</v>
      </c>
      <c r="B42" s="51" t="e">
        <f>Table156[[#This Row],[Durata d''esercizio min. Doppie corse]]/(Cycle_max*60*24)</f>
        <v>#N/A</v>
      </c>
      <c r="C42" s="49">
        <f>'240Nm 11mm 0.76m-min'!B181</f>
        <v>7.0049999999999999</v>
      </c>
      <c r="D42" s="24" t="str">
        <f>'240Nm 11mm 0.76m-min'!C181</f>
        <v>Ds18x80</v>
      </c>
      <c r="E42" s="24" t="str">
        <f>'240Nm 11mm 0.76m-min'!D181</f>
        <v>Ds</v>
      </c>
      <c r="F42" s="35">
        <f>'240Nm 11mm 0.76m-min'!E181</f>
        <v>18</v>
      </c>
      <c r="G42" s="14" t="e">
        <f>'240Nm 11mm 0.76m-min'!F181</f>
        <v>#N/A</v>
      </c>
      <c r="H42" s="41">
        <f>'240Nm 11mm 0.76m-min'!G181</f>
        <v>80</v>
      </c>
      <c r="I42" s="24" t="str">
        <f>'240Nm 11mm 0.76m-min'!H181</f>
        <v>J200</v>
      </c>
      <c r="J42" s="35">
        <f>'240Nm 11mm 0.76m-min'!I181</f>
        <v>28</v>
      </c>
      <c r="K42" s="35">
        <f>'240Nm 11mm 0.76m-min'!J181</f>
        <v>35</v>
      </c>
      <c r="L42" s="25">
        <f>'240Nm 11mm 0.76m-min'!K181</f>
        <v>38.04</v>
      </c>
      <c r="M42" s="24" t="str">
        <f>'240Nm 11mm 0.76m-min'!L181</f>
        <v>Acciaio inox</v>
      </c>
      <c r="N42" s="25">
        <f>'240Nm 11mm 0.76m-min'!M181</f>
        <v>139.4</v>
      </c>
      <c r="O42" s="37">
        <f>'240Nm 11mm 0.76m-min'!N181</f>
        <v>240</v>
      </c>
      <c r="P42" s="41">
        <f>'240Nm 11mm 0.76m-min'!O181</f>
        <v>11</v>
      </c>
      <c r="Q42" s="46">
        <f>'240Nm 11mm 0.76m-min'!P181</f>
        <v>0.76049999999999995</v>
      </c>
      <c r="R42" s="14">
        <f>'240Nm 11mm 0.76m-min'!Q181</f>
        <v>9.625</v>
      </c>
      <c r="S42" s="26">
        <f>'240Nm 11mm 0.76m-min'!R181</f>
        <v>1</v>
      </c>
      <c r="T42" s="24"/>
      <c r="U42" s="24"/>
    </row>
    <row r="43" spans="1:21" hidden="1" x14ac:dyDescent="0.25">
      <c r="A43" s="24" t="e">
        <f>'240Nm 11mm 0.76m-min'!A182</f>
        <v>#N/A</v>
      </c>
      <c r="B43" s="51" t="e">
        <f>Table156[[#This Row],[Durata d''esercizio min. Doppie corse]]/(Cycle_max*60*24)</f>
        <v>#N/A</v>
      </c>
      <c r="C43" s="49">
        <f>'240Nm 11mm 0.76m-min'!B182</f>
        <v>1.8280000000000001</v>
      </c>
      <c r="D43" s="24" t="str">
        <f>'240Nm 11mm 0.76m-min'!C182</f>
        <v>Ds20x20</v>
      </c>
      <c r="E43" s="24" t="str">
        <f>'240Nm 11mm 0.76m-min'!D182</f>
        <v>Ds</v>
      </c>
      <c r="F43" s="35">
        <f>'240Nm 11mm 0.76m-min'!E182</f>
        <v>20</v>
      </c>
      <c r="G43" s="14" t="e">
        <f>'240Nm 11mm 0.76m-min'!F182</f>
        <v>#N/A</v>
      </c>
      <c r="H43" s="41">
        <f>'240Nm 11mm 0.76m-min'!G182</f>
        <v>20</v>
      </c>
      <c r="I43" s="24" t="str">
        <f>'240Nm 11mm 0.76m-min'!H182</f>
        <v>J200</v>
      </c>
      <c r="J43" s="35">
        <f>'240Nm 11mm 0.76m-min'!I182</f>
        <v>32</v>
      </c>
      <c r="K43" s="35">
        <f>'240Nm 11mm 0.76m-min'!J182</f>
        <v>44</v>
      </c>
      <c r="L43" s="25">
        <f>'240Nm 11mm 0.76m-min'!K182</f>
        <v>43.75</v>
      </c>
      <c r="M43" s="24" t="str">
        <f>'240Nm 11mm 0.76m-min'!L182</f>
        <v>Acciaio inox</v>
      </c>
      <c r="N43" s="25">
        <f>'240Nm 11mm 0.76m-min'!M182</f>
        <v>154.97999999999999</v>
      </c>
      <c r="O43" s="37">
        <f>'240Nm 11mm 0.76m-min'!N182</f>
        <v>240</v>
      </c>
      <c r="P43" s="41">
        <f>'240Nm 11mm 0.76m-min'!O182</f>
        <v>11</v>
      </c>
      <c r="Q43" s="46">
        <f>'240Nm 11mm 0.76m-min'!P182</f>
        <v>0.76049999999999995</v>
      </c>
      <c r="R43" s="14">
        <f>'240Nm 11mm 0.76m-min'!Q182</f>
        <v>38.5</v>
      </c>
      <c r="S43" s="26">
        <f>'240Nm 11mm 0.76m-min'!R182</f>
        <v>1</v>
      </c>
      <c r="T43" s="24"/>
      <c r="U43" s="24"/>
    </row>
    <row r="44" spans="1:21" hidden="1" x14ac:dyDescent="0.25">
      <c r="A44" s="24" t="e">
        <f>'240Nm 11mm 0.76m-min'!A183</f>
        <v>#N/A</v>
      </c>
      <c r="B44" s="51" t="e">
        <f>Table156[[#This Row],[Durata d''esercizio min. Doppie corse]]/(Cycle_max*60*24)</f>
        <v>#N/A</v>
      </c>
      <c r="C44" s="49">
        <f>'240Nm 11mm 0.76m-min'!B183</f>
        <v>3.8490000000000002</v>
      </c>
      <c r="D44" s="24" t="str">
        <f>'240Nm 11mm 0.76m-min'!C183</f>
        <v>Ds20x50</v>
      </c>
      <c r="E44" s="24" t="str">
        <f>'240Nm 11mm 0.76m-min'!D183</f>
        <v>Ds</v>
      </c>
      <c r="F44" s="35">
        <f>'240Nm 11mm 0.76m-min'!E183</f>
        <v>20</v>
      </c>
      <c r="G44" s="14" t="e">
        <f>'240Nm 11mm 0.76m-min'!F183</f>
        <v>#N/A</v>
      </c>
      <c r="H44" s="41">
        <f>'240Nm 11mm 0.76m-min'!G183</f>
        <v>50</v>
      </c>
      <c r="I44" s="24" t="str">
        <f>'240Nm 11mm 0.76m-min'!H183</f>
        <v>J200</v>
      </c>
      <c r="J44" s="35">
        <f>'240Nm 11mm 0.76m-min'!I183</f>
        <v>32</v>
      </c>
      <c r="K44" s="35">
        <f>'240Nm 11mm 0.76m-min'!J183</f>
        <v>44</v>
      </c>
      <c r="L44" s="25">
        <f>'240Nm 11mm 0.76m-min'!K183</f>
        <v>44.19</v>
      </c>
      <c r="M44" s="24" t="str">
        <f>'240Nm 11mm 0.76m-min'!L183</f>
        <v>Alluminio</v>
      </c>
      <c r="N44" s="25" t="str">
        <f>'240Nm 11mm 0.76m-min'!M183</f>
        <v>Su richiesta</v>
      </c>
      <c r="O44" s="37">
        <f>'240Nm 11mm 0.76m-min'!N183</f>
        <v>240</v>
      </c>
      <c r="P44" s="41">
        <f>'240Nm 11mm 0.76m-min'!O183</f>
        <v>11</v>
      </c>
      <c r="Q44" s="46">
        <f>'240Nm 11mm 0.76m-min'!P183</f>
        <v>0.76049999999999995</v>
      </c>
      <c r="R44" s="14">
        <f>'240Nm 11mm 0.76m-min'!Q183</f>
        <v>15.4</v>
      </c>
      <c r="S44" s="26">
        <f>'240Nm 11mm 0.76m-min'!R183</f>
        <v>1</v>
      </c>
      <c r="T44" s="24"/>
      <c r="U44" s="24"/>
    </row>
    <row r="45" spans="1:21" hidden="1" x14ac:dyDescent="0.25">
      <c r="A45" s="24" t="e">
        <f>'240Nm 11mm 0.76m-min'!A184</f>
        <v>#N/A</v>
      </c>
      <c r="B45" s="51" t="e">
        <f>Table156[[#This Row],[Durata d''esercizio min. Doppie corse]]/(Cycle_max*60*24)</f>
        <v>#N/A</v>
      </c>
      <c r="C45" s="49">
        <f>'240Nm 11mm 0.76m-min'!B184</f>
        <v>3.8490000000000002</v>
      </c>
      <c r="D45" s="24" t="str">
        <f>'240Nm 11mm 0.76m-min'!C184</f>
        <v>Ds20x50</v>
      </c>
      <c r="E45" s="24" t="str">
        <f>'240Nm 11mm 0.76m-min'!D184</f>
        <v>Ds</v>
      </c>
      <c r="F45" s="35">
        <f>'240Nm 11mm 0.76m-min'!E184</f>
        <v>20</v>
      </c>
      <c r="G45" s="14" t="e">
        <f>'240Nm 11mm 0.76m-min'!F184</f>
        <v>#N/A</v>
      </c>
      <c r="H45" s="41">
        <f>'240Nm 11mm 0.76m-min'!G184</f>
        <v>50</v>
      </c>
      <c r="I45" s="24" t="str">
        <f>'240Nm 11mm 0.76m-min'!H184</f>
        <v>J200</v>
      </c>
      <c r="J45" s="35">
        <f>'240Nm 11mm 0.76m-min'!I184</f>
        <v>32</v>
      </c>
      <c r="K45" s="35">
        <f>'240Nm 11mm 0.76m-min'!J184</f>
        <v>44</v>
      </c>
      <c r="L45" s="25">
        <f>'240Nm 11mm 0.76m-min'!K184</f>
        <v>44.19</v>
      </c>
      <c r="M45" s="24" t="str">
        <f>'240Nm 11mm 0.76m-min'!L184</f>
        <v>Acciaio inox</v>
      </c>
      <c r="N45" s="25">
        <f>'240Nm 11mm 0.76m-min'!M184</f>
        <v>156.78</v>
      </c>
      <c r="O45" s="37">
        <f>'240Nm 11mm 0.76m-min'!N184</f>
        <v>240</v>
      </c>
      <c r="P45" s="41">
        <f>'240Nm 11mm 0.76m-min'!O184</f>
        <v>11</v>
      </c>
      <c r="Q45" s="46">
        <f>'240Nm 11mm 0.76m-min'!P184</f>
        <v>0.76049999999999995</v>
      </c>
      <c r="R45" s="14">
        <f>'240Nm 11mm 0.76m-min'!Q184</f>
        <v>15.4</v>
      </c>
      <c r="S45" s="26">
        <f>'240Nm 11mm 0.76m-min'!R184</f>
        <v>1</v>
      </c>
      <c r="T45" s="24"/>
      <c r="U45" s="24"/>
    </row>
    <row r="46" spans="1:21" hidden="1" x14ac:dyDescent="0.25">
      <c r="A46" s="24" t="e">
        <f>'240Nm 11mm 0.76m-min'!A185</f>
        <v>#N/A</v>
      </c>
      <c r="B46" s="51" t="e">
        <f>Table156[[#This Row],[Durata d''esercizio min. Doppie corse]]/(Cycle_max*60*24)</f>
        <v>#N/A</v>
      </c>
      <c r="C46" s="49">
        <f>'240Nm 11mm 0.76m-min'!B185</f>
        <v>4.835</v>
      </c>
      <c r="D46" s="24" t="str">
        <f>'240Nm 11mm 0.76m-min'!C185</f>
        <v>Ds20x60</v>
      </c>
      <c r="E46" s="24" t="str">
        <f>'240Nm 11mm 0.76m-min'!D185</f>
        <v>Ds</v>
      </c>
      <c r="F46" s="35">
        <f>'240Nm 11mm 0.76m-min'!E185</f>
        <v>20</v>
      </c>
      <c r="G46" s="14" t="e">
        <f>'240Nm 11mm 0.76m-min'!F185</f>
        <v>#N/A</v>
      </c>
      <c r="H46" s="41">
        <f>'240Nm 11mm 0.76m-min'!G185</f>
        <v>60</v>
      </c>
      <c r="I46" s="24" t="str">
        <f>'240Nm 11mm 0.76m-min'!H185</f>
        <v>J200</v>
      </c>
      <c r="J46" s="35">
        <f>'240Nm 11mm 0.76m-min'!I185</f>
        <v>32</v>
      </c>
      <c r="K46" s="35">
        <f>'240Nm 11mm 0.76m-min'!J185</f>
        <v>44</v>
      </c>
      <c r="L46" s="25">
        <f>'240Nm 11mm 0.76m-min'!K185</f>
        <v>44.63</v>
      </c>
      <c r="M46" s="24" t="str">
        <f>'240Nm 11mm 0.76m-min'!L185</f>
        <v>Acciaio inox</v>
      </c>
      <c r="N46" s="25">
        <f>'240Nm 11mm 0.76m-min'!M185</f>
        <v>158.26</v>
      </c>
      <c r="O46" s="37">
        <f>'240Nm 11mm 0.76m-min'!N185</f>
        <v>240</v>
      </c>
      <c r="P46" s="41">
        <f>'240Nm 11mm 0.76m-min'!O185</f>
        <v>11</v>
      </c>
      <c r="Q46" s="46">
        <f>'240Nm 11mm 0.76m-min'!P185</f>
        <v>0.76049999999999995</v>
      </c>
      <c r="R46" s="14">
        <f>'240Nm 11mm 0.76m-min'!Q185</f>
        <v>12.833333333333334</v>
      </c>
      <c r="S46" s="26">
        <f>'240Nm 11mm 0.76m-min'!R185</f>
        <v>1</v>
      </c>
      <c r="T46" s="24"/>
      <c r="U46" s="24"/>
    </row>
    <row r="47" spans="1:21" hidden="1" x14ac:dyDescent="0.25">
      <c r="A47" s="24" t="e">
        <f>'240Nm 11mm 0.76m-min'!A186</f>
        <v>#N/A</v>
      </c>
      <c r="B47" s="51" t="e">
        <f>Table156[[#This Row],[Durata d''esercizio min. Doppie corse]]/(Cycle_max*60*24)</f>
        <v>#N/A</v>
      </c>
      <c r="C47" s="49">
        <f>'240Nm 11mm 0.76m-min'!B186</f>
        <v>6.4260000000000002</v>
      </c>
      <c r="D47" s="24" t="str">
        <f>'240Nm 11mm 0.76m-min'!C186</f>
        <v>Ds20x80</v>
      </c>
      <c r="E47" s="24" t="str">
        <f>'240Nm 11mm 0.76m-min'!D186</f>
        <v>Ds</v>
      </c>
      <c r="F47" s="35">
        <f>'240Nm 11mm 0.76m-min'!E186</f>
        <v>20</v>
      </c>
      <c r="G47" s="14" t="e">
        <f>'240Nm 11mm 0.76m-min'!F186</f>
        <v>#N/A</v>
      </c>
      <c r="H47" s="41">
        <f>'240Nm 11mm 0.76m-min'!G186</f>
        <v>80</v>
      </c>
      <c r="I47" s="24" t="str">
        <f>'240Nm 11mm 0.76m-min'!H186</f>
        <v>J200</v>
      </c>
      <c r="J47" s="35">
        <f>'240Nm 11mm 0.76m-min'!I186</f>
        <v>32</v>
      </c>
      <c r="K47" s="35">
        <f>'240Nm 11mm 0.76m-min'!J186</f>
        <v>44</v>
      </c>
      <c r="L47" s="25">
        <f>'240Nm 11mm 0.76m-min'!K186</f>
        <v>45.08</v>
      </c>
      <c r="M47" s="24" t="str">
        <f>'240Nm 11mm 0.76m-min'!L186</f>
        <v>Acciaio inox</v>
      </c>
      <c r="N47" s="25">
        <f>'240Nm 11mm 0.76m-min'!M186</f>
        <v>164.82</v>
      </c>
      <c r="O47" s="37">
        <f>'240Nm 11mm 0.76m-min'!N186</f>
        <v>240</v>
      </c>
      <c r="P47" s="41">
        <f>'240Nm 11mm 0.76m-min'!O186</f>
        <v>11</v>
      </c>
      <c r="Q47" s="46">
        <f>'240Nm 11mm 0.76m-min'!P186</f>
        <v>0.76049999999999995</v>
      </c>
      <c r="R47" s="14">
        <f>'240Nm 11mm 0.76m-min'!Q186</f>
        <v>9.625</v>
      </c>
      <c r="S47" s="26">
        <f>'240Nm 11mm 0.76m-min'!R186</f>
        <v>1</v>
      </c>
      <c r="T47" s="24"/>
      <c r="U47" s="24"/>
    </row>
    <row r="48" spans="1:21" hidden="1" x14ac:dyDescent="0.25">
      <c r="A48" s="24" t="e">
        <f>'240Nm 11mm 0.76m-min'!A187</f>
        <v>#N/A</v>
      </c>
      <c r="B48" s="51" t="e">
        <f>Table156[[#This Row],[Durata d''esercizio min. Doppie corse]]/(Cycle_max*60*24)</f>
        <v>#N/A</v>
      </c>
      <c r="C48" s="49">
        <f>'240Nm 11mm 0.76m-min'!B187</f>
        <v>7.8730000000000002</v>
      </c>
      <c r="D48" s="24" t="str">
        <f>'240Nm 11mm 0.76m-min'!C187</f>
        <v>Ds20x90</v>
      </c>
      <c r="E48" s="24" t="str">
        <f>'240Nm 11mm 0.76m-min'!D187</f>
        <v>Ds</v>
      </c>
      <c r="F48" s="35">
        <f>'240Nm 11mm 0.76m-min'!E187</f>
        <v>20</v>
      </c>
      <c r="G48" s="14" t="e">
        <f>'240Nm 11mm 0.76m-min'!F187</f>
        <v>#N/A</v>
      </c>
      <c r="H48" s="41">
        <f>'240Nm 11mm 0.76m-min'!G187</f>
        <v>90</v>
      </c>
      <c r="I48" s="24" t="str">
        <f>'240Nm 11mm 0.76m-min'!H187</f>
        <v>J200</v>
      </c>
      <c r="J48" s="35">
        <f>'240Nm 11mm 0.76m-min'!I187</f>
        <v>32</v>
      </c>
      <c r="K48" s="35">
        <f>'240Nm 11mm 0.76m-min'!J187</f>
        <v>44</v>
      </c>
      <c r="L48" s="25">
        <f>'240Nm 11mm 0.76m-min'!K187</f>
        <v>45.53</v>
      </c>
      <c r="M48" s="24" t="str">
        <f>'240Nm 11mm 0.76m-min'!L187</f>
        <v>Acciaio inox</v>
      </c>
      <c r="N48" s="25">
        <f>'240Nm 11mm 0.76m-min'!M187</f>
        <v>167.28</v>
      </c>
      <c r="O48" s="37">
        <f>'240Nm 11mm 0.76m-min'!N187</f>
        <v>240</v>
      </c>
      <c r="P48" s="41">
        <f>'240Nm 11mm 0.76m-min'!O187</f>
        <v>11</v>
      </c>
      <c r="Q48" s="46">
        <f>'240Nm 11mm 0.76m-min'!P187</f>
        <v>0.76049999999999995</v>
      </c>
      <c r="R48" s="14">
        <f>'240Nm 11mm 0.76m-min'!Q187</f>
        <v>8.5555555555555554</v>
      </c>
      <c r="S48" s="26">
        <f>'240Nm 11mm 0.76m-min'!R187</f>
        <v>1</v>
      </c>
      <c r="T48" s="24"/>
      <c r="U48" s="24"/>
    </row>
    <row r="49" spans="1:21" hidden="1" x14ac:dyDescent="0.25">
      <c r="A49" s="24" t="e">
        <f>'240Nm 11mm 0.76m-min'!A188</f>
        <v>#N/A</v>
      </c>
      <c r="B49" s="51" t="e">
        <f>Table156[[#This Row],[Durata d''esercizio min. Doppie corse]]/(Cycle_max*60*24)</f>
        <v>#N/A</v>
      </c>
      <c r="C49" s="49">
        <f>'240Nm 11mm 0.76m-min'!B188</f>
        <v>0.85599999999999998</v>
      </c>
      <c r="D49" s="24" t="str">
        <f>'240Nm 11mm 0.76m-min'!C188</f>
        <v>Tr16x4</v>
      </c>
      <c r="E49" s="24" t="str">
        <f>'240Nm 11mm 0.76m-min'!D188</f>
        <v>Tr</v>
      </c>
      <c r="F49" s="35">
        <f>'240Nm 11mm 0.76m-min'!E188</f>
        <v>16</v>
      </c>
      <c r="G49" s="14" t="e">
        <f>'240Nm 11mm 0.76m-min'!F188</f>
        <v>#N/A</v>
      </c>
      <c r="H49" s="41">
        <f>'240Nm 11mm 0.76m-min'!G188</f>
        <v>4</v>
      </c>
      <c r="I49" s="24" t="str">
        <f>'240Nm 11mm 0.76m-min'!H188</f>
        <v>J200</v>
      </c>
      <c r="J49" s="35">
        <f>'240Nm 11mm 0.76m-min'!I188</f>
        <v>28</v>
      </c>
      <c r="K49" s="35">
        <f>'240Nm 11mm 0.76m-min'!J188</f>
        <v>35</v>
      </c>
      <c r="L49" s="25">
        <f>'240Nm 11mm 0.76m-min'!K188</f>
        <v>32.4</v>
      </c>
      <c r="M49" s="24" t="str">
        <f>'240Nm 11mm 0.76m-min'!L188</f>
        <v>Acciaio C15</v>
      </c>
      <c r="N49" s="25">
        <f>'240Nm 11mm 0.76m-min'!M188</f>
        <v>19.09</v>
      </c>
      <c r="O49" s="37">
        <f>'240Nm 11mm 0.76m-min'!N188</f>
        <v>240</v>
      </c>
      <c r="P49" s="41">
        <f>'240Nm 11mm 0.76m-min'!O188</f>
        <v>11</v>
      </c>
      <c r="Q49" s="46">
        <f>'240Nm 11mm 0.76m-min'!P188</f>
        <v>0.76049999999999995</v>
      </c>
      <c r="R49" s="14">
        <f>'240Nm 11mm 0.76m-min'!Q188</f>
        <v>192.5</v>
      </c>
      <c r="S49" s="26">
        <f>'240Nm 11mm 0.76m-min'!R188</f>
        <v>1</v>
      </c>
      <c r="T49" s="24"/>
      <c r="U49" s="24"/>
    </row>
    <row r="50" spans="1:21" hidden="1" x14ac:dyDescent="0.25">
      <c r="A50" s="24" t="e">
        <f>'240Nm 11mm 0.76m-min'!A189</f>
        <v>#N/A</v>
      </c>
      <c r="B50" s="51" t="e">
        <f>Table156[[#This Row],[Durata d''esercizio min. Doppie corse]]/(Cycle_max*60*24)</f>
        <v>#N/A</v>
      </c>
      <c r="C50" s="49">
        <f>'240Nm 11mm 0.76m-min'!B189</f>
        <v>0.85599999999999998</v>
      </c>
      <c r="D50" s="24" t="str">
        <f>'240Nm 11mm 0.76m-min'!C189</f>
        <v>Tr16x4</v>
      </c>
      <c r="E50" s="24" t="str">
        <f>'240Nm 11mm 0.76m-min'!D189</f>
        <v>Tr</v>
      </c>
      <c r="F50" s="35">
        <f>'240Nm 11mm 0.76m-min'!E189</f>
        <v>16</v>
      </c>
      <c r="G50" s="14" t="e">
        <f>'240Nm 11mm 0.76m-min'!F189</f>
        <v>#N/A</v>
      </c>
      <c r="H50" s="41">
        <f>'240Nm 11mm 0.76m-min'!G189</f>
        <v>4</v>
      </c>
      <c r="I50" s="24" t="str">
        <f>'240Nm 11mm 0.76m-min'!H189</f>
        <v>J200</v>
      </c>
      <c r="J50" s="35">
        <f>'240Nm 11mm 0.76m-min'!I189</f>
        <v>28</v>
      </c>
      <c r="K50" s="35">
        <f>'240Nm 11mm 0.76m-min'!J189</f>
        <v>35</v>
      </c>
      <c r="L50" s="25">
        <f>'240Nm 11mm 0.76m-min'!K189</f>
        <v>32.4</v>
      </c>
      <c r="M50" s="24" t="str">
        <f>'240Nm 11mm 0.76m-min'!L189</f>
        <v>Acciaio inox</v>
      </c>
      <c r="N50" s="25">
        <f>'240Nm 11mm 0.76m-min'!M189</f>
        <v>74.98</v>
      </c>
      <c r="O50" s="37">
        <f>'240Nm 11mm 0.76m-min'!N189</f>
        <v>240</v>
      </c>
      <c r="P50" s="41">
        <f>'240Nm 11mm 0.76m-min'!O189</f>
        <v>11</v>
      </c>
      <c r="Q50" s="46">
        <f>'240Nm 11mm 0.76m-min'!P189</f>
        <v>0.76049999999999995</v>
      </c>
      <c r="R50" s="14">
        <f>'240Nm 11mm 0.76m-min'!Q189</f>
        <v>192.5</v>
      </c>
      <c r="S50" s="26">
        <f>'240Nm 11mm 0.76m-min'!R189</f>
        <v>1</v>
      </c>
      <c r="T50" s="24"/>
      <c r="U50" s="24"/>
    </row>
    <row r="51" spans="1:21" hidden="1" x14ac:dyDescent="0.25">
      <c r="A51" s="24" t="e">
        <f>'240Nm 11mm 0.76m-min'!A190</f>
        <v>#N/A</v>
      </c>
      <c r="B51" s="51" t="e">
        <f>Table156[[#This Row],[Durata d''esercizio min. Doppie corse]]/(Cycle_max*60*24)</f>
        <v>#N/A</v>
      </c>
      <c r="C51" s="49">
        <f>'240Nm 11mm 0.76m-min'!B190</f>
        <v>1.0920000000000001</v>
      </c>
      <c r="D51" s="24" t="str">
        <f>'240Nm 11mm 0.76m-min'!C190</f>
        <v>Tr16x8P4</v>
      </c>
      <c r="E51" s="24" t="str">
        <f>'240Nm 11mm 0.76m-min'!D190</f>
        <v>Tr</v>
      </c>
      <c r="F51" s="35">
        <f>'240Nm 11mm 0.76m-min'!E190</f>
        <v>16</v>
      </c>
      <c r="G51" s="14">
        <f>'240Nm 11mm 0.76m-min'!F190</f>
        <v>8</v>
      </c>
      <c r="H51" s="41">
        <f>'240Nm 11mm 0.76m-min'!G190</f>
        <v>4</v>
      </c>
      <c r="I51" s="24" t="str">
        <f>'240Nm 11mm 0.76m-min'!H190</f>
        <v>J200</v>
      </c>
      <c r="J51" s="35">
        <f>'240Nm 11mm 0.76m-min'!I190</f>
        <v>28</v>
      </c>
      <c r="K51" s="35">
        <f>'240Nm 11mm 0.76m-min'!J190</f>
        <v>35</v>
      </c>
      <c r="L51" s="25">
        <f>'240Nm 11mm 0.76m-min'!K190</f>
        <v>33.04</v>
      </c>
      <c r="M51" s="24" t="str">
        <f>'240Nm 11mm 0.76m-min'!L190</f>
        <v>Acciaio C15</v>
      </c>
      <c r="N51" s="25">
        <f>'240Nm 11mm 0.76m-min'!M190</f>
        <v>19.09</v>
      </c>
      <c r="O51" s="37">
        <f>'240Nm 11mm 0.76m-min'!N190</f>
        <v>240</v>
      </c>
      <c r="P51" s="41">
        <f>'240Nm 11mm 0.76m-min'!O190</f>
        <v>11</v>
      </c>
      <c r="Q51" s="46">
        <f>'240Nm 11mm 0.76m-min'!P190</f>
        <v>0.76049999999999995</v>
      </c>
      <c r="R51" s="14">
        <f>'240Nm 11mm 0.76m-min'!Q190</f>
        <v>192.5</v>
      </c>
      <c r="S51" s="26">
        <f>'240Nm 11mm 0.76m-min'!R190</f>
        <v>1</v>
      </c>
      <c r="T51" s="24"/>
      <c r="U51" s="24"/>
    </row>
    <row r="52" spans="1:21" hidden="1" x14ac:dyDescent="0.25">
      <c r="A52" s="24" t="e">
        <f>'240Nm 11mm 0.76m-min'!A191</f>
        <v>#N/A</v>
      </c>
      <c r="B52" s="51" t="e">
        <f>Table156[[#This Row],[Durata d''esercizio min. Doppie corse]]/(Cycle_max*60*24)</f>
        <v>#N/A</v>
      </c>
      <c r="C52" s="49">
        <f>'240Nm 11mm 0.76m-min'!B191</f>
        <v>1.0920000000000001</v>
      </c>
      <c r="D52" s="24" t="str">
        <f>'240Nm 11mm 0.76m-min'!C191</f>
        <v>Tr16x8P4</v>
      </c>
      <c r="E52" s="24" t="str">
        <f>'240Nm 11mm 0.76m-min'!D191</f>
        <v>Tr</v>
      </c>
      <c r="F52" s="35">
        <f>'240Nm 11mm 0.76m-min'!E191</f>
        <v>16</v>
      </c>
      <c r="G52" s="14">
        <f>'240Nm 11mm 0.76m-min'!F191</f>
        <v>8</v>
      </c>
      <c r="H52" s="41">
        <f>'240Nm 11mm 0.76m-min'!G191</f>
        <v>4</v>
      </c>
      <c r="I52" s="24" t="str">
        <f>'240Nm 11mm 0.76m-min'!H191</f>
        <v>J200</v>
      </c>
      <c r="J52" s="35">
        <f>'240Nm 11mm 0.76m-min'!I191</f>
        <v>28</v>
      </c>
      <c r="K52" s="35">
        <f>'240Nm 11mm 0.76m-min'!J191</f>
        <v>35</v>
      </c>
      <c r="L52" s="25">
        <f>'240Nm 11mm 0.76m-min'!K191</f>
        <v>33.04</v>
      </c>
      <c r="M52" s="24" t="str">
        <f>'240Nm 11mm 0.76m-min'!L191</f>
        <v>Acciaio inox</v>
      </c>
      <c r="N52" s="25">
        <f>'240Nm 11mm 0.76m-min'!M191</f>
        <v>99.59</v>
      </c>
      <c r="O52" s="37">
        <f>'240Nm 11mm 0.76m-min'!N191</f>
        <v>240</v>
      </c>
      <c r="P52" s="41">
        <f>'240Nm 11mm 0.76m-min'!O191</f>
        <v>11</v>
      </c>
      <c r="Q52" s="46">
        <f>'240Nm 11mm 0.76m-min'!P191</f>
        <v>0.76049999999999995</v>
      </c>
      <c r="R52" s="14">
        <f>'240Nm 11mm 0.76m-min'!Q191</f>
        <v>192.5</v>
      </c>
      <c r="S52" s="26">
        <f>'240Nm 11mm 0.76m-min'!R191</f>
        <v>1</v>
      </c>
      <c r="T52" s="24"/>
      <c r="U52" s="24"/>
    </row>
    <row r="53" spans="1:21" hidden="1" x14ac:dyDescent="0.25">
      <c r="A53" s="24" t="e">
        <f>'240Nm 11mm 0.76m-min'!A192</f>
        <v>#N/A</v>
      </c>
      <c r="B53" s="51" t="e">
        <f>Table156[[#This Row],[Durata d''esercizio min. Doppie corse]]/(Cycle_max*60*24)</f>
        <v>#N/A</v>
      </c>
      <c r="C53" s="49">
        <f>'240Nm 11mm 0.76m-min'!B192</f>
        <v>0.96899999999999997</v>
      </c>
      <c r="D53" s="24" t="str">
        <f>'240Nm 11mm 0.76m-min'!C192</f>
        <v>Tr18x4</v>
      </c>
      <c r="E53" s="24" t="str">
        <f>'240Nm 11mm 0.76m-min'!D192</f>
        <v>Tr</v>
      </c>
      <c r="F53" s="35">
        <f>'240Nm 11mm 0.76m-min'!E192</f>
        <v>18</v>
      </c>
      <c r="G53" s="14" t="e">
        <f>'240Nm 11mm 0.76m-min'!F192</f>
        <v>#N/A</v>
      </c>
      <c r="H53" s="41">
        <f>'240Nm 11mm 0.76m-min'!G192</f>
        <v>4</v>
      </c>
      <c r="I53" s="24" t="str">
        <f>'240Nm 11mm 0.76m-min'!H192</f>
        <v>J200</v>
      </c>
      <c r="J53" s="35">
        <f>'240Nm 11mm 0.76m-min'!I192</f>
        <v>28</v>
      </c>
      <c r="K53" s="35">
        <f>'240Nm 11mm 0.76m-min'!J192</f>
        <v>35</v>
      </c>
      <c r="L53" s="25">
        <f>'240Nm 11mm 0.76m-min'!K192</f>
        <v>36.35</v>
      </c>
      <c r="M53" s="24" t="str">
        <f>'240Nm 11mm 0.76m-min'!L192</f>
        <v>Acciaio C15</v>
      </c>
      <c r="N53" s="25">
        <f>'240Nm 11mm 0.76m-min'!M192</f>
        <v>25.99</v>
      </c>
      <c r="O53" s="37">
        <f>'240Nm 11mm 0.76m-min'!N192</f>
        <v>240</v>
      </c>
      <c r="P53" s="41">
        <f>'240Nm 11mm 0.76m-min'!O192</f>
        <v>11</v>
      </c>
      <c r="Q53" s="46">
        <f>'240Nm 11mm 0.76m-min'!P192</f>
        <v>0.76049999999999995</v>
      </c>
      <c r="R53" s="14">
        <f>'240Nm 11mm 0.76m-min'!Q192</f>
        <v>192.5</v>
      </c>
      <c r="S53" s="26">
        <f>'240Nm 11mm 0.76m-min'!R192</f>
        <v>1</v>
      </c>
      <c r="T53" s="24"/>
      <c r="U53" s="24"/>
    </row>
    <row r="54" spans="1:21" hidden="1" x14ac:dyDescent="0.25">
      <c r="A54" s="24" t="e">
        <f>'240Nm 11mm 0.76m-min'!A193</f>
        <v>#N/A</v>
      </c>
      <c r="B54" s="51" t="e">
        <f>Table156[[#This Row],[Durata d''esercizio min. Doppie corse]]/(Cycle_max*60*24)</f>
        <v>#N/A</v>
      </c>
      <c r="C54" s="49">
        <f>'240Nm 11mm 0.76m-min'!B193</f>
        <v>0.96899999999999997</v>
      </c>
      <c r="D54" s="24" t="str">
        <f>'240Nm 11mm 0.76m-min'!C193</f>
        <v>Tr18x4</v>
      </c>
      <c r="E54" s="24" t="str">
        <f>'240Nm 11mm 0.76m-min'!D193</f>
        <v>Tr</v>
      </c>
      <c r="F54" s="35">
        <f>'240Nm 11mm 0.76m-min'!E193</f>
        <v>18</v>
      </c>
      <c r="G54" s="14" t="e">
        <f>'240Nm 11mm 0.76m-min'!F193</f>
        <v>#N/A</v>
      </c>
      <c r="H54" s="41">
        <f>'240Nm 11mm 0.76m-min'!G193</f>
        <v>4</v>
      </c>
      <c r="I54" s="24" t="str">
        <f>'240Nm 11mm 0.76m-min'!H193</f>
        <v>J200</v>
      </c>
      <c r="J54" s="35">
        <f>'240Nm 11mm 0.76m-min'!I193</f>
        <v>28</v>
      </c>
      <c r="K54" s="35">
        <f>'240Nm 11mm 0.76m-min'!J193</f>
        <v>35</v>
      </c>
      <c r="L54" s="25">
        <f>'240Nm 11mm 0.76m-min'!K193</f>
        <v>36.35</v>
      </c>
      <c r="M54" s="24" t="str">
        <f>'240Nm 11mm 0.76m-min'!L193</f>
        <v>Acciaio inox</v>
      </c>
      <c r="N54" s="25">
        <f>'240Nm 11mm 0.76m-min'!M193</f>
        <v>92.69</v>
      </c>
      <c r="O54" s="37">
        <f>'240Nm 11mm 0.76m-min'!N193</f>
        <v>240</v>
      </c>
      <c r="P54" s="41">
        <f>'240Nm 11mm 0.76m-min'!O193</f>
        <v>11</v>
      </c>
      <c r="Q54" s="46">
        <f>'240Nm 11mm 0.76m-min'!P193</f>
        <v>0.76049999999999995</v>
      </c>
      <c r="R54" s="14">
        <f>'240Nm 11mm 0.76m-min'!Q193</f>
        <v>192.5</v>
      </c>
      <c r="S54" s="26">
        <f>'240Nm 11mm 0.76m-min'!R193</f>
        <v>1</v>
      </c>
      <c r="T54" s="24"/>
      <c r="U54" s="24"/>
    </row>
    <row r="55" spans="1:21" hidden="1" x14ac:dyDescent="0.25">
      <c r="A55" s="24" t="e">
        <f>'240Nm 11mm 0.76m-min'!A194</f>
        <v>#N/A</v>
      </c>
      <c r="B55" s="51" t="e">
        <f>Table156[[#This Row],[Durata d''esercizio min. Doppie corse]]/(Cycle_max*60*24)</f>
        <v>#N/A</v>
      </c>
      <c r="C55" s="49">
        <f>'240Nm 11mm 0.76m-min'!B194</f>
        <v>1.151</v>
      </c>
      <c r="D55" s="24" t="str">
        <f>'240Nm 11mm 0.76m-min'!C194</f>
        <v>Tr18x8P4</v>
      </c>
      <c r="E55" s="24" t="str">
        <f>'240Nm 11mm 0.76m-min'!D194</f>
        <v>Tr</v>
      </c>
      <c r="F55" s="35">
        <f>'240Nm 11mm 0.76m-min'!E194</f>
        <v>18</v>
      </c>
      <c r="G55" s="14">
        <f>'240Nm 11mm 0.76m-min'!F194</f>
        <v>8</v>
      </c>
      <c r="H55" s="41">
        <f>'240Nm 11mm 0.76m-min'!G194</f>
        <v>4</v>
      </c>
      <c r="I55" s="24" t="str">
        <f>'240Nm 11mm 0.76m-min'!H194</f>
        <v>J200</v>
      </c>
      <c r="J55" s="35">
        <f>'240Nm 11mm 0.76m-min'!I194</f>
        <v>28</v>
      </c>
      <c r="K55" s="35">
        <f>'240Nm 11mm 0.76m-min'!J194</f>
        <v>35</v>
      </c>
      <c r="L55" s="25">
        <f>'240Nm 11mm 0.76m-min'!K194</f>
        <v>37.07</v>
      </c>
      <c r="M55" s="24" t="str">
        <f>'240Nm 11mm 0.76m-min'!L194</f>
        <v>Acciaio C15</v>
      </c>
      <c r="N55" s="25">
        <f>'240Nm 11mm 0.76m-min'!M194</f>
        <v>27.37</v>
      </c>
      <c r="O55" s="37">
        <f>'240Nm 11mm 0.76m-min'!N194</f>
        <v>240</v>
      </c>
      <c r="P55" s="41">
        <f>'240Nm 11mm 0.76m-min'!O194</f>
        <v>11</v>
      </c>
      <c r="Q55" s="46">
        <f>'240Nm 11mm 0.76m-min'!P194</f>
        <v>0.76049999999999995</v>
      </c>
      <c r="R55" s="14">
        <f>'240Nm 11mm 0.76m-min'!Q194</f>
        <v>192.5</v>
      </c>
      <c r="S55" s="26">
        <f>'240Nm 11mm 0.76m-min'!R194</f>
        <v>1</v>
      </c>
      <c r="T55" s="24"/>
      <c r="U55" s="24"/>
    </row>
    <row r="56" spans="1:21" hidden="1" x14ac:dyDescent="0.25">
      <c r="A56" s="24" t="e">
        <f>'240Nm 11mm 0.76m-min'!A195</f>
        <v>#N/A</v>
      </c>
      <c r="B56" s="51" t="e">
        <f>Table156[[#This Row],[Durata d''esercizio min. Doppie corse]]/(Cycle_max*60*24)</f>
        <v>#N/A</v>
      </c>
      <c r="C56" s="49">
        <f>'240Nm 11mm 0.76m-min'!B195</f>
        <v>1.151</v>
      </c>
      <c r="D56" s="24" t="str">
        <f>'240Nm 11mm 0.76m-min'!C195</f>
        <v>Tr18x8P4</v>
      </c>
      <c r="E56" s="24" t="str">
        <f>'240Nm 11mm 0.76m-min'!D195</f>
        <v>Tr</v>
      </c>
      <c r="F56" s="35">
        <f>'240Nm 11mm 0.76m-min'!E195</f>
        <v>18</v>
      </c>
      <c r="G56" s="14">
        <f>'240Nm 11mm 0.76m-min'!F195</f>
        <v>8</v>
      </c>
      <c r="H56" s="41">
        <f>'240Nm 11mm 0.76m-min'!G195</f>
        <v>4</v>
      </c>
      <c r="I56" s="24" t="str">
        <f>'240Nm 11mm 0.76m-min'!H195</f>
        <v>J200</v>
      </c>
      <c r="J56" s="35">
        <f>'240Nm 11mm 0.76m-min'!I195</f>
        <v>28</v>
      </c>
      <c r="K56" s="35">
        <f>'240Nm 11mm 0.76m-min'!J195</f>
        <v>35</v>
      </c>
      <c r="L56" s="25">
        <f>'240Nm 11mm 0.76m-min'!K195</f>
        <v>37.07</v>
      </c>
      <c r="M56" s="24" t="str">
        <f>'240Nm 11mm 0.76m-min'!L195</f>
        <v>Acciaio inox</v>
      </c>
      <c r="N56" s="25">
        <f>'240Nm 11mm 0.76m-min'!M195</f>
        <v>143.29</v>
      </c>
      <c r="O56" s="37">
        <f>'240Nm 11mm 0.76m-min'!N195</f>
        <v>240</v>
      </c>
      <c r="P56" s="41">
        <f>'240Nm 11mm 0.76m-min'!O195</f>
        <v>11</v>
      </c>
      <c r="Q56" s="46">
        <f>'240Nm 11mm 0.76m-min'!P195</f>
        <v>0.76049999999999995</v>
      </c>
      <c r="R56" s="14">
        <f>'240Nm 11mm 0.76m-min'!Q195</f>
        <v>192.5</v>
      </c>
      <c r="S56" s="26">
        <f>'240Nm 11mm 0.76m-min'!R195</f>
        <v>1</v>
      </c>
      <c r="T56" s="24"/>
      <c r="U56" s="24"/>
    </row>
    <row r="57" spans="1:21" hidden="1" x14ac:dyDescent="0.25">
      <c r="A57" s="24" t="e">
        <f>'240Nm 11mm 0.76m-min'!A196</f>
        <v>#N/A</v>
      </c>
      <c r="B57" s="51" t="e">
        <f>Table156[[#This Row],[Durata d''esercizio min. Doppie corse]]/(Cycle_max*60*24)</f>
        <v>#N/A</v>
      </c>
      <c r="C57" s="49">
        <f>'240Nm 11mm 0.76m-min'!B196</f>
        <v>1.0149999999999999</v>
      </c>
      <c r="D57" s="24" t="str">
        <f>'240Nm 11mm 0.76m-min'!C196</f>
        <v>Tr20x4</v>
      </c>
      <c r="E57" s="24" t="str">
        <f>'240Nm 11mm 0.76m-min'!D196</f>
        <v>Tr</v>
      </c>
      <c r="F57" s="35">
        <f>'240Nm 11mm 0.76m-min'!E196</f>
        <v>20</v>
      </c>
      <c r="G57" s="14" t="e">
        <f>'240Nm 11mm 0.76m-min'!F196</f>
        <v>#N/A</v>
      </c>
      <c r="H57" s="41">
        <f>'240Nm 11mm 0.76m-min'!G196</f>
        <v>4</v>
      </c>
      <c r="I57" s="24" t="str">
        <f>'240Nm 11mm 0.76m-min'!H196</f>
        <v>J200</v>
      </c>
      <c r="J57" s="35">
        <f>'240Nm 11mm 0.76m-min'!I196</f>
        <v>32</v>
      </c>
      <c r="K57" s="35">
        <f>'240Nm 11mm 0.76m-min'!J196</f>
        <v>44</v>
      </c>
      <c r="L57" s="25">
        <f>'240Nm 11mm 0.76m-min'!K196</f>
        <v>37.82</v>
      </c>
      <c r="M57" s="24" t="str">
        <f>'240Nm 11mm 0.76m-min'!L196</f>
        <v>Acciaio C15</v>
      </c>
      <c r="N57" s="25">
        <f>'240Nm 11mm 0.76m-min'!M196</f>
        <v>28.29</v>
      </c>
      <c r="O57" s="37">
        <f>'240Nm 11mm 0.76m-min'!N196</f>
        <v>240</v>
      </c>
      <c r="P57" s="41">
        <f>'240Nm 11mm 0.76m-min'!O196</f>
        <v>11</v>
      </c>
      <c r="Q57" s="46">
        <f>'240Nm 11mm 0.76m-min'!P196</f>
        <v>0.76049999999999995</v>
      </c>
      <c r="R57" s="14">
        <f>'240Nm 11mm 0.76m-min'!Q196</f>
        <v>192.5</v>
      </c>
      <c r="S57" s="26">
        <f>'240Nm 11mm 0.76m-min'!R196</f>
        <v>1</v>
      </c>
      <c r="T57" s="24"/>
      <c r="U57" s="24"/>
    </row>
    <row r="58" spans="1:21" hidden="1" x14ac:dyDescent="0.25">
      <c r="A58" s="24" t="e">
        <f>'240Nm 11mm 0.76m-min'!A197</f>
        <v>#N/A</v>
      </c>
      <c r="B58" s="51" t="e">
        <f>Table156[[#This Row],[Durata d''esercizio min. Doppie corse]]/(Cycle_max*60*24)</f>
        <v>#N/A</v>
      </c>
      <c r="C58" s="49">
        <f>'240Nm 11mm 0.76m-min'!B197</f>
        <v>1.0149999999999999</v>
      </c>
      <c r="D58" s="24" t="str">
        <f>'240Nm 11mm 0.76m-min'!C197</f>
        <v>Tr20x4</v>
      </c>
      <c r="E58" s="24" t="str">
        <f>'240Nm 11mm 0.76m-min'!D197</f>
        <v>Tr</v>
      </c>
      <c r="F58" s="35">
        <f>'240Nm 11mm 0.76m-min'!E197</f>
        <v>20</v>
      </c>
      <c r="G58" s="14" t="e">
        <f>'240Nm 11mm 0.76m-min'!F197</f>
        <v>#N/A</v>
      </c>
      <c r="H58" s="41">
        <f>'240Nm 11mm 0.76m-min'!G197</f>
        <v>4</v>
      </c>
      <c r="I58" s="24" t="str">
        <f>'240Nm 11mm 0.76m-min'!H197</f>
        <v>J200</v>
      </c>
      <c r="J58" s="35">
        <f>'240Nm 11mm 0.76m-min'!I197</f>
        <v>32</v>
      </c>
      <c r="K58" s="35">
        <f>'240Nm 11mm 0.76m-min'!J197</f>
        <v>44</v>
      </c>
      <c r="L58" s="25">
        <f>'240Nm 11mm 0.76m-min'!K197</f>
        <v>37.82</v>
      </c>
      <c r="M58" s="24" t="str">
        <f>'240Nm 11mm 0.76m-min'!L197</f>
        <v>Acciaio inox</v>
      </c>
      <c r="N58" s="25">
        <f>'240Nm 11mm 0.76m-min'!M197</f>
        <v>124.89</v>
      </c>
      <c r="O58" s="37">
        <f>'240Nm 11mm 0.76m-min'!N197</f>
        <v>240</v>
      </c>
      <c r="P58" s="41">
        <f>'240Nm 11mm 0.76m-min'!O197</f>
        <v>11</v>
      </c>
      <c r="Q58" s="46">
        <f>'240Nm 11mm 0.76m-min'!P197</f>
        <v>0.76049999999999995</v>
      </c>
      <c r="R58" s="14">
        <f>'240Nm 11mm 0.76m-min'!Q197</f>
        <v>192.5</v>
      </c>
      <c r="S58" s="26">
        <f>'240Nm 11mm 0.76m-min'!R197</f>
        <v>1</v>
      </c>
      <c r="T58" s="24"/>
      <c r="U58" s="24"/>
    </row>
    <row r="59" spans="1:21" hidden="1" x14ac:dyDescent="0.25">
      <c r="A59" s="24" t="e">
        <f>'240Nm 11mm 0.76m-min'!A198</f>
        <v>#N/A</v>
      </c>
      <c r="B59" s="51" t="e">
        <f>Table156[[#This Row],[Durata d''esercizio min. Doppie corse]]/(Cycle_max*60*24)</f>
        <v>#N/A</v>
      </c>
      <c r="C59" s="49">
        <f>'240Nm 11mm 0.76m-min'!B198</f>
        <v>1.2170000000000001</v>
      </c>
      <c r="D59" s="24" t="str">
        <f>'240Nm 11mm 0.76m-min'!C198</f>
        <v>Tr20x8P4</v>
      </c>
      <c r="E59" s="24" t="str">
        <f>'240Nm 11mm 0.76m-min'!D198</f>
        <v>Tr</v>
      </c>
      <c r="F59" s="35">
        <f>'240Nm 11mm 0.76m-min'!E198</f>
        <v>20</v>
      </c>
      <c r="G59" s="14">
        <f>'240Nm 11mm 0.76m-min'!F198</f>
        <v>8</v>
      </c>
      <c r="H59" s="41">
        <f>'240Nm 11mm 0.76m-min'!G198</f>
        <v>4</v>
      </c>
      <c r="I59" s="24" t="str">
        <f>'240Nm 11mm 0.76m-min'!H198</f>
        <v>J200</v>
      </c>
      <c r="J59" s="35">
        <f>'240Nm 11mm 0.76m-min'!I198</f>
        <v>32</v>
      </c>
      <c r="K59" s="35">
        <f>'240Nm 11mm 0.76m-min'!J198</f>
        <v>44</v>
      </c>
      <c r="L59" s="25">
        <f>'240Nm 11mm 0.76m-min'!K198</f>
        <v>38.57</v>
      </c>
      <c r="M59" s="24" t="str">
        <f>'240Nm 11mm 0.76m-min'!L198</f>
        <v>Acciaio C15</v>
      </c>
      <c r="N59" s="25">
        <f>'240Nm 11mm 0.76m-min'!M198</f>
        <v>28.29</v>
      </c>
      <c r="O59" s="37">
        <f>'240Nm 11mm 0.76m-min'!N198</f>
        <v>240</v>
      </c>
      <c r="P59" s="41">
        <f>'240Nm 11mm 0.76m-min'!O198</f>
        <v>11</v>
      </c>
      <c r="Q59" s="46">
        <f>'240Nm 11mm 0.76m-min'!P198</f>
        <v>0.76049999999999995</v>
      </c>
      <c r="R59" s="14">
        <f>'240Nm 11mm 0.76m-min'!Q198</f>
        <v>192.5</v>
      </c>
      <c r="S59" s="26">
        <f>'240Nm 11mm 0.76m-min'!R198</f>
        <v>1</v>
      </c>
      <c r="T59" s="24"/>
      <c r="U59" s="24"/>
    </row>
    <row r="60" spans="1:21" hidden="1" x14ac:dyDescent="0.25">
      <c r="A60" s="24" t="e">
        <f>'240Nm 11mm 0.76m-min'!A199</f>
        <v>#N/A</v>
      </c>
      <c r="B60" s="51" t="e">
        <f>Table156[[#This Row],[Durata d''esercizio min. Doppie corse]]/(Cycle_max*60*24)</f>
        <v>#N/A</v>
      </c>
      <c r="C60" s="49">
        <f>'240Nm 11mm 0.76m-min'!B199</f>
        <v>1.2170000000000001</v>
      </c>
      <c r="D60" s="24" t="str">
        <f>'240Nm 11mm 0.76m-min'!C199</f>
        <v>Tr20x8P4</v>
      </c>
      <c r="E60" s="24" t="str">
        <f>'240Nm 11mm 0.76m-min'!D199</f>
        <v>Tr</v>
      </c>
      <c r="F60" s="35">
        <f>'240Nm 11mm 0.76m-min'!E199</f>
        <v>20</v>
      </c>
      <c r="G60" s="14">
        <f>'240Nm 11mm 0.76m-min'!F199</f>
        <v>8</v>
      </c>
      <c r="H60" s="41">
        <f>'240Nm 11mm 0.76m-min'!G199</f>
        <v>4</v>
      </c>
      <c r="I60" s="24" t="str">
        <f>'240Nm 11mm 0.76m-min'!H199</f>
        <v>J200</v>
      </c>
      <c r="J60" s="35">
        <f>'240Nm 11mm 0.76m-min'!I199</f>
        <v>32</v>
      </c>
      <c r="K60" s="35">
        <f>'240Nm 11mm 0.76m-min'!J199</f>
        <v>44</v>
      </c>
      <c r="L60" s="25">
        <f>'240Nm 11mm 0.76m-min'!K199</f>
        <v>38.57</v>
      </c>
      <c r="M60" s="24" t="str">
        <f>'240Nm 11mm 0.76m-min'!L199</f>
        <v>Acciaio inox</v>
      </c>
      <c r="N60" s="25">
        <f>'240Nm 11mm 0.76m-min'!M199</f>
        <v>147.88999999999999</v>
      </c>
      <c r="O60" s="37">
        <f>'240Nm 11mm 0.76m-min'!N199</f>
        <v>240</v>
      </c>
      <c r="P60" s="41">
        <f>'240Nm 11mm 0.76m-min'!O199</f>
        <v>11</v>
      </c>
      <c r="Q60" s="46">
        <f>'240Nm 11mm 0.76m-min'!P199</f>
        <v>0.76049999999999995</v>
      </c>
      <c r="R60" s="14">
        <f>'240Nm 11mm 0.76m-min'!Q199</f>
        <v>192.5</v>
      </c>
      <c r="S60" s="26">
        <f>'240Nm 11mm 0.76m-min'!R199</f>
        <v>1</v>
      </c>
      <c r="T60" s="24"/>
      <c r="U60" s="24"/>
    </row>
    <row r="61" spans="1:21" hidden="1" x14ac:dyDescent="0.25">
      <c r="A61" s="24" t="e">
        <f>'240Nm 11mm 0.76m-min'!A200</f>
        <v>#N/A</v>
      </c>
      <c r="B61" s="51" t="e">
        <f>Table156[[#This Row],[Durata d''esercizio min. Doppie corse]]/(Cycle_max*60*24)</f>
        <v>#N/A</v>
      </c>
      <c r="C61" s="49">
        <f>'240Nm 11mm 0.76m-min'!B200</f>
        <v>1.1970000000000001</v>
      </c>
      <c r="D61" s="24" t="str">
        <f>'240Nm 11mm 0.76m-min'!C200</f>
        <v>Tr24x5</v>
      </c>
      <c r="E61" s="24" t="str">
        <f>'240Nm 11mm 0.76m-min'!D200</f>
        <v>Tr</v>
      </c>
      <c r="F61" s="35">
        <f>'240Nm 11mm 0.76m-min'!E200</f>
        <v>24</v>
      </c>
      <c r="G61" s="14" t="e">
        <f>'240Nm 11mm 0.76m-min'!F200</f>
        <v>#N/A</v>
      </c>
      <c r="H61" s="41">
        <f>'240Nm 11mm 0.76m-min'!G200</f>
        <v>5</v>
      </c>
      <c r="I61" s="24" t="str">
        <f>'240Nm 11mm 0.76m-min'!H200</f>
        <v>J200</v>
      </c>
      <c r="J61" s="35">
        <f>'240Nm 11mm 0.76m-min'!I200</f>
        <v>32</v>
      </c>
      <c r="K61" s="35">
        <f>'240Nm 11mm 0.76m-min'!J200</f>
        <v>44</v>
      </c>
      <c r="L61" s="25">
        <f>'240Nm 11mm 0.76m-min'!K200</f>
        <v>40.5</v>
      </c>
      <c r="M61" s="24" t="str">
        <f>'240Nm 11mm 0.76m-min'!L200</f>
        <v>Acciaio C15</v>
      </c>
      <c r="N61" s="25">
        <f>'240Nm 11mm 0.76m-min'!M200</f>
        <v>34.82</v>
      </c>
      <c r="O61" s="37">
        <f>'240Nm 11mm 0.76m-min'!N200</f>
        <v>240</v>
      </c>
      <c r="P61" s="41">
        <f>'240Nm 11mm 0.76m-min'!O200</f>
        <v>11</v>
      </c>
      <c r="Q61" s="46">
        <f>'240Nm 11mm 0.76m-min'!P200</f>
        <v>0.76049999999999995</v>
      </c>
      <c r="R61" s="14">
        <f>'240Nm 11mm 0.76m-min'!Q200</f>
        <v>154</v>
      </c>
      <c r="S61" s="26">
        <f>'240Nm 11mm 0.76m-min'!R200</f>
        <v>1</v>
      </c>
      <c r="T61" s="24"/>
      <c r="U61" s="24"/>
    </row>
    <row r="62" spans="1:21" hidden="1" x14ac:dyDescent="0.25">
      <c r="A62" s="24" t="e">
        <f>'240Nm 11mm 0.76m-min'!A201</f>
        <v>#N/A</v>
      </c>
      <c r="B62" s="51" t="e">
        <f>Table156[[#This Row],[Durata d''esercizio min. Doppie corse]]/(Cycle_max*60*24)</f>
        <v>#N/A</v>
      </c>
      <c r="C62" s="49">
        <f>'240Nm 11mm 0.76m-min'!B201</f>
        <v>1.1970000000000001</v>
      </c>
      <c r="D62" s="24" t="str">
        <f>'240Nm 11mm 0.76m-min'!C201</f>
        <v>Tr24x5</v>
      </c>
      <c r="E62" s="24" t="str">
        <f>'240Nm 11mm 0.76m-min'!D201</f>
        <v>Tr</v>
      </c>
      <c r="F62" s="35">
        <f>'240Nm 11mm 0.76m-min'!E201</f>
        <v>24</v>
      </c>
      <c r="G62" s="14" t="e">
        <f>'240Nm 11mm 0.76m-min'!F201</f>
        <v>#N/A</v>
      </c>
      <c r="H62" s="41">
        <f>'240Nm 11mm 0.76m-min'!G201</f>
        <v>5</v>
      </c>
      <c r="I62" s="24" t="str">
        <f>'240Nm 11mm 0.76m-min'!H201</f>
        <v>J200</v>
      </c>
      <c r="J62" s="35">
        <f>'240Nm 11mm 0.76m-min'!I201</f>
        <v>32</v>
      </c>
      <c r="K62" s="35">
        <f>'240Nm 11mm 0.76m-min'!J201</f>
        <v>44</v>
      </c>
      <c r="L62" s="25">
        <f>'240Nm 11mm 0.76m-min'!K201</f>
        <v>40.5</v>
      </c>
      <c r="M62" s="24" t="str">
        <f>'240Nm 11mm 0.76m-min'!L201</f>
        <v>Acciaio inox</v>
      </c>
      <c r="N62" s="25">
        <f>'240Nm 11mm 0.76m-min'!M201</f>
        <v>147.52000000000001</v>
      </c>
      <c r="O62" s="37">
        <f>'240Nm 11mm 0.76m-min'!N201</f>
        <v>240</v>
      </c>
      <c r="P62" s="41">
        <f>'240Nm 11mm 0.76m-min'!O201</f>
        <v>11</v>
      </c>
      <c r="Q62" s="46">
        <f>'240Nm 11mm 0.76m-min'!P201</f>
        <v>0.76049999999999995</v>
      </c>
      <c r="R62" s="14">
        <f>'240Nm 11mm 0.76m-min'!Q201</f>
        <v>154</v>
      </c>
      <c r="S62" s="26">
        <f>'240Nm 11mm 0.76m-min'!R201</f>
        <v>1</v>
      </c>
      <c r="T62" s="24"/>
      <c r="U62" s="24"/>
    </row>
    <row r="63" spans="1:21" hidden="1" x14ac:dyDescent="0.25">
      <c r="A63" s="24" t="e">
        <f>'80Nm 33mm 2.28m-min'!A188</f>
        <v>#N/A</v>
      </c>
      <c r="B63" s="51" t="e">
        <f>Table156[[#This Row],[Durata d''esercizio min. Doppie corse]]/(Cycle_max*60*24)</f>
        <v>#N/A</v>
      </c>
      <c r="C63" s="49">
        <f>'80Nm 33mm 2.28m-min'!B188</f>
        <v>0.32500000000000001</v>
      </c>
      <c r="D63" s="24" t="str">
        <f>'80Nm 33mm 2.28m-min'!C188</f>
        <v>Tr16x4</v>
      </c>
      <c r="E63" s="24" t="str">
        <f>'80Nm 33mm 2.28m-min'!D188</f>
        <v>Tr</v>
      </c>
      <c r="F63" s="35">
        <f>'80Nm 33mm 2.28m-min'!E188</f>
        <v>16</v>
      </c>
      <c r="G63" s="14" t="e">
        <f>'80Nm 33mm 2.28m-min'!F188</f>
        <v>#N/A</v>
      </c>
      <c r="H63" s="41">
        <f>'80Nm 33mm 2.28m-min'!G188</f>
        <v>4</v>
      </c>
      <c r="I63" s="24" t="str">
        <f>'80Nm 33mm 2.28m-min'!H188</f>
        <v>J200</v>
      </c>
      <c r="J63" s="35">
        <f>'80Nm 33mm 2.28m-min'!I188</f>
        <v>28</v>
      </c>
      <c r="K63" s="35">
        <f>'80Nm 33mm 2.28m-min'!J188</f>
        <v>35</v>
      </c>
      <c r="L63" s="25">
        <f>'80Nm 33mm 2.28m-min'!K188</f>
        <v>32.4</v>
      </c>
      <c r="M63" s="24" t="str">
        <f>'80Nm 33mm 2.28m-min'!L188</f>
        <v>Acciaio C15</v>
      </c>
      <c r="N63" s="25">
        <f>'80Nm 33mm 2.28m-min'!M188</f>
        <v>19.09</v>
      </c>
      <c r="O63" s="37">
        <f>'80Nm 33mm 2.28m-min'!N188</f>
        <v>80</v>
      </c>
      <c r="P63" s="41">
        <f>'80Nm 33mm 2.28m-min'!O188</f>
        <v>33</v>
      </c>
      <c r="Q63" s="46">
        <f>'80Nm 33mm 2.28m-min'!P188</f>
        <v>2.2810000000000001</v>
      </c>
      <c r="R63" s="14">
        <f>'80Nm 33mm 2.28m-min'!Q188</f>
        <v>577.5</v>
      </c>
      <c r="S63" s="26">
        <f>'80Nm 33mm 2.28m-min'!R188</f>
        <v>1</v>
      </c>
      <c r="T63" s="24"/>
      <c r="U63" s="24"/>
    </row>
    <row r="64" spans="1:21" hidden="1" x14ac:dyDescent="0.25">
      <c r="A64" s="24" t="e">
        <f>'80Nm 33mm 2.28m-min'!A189</f>
        <v>#N/A</v>
      </c>
      <c r="B64" s="51" t="e">
        <f>Table156[[#This Row],[Durata d''esercizio min. Doppie corse]]/(Cycle_max*60*24)</f>
        <v>#N/A</v>
      </c>
      <c r="C64" s="49">
        <f>'80Nm 33mm 2.28m-min'!B189</f>
        <v>0.32500000000000001</v>
      </c>
      <c r="D64" s="24" t="str">
        <f>'80Nm 33mm 2.28m-min'!C189</f>
        <v>Tr16x4</v>
      </c>
      <c r="E64" s="24" t="str">
        <f>'80Nm 33mm 2.28m-min'!D189</f>
        <v>Tr</v>
      </c>
      <c r="F64" s="35">
        <f>'80Nm 33mm 2.28m-min'!E189</f>
        <v>16</v>
      </c>
      <c r="G64" s="14" t="e">
        <f>'80Nm 33mm 2.28m-min'!F189</f>
        <v>#N/A</v>
      </c>
      <c r="H64" s="41">
        <f>'80Nm 33mm 2.28m-min'!G189</f>
        <v>4</v>
      </c>
      <c r="I64" s="24" t="str">
        <f>'80Nm 33mm 2.28m-min'!H189</f>
        <v>J200</v>
      </c>
      <c r="J64" s="35">
        <f>'80Nm 33mm 2.28m-min'!I189</f>
        <v>28</v>
      </c>
      <c r="K64" s="35">
        <f>'80Nm 33mm 2.28m-min'!J189</f>
        <v>35</v>
      </c>
      <c r="L64" s="25">
        <f>'80Nm 33mm 2.28m-min'!K189</f>
        <v>32.4</v>
      </c>
      <c r="M64" s="24" t="str">
        <f>'80Nm 33mm 2.28m-min'!L189</f>
        <v>Acciaio inox</v>
      </c>
      <c r="N64" s="25">
        <f>'80Nm 33mm 2.28m-min'!M189</f>
        <v>74.98</v>
      </c>
      <c r="O64" s="37">
        <f>'80Nm 33mm 2.28m-min'!N189</f>
        <v>80</v>
      </c>
      <c r="P64" s="41">
        <f>'80Nm 33mm 2.28m-min'!O189</f>
        <v>33</v>
      </c>
      <c r="Q64" s="46">
        <f>'80Nm 33mm 2.28m-min'!P189</f>
        <v>2.2810000000000001</v>
      </c>
      <c r="R64" s="14">
        <f>'80Nm 33mm 2.28m-min'!Q189</f>
        <v>577.5</v>
      </c>
      <c r="S64" s="26">
        <f>'80Nm 33mm 2.28m-min'!R189</f>
        <v>1</v>
      </c>
      <c r="T64" s="24"/>
      <c r="U64" s="24"/>
    </row>
    <row r="65" spans="1:21" hidden="1" x14ac:dyDescent="0.25">
      <c r="A65" s="24" t="e">
        <f>'80Nm 33mm 2.28m-min'!A190</f>
        <v>#N/A</v>
      </c>
      <c r="B65" s="51" t="e">
        <f>Table156[[#This Row],[Durata d''esercizio min. Doppie corse]]/(Cycle_max*60*24)</f>
        <v>#N/A</v>
      </c>
      <c r="C65" s="49">
        <f>'80Nm 33mm 2.28m-min'!B190</f>
        <v>0.40400000000000003</v>
      </c>
      <c r="D65" s="24" t="str">
        <f>'80Nm 33mm 2.28m-min'!C190</f>
        <v>Tr16x8P4</v>
      </c>
      <c r="E65" s="24" t="str">
        <f>'80Nm 33mm 2.28m-min'!D190</f>
        <v>Tr</v>
      </c>
      <c r="F65" s="35">
        <f>'80Nm 33mm 2.28m-min'!E190</f>
        <v>16</v>
      </c>
      <c r="G65" s="14">
        <f>'80Nm 33mm 2.28m-min'!F190</f>
        <v>8</v>
      </c>
      <c r="H65" s="41">
        <f>'80Nm 33mm 2.28m-min'!G190</f>
        <v>4</v>
      </c>
      <c r="I65" s="24" t="str">
        <f>'80Nm 33mm 2.28m-min'!H190</f>
        <v>J200</v>
      </c>
      <c r="J65" s="35">
        <f>'80Nm 33mm 2.28m-min'!I190</f>
        <v>28</v>
      </c>
      <c r="K65" s="35">
        <f>'80Nm 33mm 2.28m-min'!J190</f>
        <v>35</v>
      </c>
      <c r="L65" s="25">
        <f>'80Nm 33mm 2.28m-min'!K190</f>
        <v>33.04</v>
      </c>
      <c r="M65" s="24" t="str">
        <f>'80Nm 33mm 2.28m-min'!L190</f>
        <v>Acciaio C15</v>
      </c>
      <c r="N65" s="25">
        <f>'80Nm 33mm 2.28m-min'!M190</f>
        <v>19.09</v>
      </c>
      <c r="O65" s="37">
        <f>'80Nm 33mm 2.28m-min'!N190</f>
        <v>80</v>
      </c>
      <c r="P65" s="41">
        <f>'80Nm 33mm 2.28m-min'!O190</f>
        <v>33</v>
      </c>
      <c r="Q65" s="46">
        <f>'80Nm 33mm 2.28m-min'!P190</f>
        <v>2.2810000000000001</v>
      </c>
      <c r="R65" s="14">
        <f>'80Nm 33mm 2.28m-min'!Q190</f>
        <v>577.5</v>
      </c>
      <c r="S65" s="26">
        <f>'80Nm 33mm 2.28m-min'!R190</f>
        <v>1</v>
      </c>
      <c r="T65" s="24"/>
      <c r="U65" s="24"/>
    </row>
    <row r="66" spans="1:21" hidden="1" x14ac:dyDescent="0.25">
      <c r="A66" s="24" t="e">
        <f>'80Nm 33mm 2.28m-min'!A191</f>
        <v>#N/A</v>
      </c>
      <c r="B66" s="51" t="e">
        <f>Table156[[#This Row],[Durata d''esercizio min. Doppie corse]]/(Cycle_max*60*24)</f>
        <v>#N/A</v>
      </c>
      <c r="C66" s="49">
        <f>'80Nm 33mm 2.28m-min'!B191</f>
        <v>0.40400000000000003</v>
      </c>
      <c r="D66" s="24" t="str">
        <f>'80Nm 33mm 2.28m-min'!C191</f>
        <v>Tr16x8P4</v>
      </c>
      <c r="E66" s="24" t="str">
        <f>'80Nm 33mm 2.28m-min'!D191</f>
        <v>Tr</v>
      </c>
      <c r="F66" s="35">
        <f>'80Nm 33mm 2.28m-min'!E191</f>
        <v>16</v>
      </c>
      <c r="G66" s="14">
        <f>'80Nm 33mm 2.28m-min'!F191</f>
        <v>8</v>
      </c>
      <c r="H66" s="41">
        <f>'80Nm 33mm 2.28m-min'!G191</f>
        <v>4</v>
      </c>
      <c r="I66" s="24" t="str">
        <f>'80Nm 33mm 2.28m-min'!H191</f>
        <v>J200</v>
      </c>
      <c r="J66" s="35">
        <f>'80Nm 33mm 2.28m-min'!I191</f>
        <v>28</v>
      </c>
      <c r="K66" s="35">
        <f>'80Nm 33mm 2.28m-min'!J191</f>
        <v>35</v>
      </c>
      <c r="L66" s="25">
        <f>'80Nm 33mm 2.28m-min'!K191</f>
        <v>33.04</v>
      </c>
      <c r="M66" s="24" t="str">
        <f>'80Nm 33mm 2.28m-min'!L191</f>
        <v>Acciaio inox</v>
      </c>
      <c r="N66" s="25">
        <f>'80Nm 33mm 2.28m-min'!M191</f>
        <v>99.59</v>
      </c>
      <c r="O66" s="37">
        <f>'80Nm 33mm 2.28m-min'!N191</f>
        <v>80</v>
      </c>
      <c r="P66" s="41">
        <f>'80Nm 33mm 2.28m-min'!O191</f>
        <v>33</v>
      </c>
      <c r="Q66" s="46">
        <f>'80Nm 33mm 2.28m-min'!P191</f>
        <v>2.2810000000000001</v>
      </c>
      <c r="R66" s="14">
        <f>'80Nm 33mm 2.28m-min'!Q191</f>
        <v>577.5</v>
      </c>
      <c r="S66" s="26">
        <f>'80Nm 33mm 2.28m-min'!R191</f>
        <v>1</v>
      </c>
      <c r="T66" s="24"/>
      <c r="U66" s="24"/>
    </row>
    <row r="67" spans="1:21" hidden="1" x14ac:dyDescent="0.25">
      <c r="A67" s="24" t="e">
        <f>'80Nm 33mm 2.28m-min'!A192</f>
        <v>#N/A</v>
      </c>
      <c r="B67" s="51" t="e">
        <f>Table156[[#This Row],[Durata d''esercizio min. Doppie corse]]/(Cycle_max*60*24)</f>
        <v>#N/A</v>
      </c>
      <c r="C67" s="49">
        <f>'80Nm 33mm 2.28m-min'!B192</f>
        <v>0.36299999999999999</v>
      </c>
      <c r="D67" s="24" t="str">
        <f>'80Nm 33mm 2.28m-min'!C192</f>
        <v>Tr18x4</v>
      </c>
      <c r="E67" s="24" t="str">
        <f>'80Nm 33mm 2.28m-min'!D192</f>
        <v>Tr</v>
      </c>
      <c r="F67" s="35">
        <f>'80Nm 33mm 2.28m-min'!E192</f>
        <v>18</v>
      </c>
      <c r="G67" s="14" t="e">
        <f>'80Nm 33mm 2.28m-min'!F192</f>
        <v>#N/A</v>
      </c>
      <c r="H67" s="41">
        <f>'80Nm 33mm 2.28m-min'!G192</f>
        <v>4</v>
      </c>
      <c r="I67" s="24" t="str">
        <f>'80Nm 33mm 2.28m-min'!H192</f>
        <v>J200</v>
      </c>
      <c r="J67" s="35">
        <f>'80Nm 33mm 2.28m-min'!I192</f>
        <v>28</v>
      </c>
      <c r="K67" s="35">
        <f>'80Nm 33mm 2.28m-min'!J192</f>
        <v>35</v>
      </c>
      <c r="L67" s="25">
        <f>'80Nm 33mm 2.28m-min'!K192</f>
        <v>36.35</v>
      </c>
      <c r="M67" s="24" t="str">
        <f>'80Nm 33mm 2.28m-min'!L192</f>
        <v>Acciaio C15</v>
      </c>
      <c r="N67" s="25">
        <f>'80Nm 33mm 2.28m-min'!M192</f>
        <v>25.99</v>
      </c>
      <c r="O67" s="37">
        <f>'80Nm 33mm 2.28m-min'!N192</f>
        <v>80</v>
      </c>
      <c r="P67" s="41">
        <f>'80Nm 33mm 2.28m-min'!O192</f>
        <v>33</v>
      </c>
      <c r="Q67" s="46">
        <f>'80Nm 33mm 2.28m-min'!P192</f>
        <v>2.2810000000000001</v>
      </c>
      <c r="R67" s="14">
        <f>'80Nm 33mm 2.28m-min'!Q192</f>
        <v>577.5</v>
      </c>
      <c r="S67" s="26">
        <f>'80Nm 33mm 2.28m-min'!R192</f>
        <v>1</v>
      </c>
      <c r="T67" s="24"/>
      <c r="U67" s="24"/>
    </row>
    <row r="68" spans="1:21" hidden="1" x14ac:dyDescent="0.25">
      <c r="A68" s="24" t="e">
        <f>'80Nm 33mm 2.28m-min'!A193</f>
        <v>#N/A</v>
      </c>
      <c r="B68" s="51" t="e">
        <f>Table156[[#This Row],[Durata d''esercizio min. Doppie corse]]/(Cycle_max*60*24)</f>
        <v>#N/A</v>
      </c>
      <c r="C68" s="49">
        <f>'80Nm 33mm 2.28m-min'!B193</f>
        <v>0.36299999999999999</v>
      </c>
      <c r="D68" s="24" t="str">
        <f>'80Nm 33mm 2.28m-min'!C193</f>
        <v>Tr18x4</v>
      </c>
      <c r="E68" s="24" t="str">
        <f>'80Nm 33mm 2.28m-min'!D193</f>
        <v>Tr</v>
      </c>
      <c r="F68" s="35">
        <f>'80Nm 33mm 2.28m-min'!E193</f>
        <v>18</v>
      </c>
      <c r="G68" s="14" t="e">
        <f>'80Nm 33mm 2.28m-min'!F193</f>
        <v>#N/A</v>
      </c>
      <c r="H68" s="41">
        <f>'80Nm 33mm 2.28m-min'!G193</f>
        <v>4</v>
      </c>
      <c r="I68" s="24" t="str">
        <f>'80Nm 33mm 2.28m-min'!H193</f>
        <v>J200</v>
      </c>
      <c r="J68" s="35">
        <f>'80Nm 33mm 2.28m-min'!I193</f>
        <v>28</v>
      </c>
      <c r="K68" s="35">
        <f>'80Nm 33mm 2.28m-min'!J193</f>
        <v>35</v>
      </c>
      <c r="L68" s="25">
        <f>'80Nm 33mm 2.28m-min'!K193</f>
        <v>36.35</v>
      </c>
      <c r="M68" s="24" t="str">
        <f>'80Nm 33mm 2.28m-min'!L193</f>
        <v>Acciaio inox</v>
      </c>
      <c r="N68" s="25">
        <f>'80Nm 33mm 2.28m-min'!M193</f>
        <v>92.69</v>
      </c>
      <c r="O68" s="37">
        <f>'80Nm 33mm 2.28m-min'!N193</f>
        <v>80</v>
      </c>
      <c r="P68" s="41">
        <f>'80Nm 33mm 2.28m-min'!O193</f>
        <v>33</v>
      </c>
      <c r="Q68" s="46">
        <f>'80Nm 33mm 2.28m-min'!P193</f>
        <v>2.2810000000000001</v>
      </c>
      <c r="R68" s="14">
        <f>'80Nm 33mm 2.28m-min'!Q193</f>
        <v>577.5</v>
      </c>
      <c r="S68" s="26">
        <f>'80Nm 33mm 2.28m-min'!R193</f>
        <v>1</v>
      </c>
      <c r="T68" s="24"/>
      <c r="U68" s="24"/>
    </row>
    <row r="69" spans="1:21" hidden="1" x14ac:dyDescent="0.25">
      <c r="A69" s="24" t="e">
        <f>'80Nm 33mm 2.28m-min'!A194</f>
        <v>#N/A</v>
      </c>
      <c r="B69" s="51" t="e">
        <f>Table156[[#This Row],[Durata d''esercizio min. Doppie corse]]/(Cycle_max*60*24)</f>
        <v>#N/A</v>
      </c>
      <c r="C69" s="49">
        <f>'80Nm 33mm 2.28m-min'!B194</f>
        <v>0.42399999999999999</v>
      </c>
      <c r="D69" s="24" t="str">
        <f>'80Nm 33mm 2.28m-min'!C194</f>
        <v>Tr18x8P4</v>
      </c>
      <c r="E69" s="24" t="str">
        <f>'80Nm 33mm 2.28m-min'!D194</f>
        <v>Tr</v>
      </c>
      <c r="F69" s="35">
        <f>'80Nm 33mm 2.28m-min'!E194</f>
        <v>18</v>
      </c>
      <c r="G69" s="14">
        <f>'80Nm 33mm 2.28m-min'!F194</f>
        <v>8</v>
      </c>
      <c r="H69" s="41">
        <f>'80Nm 33mm 2.28m-min'!G194</f>
        <v>4</v>
      </c>
      <c r="I69" s="24" t="str">
        <f>'80Nm 33mm 2.28m-min'!H194</f>
        <v>J200</v>
      </c>
      <c r="J69" s="35">
        <f>'80Nm 33mm 2.28m-min'!I194</f>
        <v>28</v>
      </c>
      <c r="K69" s="35">
        <f>'80Nm 33mm 2.28m-min'!J194</f>
        <v>35</v>
      </c>
      <c r="L69" s="25">
        <f>'80Nm 33mm 2.28m-min'!K194</f>
        <v>37.07</v>
      </c>
      <c r="M69" s="24" t="str">
        <f>'80Nm 33mm 2.28m-min'!L194</f>
        <v>Acciaio C15</v>
      </c>
      <c r="N69" s="25">
        <f>'80Nm 33mm 2.28m-min'!M194</f>
        <v>27.37</v>
      </c>
      <c r="O69" s="37">
        <f>'80Nm 33mm 2.28m-min'!N194</f>
        <v>80</v>
      </c>
      <c r="P69" s="41">
        <f>'80Nm 33mm 2.28m-min'!O194</f>
        <v>33</v>
      </c>
      <c r="Q69" s="46">
        <f>'80Nm 33mm 2.28m-min'!P194</f>
        <v>2.2810000000000001</v>
      </c>
      <c r="R69" s="14">
        <f>'80Nm 33mm 2.28m-min'!Q194</f>
        <v>577.5</v>
      </c>
      <c r="S69" s="26">
        <f>'80Nm 33mm 2.28m-min'!R194</f>
        <v>1</v>
      </c>
      <c r="T69" s="24"/>
      <c r="U69" s="24"/>
    </row>
    <row r="70" spans="1:21" hidden="1" x14ac:dyDescent="0.25">
      <c r="A70" s="24" t="e">
        <f>'80Nm 33mm 2.28m-min'!A195</f>
        <v>#N/A</v>
      </c>
      <c r="B70" s="51" t="e">
        <f>Table156[[#This Row],[Durata d''esercizio min. Doppie corse]]/(Cycle_max*60*24)</f>
        <v>#N/A</v>
      </c>
      <c r="C70" s="49">
        <f>'80Nm 33mm 2.28m-min'!B195</f>
        <v>0.42399999999999999</v>
      </c>
      <c r="D70" s="24" t="str">
        <f>'80Nm 33mm 2.28m-min'!C195</f>
        <v>Tr18x8P4</v>
      </c>
      <c r="E70" s="24" t="str">
        <f>'80Nm 33mm 2.28m-min'!D195</f>
        <v>Tr</v>
      </c>
      <c r="F70" s="35">
        <f>'80Nm 33mm 2.28m-min'!E195</f>
        <v>18</v>
      </c>
      <c r="G70" s="14">
        <f>'80Nm 33mm 2.28m-min'!F195</f>
        <v>8</v>
      </c>
      <c r="H70" s="41">
        <f>'80Nm 33mm 2.28m-min'!G195</f>
        <v>4</v>
      </c>
      <c r="I70" s="24" t="str">
        <f>'80Nm 33mm 2.28m-min'!H195</f>
        <v>J200</v>
      </c>
      <c r="J70" s="35">
        <f>'80Nm 33mm 2.28m-min'!I195</f>
        <v>28</v>
      </c>
      <c r="K70" s="35">
        <f>'80Nm 33mm 2.28m-min'!J195</f>
        <v>35</v>
      </c>
      <c r="L70" s="25">
        <f>'80Nm 33mm 2.28m-min'!K195</f>
        <v>37.07</v>
      </c>
      <c r="M70" s="24" t="str">
        <f>'80Nm 33mm 2.28m-min'!L195</f>
        <v>Acciaio inox</v>
      </c>
      <c r="N70" s="25">
        <f>'80Nm 33mm 2.28m-min'!M195</f>
        <v>143.29</v>
      </c>
      <c r="O70" s="37">
        <f>'80Nm 33mm 2.28m-min'!N195</f>
        <v>80</v>
      </c>
      <c r="P70" s="41">
        <f>'80Nm 33mm 2.28m-min'!O195</f>
        <v>33</v>
      </c>
      <c r="Q70" s="46">
        <f>'80Nm 33mm 2.28m-min'!P195</f>
        <v>2.2810000000000001</v>
      </c>
      <c r="R70" s="14">
        <f>'80Nm 33mm 2.28m-min'!Q195</f>
        <v>577.5</v>
      </c>
      <c r="S70" s="26">
        <f>'80Nm 33mm 2.28m-min'!R195</f>
        <v>1</v>
      </c>
      <c r="T70" s="24"/>
      <c r="U70" s="24"/>
    </row>
    <row r="71" spans="1:21" hidden="1" x14ac:dyDescent="0.25">
      <c r="A71" s="24" t="e">
        <f>'80Nm 33mm 2.28m-min'!A196</f>
        <v>#N/A</v>
      </c>
      <c r="B71" s="51" t="e">
        <f>Table156[[#This Row],[Durata d''esercizio min. Doppie corse]]/(Cycle_max*60*24)</f>
        <v>#N/A</v>
      </c>
      <c r="C71" s="49">
        <f>'80Nm 33mm 2.28m-min'!B196</f>
        <v>0.378</v>
      </c>
      <c r="D71" s="24" t="str">
        <f>'80Nm 33mm 2.28m-min'!C196</f>
        <v>Tr20x4</v>
      </c>
      <c r="E71" s="24" t="str">
        <f>'80Nm 33mm 2.28m-min'!D196</f>
        <v>Tr</v>
      </c>
      <c r="F71" s="35">
        <f>'80Nm 33mm 2.28m-min'!E196</f>
        <v>20</v>
      </c>
      <c r="G71" s="14" t="e">
        <f>'80Nm 33mm 2.28m-min'!F196</f>
        <v>#N/A</v>
      </c>
      <c r="H71" s="41">
        <f>'80Nm 33mm 2.28m-min'!G196</f>
        <v>4</v>
      </c>
      <c r="I71" s="24" t="str">
        <f>'80Nm 33mm 2.28m-min'!H196</f>
        <v>J200</v>
      </c>
      <c r="J71" s="35">
        <f>'80Nm 33mm 2.28m-min'!I196</f>
        <v>32</v>
      </c>
      <c r="K71" s="35">
        <f>'80Nm 33mm 2.28m-min'!J196</f>
        <v>44</v>
      </c>
      <c r="L71" s="25">
        <f>'80Nm 33mm 2.28m-min'!K196</f>
        <v>37.82</v>
      </c>
      <c r="M71" s="24" t="str">
        <f>'80Nm 33mm 2.28m-min'!L196</f>
        <v>Acciaio C15</v>
      </c>
      <c r="N71" s="25">
        <f>'80Nm 33mm 2.28m-min'!M196</f>
        <v>28.29</v>
      </c>
      <c r="O71" s="37">
        <f>'80Nm 33mm 2.28m-min'!N196</f>
        <v>80</v>
      </c>
      <c r="P71" s="41">
        <f>'80Nm 33mm 2.28m-min'!O196</f>
        <v>33</v>
      </c>
      <c r="Q71" s="46">
        <f>'80Nm 33mm 2.28m-min'!P196</f>
        <v>2.2810000000000001</v>
      </c>
      <c r="R71" s="14">
        <f>'80Nm 33mm 2.28m-min'!Q196</f>
        <v>577.5</v>
      </c>
      <c r="S71" s="26">
        <f>'80Nm 33mm 2.28m-min'!R196</f>
        <v>1</v>
      </c>
      <c r="T71" s="24"/>
      <c r="U71" s="24"/>
    </row>
    <row r="72" spans="1:21" hidden="1" x14ac:dyDescent="0.25">
      <c r="A72" s="24" t="e">
        <f>'80Nm 33mm 2.28m-min'!A197</f>
        <v>#N/A</v>
      </c>
      <c r="B72" s="51" t="e">
        <f>Table156[[#This Row],[Durata d''esercizio min. Doppie corse]]/(Cycle_max*60*24)</f>
        <v>#N/A</v>
      </c>
      <c r="C72" s="49">
        <f>'80Nm 33mm 2.28m-min'!B197</f>
        <v>0.378</v>
      </c>
      <c r="D72" s="24" t="str">
        <f>'80Nm 33mm 2.28m-min'!C197</f>
        <v>Tr20x4</v>
      </c>
      <c r="E72" s="24" t="str">
        <f>'80Nm 33mm 2.28m-min'!D197</f>
        <v>Tr</v>
      </c>
      <c r="F72" s="35">
        <f>'80Nm 33mm 2.28m-min'!E197</f>
        <v>20</v>
      </c>
      <c r="G72" s="14" t="e">
        <f>'80Nm 33mm 2.28m-min'!F197</f>
        <v>#N/A</v>
      </c>
      <c r="H72" s="41">
        <f>'80Nm 33mm 2.28m-min'!G197</f>
        <v>4</v>
      </c>
      <c r="I72" s="24" t="str">
        <f>'80Nm 33mm 2.28m-min'!H197</f>
        <v>J200</v>
      </c>
      <c r="J72" s="35">
        <f>'80Nm 33mm 2.28m-min'!I197</f>
        <v>32</v>
      </c>
      <c r="K72" s="35">
        <f>'80Nm 33mm 2.28m-min'!J197</f>
        <v>44</v>
      </c>
      <c r="L72" s="25">
        <f>'80Nm 33mm 2.28m-min'!K197</f>
        <v>37.82</v>
      </c>
      <c r="M72" s="24" t="str">
        <f>'80Nm 33mm 2.28m-min'!L197</f>
        <v>Acciaio inox</v>
      </c>
      <c r="N72" s="25">
        <f>'80Nm 33mm 2.28m-min'!M197</f>
        <v>124.89</v>
      </c>
      <c r="O72" s="37">
        <f>'80Nm 33mm 2.28m-min'!N197</f>
        <v>80</v>
      </c>
      <c r="P72" s="41">
        <f>'80Nm 33mm 2.28m-min'!O197</f>
        <v>33</v>
      </c>
      <c r="Q72" s="46">
        <f>'80Nm 33mm 2.28m-min'!P197</f>
        <v>2.2810000000000001</v>
      </c>
      <c r="R72" s="14">
        <f>'80Nm 33mm 2.28m-min'!Q197</f>
        <v>577.5</v>
      </c>
      <c r="S72" s="26">
        <f>'80Nm 33mm 2.28m-min'!R197</f>
        <v>1</v>
      </c>
      <c r="T72" s="24"/>
      <c r="U72" s="24"/>
    </row>
    <row r="73" spans="1:21" hidden="1" x14ac:dyDescent="0.25">
      <c r="A73" s="24" t="e">
        <f>'80Nm 33mm 2.28m-min'!A198</f>
        <v>#N/A</v>
      </c>
      <c r="B73" s="51" t="e">
        <f>Table156[[#This Row],[Durata d''esercizio min. Doppie corse]]/(Cycle_max*60*24)</f>
        <v>#N/A</v>
      </c>
      <c r="C73" s="49">
        <f>'80Nm 33mm 2.28m-min'!B198</f>
        <v>0.44600000000000001</v>
      </c>
      <c r="D73" s="24" t="str">
        <f>'80Nm 33mm 2.28m-min'!C198</f>
        <v>Tr20x8P4</v>
      </c>
      <c r="E73" s="24" t="str">
        <f>'80Nm 33mm 2.28m-min'!D198</f>
        <v>Tr</v>
      </c>
      <c r="F73" s="35">
        <f>'80Nm 33mm 2.28m-min'!E198</f>
        <v>20</v>
      </c>
      <c r="G73" s="14">
        <f>'80Nm 33mm 2.28m-min'!F198</f>
        <v>8</v>
      </c>
      <c r="H73" s="41">
        <f>'80Nm 33mm 2.28m-min'!G198</f>
        <v>4</v>
      </c>
      <c r="I73" s="24" t="str">
        <f>'80Nm 33mm 2.28m-min'!H198</f>
        <v>J200</v>
      </c>
      <c r="J73" s="35">
        <f>'80Nm 33mm 2.28m-min'!I198</f>
        <v>32</v>
      </c>
      <c r="K73" s="35">
        <f>'80Nm 33mm 2.28m-min'!J198</f>
        <v>44</v>
      </c>
      <c r="L73" s="25">
        <f>'80Nm 33mm 2.28m-min'!K198</f>
        <v>38.57</v>
      </c>
      <c r="M73" s="24" t="str">
        <f>'80Nm 33mm 2.28m-min'!L198</f>
        <v>Acciaio C15</v>
      </c>
      <c r="N73" s="25">
        <f>'80Nm 33mm 2.28m-min'!M198</f>
        <v>28.29</v>
      </c>
      <c r="O73" s="37">
        <f>'80Nm 33mm 2.28m-min'!N198</f>
        <v>80</v>
      </c>
      <c r="P73" s="41">
        <f>'80Nm 33mm 2.28m-min'!O198</f>
        <v>33</v>
      </c>
      <c r="Q73" s="46">
        <f>'80Nm 33mm 2.28m-min'!P198</f>
        <v>2.2810000000000001</v>
      </c>
      <c r="R73" s="14">
        <f>'80Nm 33mm 2.28m-min'!Q198</f>
        <v>577.5</v>
      </c>
      <c r="S73" s="26">
        <f>'80Nm 33mm 2.28m-min'!R198</f>
        <v>1</v>
      </c>
      <c r="T73" s="24"/>
      <c r="U73" s="24"/>
    </row>
    <row r="74" spans="1:21" hidden="1" x14ac:dyDescent="0.25">
      <c r="A74" s="24" t="e">
        <f>'80Nm 33mm 2.28m-min'!A199</f>
        <v>#N/A</v>
      </c>
      <c r="B74" s="51" t="e">
        <f>Table156[[#This Row],[Durata d''esercizio min. Doppie corse]]/(Cycle_max*60*24)</f>
        <v>#N/A</v>
      </c>
      <c r="C74" s="49">
        <f>'80Nm 33mm 2.28m-min'!B199</f>
        <v>0.44600000000000001</v>
      </c>
      <c r="D74" s="24" t="str">
        <f>'80Nm 33mm 2.28m-min'!C199</f>
        <v>Tr20x8P4</v>
      </c>
      <c r="E74" s="24" t="str">
        <f>'80Nm 33mm 2.28m-min'!D199</f>
        <v>Tr</v>
      </c>
      <c r="F74" s="35">
        <f>'80Nm 33mm 2.28m-min'!E199</f>
        <v>20</v>
      </c>
      <c r="G74" s="14">
        <f>'80Nm 33mm 2.28m-min'!F199</f>
        <v>8</v>
      </c>
      <c r="H74" s="41">
        <f>'80Nm 33mm 2.28m-min'!G199</f>
        <v>4</v>
      </c>
      <c r="I74" s="24" t="str">
        <f>'80Nm 33mm 2.28m-min'!H199</f>
        <v>J200</v>
      </c>
      <c r="J74" s="35">
        <f>'80Nm 33mm 2.28m-min'!I199</f>
        <v>32</v>
      </c>
      <c r="K74" s="35">
        <f>'80Nm 33mm 2.28m-min'!J199</f>
        <v>44</v>
      </c>
      <c r="L74" s="25">
        <f>'80Nm 33mm 2.28m-min'!K199</f>
        <v>38.57</v>
      </c>
      <c r="M74" s="24" t="str">
        <f>'80Nm 33mm 2.28m-min'!L199</f>
        <v>Acciaio inox</v>
      </c>
      <c r="N74" s="25">
        <f>'80Nm 33mm 2.28m-min'!M199</f>
        <v>147.88999999999999</v>
      </c>
      <c r="O74" s="37">
        <f>'80Nm 33mm 2.28m-min'!N199</f>
        <v>80</v>
      </c>
      <c r="P74" s="41">
        <f>'80Nm 33mm 2.28m-min'!O199</f>
        <v>33</v>
      </c>
      <c r="Q74" s="46">
        <f>'80Nm 33mm 2.28m-min'!P199</f>
        <v>2.2810000000000001</v>
      </c>
      <c r="R74" s="14">
        <f>'80Nm 33mm 2.28m-min'!Q199</f>
        <v>577.5</v>
      </c>
      <c r="S74" s="26">
        <f>'80Nm 33mm 2.28m-min'!R199</f>
        <v>1</v>
      </c>
      <c r="T74" s="24"/>
      <c r="U74" s="24"/>
    </row>
    <row r="75" spans="1:21" hidden="1" x14ac:dyDescent="0.25">
      <c r="A75" s="24" t="e">
        <f>'80Nm 33mm 2.28m-min'!A200</f>
        <v>#N/A</v>
      </c>
      <c r="B75" s="51" t="e">
        <f>Table156[[#This Row],[Durata d''esercizio min. Doppie corse]]/(Cycle_max*60*24)</f>
        <v>#N/A</v>
      </c>
      <c r="C75" s="49">
        <f>'80Nm 33mm 2.28m-min'!B200</f>
        <v>0.439</v>
      </c>
      <c r="D75" s="24" t="str">
        <f>'80Nm 33mm 2.28m-min'!C200</f>
        <v>Tr24x5</v>
      </c>
      <c r="E75" s="24" t="str">
        <f>'80Nm 33mm 2.28m-min'!D200</f>
        <v>Tr</v>
      </c>
      <c r="F75" s="35">
        <f>'80Nm 33mm 2.28m-min'!E200</f>
        <v>24</v>
      </c>
      <c r="G75" s="14" t="e">
        <f>'80Nm 33mm 2.28m-min'!F200</f>
        <v>#N/A</v>
      </c>
      <c r="H75" s="41">
        <f>'80Nm 33mm 2.28m-min'!G200</f>
        <v>5</v>
      </c>
      <c r="I75" s="24" t="str">
        <f>'80Nm 33mm 2.28m-min'!H200</f>
        <v>J200</v>
      </c>
      <c r="J75" s="35">
        <f>'80Nm 33mm 2.28m-min'!I200</f>
        <v>32</v>
      </c>
      <c r="K75" s="35">
        <f>'80Nm 33mm 2.28m-min'!J200</f>
        <v>44</v>
      </c>
      <c r="L75" s="25">
        <f>'80Nm 33mm 2.28m-min'!K200</f>
        <v>40.5</v>
      </c>
      <c r="M75" s="24" t="str">
        <f>'80Nm 33mm 2.28m-min'!L200</f>
        <v>Acciaio C15</v>
      </c>
      <c r="N75" s="25">
        <f>'80Nm 33mm 2.28m-min'!M200</f>
        <v>34.82</v>
      </c>
      <c r="O75" s="37">
        <f>'80Nm 33mm 2.28m-min'!N200</f>
        <v>80</v>
      </c>
      <c r="P75" s="41">
        <f>'80Nm 33mm 2.28m-min'!O200</f>
        <v>33</v>
      </c>
      <c r="Q75" s="46">
        <f>'80Nm 33mm 2.28m-min'!P200</f>
        <v>2.2810000000000001</v>
      </c>
      <c r="R75" s="14">
        <f>'80Nm 33mm 2.28m-min'!Q200</f>
        <v>462</v>
      </c>
      <c r="S75" s="26">
        <f>'80Nm 33mm 2.28m-min'!R200</f>
        <v>1</v>
      </c>
      <c r="T75" s="24"/>
      <c r="U75" s="24"/>
    </row>
    <row r="76" spans="1:21" hidden="1" x14ac:dyDescent="0.25">
      <c r="A76" s="24" t="e">
        <f>'80Nm 33mm 2.28m-min'!A201</f>
        <v>#N/A</v>
      </c>
      <c r="B76" s="51" t="e">
        <f>Table156[[#This Row],[Durata d''esercizio min. Doppie corse]]/(Cycle_max*60*24)</f>
        <v>#N/A</v>
      </c>
      <c r="C76" s="49">
        <f>'80Nm 33mm 2.28m-min'!B201</f>
        <v>0.439</v>
      </c>
      <c r="D76" s="24" t="str">
        <f>'80Nm 33mm 2.28m-min'!C201</f>
        <v>Tr24x5</v>
      </c>
      <c r="E76" s="24" t="str">
        <f>'80Nm 33mm 2.28m-min'!D201</f>
        <v>Tr</v>
      </c>
      <c r="F76" s="35">
        <f>'80Nm 33mm 2.28m-min'!E201</f>
        <v>24</v>
      </c>
      <c r="G76" s="14" t="e">
        <f>'80Nm 33mm 2.28m-min'!F201</f>
        <v>#N/A</v>
      </c>
      <c r="H76" s="41">
        <f>'80Nm 33mm 2.28m-min'!G201</f>
        <v>5</v>
      </c>
      <c r="I76" s="24" t="str">
        <f>'80Nm 33mm 2.28m-min'!H201</f>
        <v>J200</v>
      </c>
      <c r="J76" s="35">
        <f>'80Nm 33mm 2.28m-min'!I201</f>
        <v>32</v>
      </c>
      <c r="K76" s="35">
        <f>'80Nm 33mm 2.28m-min'!J201</f>
        <v>44</v>
      </c>
      <c r="L76" s="25">
        <f>'80Nm 33mm 2.28m-min'!K201</f>
        <v>40.5</v>
      </c>
      <c r="M76" s="24" t="str">
        <f>'80Nm 33mm 2.28m-min'!L201</f>
        <v>Acciaio inox</v>
      </c>
      <c r="N76" s="25">
        <f>'80Nm 33mm 2.28m-min'!M201</f>
        <v>147.52000000000001</v>
      </c>
      <c r="O76" s="37">
        <f>'80Nm 33mm 2.28m-min'!N201</f>
        <v>80</v>
      </c>
      <c r="P76" s="41">
        <f>'80Nm 33mm 2.28m-min'!O201</f>
        <v>33</v>
      </c>
      <c r="Q76" s="46">
        <f>'80Nm 33mm 2.28m-min'!P201</f>
        <v>2.2810000000000001</v>
      </c>
      <c r="R76" s="14">
        <f>'80Nm 33mm 2.28m-min'!Q201</f>
        <v>462</v>
      </c>
      <c r="S76" s="26">
        <f>'80Nm 33mm 2.28m-min'!R201</f>
        <v>1</v>
      </c>
      <c r="T76" s="24"/>
      <c r="U76" s="24"/>
    </row>
    <row r="77" spans="1:21" hidden="1" x14ac:dyDescent="0.25">
      <c r="A77" s="24">
        <f>'80Nm 33mm 2.28m-min'!A2</f>
        <v>41031294</v>
      </c>
      <c r="B77" s="51">
        <f>Table156[[#This Row],[Durata d''esercizio min. Doppie corse]]/(Cycle_max*60*24)</f>
        <v>814.11297619047616</v>
      </c>
      <c r="C77" s="49">
        <f>'80Nm 33mm 2.28m-min'!B2</f>
        <v>0.64900000000000002</v>
      </c>
      <c r="D77" s="24" t="str">
        <f>'80Nm 33mm 2.28m-min'!C2</f>
        <v>Ds20x20</v>
      </c>
      <c r="E77" s="24" t="str">
        <f>'80Nm 33mm 2.28m-min'!D2</f>
        <v>Ds</v>
      </c>
      <c r="F77" s="35">
        <f>'80Nm 33mm 2.28m-min'!E2</f>
        <v>20</v>
      </c>
      <c r="G77" s="14" t="e">
        <f>'80Nm 33mm 2.28m-min'!F2</f>
        <v>#N/A</v>
      </c>
      <c r="H77" s="41">
        <f>'80Nm 33mm 2.28m-min'!G2</f>
        <v>20</v>
      </c>
      <c r="I77" s="24" t="str">
        <f>'80Nm 33mm 2.28m-min'!H2</f>
        <v>J200</v>
      </c>
      <c r="J77" s="35">
        <f>'80Nm 33mm 2.28m-min'!I2</f>
        <v>32</v>
      </c>
      <c r="K77" s="35">
        <f>'80Nm 33mm 2.28m-min'!J2</f>
        <v>44</v>
      </c>
      <c r="L77" s="25">
        <f>'80Nm 33mm 2.28m-min'!K2</f>
        <v>43.75</v>
      </c>
      <c r="M77" s="24" t="str">
        <f>'80Nm 33mm 2.28m-min'!L2</f>
        <v>Alluminio</v>
      </c>
      <c r="N77" s="25">
        <f>'80Nm 33mm 2.28m-min'!M2</f>
        <v>270</v>
      </c>
      <c r="O77" s="37">
        <f>'80Nm 33mm 2.28m-min'!N2</f>
        <v>80</v>
      </c>
      <c r="P77" s="41">
        <f>'80Nm 33mm 2.28m-min'!O2</f>
        <v>33</v>
      </c>
      <c r="Q77" s="46">
        <f>'80Nm 33mm 2.28m-min'!P2</f>
        <v>2.2810000000000001</v>
      </c>
      <c r="R77" s="14">
        <f>'80Nm 33mm 2.28m-min'!Q2</f>
        <v>115.5</v>
      </c>
      <c r="S77" s="26">
        <f>'80Nm 33mm 2.28m-min'!R2</f>
        <v>1</v>
      </c>
      <c r="T77" s="24"/>
      <c r="U77" s="24"/>
    </row>
    <row r="78" spans="1:21" hidden="1" x14ac:dyDescent="0.25">
      <c r="A78" s="24">
        <f>'120Nm 22mm 1.52m-min'!A2</f>
        <v>41031294</v>
      </c>
      <c r="B78" s="51">
        <f>Table156[[#This Row],[Durata d''esercizio min. Doppie corse]]/(Cycle_max*60*24)</f>
        <v>814.11297619047616</v>
      </c>
      <c r="C78" s="49">
        <f>'120Nm 22mm 1.52m-min'!B2</f>
        <v>0.94399999999999995</v>
      </c>
      <c r="D78" s="24" t="str">
        <f>'120Nm 22mm 1.52m-min'!C2</f>
        <v>Ds20x20</v>
      </c>
      <c r="E78" s="24" t="str">
        <f>'120Nm 22mm 1.52m-min'!D2</f>
        <v>Ds</v>
      </c>
      <c r="F78" s="35">
        <f>'120Nm 22mm 1.52m-min'!E2</f>
        <v>20</v>
      </c>
      <c r="G78" s="14" t="e">
        <f>'120Nm 22mm 1.52m-min'!F2</f>
        <v>#N/A</v>
      </c>
      <c r="H78" s="41">
        <f>'120Nm 22mm 1.52m-min'!G2</f>
        <v>20</v>
      </c>
      <c r="I78" s="24" t="str">
        <f>'120Nm 22mm 1.52m-min'!H2</f>
        <v>J200</v>
      </c>
      <c r="J78" s="35">
        <f>'120Nm 22mm 1.52m-min'!I2</f>
        <v>32</v>
      </c>
      <c r="K78" s="35">
        <f>'120Nm 22mm 1.52m-min'!J2</f>
        <v>44</v>
      </c>
      <c r="L78" s="25">
        <f>'120Nm 22mm 1.52m-min'!K2</f>
        <v>43.75</v>
      </c>
      <c r="M78" s="24" t="str">
        <f>'120Nm 22mm 1.52m-min'!L2</f>
        <v>Alluminio</v>
      </c>
      <c r="N78" s="25">
        <f>'120Nm 22mm 1.52m-min'!M2</f>
        <v>270</v>
      </c>
      <c r="O78" s="37">
        <f>'120Nm 22mm 1.52m-min'!N2</f>
        <v>120</v>
      </c>
      <c r="P78" s="41">
        <f>'120Nm 22mm 1.52m-min'!O2</f>
        <v>22</v>
      </c>
      <c r="Q78" s="46">
        <f>'120Nm 22mm 1.52m-min'!P2</f>
        <v>1.5209999999999999</v>
      </c>
      <c r="R78" s="14">
        <f>'120Nm 22mm 1.52m-min'!Q2</f>
        <v>77</v>
      </c>
      <c r="S78" s="26">
        <f>'120Nm 22mm 1.52m-min'!R2</f>
        <v>1</v>
      </c>
      <c r="T78" s="24"/>
      <c r="U78" s="24"/>
    </row>
    <row r="79" spans="1:21" hidden="1" x14ac:dyDescent="0.25">
      <c r="A79" s="24">
        <f>'240Nm 11mm 0.76m-min'!A2</f>
        <v>41031294</v>
      </c>
      <c r="B79" s="51">
        <f>Table156[[#This Row],[Durata d''esercizio min. Doppie corse]]/(Cycle_max*60*24)</f>
        <v>814.11297619047616</v>
      </c>
      <c r="C79" s="49">
        <f>'240Nm 11mm 0.76m-min'!B2</f>
        <v>1.8280000000000001</v>
      </c>
      <c r="D79" s="24" t="str">
        <f>'240Nm 11mm 0.76m-min'!C2</f>
        <v>Ds20x20</v>
      </c>
      <c r="E79" s="24" t="str">
        <f>'240Nm 11mm 0.76m-min'!D2</f>
        <v>Ds</v>
      </c>
      <c r="F79" s="35">
        <f>'240Nm 11mm 0.76m-min'!E2</f>
        <v>20</v>
      </c>
      <c r="G79" s="14" t="e">
        <f>'240Nm 11mm 0.76m-min'!F2</f>
        <v>#N/A</v>
      </c>
      <c r="H79" s="41">
        <f>'240Nm 11mm 0.76m-min'!G2</f>
        <v>20</v>
      </c>
      <c r="I79" s="24" t="str">
        <f>'240Nm 11mm 0.76m-min'!H2</f>
        <v>J200</v>
      </c>
      <c r="J79" s="35">
        <f>'240Nm 11mm 0.76m-min'!I2</f>
        <v>32</v>
      </c>
      <c r="K79" s="35">
        <f>'240Nm 11mm 0.76m-min'!J2</f>
        <v>44</v>
      </c>
      <c r="L79" s="25">
        <f>'240Nm 11mm 0.76m-min'!K2</f>
        <v>43.75</v>
      </c>
      <c r="M79" s="24" t="str">
        <f>'240Nm 11mm 0.76m-min'!L2</f>
        <v>Alluminio</v>
      </c>
      <c r="N79" s="25">
        <f>'240Nm 11mm 0.76m-min'!M2</f>
        <v>270</v>
      </c>
      <c r="O79" s="37">
        <f>'240Nm 11mm 0.76m-min'!N2</f>
        <v>240</v>
      </c>
      <c r="P79" s="41">
        <f>'240Nm 11mm 0.76m-min'!O2</f>
        <v>11</v>
      </c>
      <c r="Q79" s="46">
        <f>'240Nm 11mm 0.76m-min'!P2</f>
        <v>0.76049999999999995</v>
      </c>
      <c r="R79" s="14">
        <f>'240Nm 11mm 0.76m-min'!Q2</f>
        <v>38.5</v>
      </c>
      <c r="S79" s="26">
        <f>'240Nm 11mm 0.76m-min'!R2</f>
        <v>1</v>
      </c>
      <c r="T79" s="24"/>
      <c r="U79" s="24"/>
    </row>
    <row r="80" spans="1:21" hidden="1" x14ac:dyDescent="0.25">
      <c r="A80" s="24">
        <f>'80Nm 33mm 2.28m-min'!A3</f>
        <v>31680329</v>
      </c>
      <c r="B80" s="51">
        <f>Table156[[#This Row],[Durata d''esercizio min. Doppie corse]]/(Cycle_max*60*24)</f>
        <v>628.57795634920637</v>
      </c>
      <c r="C80" s="49">
        <f>'80Nm 33mm 2.28m-min'!B3</f>
        <v>0.67900000000000005</v>
      </c>
      <c r="D80" s="24" t="str">
        <f>'80Nm 33mm 2.28m-min'!C3</f>
        <v>Tr40x7</v>
      </c>
      <c r="E80" s="24" t="str">
        <f>'80Nm 33mm 2.28m-min'!D3</f>
        <v>Tr</v>
      </c>
      <c r="F80" s="35">
        <f>'80Nm 33mm 2.28m-min'!E3</f>
        <v>40</v>
      </c>
      <c r="G80" s="14" t="e">
        <f>'80Nm 33mm 2.28m-min'!F3</f>
        <v>#N/A</v>
      </c>
      <c r="H80" s="41">
        <f>'80Nm 33mm 2.28m-min'!G3</f>
        <v>7</v>
      </c>
      <c r="I80" s="24" t="str">
        <f>'80Nm 33mm 2.28m-min'!H3</f>
        <v>J</v>
      </c>
      <c r="J80" s="35">
        <f>'80Nm 33mm 2.28m-min'!I3</f>
        <v>67</v>
      </c>
      <c r="K80" s="35">
        <f>'80Nm 33mm 2.28m-min'!J3</f>
        <v>70</v>
      </c>
      <c r="L80" s="25">
        <f>'80Nm 33mm 2.28m-min'!K3</f>
        <v>64.52</v>
      </c>
      <c r="M80" s="24" t="str">
        <f>'80Nm 33mm 2.28m-min'!L3</f>
        <v>Acciaio inox</v>
      </c>
      <c r="N80" s="25">
        <f>'80Nm 33mm 2.28m-min'!M3</f>
        <v>424.9</v>
      </c>
      <c r="O80" s="37">
        <f>'80Nm 33mm 2.28m-min'!N3</f>
        <v>80</v>
      </c>
      <c r="P80" s="41">
        <f>'80Nm 33mm 2.28m-min'!O3</f>
        <v>33</v>
      </c>
      <c r="Q80" s="46">
        <f>'80Nm 33mm 2.28m-min'!P3</f>
        <v>2.2810000000000001</v>
      </c>
      <c r="R80" s="14">
        <f>'80Nm 33mm 2.28m-min'!Q3</f>
        <v>330</v>
      </c>
      <c r="S80" s="26">
        <f>'80Nm 33mm 2.28m-min'!R3</f>
        <v>1</v>
      </c>
      <c r="T80" s="24"/>
      <c r="U80" s="24"/>
    </row>
    <row r="81" spans="1:21" hidden="1" x14ac:dyDescent="0.25">
      <c r="A81" s="24">
        <f>'120Nm 22mm 1.52m-min'!A3</f>
        <v>31680329</v>
      </c>
      <c r="B81" s="51">
        <f>Table156[[#This Row],[Durata d''esercizio min. Doppie corse]]/(Cycle_max*60*24)</f>
        <v>628.57795634920637</v>
      </c>
      <c r="C81" s="49">
        <f>'120Nm 22mm 1.52m-min'!B3</f>
        <v>0.98799999999999999</v>
      </c>
      <c r="D81" s="24" t="str">
        <f>'120Nm 22mm 1.52m-min'!C3</f>
        <v>Tr40x7</v>
      </c>
      <c r="E81" s="24" t="str">
        <f>'120Nm 22mm 1.52m-min'!D3</f>
        <v>Tr</v>
      </c>
      <c r="F81" s="35">
        <f>'120Nm 22mm 1.52m-min'!E3</f>
        <v>40</v>
      </c>
      <c r="G81" s="14" t="e">
        <f>'120Nm 22mm 1.52m-min'!F3</f>
        <v>#N/A</v>
      </c>
      <c r="H81" s="41">
        <f>'120Nm 22mm 1.52m-min'!G3</f>
        <v>7</v>
      </c>
      <c r="I81" s="24" t="str">
        <f>'120Nm 22mm 1.52m-min'!H3</f>
        <v>J</v>
      </c>
      <c r="J81" s="35">
        <f>'120Nm 22mm 1.52m-min'!I3</f>
        <v>67</v>
      </c>
      <c r="K81" s="35">
        <f>'120Nm 22mm 1.52m-min'!J3</f>
        <v>70</v>
      </c>
      <c r="L81" s="25">
        <f>'120Nm 22mm 1.52m-min'!K3</f>
        <v>64.52</v>
      </c>
      <c r="M81" s="24" t="str">
        <f>'120Nm 22mm 1.52m-min'!L3</f>
        <v>Acciaio inox</v>
      </c>
      <c r="N81" s="25">
        <f>'120Nm 22mm 1.52m-min'!M3</f>
        <v>424.9</v>
      </c>
      <c r="O81" s="37">
        <f>'120Nm 22mm 1.52m-min'!N3</f>
        <v>120</v>
      </c>
      <c r="P81" s="41">
        <f>'120Nm 22mm 1.52m-min'!O3</f>
        <v>22</v>
      </c>
      <c r="Q81" s="46">
        <f>'120Nm 22mm 1.52m-min'!P3</f>
        <v>1.5209999999999999</v>
      </c>
      <c r="R81" s="14">
        <f>'120Nm 22mm 1.52m-min'!Q3</f>
        <v>220</v>
      </c>
      <c r="S81" s="26">
        <f>'120Nm 22mm 1.52m-min'!R3</f>
        <v>1</v>
      </c>
      <c r="T81" s="24"/>
      <c r="U81" s="24"/>
    </row>
    <row r="82" spans="1:21" hidden="1" x14ac:dyDescent="0.25">
      <c r="A82" s="24">
        <f>'240Nm 11mm 0.76m-min'!A3</f>
        <v>31680329</v>
      </c>
      <c r="B82" s="51">
        <f>Table156[[#This Row],[Durata d''esercizio min. Doppie corse]]/(Cycle_max*60*24)</f>
        <v>628.57795634920637</v>
      </c>
      <c r="C82" s="49">
        <f>'240Nm 11mm 0.76m-min'!B3</f>
        <v>1.917</v>
      </c>
      <c r="D82" s="24" t="str">
        <f>'240Nm 11mm 0.76m-min'!C3</f>
        <v>Tr40x7</v>
      </c>
      <c r="E82" s="24" t="str">
        <f>'240Nm 11mm 0.76m-min'!D3</f>
        <v>Tr</v>
      </c>
      <c r="F82" s="35">
        <f>'240Nm 11mm 0.76m-min'!E3</f>
        <v>40</v>
      </c>
      <c r="G82" s="14" t="e">
        <f>'240Nm 11mm 0.76m-min'!F3</f>
        <v>#N/A</v>
      </c>
      <c r="H82" s="41">
        <f>'240Nm 11mm 0.76m-min'!G3</f>
        <v>7</v>
      </c>
      <c r="I82" s="24" t="str">
        <f>'240Nm 11mm 0.76m-min'!H3</f>
        <v>J</v>
      </c>
      <c r="J82" s="35">
        <f>'240Nm 11mm 0.76m-min'!I3</f>
        <v>67</v>
      </c>
      <c r="K82" s="35">
        <f>'240Nm 11mm 0.76m-min'!J3</f>
        <v>70</v>
      </c>
      <c r="L82" s="25">
        <f>'240Nm 11mm 0.76m-min'!K3</f>
        <v>64.52</v>
      </c>
      <c r="M82" s="24" t="str">
        <f>'240Nm 11mm 0.76m-min'!L3</f>
        <v>Acciaio inox</v>
      </c>
      <c r="N82" s="25">
        <f>'240Nm 11mm 0.76m-min'!M3</f>
        <v>424.9</v>
      </c>
      <c r="O82" s="37">
        <f>'240Nm 11mm 0.76m-min'!N3</f>
        <v>240</v>
      </c>
      <c r="P82" s="41">
        <f>'240Nm 11mm 0.76m-min'!O3</f>
        <v>11</v>
      </c>
      <c r="Q82" s="46">
        <f>'240Nm 11mm 0.76m-min'!P3</f>
        <v>0.76049999999999995</v>
      </c>
      <c r="R82" s="14">
        <f>'240Nm 11mm 0.76m-min'!Q3</f>
        <v>110</v>
      </c>
      <c r="S82" s="26">
        <f>'240Nm 11mm 0.76m-min'!R3</f>
        <v>1</v>
      </c>
      <c r="T82" s="24"/>
      <c r="U82" s="24"/>
    </row>
    <row r="83" spans="1:21" hidden="1" x14ac:dyDescent="0.25">
      <c r="A83" s="24">
        <f>'80Nm 33mm 2.28m-min'!A4</f>
        <v>28983521</v>
      </c>
      <c r="B83" s="51">
        <f>Table156[[#This Row],[Durata d''esercizio min. Doppie corse]]/(Cycle_max*60*24)</f>
        <v>575.06986111111109</v>
      </c>
      <c r="C83" s="49">
        <f>'80Nm 33mm 2.28m-min'!B4</f>
        <v>0.70699999999999996</v>
      </c>
      <c r="D83" s="24" t="str">
        <f>'80Nm 33mm 2.28m-min'!C4</f>
        <v>Ds18x24</v>
      </c>
      <c r="E83" s="24" t="str">
        <f>'80Nm 33mm 2.28m-min'!D4</f>
        <v>Ds</v>
      </c>
      <c r="F83" s="35">
        <f>'80Nm 33mm 2.28m-min'!E4</f>
        <v>18</v>
      </c>
      <c r="G83" s="14" t="e">
        <f>'80Nm 33mm 2.28m-min'!F4</f>
        <v>#N/A</v>
      </c>
      <c r="H83" s="41">
        <f>'80Nm 33mm 2.28m-min'!G4</f>
        <v>24</v>
      </c>
      <c r="I83" s="24" t="str">
        <f>'80Nm 33mm 2.28m-min'!H4</f>
        <v>J200</v>
      </c>
      <c r="J83" s="35">
        <f>'80Nm 33mm 2.28m-min'!I4</f>
        <v>28</v>
      </c>
      <c r="K83" s="35">
        <f>'80Nm 33mm 2.28m-min'!J4</f>
        <v>35</v>
      </c>
      <c r="L83" s="25">
        <f>'80Nm 33mm 2.28m-min'!K4</f>
        <v>37.479999999999997</v>
      </c>
      <c r="M83" s="24" t="str">
        <f>'80Nm 33mm 2.28m-min'!L4</f>
        <v>Alluminio</v>
      </c>
      <c r="N83" s="25">
        <f>'80Nm 33mm 2.28m-min'!M4</f>
        <v>243</v>
      </c>
      <c r="O83" s="37">
        <f>'80Nm 33mm 2.28m-min'!N4</f>
        <v>80</v>
      </c>
      <c r="P83" s="41">
        <f>'80Nm 33mm 2.28m-min'!O4</f>
        <v>33</v>
      </c>
      <c r="Q83" s="46">
        <f>'80Nm 33mm 2.28m-min'!P4</f>
        <v>2.2810000000000001</v>
      </c>
      <c r="R83" s="14">
        <f>'80Nm 33mm 2.28m-min'!Q4</f>
        <v>96.25</v>
      </c>
      <c r="S83" s="26">
        <f>'80Nm 33mm 2.28m-min'!R4</f>
        <v>1</v>
      </c>
      <c r="T83" s="24"/>
      <c r="U83" s="24"/>
    </row>
    <row r="84" spans="1:21" hidden="1" x14ac:dyDescent="0.25">
      <c r="A84" s="24">
        <f>'120Nm 22mm 1.52m-min'!A4</f>
        <v>28983521</v>
      </c>
      <c r="B84" s="51">
        <f>Table156[[#This Row],[Durata d''esercizio min. Doppie corse]]/(Cycle_max*60*24)</f>
        <v>575.06986111111109</v>
      </c>
      <c r="C84" s="49">
        <f>'120Nm 22mm 1.52m-min'!B4</f>
        <v>1.0309999999999999</v>
      </c>
      <c r="D84" s="24" t="str">
        <f>'120Nm 22mm 1.52m-min'!C4</f>
        <v>Ds18x24</v>
      </c>
      <c r="E84" s="24" t="str">
        <f>'120Nm 22mm 1.52m-min'!D4</f>
        <v>Ds</v>
      </c>
      <c r="F84" s="35">
        <f>'120Nm 22mm 1.52m-min'!E4</f>
        <v>18</v>
      </c>
      <c r="G84" s="14" t="e">
        <f>'120Nm 22mm 1.52m-min'!F4</f>
        <v>#N/A</v>
      </c>
      <c r="H84" s="41">
        <f>'120Nm 22mm 1.52m-min'!G4</f>
        <v>24</v>
      </c>
      <c r="I84" s="24" t="str">
        <f>'120Nm 22mm 1.52m-min'!H4</f>
        <v>J200</v>
      </c>
      <c r="J84" s="35">
        <f>'120Nm 22mm 1.52m-min'!I4</f>
        <v>28</v>
      </c>
      <c r="K84" s="35">
        <f>'120Nm 22mm 1.52m-min'!J4</f>
        <v>35</v>
      </c>
      <c r="L84" s="25">
        <f>'120Nm 22mm 1.52m-min'!K4</f>
        <v>37.479999999999997</v>
      </c>
      <c r="M84" s="24" t="str">
        <f>'120Nm 22mm 1.52m-min'!L4</f>
        <v>Alluminio</v>
      </c>
      <c r="N84" s="25">
        <f>'120Nm 22mm 1.52m-min'!M4</f>
        <v>243</v>
      </c>
      <c r="O84" s="37">
        <f>'120Nm 22mm 1.52m-min'!N4</f>
        <v>120</v>
      </c>
      <c r="P84" s="41">
        <f>'120Nm 22mm 1.52m-min'!O4</f>
        <v>22</v>
      </c>
      <c r="Q84" s="46">
        <f>'120Nm 22mm 1.52m-min'!P4</f>
        <v>1.5209999999999999</v>
      </c>
      <c r="R84" s="14">
        <f>'120Nm 22mm 1.52m-min'!Q4</f>
        <v>64.166666666666671</v>
      </c>
      <c r="S84" s="26">
        <f>'120Nm 22mm 1.52m-min'!R4</f>
        <v>1</v>
      </c>
      <c r="T84" s="24"/>
      <c r="U84" s="24"/>
    </row>
    <row r="85" spans="1:21" hidden="1" x14ac:dyDescent="0.25">
      <c r="A85" s="24">
        <f>'240Nm 11mm 0.76m-min'!A4</f>
        <v>28983521</v>
      </c>
      <c r="B85" s="51">
        <f>Table156[[#This Row],[Durata d''esercizio min. Doppie corse]]/(Cycle_max*60*24)</f>
        <v>575.06986111111109</v>
      </c>
      <c r="C85" s="49">
        <f>'240Nm 11mm 0.76m-min'!B4</f>
        <v>2.0019999999999998</v>
      </c>
      <c r="D85" s="24" t="str">
        <f>'240Nm 11mm 0.76m-min'!C4</f>
        <v>Ds18x24</v>
      </c>
      <c r="E85" s="24" t="str">
        <f>'240Nm 11mm 0.76m-min'!D4</f>
        <v>Ds</v>
      </c>
      <c r="F85" s="35">
        <f>'240Nm 11mm 0.76m-min'!E4</f>
        <v>18</v>
      </c>
      <c r="G85" s="14" t="e">
        <f>'240Nm 11mm 0.76m-min'!F4</f>
        <v>#N/A</v>
      </c>
      <c r="H85" s="41">
        <f>'240Nm 11mm 0.76m-min'!G4</f>
        <v>24</v>
      </c>
      <c r="I85" s="24" t="str">
        <f>'240Nm 11mm 0.76m-min'!H4</f>
        <v>J200</v>
      </c>
      <c r="J85" s="35">
        <f>'240Nm 11mm 0.76m-min'!I4</f>
        <v>28</v>
      </c>
      <c r="K85" s="35">
        <f>'240Nm 11mm 0.76m-min'!J4</f>
        <v>35</v>
      </c>
      <c r="L85" s="25">
        <f>'240Nm 11mm 0.76m-min'!K4</f>
        <v>37.479999999999997</v>
      </c>
      <c r="M85" s="24" t="str">
        <f>'240Nm 11mm 0.76m-min'!L4</f>
        <v>Alluminio</v>
      </c>
      <c r="N85" s="25">
        <f>'240Nm 11mm 0.76m-min'!M4</f>
        <v>243</v>
      </c>
      <c r="O85" s="37">
        <f>'240Nm 11mm 0.76m-min'!N4</f>
        <v>240</v>
      </c>
      <c r="P85" s="41">
        <f>'240Nm 11mm 0.76m-min'!O4</f>
        <v>11</v>
      </c>
      <c r="Q85" s="46">
        <f>'240Nm 11mm 0.76m-min'!P4</f>
        <v>0.76049999999999995</v>
      </c>
      <c r="R85" s="14">
        <f>'240Nm 11mm 0.76m-min'!Q4</f>
        <v>32.083333333333336</v>
      </c>
      <c r="S85" s="26">
        <f>'240Nm 11mm 0.76m-min'!R4</f>
        <v>1</v>
      </c>
      <c r="T85" s="24"/>
      <c r="U85" s="24"/>
    </row>
    <row r="86" spans="1:21" hidden="1" x14ac:dyDescent="0.25">
      <c r="A86" s="24">
        <f>'80Nm 33mm 2.28m-min'!A5</f>
        <v>27975883</v>
      </c>
      <c r="B86" s="51">
        <f>Table156[[#This Row],[Durata d''esercizio min. Doppie corse]]/(Cycle_max*60*24)</f>
        <v>555.0770436507936</v>
      </c>
      <c r="C86" s="49">
        <f>'80Nm 33mm 2.28m-min'!B5</f>
        <v>2.1819999999999999</v>
      </c>
      <c r="D86" s="24" t="str">
        <f>'80Nm 33mm 2.28m-min'!C5</f>
        <v>Ds20x80</v>
      </c>
      <c r="E86" s="24" t="str">
        <f>'80Nm 33mm 2.28m-min'!D5</f>
        <v>Ds</v>
      </c>
      <c r="F86" s="35">
        <f>'80Nm 33mm 2.28m-min'!E5</f>
        <v>20</v>
      </c>
      <c r="G86" s="14" t="e">
        <f>'80Nm 33mm 2.28m-min'!F5</f>
        <v>#N/A</v>
      </c>
      <c r="H86" s="41">
        <f>'80Nm 33mm 2.28m-min'!G5</f>
        <v>80</v>
      </c>
      <c r="I86" s="24" t="str">
        <f>'80Nm 33mm 2.28m-min'!H5</f>
        <v>J200</v>
      </c>
      <c r="J86" s="35">
        <f>'80Nm 33mm 2.28m-min'!I5</f>
        <v>32</v>
      </c>
      <c r="K86" s="35">
        <f>'80Nm 33mm 2.28m-min'!J5</f>
        <v>44</v>
      </c>
      <c r="L86" s="25">
        <f>'80Nm 33mm 2.28m-min'!K5</f>
        <v>45.08</v>
      </c>
      <c r="M86" s="24" t="str">
        <f>'80Nm 33mm 2.28m-min'!L5</f>
        <v>Alluminio</v>
      </c>
      <c r="N86" s="25">
        <f>'80Nm 33mm 2.28m-min'!M5</f>
        <v>270</v>
      </c>
      <c r="O86" s="37">
        <f>'80Nm 33mm 2.28m-min'!N5</f>
        <v>80</v>
      </c>
      <c r="P86" s="41">
        <f>'80Nm 33mm 2.28m-min'!O5</f>
        <v>33</v>
      </c>
      <c r="Q86" s="46">
        <f>'80Nm 33mm 2.28m-min'!P5</f>
        <v>2.2810000000000001</v>
      </c>
      <c r="R86" s="14">
        <f>'80Nm 33mm 2.28m-min'!Q5</f>
        <v>28.875</v>
      </c>
      <c r="S86" s="26">
        <f>'80Nm 33mm 2.28m-min'!R5</f>
        <v>1</v>
      </c>
      <c r="T86" s="24"/>
      <c r="U86" s="24"/>
    </row>
    <row r="87" spans="1:21" hidden="1" x14ac:dyDescent="0.25">
      <c r="A87" s="24">
        <f>'120Nm 22mm 1.52m-min'!A5</f>
        <v>27975883</v>
      </c>
      <c r="B87" s="51">
        <f>Table156[[#This Row],[Durata d''esercizio min. Doppie corse]]/(Cycle_max*60*24)</f>
        <v>555.0770436507936</v>
      </c>
      <c r="C87" s="49">
        <f>'120Nm 22mm 1.52m-min'!B5</f>
        <v>3.2429999999999999</v>
      </c>
      <c r="D87" s="24" t="str">
        <f>'120Nm 22mm 1.52m-min'!C5</f>
        <v>Ds20x80</v>
      </c>
      <c r="E87" s="24" t="str">
        <f>'120Nm 22mm 1.52m-min'!D5</f>
        <v>Ds</v>
      </c>
      <c r="F87" s="35">
        <f>'120Nm 22mm 1.52m-min'!E5</f>
        <v>20</v>
      </c>
      <c r="G87" s="14" t="e">
        <f>'120Nm 22mm 1.52m-min'!F5</f>
        <v>#N/A</v>
      </c>
      <c r="H87" s="41">
        <f>'120Nm 22mm 1.52m-min'!G5</f>
        <v>80</v>
      </c>
      <c r="I87" s="24" t="str">
        <f>'120Nm 22mm 1.52m-min'!H5</f>
        <v>J200</v>
      </c>
      <c r="J87" s="35">
        <f>'120Nm 22mm 1.52m-min'!I5</f>
        <v>32</v>
      </c>
      <c r="K87" s="35">
        <f>'120Nm 22mm 1.52m-min'!J5</f>
        <v>44</v>
      </c>
      <c r="L87" s="25">
        <f>'120Nm 22mm 1.52m-min'!K5</f>
        <v>45.08</v>
      </c>
      <c r="M87" s="24" t="str">
        <f>'120Nm 22mm 1.52m-min'!L5</f>
        <v>Alluminio</v>
      </c>
      <c r="N87" s="25">
        <f>'120Nm 22mm 1.52m-min'!M5</f>
        <v>270</v>
      </c>
      <c r="O87" s="37">
        <f>'120Nm 22mm 1.52m-min'!N5</f>
        <v>120</v>
      </c>
      <c r="P87" s="41">
        <f>'120Nm 22mm 1.52m-min'!O5</f>
        <v>22</v>
      </c>
      <c r="Q87" s="46">
        <f>'120Nm 22mm 1.52m-min'!P5</f>
        <v>1.5209999999999999</v>
      </c>
      <c r="R87" s="14">
        <f>'120Nm 22mm 1.52m-min'!Q5</f>
        <v>19.25</v>
      </c>
      <c r="S87" s="26">
        <f>'120Nm 22mm 1.52m-min'!R5</f>
        <v>1</v>
      </c>
      <c r="T87" s="24"/>
      <c r="U87" s="24"/>
    </row>
    <row r="88" spans="1:21" hidden="1" x14ac:dyDescent="0.25">
      <c r="A88" s="24">
        <f>'240Nm 11mm 0.76m-min'!A5</f>
        <v>27975883</v>
      </c>
      <c r="B88" s="51">
        <f>Table156[[#This Row],[Durata d''esercizio min. Doppie corse]]/(Cycle_max*60*24)</f>
        <v>555.0770436507936</v>
      </c>
      <c r="C88" s="49">
        <f>'240Nm 11mm 0.76m-min'!B5</f>
        <v>6.4260000000000002</v>
      </c>
      <c r="D88" s="24" t="str">
        <f>'240Nm 11mm 0.76m-min'!C5</f>
        <v>Ds20x80</v>
      </c>
      <c r="E88" s="24" t="str">
        <f>'240Nm 11mm 0.76m-min'!D5</f>
        <v>Ds</v>
      </c>
      <c r="F88" s="35">
        <f>'240Nm 11mm 0.76m-min'!E5</f>
        <v>20</v>
      </c>
      <c r="G88" s="14" t="e">
        <f>'240Nm 11mm 0.76m-min'!F5</f>
        <v>#N/A</v>
      </c>
      <c r="H88" s="41">
        <f>'240Nm 11mm 0.76m-min'!G5</f>
        <v>80</v>
      </c>
      <c r="I88" s="24" t="str">
        <f>'240Nm 11mm 0.76m-min'!H5</f>
        <v>J200</v>
      </c>
      <c r="J88" s="35">
        <f>'240Nm 11mm 0.76m-min'!I5</f>
        <v>32</v>
      </c>
      <c r="K88" s="35">
        <f>'240Nm 11mm 0.76m-min'!J5</f>
        <v>44</v>
      </c>
      <c r="L88" s="25">
        <f>'240Nm 11mm 0.76m-min'!K5</f>
        <v>45.08</v>
      </c>
      <c r="M88" s="24" t="str">
        <f>'240Nm 11mm 0.76m-min'!L5</f>
        <v>Alluminio</v>
      </c>
      <c r="N88" s="25">
        <f>'240Nm 11mm 0.76m-min'!M5</f>
        <v>270</v>
      </c>
      <c r="O88" s="37">
        <f>'240Nm 11mm 0.76m-min'!N5</f>
        <v>240</v>
      </c>
      <c r="P88" s="41">
        <f>'240Nm 11mm 0.76m-min'!O5</f>
        <v>11</v>
      </c>
      <c r="Q88" s="46">
        <f>'240Nm 11mm 0.76m-min'!P5</f>
        <v>0.76049999999999995</v>
      </c>
      <c r="R88" s="14">
        <f>'240Nm 11mm 0.76m-min'!Q5</f>
        <v>9.625</v>
      </c>
      <c r="S88" s="26">
        <f>'240Nm 11mm 0.76m-min'!R5</f>
        <v>1</v>
      </c>
      <c r="T88" s="24"/>
      <c r="U88" s="24"/>
    </row>
    <row r="89" spans="1:21" hidden="1" x14ac:dyDescent="0.25">
      <c r="A89" s="24">
        <f>'80Nm 33mm 2.28m-min'!A6</f>
        <v>27881635</v>
      </c>
      <c r="B89" s="51">
        <f>Table156[[#This Row],[Durata d''esercizio min. Doppie corse]]/(Cycle_max*60*24)</f>
        <v>553.20704365079371</v>
      </c>
      <c r="C89" s="49">
        <f>'80Nm 33mm 2.28m-min'!B6</f>
        <v>2.6640000000000001</v>
      </c>
      <c r="D89" s="24" t="str">
        <f>'80Nm 33mm 2.28m-min'!C6</f>
        <v>Ds20x90</v>
      </c>
      <c r="E89" s="24" t="str">
        <f>'80Nm 33mm 2.28m-min'!D6</f>
        <v>Ds</v>
      </c>
      <c r="F89" s="35">
        <f>'80Nm 33mm 2.28m-min'!E6</f>
        <v>20</v>
      </c>
      <c r="G89" s="14" t="e">
        <f>'80Nm 33mm 2.28m-min'!F6</f>
        <v>#N/A</v>
      </c>
      <c r="H89" s="41">
        <f>'80Nm 33mm 2.28m-min'!G6</f>
        <v>90</v>
      </c>
      <c r="I89" s="24" t="str">
        <f>'80Nm 33mm 2.28m-min'!H6</f>
        <v>J200</v>
      </c>
      <c r="J89" s="35">
        <f>'80Nm 33mm 2.28m-min'!I6</f>
        <v>32</v>
      </c>
      <c r="K89" s="35">
        <f>'80Nm 33mm 2.28m-min'!J6</f>
        <v>44</v>
      </c>
      <c r="L89" s="25">
        <f>'80Nm 33mm 2.28m-min'!K6</f>
        <v>45.53</v>
      </c>
      <c r="M89" s="24" t="str">
        <f>'80Nm 33mm 2.28m-min'!L6</f>
        <v>Alluminio</v>
      </c>
      <c r="N89" s="25">
        <f>'80Nm 33mm 2.28m-min'!M6</f>
        <v>270</v>
      </c>
      <c r="O89" s="37">
        <f>'80Nm 33mm 2.28m-min'!N6</f>
        <v>80</v>
      </c>
      <c r="P89" s="41">
        <f>'80Nm 33mm 2.28m-min'!O6</f>
        <v>33</v>
      </c>
      <c r="Q89" s="46">
        <f>'80Nm 33mm 2.28m-min'!P6</f>
        <v>2.2810000000000001</v>
      </c>
      <c r="R89" s="14">
        <f>'80Nm 33mm 2.28m-min'!Q6</f>
        <v>25.666666666666668</v>
      </c>
      <c r="S89" s="26">
        <f>'80Nm 33mm 2.28m-min'!R6</f>
        <v>1</v>
      </c>
      <c r="T89" s="24"/>
      <c r="U89" s="24"/>
    </row>
    <row r="90" spans="1:21" hidden="1" x14ac:dyDescent="0.25">
      <c r="A90" s="24">
        <f>'80Nm 33mm 2.28m-min'!A7</f>
        <v>27881635</v>
      </c>
      <c r="B90" s="51">
        <f>Table156[[#This Row],[Durata d''esercizio min. Doppie corse]]/(Cycle_max*60*24)</f>
        <v>553.20704365079371</v>
      </c>
      <c r="C90" s="49">
        <f>'80Nm 33mm 2.28m-min'!B7</f>
        <v>1.6519999999999999</v>
      </c>
      <c r="D90" s="24" t="str">
        <f>'80Nm 33mm 2.28m-min'!C7</f>
        <v>Ds20x60</v>
      </c>
      <c r="E90" s="24" t="str">
        <f>'80Nm 33mm 2.28m-min'!D7</f>
        <v>Ds</v>
      </c>
      <c r="F90" s="35">
        <f>'80Nm 33mm 2.28m-min'!E7</f>
        <v>20</v>
      </c>
      <c r="G90" s="14" t="e">
        <f>'80Nm 33mm 2.28m-min'!F7</f>
        <v>#N/A</v>
      </c>
      <c r="H90" s="41">
        <f>'80Nm 33mm 2.28m-min'!G7</f>
        <v>60</v>
      </c>
      <c r="I90" s="24" t="str">
        <f>'80Nm 33mm 2.28m-min'!H7</f>
        <v>J200</v>
      </c>
      <c r="J90" s="35">
        <f>'80Nm 33mm 2.28m-min'!I7</f>
        <v>32</v>
      </c>
      <c r="K90" s="35">
        <f>'80Nm 33mm 2.28m-min'!J7</f>
        <v>44</v>
      </c>
      <c r="L90" s="25">
        <f>'80Nm 33mm 2.28m-min'!K7</f>
        <v>44.63</v>
      </c>
      <c r="M90" s="24" t="str">
        <f>'80Nm 33mm 2.28m-min'!L7</f>
        <v>Alluminio</v>
      </c>
      <c r="N90" s="25">
        <f>'80Nm 33mm 2.28m-min'!M7</f>
        <v>270</v>
      </c>
      <c r="O90" s="37">
        <f>'80Nm 33mm 2.28m-min'!N7</f>
        <v>80</v>
      </c>
      <c r="P90" s="41">
        <f>'80Nm 33mm 2.28m-min'!O7</f>
        <v>33</v>
      </c>
      <c r="Q90" s="46">
        <f>'80Nm 33mm 2.28m-min'!P7</f>
        <v>2.2810000000000001</v>
      </c>
      <c r="R90" s="14">
        <f>'80Nm 33mm 2.28m-min'!Q7</f>
        <v>38.5</v>
      </c>
      <c r="S90" s="26">
        <f>'80Nm 33mm 2.28m-min'!R7</f>
        <v>1</v>
      </c>
      <c r="T90" s="24"/>
      <c r="U90" s="24"/>
    </row>
    <row r="91" spans="1:21" hidden="1" x14ac:dyDescent="0.25">
      <c r="A91" s="24">
        <f>'120Nm 22mm 1.52m-min'!A6</f>
        <v>27881635</v>
      </c>
      <c r="B91" s="51">
        <f>Table156[[#This Row],[Durata d''esercizio min. Doppie corse]]/(Cycle_max*60*24)</f>
        <v>553.20704365079371</v>
      </c>
      <c r="C91" s="49">
        <f>'120Nm 22mm 1.52m-min'!B6</f>
        <v>2.4470000000000001</v>
      </c>
      <c r="D91" s="24" t="str">
        <f>'120Nm 22mm 1.52m-min'!C6</f>
        <v>Ds20x60</v>
      </c>
      <c r="E91" s="24" t="str">
        <f>'120Nm 22mm 1.52m-min'!D6</f>
        <v>Ds</v>
      </c>
      <c r="F91" s="35">
        <f>'120Nm 22mm 1.52m-min'!E6</f>
        <v>20</v>
      </c>
      <c r="G91" s="14" t="e">
        <f>'120Nm 22mm 1.52m-min'!F6</f>
        <v>#N/A</v>
      </c>
      <c r="H91" s="41">
        <f>'120Nm 22mm 1.52m-min'!G6</f>
        <v>60</v>
      </c>
      <c r="I91" s="24" t="str">
        <f>'120Nm 22mm 1.52m-min'!H6</f>
        <v>J200</v>
      </c>
      <c r="J91" s="35">
        <f>'120Nm 22mm 1.52m-min'!I6</f>
        <v>32</v>
      </c>
      <c r="K91" s="35">
        <f>'120Nm 22mm 1.52m-min'!J6</f>
        <v>44</v>
      </c>
      <c r="L91" s="25">
        <f>'120Nm 22mm 1.52m-min'!K6</f>
        <v>44.63</v>
      </c>
      <c r="M91" s="24" t="str">
        <f>'120Nm 22mm 1.52m-min'!L6</f>
        <v>Alluminio</v>
      </c>
      <c r="N91" s="25">
        <f>'120Nm 22mm 1.52m-min'!M6</f>
        <v>270</v>
      </c>
      <c r="O91" s="37">
        <f>'120Nm 22mm 1.52m-min'!N6</f>
        <v>120</v>
      </c>
      <c r="P91" s="41">
        <f>'120Nm 22mm 1.52m-min'!O6</f>
        <v>22</v>
      </c>
      <c r="Q91" s="46">
        <f>'120Nm 22mm 1.52m-min'!P6</f>
        <v>1.5209999999999999</v>
      </c>
      <c r="R91" s="14">
        <f>'120Nm 22mm 1.52m-min'!Q6</f>
        <v>25.666666666666668</v>
      </c>
      <c r="S91" s="26">
        <f>'120Nm 22mm 1.52m-min'!R6</f>
        <v>1</v>
      </c>
      <c r="T91" s="24"/>
      <c r="U91" s="24"/>
    </row>
    <row r="92" spans="1:21" hidden="1" x14ac:dyDescent="0.25">
      <c r="A92" s="24">
        <f>'120Nm 22mm 1.52m-min'!A7</f>
        <v>27881635</v>
      </c>
      <c r="B92" s="51">
        <f>Table156[[#This Row],[Durata d''esercizio min. Doppie corse]]/(Cycle_max*60*24)</f>
        <v>553.20704365079371</v>
      </c>
      <c r="C92" s="49">
        <f>'120Nm 22mm 1.52m-min'!B7</f>
        <v>3.9670000000000001</v>
      </c>
      <c r="D92" s="24" t="str">
        <f>'120Nm 22mm 1.52m-min'!C7</f>
        <v>Ds20x90</v>
      </c>
      <c r="E92" s="24" t="str">
        <f>'120Nm 22mm 1.52m-min'!D7</f>
        <v>Ds</v>
      </c>
      <c r="F92" s="35">
        <f>'120Nm 22mm 1.52m-min'!E7</f>
        <v>20</v>
      </c>
      <c r="G92" s="14" t="e">
        <f>'120Nm 22mm 1.52m-min'!F7</f>
        <v>#N/A</v>
      </c>
      <c r="H92" s="41">
        <f>'120Nm 22mm 1.52m-min'!G7</f>
        <v>90</v>
      </c>
      <c r="I92" s="24" t="str">
        <f>'120Nm 22mm 1.52m-min'!H7</f>
        <v>J200</v>
      </c>
      <c r="J92" s="35">
        <f>'120Nm 22mm 1.52m-min'!I7</f>
        <v>32</v>
      </c>
      <c r="K92" s="35">
        <f>'120Nm 22mm 1.52m-min'!J7</f>
        <v>44</v>
      </c>
      <c r="L92" s="25">
        <f>'120Nm 22mm 1.52m-min'!K7</f>
        <v>45.53</v>
      </c>
      <c r="M92" s="24" t="str">
        <f>'120Nm 22mm 1.52m-min'!L7</f>
        <v>Alluminio</v>
      </c>
      <c r="N92" s="25">
        <f>'120Nm 22mm 1.52m-min'!M7</f>
        <v>270</v>
      </c>
      <c r="O92" s="37">
        <f>'120Nm 22mm 1.52m-min'!N7</f>
        <v>120</v>
      </c>
      <c r="P92" s="41">
        <f>'120Nm 22mm 1.52m-min'!O7</f>
        <v>22</v>
      </c>
      <c r="Q92" s="46">
        <f>'120Nm 22mm 1.52m-min'!P7</f>
        <v>1.5209999999999999</v>
      </c>
      <c r="R92" s="14">
        <f>'120Nm 22mm 1.52m-min'!Q7</f>
        <v>17.111111111111111</v>
      </c>
      <c r="S92" s="26">
        <f>'120Nm 22mm 1.52m-min'!R7</f>
        <v>1</v>
      </c>
      <c r="T92" s="24"/>
      <c r="U92" s="24"/>
    </row>
    <row r="93" spans="1:21" hidden="1" x14ac:dyDescent="0.25">
      <c r="A93" s="24">
        <f>'240Nm 11mm 0.76m-min'!A6</f>
        <v>27881635</v>
      </c>
      <c r="B93" s="51">
        <f>Table156[[#This Row],[Durata d''esercizio min. Doppie corse]]/(Cycle_max*60*24)</f>
        <v>553.20704365079371</v>
      </c>
      <c r="C93" s="49">
        <f>'240Nm 11mm 0.76m-min'!B6</f>
        <v>4.835</v>
      </c>
      <c r="D93" s="24" t="str">
        <f>'240Nm 11mm 0.76m-min'!C6</f>
        <v>Ds20x60</v>
      </c>
      <c r="E93" s="24" t="str">
        <f>'240Nm 11mm 0.76m-min'!D6</f>
        <v>Ds</v>
      </c>
      <c r="F93" s="35">
        <f>'240Nm 11mm 0.76m-min'!E6</f>
        <v>20</v>
      </c>
      <c r="G93" s="14" t="e">
        <f>'240Nm 11mm 0.76m-min'!F6</f>
        <v>#N/A</v>
      </c>
      <c r="H93" s="41">
        <f>'240Nm 11mm 0.76m-min'!G6</f>
        <v>60</v>
      </c>
      <c r="I93" s="24" t="str">
        <f>'240Nm 11mm 0.76m-min'!H6</f>
        <v>J200</v>
      </c>
      <c r="J93" s="35">
        <f>'240Nm 11mm 0.76m-min'!I6</f>
        <v>32</v>
      </c>
      <c r="K93" s="35">
        <f>'240Nm 11mm 0.76m-min'!J6</f>
        <v>44</v>
      </c>
      <c r="L93" s="25">
        <f>'240Nm 11mm 0.76m-min'!K6</f>
        <v>44.63</v>
      </c>
      <c r="M93" s="24" t="str">
        <f>'240Nm 11mm 0.76m-min'!L6</f>
        <v>Alluminio</v>
      </c>
      <c r="N93" s="25">
        <f>'240Nm 11mm 0.76m-min'!M6</f>
        <v>270</v>
      </c>
      <c r="O93" s="37">
        <f>'240Nm 11mm 0.76m-min'!N6</f>
        <v>240</v>
      </c>
      <c r="P93" s="41">
        <f>'240Nm 11mm 0.76m-min'!O6</f>
        <v>11</v>
      </c>
      <c r="Q93" s="46">
        <f>'240Nm 11mm 0.76m-min'!P6</f>
        <v>0.76049999999999995</v>
      </c>
      <c r="R93" s="14">
        <f>'240Nm 11mm 0.76m-min'!Q6</f>
        <v>12.833333333333334</v>
      </c>
      <c r="S93" s="26">
        <f>'240Nm 11mm 0.76m-min'!R6</f>
        <v>1</v>
      </c>
      <c r="T93" s="24"/>
      <c r="U93" s="24"/>
    </row>
    <row r="94" spans="1:21" hidden="1" x14ac:dyDescent="0.25">
      <c r="A94" s="24">
        <f>'240Nm 11mm 0.76m-min'!A7</f>
        <v>27881635</v>
      </c>
      <c r="B94" s="51">
        <f>Table156[[#This Row],[Durata d''esercizio min. Doppie corse]]/(Cycle_max*60*24)</f>
        <v>553.20704365079371</v>
      </c>
      <c r="C94" s="49">
        <f>'240Nm 11mm 0.76m-min'!B7</f>
        <v>7.8730000000000002</v>
      </c>
      <c r="D94" s="24" t="str">
        <f>'240Nm 11mm 0.76m-min'!C7</f>
        <v>Ds20x90</v>
      </c>
      <c r="E94" s="24" t="str">
        <f>'240Nm 11mm 0.76m-min'!D7</f>
        <v>Ds</v>
      </c>
      <c r="F94" s="35">
        <f>'240Nm 11mm 0.76m-min'!E7</f>
        <v>20</v>
      </c>
      <c r="G94" s="14" t="e">
        <f>'240Nm 11mm 0.76m-min'!F7</f>
        <v>#N/A</v>
      </c>
      <c r="H94" s="41">
        <f>'240Nm 11mm 0.76m-min'!G7</f>
        <v>90</v>
      </c>
      <c r="I94" s="24" t="str">
        <f>'240Nm 11mm 0.76m-min'!H7</f>
        <v>J200</v>
      </c>
      <c r="J94" s="35">
        <f>'240Nm 11mm 0.76m-min'!I7</f>
        <v>32</v>
      </c>
      <c r="K94" s="35">
        <f>'240Nm 11mm 0.76m-min'!J7</f>
        <v>44</v>
      </c>
      <c r="L94" s="25">
        <f>'240Nm 11mm 0.76m-min'!K7</f>
        <v>45.53</v>
      </c>
      <c r="M94" s="24" t="str">
        <f>'240Nm 11mm 0.76m-min'!L7</f>
        <v>Alluminio</v>
      </c>
      <c r="N94" s="25">
        <f>'240Nm 11mm 0.76m-min'!M7</f>
        <v>270</v>
      </c>
      <c r="O94" s="37">
        <f>'240Nm 11mm 0.76m-min'!N7</f>
        <v>240</v>
      </c>
      <c r="P94" s="41">
        <f>'240Nm 11mm 0.76m-min'!O7</f>
        <v>11</v>
      </c>
      <c r="Q94" s="46">
        <f>'240Nm 11mm 0.76m-min'!P7</f>
        <v>0.76049999999999995</v>
      </c>
      <c r="R94" s="14">
        <f>'240Nm 11mm 0.76m-min'!Q7</f>
        <v>8.5555555555555554</v>
      </c>
      <c r="S94" s="26">
        <f>'240Nm 11mm 0.76m-min'!R7</f>
        <v>1</v>
      </c>
      <c r="T94" s="24"/>
      <c r="U94" s="24"/>
    </row>
    <row r="95" spans="1:21" hidden="1" x14ac:dyDescent="0.25">
      <c r="A95" s="24">
        <f>'80Nm 33mm 2.28m-min'!A8</f>
        <v>27517923</v>
      </c>
      <c r="B95" s="51">
        <f>Table156[[#This Row],[Durata d''esercizio min. Doppie corse]]/(Cycle_max*60*24)</f>
        <v>545.99053571428567</v>
      </c>
      <c r="C95" s="49">
        <f>'80Nm 33mm 2.28m-min'!B8</f>
        <v>1.071</v>
      </c>
      <c r="D95" s="24" t="str">
        <f>'80Nm 33mm 2.28m-min'!C8</f>
        <v>Ds18x40</v>
      </c>
      <c r="E95" s="24" t="str">
        <f>'80Nm 33mm 2.28m-min'!D8</f>
        <v>Ds</v>
      </c>
      <c r="F95" s="35">
        <f>'80Nm 33mm 2.28m-min'!E8</f>
        <v>18</v>
      </c>
      <c r="G95" s="14" t="e">
        <f>'80Nm 33mm 2.28m-min'!F8</f>
        <v>#N/A</v>
      </c>
      <c r="H95" s="41">
        <f>'80Nm 33mm 2.28m-min'!G8</f>
        <v>40</v>
      </c>
      <c r="I95" s="24" t="str">
        <f>'80Nm 33mm 2.28m-min'!H8</f>
        <v>J200</v>
      </c>
      <c r="J95" s="35">
        <f>'80Nm 33mm 2.28m-min'!I8</f>
        <v>28</v>
      </c>
      <c r="K95" s="35">
        <f>'80Nm 33mm 2.28m-min'!J8</f>
        <v>35</v>
      </c>
      <c r="L95" s="25">
        <f>'80Nm 33mm 2.28m-min'!K8</f>
        <v>37.86</v>
      </c>
      <c r="M95" s="24" t="str">
        <f>'80Nm 33mm 2.28m-min'!L8</f>
        <v>Alluminio</v>
      </c>
      <c r="N95" s="25">
        <f>'80Nm 33mm 2.28m-min'!M8</f>
        <v>243</v>
      </c>
      <c r="O95" s="37">
        <f>'80Nm 33mm 2.28m-min'!N8</f>
        <v>80</v>
      </c>
      <c r="P95" s="41">
        <f>'80Nm 33mm 2.28m-min'!O8</f>
        <v>33</v>
      </c>
      <c r="Q95" s="46">
        <f>'80Nm 33mm 2.28m-min'!P8</f>
        <v>2.2810000000000001</v>
      </c>
      <c r="R95" s="14">
        <f>'80Nm 33mm 2.28m-min'!Q8</f>
        <v>57.75</v>
      </c>
      <c r="S95" s="26">
        <f>'80Nm 33mm 2.28m-min'!R8</f>
        <v>1</v>
      </c>
      <c r="T95" s="24"/>
      <c r="U95" s="24"/>
    </row>
    <row r="96" spans="1:21" hidden="1" x14ac:dyDescent="0.25">
      <c r="A96" s="24">
        <f>'120Nm 22mm 1.52m-min'!A8</f>
        <v>27517923</v>
      </c>
      <c r="B96" s="51">
        <f>Table156[[#This Row],[Durata d''esercizio min. Doppie corse]]/(Cycle_max*60*24)</f>
        <v>545.99053571428567</v>
      </c>
      <c r="C96" s="49">
        <f>'120Nm 22mm 1.52m-min'!B8</f>
        <v>1.5760000000000001</v>
      </c>
      <c r="D96" s="24" t="str">
        <f>'120Nm 22mm 1.52m-min'!C8</f>
        <v>Ds18x40</v>
      </c>
      <c r="E96" s="24" t="str">
        <f>'120Nm 22mm 1.52m-min'!D8</f>
        <v>Ds</v>
      </c>
      <c r="F96" s="35">
        <f>'120Nm 22mm 1.52m-min'!E8</f>
        <v>18</v>
      </c>
      <c r="G96" s="14" t="e">
        <f>'120Nm 22mm 1.52m-min'!F8</f>
        <v>#N/A</v>
      </c>
      <c r="H96" s="41">
        <f>'120Nm 22mm 1.52m-min'!G8</f>
        <v>40</v>
      </c>
      <c r="I96" s="24" t="str">
        <f>'120Nm 22mm 1.52m-min'!H8</f>
        <v>J200</v>
      </c>
      <c r="J96" s="35">
        <f>'120Nm 22mm 1.52m-min'!I8</f>
        <v>28</v>
      </c>
      <c r="K96" s="35">
        <f>'120Nm 22mm 1.52m-min'!J8</f>
        <v>35</v>
      </c>
      <c r="L96" s="25">
        <f>'120Nm 22mm 1.52m-min'!K8</f>
        <v>37.86</v>
      </c>
      <c r="M96" s="24" t="str">
        <f>'120Nm 22mm 1.52m-min'!L8</f>
        <v>Alluminio</v>
      </c>
      <c r="N96" s="25">
        <f>'120Nm 22mm 1.52m-min'!M8</f>
        <v>243</v>
      </c>
      <c r="O96" s="37">
        <f>'120Nm 22mm 1.52m-min'!N8</f>
        <v>120</v>
      </c>
      <c r="P96" s="41">
        <f>'120Nm 22mm 1.52m-min'!O8</f>
        <v>22</v>
      </c>
      <c r="Q96" s="46">
        <f>'120Nm 22mm 1.52m-min'!P8</f>
        <v>1.5209999999999999</v>
      </c>
      <c r="R96" s="14">
        <f>'120Nm 22mm 1.52m-min'!Q8</f>
        <v>38.5</v>
      </c>
      <c r="S96" s="26">
        <f>'120Nm 22mm 1.52m-min'!R8</f>
        <v>1</v>
      </c>
      <c r="T96" s="24"/>
      <c r="U96" s="24"/>
    </row>
    <row r="97" spans="1:21" hidden="1" x14ac:dyDescent="0.25">
      <c r="A97" s="24">
        <f>'240Nm 11mm 0.76m-min'!A8</f>
        <v>27517923</v>
      </c>
      <c r="B97" s="51">
        <f>Table156[[#This Row],[Durata d''esercizio min. Doppie corse]]/(Cycle_max*60*24)</f>
        <v>545.99053571428567</v>
      </c>
      <c r="C97" s="49">
        <f>'240Nm 11mm 0.76m-min'!B8</f>
        <v>3.0920000000000001</v>
      </c>
      <c r="D97" s="24" t="str">
        <f>'240Nm 11mm 0.76m-min'!C8</f>
        <v>Ds18x40</v>
      </c>
      <c r="E97" s="24" t="str">
        <f>'240Nm 11mm 0.76m-min'!D8</f>
        <v>Ds</v>
      </c>
      <c r="F97" s="35">
        <f>'240Nm 11mm 0.76m-min'!E8</f>
        <v>18</v>
      </c>
      <c r="G97" s="14" t="e">
        <f>'240Nm 11mm 0.76m-min'!F8</f>
        <v>#N/A</v>
      </c>
      <c r="H97" s="41">
        <f>'240Nm 11mm 0.76m-min'!G8</f>
        <v>40</v>
      </c>
      <c r="I97" s="24" t="str">
        <f>'240Nm 11mm 0.76m-min'!H8</f>
        <v>J200</v>
      </c>
      <c r="J97" s="35">
        <f>'240Nm 11mm 0.76m-min'!I8</f>
        <v>28</v>
      </c>
      <c r="K97" s="35">
        <f>'240Nm 11mm 0.76m-min'!J8</f>
        <v>35</v>
      </c>
      <c r="L97" s="25">
        <f>'240Nm 11mm 0.76m-min'!K8</f>
        <v>37.86</v>
      </c>
      <c r="M97" s="24" t="str">
        <f>'240Nm 11mm 0.76m-min'!L8</f>
        <v>Alluminio</v>
      </c>
      <c r="N97" s="25">
        <f>'240Nm 11mm 0.76m-min'!M8</f>
        <v>243</v>
      </c>
      <c r="O97" s="37">
        <f>'240Nm 11mm 0.76m-min'!N8</f>
        <v>240</v>
      </c>
      <c r="P97" s="41">
        <f>'240Nm 11mm 0.76m-min'!O8</f>
        <v>11</v>
      </c>
      <c r="Q97" s="46">
        <f>'240Nm 11mm 0.76m-min'!P8</f>
        <v>0.76049999999999995</v>
      </c>
      <c r="R97" s="14">
        <f>'240Nm 11mm 0.76m-min'!Q8</f>
        <v>19.25</v>
      </c>
      <c r="S97" s="26">
        <f>'240Nm 11mm 0.76m-min'!R8</f>
        <v>1</v>
      </c>
      <c r="T97" s="24"/>
      <c r="U97" s="24"/>
    </row>
    <row r="98" spans="1:21" hidden="1" x14ac:dyDescent="0.25">
      <c r="A98" s="24">
        <f>'80Nm 33mm 2.28m-min'!A9</f>
        <v>24543693</v>
      </c>
      <c r="B98" s="51">
        <f>Table156[[#This Row],[Durata d''esercizio min. Doppie corse]]/(Cycle_max*60*24)</f>
        <v>486.97803571428574</v>
      </c>
      <c r="C98" s="49">
        <f>'80Nm 33mm 2.28m-min'!B9</f>
        <v>0.622</v>
      </c>
      <c r="D98" s="24" t="str">
        <f>'80Nm 33mm 2.28m-min'!C9</f>
        <v>Tr36x6</v>
      </c>
      <c r="E98" s="24" t="str">
        <f>'80Nm 33mm 2.28m-min'!D9</f>
        <v>Tr</v>
      </c>
      <c r="F98" s="35">
        <f>'80Nm 33mm 2.28m-min'!E9</f>
        <v>36</v>
      </c>
      <c r="G98" s="14" t="e">
        <f>'80Nm 33mm 2.28m-min'!F9</f>
        <v>#N/A</v>
      </c>
      <c r="H98" s="41">
        <f>'80Nm 33mm 2.28m-min'!G9</f>
        <v>6</v>
      </c>
      <c r="I98" s="24" t="str">
        <f>'80Nm 33mm 2.28m-min'!H9</f>
        <v>J</v>
      </c>
      <c r="J98" s="35">
        <f>'80Nm 33mm 2.28m-min'!I9</f>
        <v>67</v>
      </c>
      <c r="K98" s="35">
        <f>'80Nm 33mm 2.28m-min'!J9</f>
        <v>70</v>
      </c>
      <c r="L98" s="25">
        <f>'80Nm 33mm 2.28m-min'!K9</f>
        <v>55.76</v>
      </c>
      <c r="M98" s="24" t="str">
        <f>'80Nm 33mm 2.28m-min'!L9</f>
        <v>Acciaio inox</v>
      </c>
      <c r="N98" s="25">
        <f>'80Nm 33mm 2.28m-min'!M9</f>
        <v>332.9</v>
      </c>
      <c r="O98" s="37">
        <f>'80Nm 33mm 2.28m-min'!N9</f>
        <v>80</v>
      </c>
      <c r="P98" s="41">
        <f>'80Nm 33mm 2.28m-min'!O9</f>
        <v>33</v>
      </c>
      <c r="Q98" s="46">
        <f>'80Nm 33mm 2.28m-min'!P9</f>
        <v>2.2810000000000001</v>
      </c>
      <c r="R98" s="14">
        <f>'80Nm 33mm 2.28m-min'!Q9</f>
        <v>385</v>
      </c>
      <c r="S98" s="26">
        <f>'80Nm 33mm 2.28m-min'!R9</f>
        <v>1</v>
      </c>
      <c r="T98" s="24"/>
      <c r="U98" s="24"/>
    </row>
    <row r="99" spans="1:21" hidden="1" x14ac:dyDescent="0.25">
      <c r="A99" s="24">
        <f>'120Nm 22mm 1.52m-min'!A9</f>
        <v>24543693</v>
      </c>
      <c r="B99" s="51">
        <f>Table156[[#This Row],[Durata d''esercizio min. Doppie corse]]/(Cycle_max*60*24)</f>
        <v>486.97803571428574</v>
      </c>
      <c r="C99" s="49">
        <f>'120Nm 22mm 1.52m-min'!B9</f>
        <v>0.90300000000000002</v>
      </c>
      <c r="D99" s="24" t="str">
        <f>'120Nm 22mm 1.52m-min'!C9</f>
        <v>Tr36x6</v>
      </c>
      <c r="E99" s="24" t="str">
        <f>'120Nm 22mm 1.52m-min'!D9</f>
        <v>Tr</v>
      </c>
      <c r="F99" s="35">
        <f>'120Nm 22mm 1.52m-min'!E9</f>
        <v>36</v>
      </c>
      <c r="G99" s="14" t="e">
        <f>'120Nm 22mm 1.52m-min'!F9</f>
        <v>#N/A</v>
      </c>
      <c r="H99" s="41">
        <f>'120Nm 22mm 1.52m-min'!G9</f>
        <v>6</v>
      </c>
      <c r="I99" s="24" t="str">
        <f>'120Nm 22mm 1.52m-min'!H9</f>
        <v>J</v>
      </c>
      <c r="J99" s="35">
        <f>'120Nm 22mm 1.52m-min'!I9</f>
        <v>67</v>
      </c>
      <c r="K99" s="35">
        <f>'120Nm 22mm 1.52m-min'!J9</f>
        <v>70</v>
      </c>
      <c r="L99" s="25">
        <f>'120Nm 22mm 1.52m-min'!K9</f>
        <v>55.76</v>
      </c>
      <c r="M99" s="24" t="str">
        <f>'120Nm 22mm 1.52m-min'!L9</f>
        <v>Acciaio inox</v>
      </c>
      <c r="N99" s="25">
        <f>'120Nm 22mm 1.52m-min'!M9</f>
        <v>332.9</v>
      </c>
      <c r="O99" s="37">
        <f>'120Nm 22mm 1.52m-min'!N9</f>
        <v>120</v>
      </c>
      <c r="P99" s="41">
        <f>'120Nm 22mm 1.52m-min'!O9</f>
        <v>22</v>
      </c>
      <c r="Q99" s="46">
        <f>'120Nm 22mm 1.52m-min'!P9</f>
        <v>1.5209999999999999</v>
      </c>
      <c r="R99" s="14">
        <f>'120Nm 22mm 1.52m-min'!Q9</f>
        <v>256.66666666666669</v>
      </c>
      <c r="S99" s="26">
        <f>'120Nm 22mm 1.52m-min'!R9</f>
        <v>1</v>
      </c>
      <c r="T99" s="24"/>
      <c r="U99" s="24"/>
    </row>
    <row r="100" spans="1:21" hidden="1" x14ac:dyDescent="0.25">
      <c r="A100" s="24">
        <f>'240Nm 11mm 0.76m-min'!A9</f>
        <v>24543693</v>
      </c>
      <c r="B100" s="51">
        <f>Table156[[#This Row],[Durata d''esercizio min. Doppie corse]]/(Cycle_max*60*24)</f>
        <v>486.97803571428574</v>
      </c>
      <c r="C100" s="49">
        <f>'240Nm 11mm 0.76m-min'!B9</f>
        <v>1.7450000000000001</v>
      </c>
      <c r="D100" s="24" t="str">
        <f>'240Nm 11mm 0.76m-min'!C9</f>
        <v>Tr36x6</v>
      </c>
      <c r="E100" s="24" t="str">
        <f>'240Nm 11mm 0.76m-min'!D9</f>
        <v>Tr</v>
      </c>
      <c r="F100" s="35">
        <f>'240Nm 11mm 0.76m-min'!E9</f>
        <v>36</v>
      </c>
      <c r="G100" s="14" t="e">
        <f>'240Nm 11mm 0.76m-min'!F9</f>
        <v>#N/A</v>
      </c>
      <c r="H100" s="41">
        <f>'240Nm 11mm 0.76m-min'!G9</f>
        <v>6</v>
      </c>
      <c r="I100" s="24" t="str">
        <f>'240Nm 11mm 0.76m-min'!H9</f>
        <v>J</v>
      </c>
      <c r="J100" s="35">
        <f>'240Nm 11mm 0.76m-min'!I9</f>
        <v>67</v>
      </c>
      <c r="K100" s="35">
        <f>'240Nm 11mm 0.76m-min'!J9</f>
        <v>70</v>
      </c>
      <c r="L100" s="25">
        <f>'240Nm 11mm 0.76m-min'!K9</f>
        <v>55.76</v>
      </c>
      <c r="M100" s="24" t="str">
        <f>'240Nm 11mm 0.76m-min'!L9</f>
        <v>Acciaio inox</v>
      </c>
      <c r="N100" s="25">
        <f>'240Nm 11mm 0.76m-min'!M9</f>
        <v>332.9</v>
      </c>
      <c r="O100" s="37">
        <f>'240Nm 11mm 0.76m-min'!N9</f>
        <v>240</v>
      </c>
      <c r="P100" s="41">
        <f>'240Nm 11mm 0.76m-min'!O9</f>
        <v>11</v>
      </c>
      <c r="Q100" s="46">
        <f>'240Nm 11mm 0.76m-min'!P9</f>
        <v>0.76049999999999995</v>
      </c>
      <c r="R100" s="14">
        <f>'240Nm 11mm 0.76m-min'!Q9</f>
        <v>128.33333333333334</v>
      </c>
      <c r="S100" s="26">
        <f>'240Nm 11mm 0.76m-min'!R9</f>
        <v>1</v>
      </c>
      <c r="T100" s="24"/>
      <c r="U100" s="24"/>
    </row>
    <row r="101" spans="1:21" hidden="1" x14ac:dyDescent="0.25">
      <c r="A101" s="24">
        <f>'80Nm 33mm 2.28m-min'!A10</f>
        <v>24120954</v>
      </c>
      <c r="B101" s="51">
        <f>Table156[[#This Row],[Durata d''esercizio min. Doppie corse]]/(Cycle_max*60*24)</f>
        <v>478.59035714285716</v>
      </c>
      <c r="C101" s="49">
        <f>'80Nm 33mm 2.28m-min'!B10</f>
        <v>0.94399999999999995</v>
      </c>
      <c r="D101" s="24" t="str">
        <f>'80Nm 33mm 2.28m-min'!C10</f>
        <v>Ds16x35</v>
      </c>
      <c r="E101" s="24" t="str">
        <f>'80Nm 33mm 2.28m-min'!D10</f>
        <v>Ds</v>
      </c>
      <c r="F101" s="35">
        <f>'80Nm 33mm 2.28m-min'!E10</f>
        <v>16</v>
      </c>
      <c r="G101" s="14" t="e">
        <f>'80Nm 33mm 2.28m-min'!F10</f>
        <v>#N/A</v>
      </c>
      <c r="H101" s="41">
        <f>'80Nm 33mm 2.28m-min'!G10</f>
        <v>35</v>
      </c>
      <c r="I101" s="24" t="str">
        <f>'80Nm 33mm 2.28m-min'!H10</f>
        <v>J200</v>
      </c>
      <c r="J101" s="35">
        <f>'80Nm 33mm 2.28m-min'!I10</f>
        <v>28</v>
      </c>
      <c r="K101" s="35">
        <f>'80Nm 33mm 2.28m-min'!J10</f>
        <v>35</v>
      </c>
      <c r="L101" s="25">
        <f>'80Nm 33mm 2.28m-min'!K10</f>
        <v>37.11</v>
      </c>
      <c r="M101" s="24" t="str">
        <f>'80Nm 33mm 2.28m-min'!L10</f>
        <v>Alluminio</v>
      </c>
      <c r="N101" s="25">
        <f>'80Nm 33mm 2.28m-min'!M10</f>
        <v>243</v>
      </c>
      <c r="O101" s="37">
        <f>'80Nm 33mm 2.28m-min'!N10</f>
        <v>80</v>
      </c>
      <c r="P101" s="41">
        <f>'80Nm 33mm 2.28m-min'!O10</f>
        <v>33</v>
      </c>
      <c r="Q101" s="46">
        <f>'80Nm 33mm 2.28m-min'!P10</f>
        <v>2.2810000000000001</v>
      </c>
      <c r="R101" s="14">
        <f>'80Nm 33mm 2.28m-min'!Q10</f>
        <v>66</v>
      </c>
      <c r="S101" s="26">
        <f>'80Nm 33mm 2.28m-min'!R10</f>
        <v>1</v>
      </c>
      <c r="T101" s="24"/>
      <c r="U101" s="24"/>
    </row>
    <row r="102" spans="1:21" hidden="1" x14ac:dyDescent="0.25">
      <c r="A102" s="24">
        <f>'120Nm 22mm 1.52m-min'!A10</f>
        <v>24120954</v>
      </c>
      <c r="B102" s="51">
        <f>Table156[[#This Row],[Durata d''esercizio min. Doppie corse]]/(Cycle_max*60*24)</f>
        <v>478.59035714285716</v>
      </c>
      <c r="C102" s="49">
        <f>'120Nm 22mm 1.52m-min'!B10</f>
        <v>1.3859999999999999</v>
      </c>
      <c r="D102" s="24" t="str">
        <f>'120Nm 22mm 1.52m-min'!C10</f>
        <v>Ds16x35</v>
      </c>
      <c r="E102" s="24" t="str">
        <f>'120Nm 22mm 1.52m-min'!D10</f>
        <v>Ds</v>
      </c>
      <c r="F102" s="35">
        <f>'120Nm 22mm 1.52m-min'!E10</f>
        <v>16</v>
      </c>
      <c r="G102" s="14" t="e">
        <f>'120Nm 22mm 1.52m-min'!F10</f>
        <v>#N/A</v>
      </c>
      <c r="H102" s="41">
        <f>'120Nm 22mm 1.52m-min'!G10</f>
        <v>35</v>
      </c>
      <c r="I102" s="24" t="str">
        <f>'120Nm 22mm 1.52m-min'!H10</f>
        <v>J200</v>
      </c>
      <c r="J102" s="35">
        <f>'120Nm 22mm 1.52m-min'!I10</f>
        <v>28</v>
      </c>
      <c r="K102" s="35">
        <f>'120Nm 22mm 1.52m-min'!J10</f>
        <v>35</v>
      </c>
      <c r="L102" s="25">
        <f>'120Nm 22mm 1.52m-min'!K10</f>
        <v>37.11</v>
      </c>
      <c r="M102" s="24" t="str">
        <f>'120Nm 22mm 1.52m-min'!L10</f>
        <v>Alluminio</v>
      </c>
      <c r="N102" s="25">
        <f>'120Nm 22mm 1.52m-min'!M10</f>
        <v>243</v>
      </c>
      <c r="O102" s="37">
        <f>'120Nm 22mm 1.52m-min'!N10</f>
        <v>120</v>
      </c>
      <c r="P102" s="41">
        <f>'120Nm 22mm 1.52m-min'!O10</f>
        <v>22</v>
      </c>
      <c r="Q102" s="46">
        <f>'120Nm 22mm 1.52m-min'!P10</f>
        <v>1.5209999999999999</v>
      </c>
      <c r="R102" s="14">
        <f>'120Nm 22mm 1.52m-min'!Q10</f>
        <v>44</v>
      </c>
      <c r="S102" s="26">
        <f>'120Nm 22mm 1.52m-min'!R10</f>
        <v>1</v>
      </c>
      <c r="T102" s="24"/>
      <c r="U102" s="24"/>
    </row>
    <row r="103" spans="1:21" hidden="1" x14ac:dyDescent="0.25">
      <c r="A103" s="24">
        <f>'240Nm 11mm 0.76m-min'!A10</f>
        <v>24120954</v>
      </c>
      <c r="B103" s="51">
        <f>Table156[[#This Row],[Durata d''esercizio min. Doppie corse]]/(Cycle_max*60*24)</f>
        <v>478.59035714285716</v>
      </c>
      <c r="C103" s="49">
        <f>'240Nm 11mm 0.76m-min'!B10</f>
        <v>2.7130000000000001</v>
      </c>
      <c r="D103" s="24" t="str">
        <f>'240Nm 11mm 0.76m-min'!C10</f>
        <v>Ds16x35</v>
      </c>
      <c r="E103" s="24" t="str">
        <f>'240Nm 11mm 0.76m-min'!D10</f>
        <v>Ds</v>
      </c>
      <c r="F103" s="35">
        <f>'240Nm 11mm 0.76m-min'!E10</f>
        <v>16</v>
      </c>
      <c r="G103" s="14" t="e">
        <f>'240Nm 11mm 0.76m-min'!F10</f>
        <v>#N/A</v>
      </c>
      <c r="H103" s="41">
        <f>'240Nm 11mm 0.76m-min'!G10</f>
        <v>35</v>
      </c>
      <c r="I103" s="24" t="str">
        <f>'240Nm 11mm 0.76m-min'!H10</f>
        <v>J200</v>
      </c>
      <c r="J103" s="35">
        <f>'240Nm 11mm 0.76m-min'!I10</f>
        <v>28</v>
      </c>
      <c r="K103" s="35">
        <f>'240Nm 11mm 0.76m-min'!J10</f>
        <v>35</v>
      </c>
      <c r="L103" s="25">
        <f>'240Nm 11mm 0.76m-min'!K10</f>
        <v>37.11</v>
      </c>
      <c r="M103" s="24" t="str">
        <f>'240Nm 11mm 0.76m-min'!L10</f>
        <v>Alluminio</v>
      </c>
      <c r="N103" s="25">
        <f>'240Nm 11mm 0.76m-min'!M10</f>
        <v>243</v>
      </c>
      <c r="O103" s="37">
        <f>'240Nm 11mm 0.76m-min'!N10</f>
        <v>240</v>
      </c>
      <c r="P103" s="41">
        <f>'240Nm 11mm 0.76m-min'!O10</f>
        <v>11</v>
      </c>
      <c r="Q103" s="46">
        <f>'240Nm 11mm 0.76m-min'!P10</f>
        <v>0.76049999999999995</v>
      </c>
      <c r="R103" s="14">
        <f>'240Nm 11mm 0.76m-min'!Q10</f>
        <v>22</v>
      </c>
      <c r="S103" s="26">
        <f>'240Nm 11mm 0.76m-min'!R10</f>
        <v>1</v>
      </c>
      <c r="T103" s="24"/>
      <c r="U103" s="24"/>
    </row>
    <row r="104" spans="1:21" hidden="1" x14ac:dyDescent="0.25">
      <c r="A104" s="24">
        <f>'80Nm 33mm 2.28m-min'!A11</f>
        <v>22176230</v>
      </c>
      <c r="B104" s="51">
        <f>Table156[[#This Row],[Durata d''esercizio min. Doppie corse]]/(Cycle_max*60*24)</f>
        <v>440.00456349206348</v>
      </c>
      <c r="C104" s="49">
        <f>'80Nm 33mm 2.28m-min'!B11</f>
        <v>0.67900000000000005</v>
      </c>
      <c r="D104" s="24" t="str">
        <f>'80Nm 33mm 2.28m-min'!C11</f>
        <v>Tr40x7</v>
      </c>
      <c r="E104" s="24" t="str">
        <f>'80Nm 33mm 2.28m-min'!D11</f>
        <v>Tr</v>
      </c>
      <c r="F104" s="35">
        <f>'80Nm 33mm 2.28m-min'!E11</f>
        <v>40</v>
      </c>
      <c r="G104" s="14" t="e">
        <f>'80Nm 33mm 2.28m-min'!F11</f>
        <v>#N/A</v>
      </c>
      <c r="H104" s="41">
        <f>'80Nm 33mm 2.28m-min'!G11</f>
        <v>7</v>
      </c>
      <c r="I104" s="24" t="str">
        <f>'80Nm 33mm 2.28m-min'!H11</f>
        <v>J</v>
      </c>
      <c r="J104" s="35">
        <f>'80Nm 33mm 2.28m-min'!I11</f>
        <v>67</v>
      </c>
      <c r="K104" s="35">
        <f>'80Nm 33mm 2.28m-min'!J11</f>
        <v>70</v>
      </c>
      <c r="L104" s="25">
        <f>'80Nm 33mm 2.28m-min'!K11</f>
        <v>64.52</v>
      </c>
      <c r="M104" s="24" t="str">
        <f>'80Nm 33mm 2.28m-min'!L11</f>
        <v>Acciaio C15</v>
      </c>
      <c r="N104" s="25">
        <f>'80Nm 33mm 2.28m-min'!M11</f>
        <v>93.7</v>
      </c>
      <c r="O104" s="37">
        <f>'80Nm 33mm 2.28m-min'!N11</f>
        <v>80</v>
      </c>
      <c r="P104" s="41">
        <f>'80Nm 33mm 2.28m-min'!O11</f>
        <v>33</v>
      </c>
      <c r="Q104" s="46">
        <f>'80Nm 33mm 2.28m-min'!P11</f>
        <v>2.2810000000000001</v>
      </c>
      <c r="R104" s="14">
        <f>'80Nm 33mm 2.28m-min'!Q11</f>
        <v>330</v>
      </c>
      <c r="S104" s="26">
        <f>'80Nm 33mm 2.28m-min'!R11</f>
        <v>1</v>
      </c>
      <c r="T104" s="24"/>
      <c r="U104" s="24"/>
    </row>
    <row r="105" spans="1:21" hidden="1" x14ac:dyDescent="0.25">
      <c r="A105" s="24">
        <f>'120Nm 22mm 1.52m-min'!A11</f>
        <v>22176230</v>
      </c>
      <c r="B105" s="51">
        <f>Table156[[#This Row],[Durata d''esercizio min. Doppie corse]]/(Cycle_max*60*24)</f>
        <v>440.00456349206348</v>
      </c>
      <c r="C105" s="49">
        <f>'120Nm 22mm 1.52m-min'!B11</f>
        <v>0.98799999999999999</v>
      </c>
      <c r="D105" s="24" t="str">
        <f>'120Nm 22mm 1.52m-min'!C11</f>
        <v>Tr40x7</v>
      </c>
      <c r="E105" s="24" t="str">
        <f>'120Nm 22mm 1.52m-min'!D11</f>
        <v>Tr</v>
      </c>
      <c r="F105" s="35">
        <f>'120Nm 22mm 1.52m-min'!E11</f>
        <v>40</v>
      </c>
      <c r="G105" s="14" t="e">
        <f>'120Nm 22mm 1.52m-min'!F11</f>
        <v>#N/A</v>
      </c>
      <c r="H105" s="41">
        <f>'120Nm 22mm 1.52m-min'!G11</f>
        <v>7</v>
      </c>
      <c r="I105" s="24" t="str">
        <f>'120Nm 22mm 1.52m-min'!H11</f>
        <v>J</v>
      </c>
      <c r="J105" s="35">
        <f>'120Nm 22mm 1.52m-min'!I11</f>
        <v>67</v>
      </c>
      <c r="K105" s="35">
        <f>'120Nm 22mm 1.52m-min'!J11</f>
        <v>70</v>
      </c>
      <c r="L105" s="25">
        <f>'120Nm 22mm 1.52m-min'!K11</f>
        <v>64.52</v>
      </c>
      <c r="M105" s="24" t="str">
        <f>'120Nm 22mm 1.52m-min'!L11</f>
        <v>Acciaio C15</v>
      </c>
      <c r="N105" s="25">
        <f>'120Nm 22mm 1.52m-min'!M11</f>
        <v>93.7</v>
      </c>
      <c r="O105" s="37">
        <f>'120Nm 22mm 1.52m-min'!N11</f>
        <v>120</v>
      </c>
      <c r="P105" s="41">
        <f>'120Nm 22mm 1.52m-min'!O11</f>
        <v>22</v>
      </c>
      <c r="Q105" s="46">
        <f>'120Nm 22mm 1.52m-min'!P11</f>
        <v>1.5209999999999999</v>
      </c>
      <c r="R105" s="14">
        <f>'120Nm 22mm 1.52m-min'!Q11</f>
        <v>220</v>
      </c>
      <c r="S105" s="26">
        <f>'120Nm 22mm 1.52m-min'!R11</f>
        <v>1</v>
      </c>
      <c r="T105" s="24"/>
      <c r="U105" s="24"/>
    </row>
    <row r="106" spans="1:21" hidden="1" x14ac:dyDescent="0.25">
      <c r="A106" s="24">
        <f>'240Nm 11mm 0.76m-min'!A11</f>
        <v>22176230</v>
      </c>
      <c r="B106" s="51">
        <f>Table156[[#This Row],[Durata d''esercizio min. Doppie corse]]/(Cycle_max*60*24)</f>
        <v>440.00456349206348</v>
      </c>
      <c r="C106" s="49">
        <f>'240Nm 11mm 0.76m-min'!B11</f>
        <v>1.917</v>
      </c>
      <c r="D106" s="24" t="str">
        <f>'240Nm 11mm 0.76m-min'!C11</f>
        <v>Tr40x7</v>
      </c>
      <c r="E106" s="24" t="str">
        <f>'240Nm 11mm 0.76m-min'!D11</f>
        <v>Tr</v>
      </c>
      <c r="F106" s="35">
        <f>'240Nm 11mm 0.76m-min'!E11</f>
        <v>40</v>
      </c>
      <c r="G106" s="14" t="e">
        <f>'240Nm 11mm 0.76m-min'!F11</f>
        <v>#N/A</v>
      </c>
      <c r="H106" s="41">
        <f>'240Nm 11mm 0.76m-min'!G11</f>
        <v>7</v>
      </c>
      <c r="I106" s="24" t="str">
        <f>'240Nm 11mm 0.76m-min'!H11</f>
        <v>J</v>
      </c>
      <c r="J106" s="35">
        <f>'240Nm 11mm 0.76m-min'!I11</f>
        <v>67</v>
      </c>
      <c r="K106" s="35">
        <f>'240Nm 11mm 0.76m-min'!J11</f>
        <v>70</v>
      </c>
      <c r="L106" s="25">
        <f>'240Nm 11mm 0.76m-min'!K11</f>
        <v>64.52</v>
      </c>
      <c r="M106" s="24" t="str">
        <f>'240Nm 11mm 0.76m-min'!L11</f>
        <v>Acciaio C15</v>
      </c>
      <c r="N106" s="25">
        <f>'240Nm 11mm 0.76m-min'!M11</f>
        <v>93.7</v>
      </c>
      <c r="O106" s="37">
        <f>'240Nm 11mm 0.76m-min'!N11</f>
        <v>240</v>
      </c>
      <c r="P106" s="41">
        <f>'240Nm 11mm 0.76m-min'!O11</f>
        <v>11</v>
      </c>
      <c r="Q106" s="46">
        <f>'240Nm 11mm 0.76m-min'!P11</f>
        <v>0.76049999999999995</v>
      </c>
      <c r="R106" s="14">
        <f>'240Nm 11mm 0.76m-min'!Q11</f>
        <v>110</v>
      </c>
      <c r="S106" s="26">
        <f>'240Nm 11mm 0.76m-min'!R11</f>
        <v>1</v>
      </c>
      <c r="T106" s="24"/>
      <c r="U106" s="24"/>
    </row>
    <row r="107" spans="1:21" hidden="1" x14ac:dyDescent="0.25">
      <c r="A107" s="24">
        <f>'80Nm 33mm 2.28m-min'!A12</f>
        <v>20877573</v>
      </c>
      <c r="B107" s="51">
        <f>Table156[[#This Row],[Durata d''esercizio min. Doppie corse]]/(Cycle_max*60*24)</f>
        <v>414.23755952380952</v>
      </c>
      <c r="C107" s="49">
        <f>'80Nm 33mm 2.28m-min'!B12</f>
        <v>2.375</v>
      </c>
      <c r="D107" s="24" t="str">
        <f>'80Nm 33mm 2.28m-min'!C12</f>
        <v>Ds18x80</v>
      </c>
      <c r="E107" s="24" t="str">
        <f>'80Nm 33mm 2.28m-min'!D12</f>
        <v>Ds</v>
      </c>
      <c r="F107" s="35">
        <f>'80Nm 33mm 2.28m-min'!E12</f>
        <v>18</v>
      </c>
      <c r="G107" s="14" t="e">
        <f>'80Nm 33mm 2.28m-min'!F12</f>
        <v>#N/A</v>
      </c>
      <c r="H107" s="41">
        <f>'80Nm 33mm 2.28m-min'!G12</f>
        <v>80</v>
      </c>
      <c r="I107" s="24" t="str">
        <f>'80Nm 33mm 2.28m-min'!H12</f>
        <v>J200</v>
      </c>
      <c r="J107" s="35">
        <f>'80Nm 33mm 2.28m-min'!I12</f>
        <v>28</v>
      </c>
      <c r="K107" s="35">
        <f>'80Nm 33mm 2.28m-min'!J12</f>
        <v>35</v>
      </c>
      <c r="L107" s="25">
        <f>'80Nm 33mm 2.28m-min'!K12</f>
        <v>38.04</v>
      </c>
      <c r="M107" s="24" t="str">
        <f>'80Nm 33mm 2.28m-min'!L12</f>
        <v>Alluminio</v>
      </c>
      <c r="N107" s="25">
        <f>'80Nm 33mm 2.28m-min'!M12</f>
        <v>310.5</v>
      </c>
      <c r="O107" s="37">
        <f>'80Nm 33mm 2.28m-min'!N12</f>
        <v>80</v>
      </c>
      <c r="P107" s="41">
        <f>'80Nm 33mm 2.28m-min'!O12</f>
        <v>33</v>
      </c>
      <c r="Q107" s="46">
        <f>'80Nm 33mm 2.28m-min'!P12</f>
        <v>2.2810000000000001</v>
      </c>
      <c r="R107" s="14">
        <f>'80Nm 33mm 2.28m-min'!Q12</f>
        <v>28.875</v>
      </c>
      <c r="S107" s="26">
        <f>'80Nm 33mm 2.28m-min'!R12</f>
        <v>1</v>
      </c>
      <c r="T107" s="24"/>
      <c r="U107" s="24"/>
    </row>
    <row r="108" spans="1:21" hidden="1" x14ac:dyDescent="0.25">
      <c r="A108" s="24">
        <f>'120Nm 22mm 1.52m-min'!A12</f>
        <v>20877573</v>
      </c>
      <c r="B108" s="51">
        <f>Table156[[#This Row],[Durata d''esercizio min. Doppie corse]]/(Cycle_max*60*24)</f>
        <v>414.23755952380952</v>
      </c>
      <c r="C108" s="49">
        <f>'120Nm 22mm 1.52m-min'!B12</f>
        <v>3.532</v>
      </c>
      <c r="D108" s="24" t="str">
        <f>'120Nm 22mm 1.52m-min'!C12</f>
        <v>Ds18x80</v>
      </c>
      <c r="E108" s="24" t="str">
        <f>'120Nm 22mm 1.52m-min'!D12</f>
        <v>Ds</v>
      </c>
      <c r="F108" s="35">
        <f>'120Nm 22mm 1.52m-min'!E12</f>
        <v>18</v>
      </c>
      <c r="G108" s="14" t="e">
        <f>'120Nm 22mm 1.52m-min'!F12</f>
        <v>#N/A</v>
      </c>
      <c r="H108" s="41">
        <f>'120Nm 22mm 1.52m-min'!G12</f>
        <v>80</v>
      </c>
      <c r="I108" s="24" t="str">
        <f>'120Nm 22mm 1.52m-min'!H12</f>
        <v>J200</v>
      </c>
      <c r="J108" s="35">
        <f>'120Nm 22mm 1.52m-min'!I12</f>
        <v>28</v>
      </c>
      <c r="K108" s="35">
        <f>'120Nm 22mm 1.52m-min'!J12</f>
        <v>35</v>
      </c>
      <c r="L108" s="25">
        <f>'120Nm 22mm 1.52m-min'!K12</f>
        <v>38.04</v>
      </c>
      <c r="M108" s="24" t="str">
        <f>'120Nm 22mm 1.52m-min'!L12</f>
        <v>Alluminio</v>
      </c>
      <c r="N108" s="25">
        <f>'120Nm 22mm 1.52m-min'!M12</f>
        <v>310.5</v>
      </c>
      <c r="O108" s="37">
        <f>'120Nm 22mm 1.52m-min'!N12</f>
        <v>120</v>
      </c>
      <c r="P108" s="41">
        <f>'120Nm 22mm 1.52m-min'!O12</f>
        <v>22</v>
      </c>
      <c r="Q108" s="46">
        <f>'120Nm 22mm 1.52m-min'!P12</f>
        <v>1.5209999999999999</v>
      </c>
      <c r="R108" s="14">
        <f>'120Nm 22mm 1.52m-min'!Q12</f>
        <v>19.25</v>
      </c>
      <c r="S108" s="26">
        <f>'120Nm 22mm 1.52m-min'!R12</f>
        <v>1</v>
      </c>
      <c r="T108" s="24"/>
      <c r="U108" s="24"/>
    </row>
    <row r="109" spans="1:21" hidden="1" x14ac:dyDescent="0.25">
      <c r="A109" s="24">
        <f>'240Nm 11mm 0.76m-min'!A12</f>
        <v>20877573</v>
      </c>
      <c r="B109" s="51">
        <f>Table156[[#This Row],[Durata d''esercizio min. Doppie corse]]/(Cycle_max*60*24)</f>
        <v>414.23755952380952</v>
      </c>
      <c r="C109" s="49">
        <f>'240Nm 11mm 0.76m-min'!B12</f>
        <v>7.0049999999999999</v>
      </c>
      <c r="D109" s="24" t="str">
        <f>'240Nm 11mm 0.76m-min'!C12</f>
        <v>Ds18x80</v>
      </c>
      <c r="E109" s="24" t="str">
        <f>'240Nm 11mm 0.76m-min'!D12</f>
        <v>Ds</v>
      </c>
      <c r="F109" s="35">
        <f>'240Nm 11mm 0.76m-min'!E12</f>
        <v>18</v>
      </c>
      <c r="G109" s="14" t="e">
        <f>'240Nm 11mm 0.76m-min'!F12</f>
        <v>#N/A</v>
      </c>
      <c r="H109" s="41">
        <f>'240Nm 11mm 0.76m-min'!G12</f>
        <v>80</v>
      </c>
      <c r="I109" s="24" t="str">
        <f>'240Nm 11mm 0.76m-min'!H12</f>
        <v>J200</v>
      </c>
      <c r="J109" s="35">
        <f>'240Nm 11mm 0.76m-min'!I12</f>
        <v>28</v>
      </c>
      <c r="K109" s="35">
        <f>'240Nm 11mm 0.76m-min'!J12</f>
        <v>35</v>
      </c>
      <c r="L109" s="25">
        <f>'240Nm 11mm 0.76m-min'!K12</f>
        <v>38.04</v>
      </c>
      <c r="M109" s="24" t="str">
        <f>'240Nm 11mm 0.76m-min'!L12</f>
        <v>Alluminio</v>
      </c>
      <c r="N109" s="25">
        <f>'240Nm 11mm 0.76m-min'!M12</f>
        <v>310.5</v>
      </c>
      <c r="O109" s="37">
        <f>'240Nm 11mm 0.76m-min'!N12</f>
        <v>240</v>
      </c>
      <c r="P109" s="41">
        <f>'240Nm 11mm 0.76m-min'!O12</f>
        <v>11</v>
      </c>
      <c r="Q109" s="46">
        <f>'240Nm 11mm 0.76m-min'!P12</f>
        <v>0.76049999999999995</v>
      </c>
      <c r="R109" s="14">
        <f>'240Nm 11mm 0.76m-min'!Q12</f>
        <v>9.625</v>
      </c>
      <c r="S109" s="26">
        <f>'240Nm 11mm 0.76m-min'!R12</f>
        <v>1</v>
      </c>
      <c r="T109" s="24"/>
      <c r="U109" s="24"/>
    </row>
    <row r="110" spans="1:21" hidden="1" x14ac:dyDescent="0.25">
      <c r="A110" s="24">
        <f>'80Nm 33mm 2.28m-min'!A13</f>
        <v>17180585</v>
      </c>
      <c r="B110" s="51">
        <f>Table156[[#This Row],[Durata d''esercizio min. Doppie corse]]/(Cycle_max*60*24)</f>
        <v>340.88462301587299</v>
      </c>
      <c r="C110" s="49">
        <f>'80Nm 33mm 2.28m-min'!B13</f>
        <v>0.622</v>
      </c>
      <c r="D110" s="24" t="str">
        <f>'80Nm 33mm 2.28m-min'!C13</f>
        <v>Tr36x6</v>
      </c>
      <c r="E110" s="24" t="str">
        <f>'80Nm 33mm 2.28m-min'!D13</f>
        <v>Tr</v>
      </c>
      <c r="F110" s="35">
        <f>'80Nm 33mm 2.28m-min'!E13</f>
        <v>36</v>
      </c>
      <c r="G110" s="14" t="e">
        <f>'80Nm 33mm 2.28m-min'!F13</f>
        <v>#N/A</v>
      </c>
      <c r="H110" s="41">
        <f>'80Nm 33mm 2.28m-min'!G13</f>
        <v>6</v>
      </c>
      <c r="I110" s="24" t="str">
        <f>'80Nm 33mm 2.28m-min'!H13</f>
        <v>J</v>
      </c>
      <c r="J110" s="35">
        <f>'80Nm 33mm 2.28m-min'!I13</f>
        <v>67</v>
      </c>
      <c r="K110" s="35">
        <f>'80Nm 33mm 2.28m-min'!J13</f>
        <v>70</v>
      </c>
      <c r="L110" s="25">
        <f>'80Nm 33mm 2.28m-min'!K13</f>
        <v>55.76</v>
      </c>
      <c r="M110" s="24" t="str">
        <f>'80Nm 33mm 2.28m-min'!L13</f>
        <v>Acciaio C15</v>
      </c>
      <c r="N110" s="25">
        <f>'80Nm 33mm 2.28m-min'!M13</f>
        <v>75.3</v>
      </c>
      <c r="O110" s="37">
        <f>'80Nm 33mm 2.28m-min'!N13</f>
        <v>80</v>
      </c>
      <c r="P110" s="41">
        <f>'80Nm 33mm 2.28m-min'!O13</f>
        <v>33</v>
      </c>
      <c r="Q110" s="46">
        <f>'80Nm 33mm 2.28m-min'!P13</f>
        <v>2.2810000000000001</v>
      </c>
      <c r="R110" s="14">
        <f>'80Nm 33mm 2.28m-min'!Q13</f>
        <v>385</v>
      </c>
      <c r="S110" s="26">
        <f>'80Nm 33mm 2.28m-min'!R13</f>
        <v>1</v>
      </c>
      <c r="T110" s="24"/>
      <c r="U110" s="24"/>
    </row>
    <row r="111" spans="1:21" hidden="1" x14ac:dyDescent="0.25">
      <c r="A111" s="24">
        <f>'120Nm 22mm 1.52m-min'!A13</f>
        <v>17180585</v>
      </c>
      <c r="B111" s="51">
        <f>Table156[[#This Row],[Durata d''esercizio min. Doppie corse]]/(Cycle_max*60*24)</f>
        <v>340.88462301587299</v>
      </c>
      <c r="C111" s="49">
        <f>'120Nm 22mm 1.52m-min'!B13</f>
        <v>0.90300000000000002</v>
      </c>
      <c r="D111" s="24" t="str">
        <f>'120Nm 22mm 1.52m-min'!C13</f>
        <v>Tr36x6</v>
      </c>
      <c r="E111" s="24" t="str">
        <f>'120Nm 22mm 1.52m-min'!D13</f>
        <v>Tr</v>
      </c>
      <c r="F111" s="35">
        <f>'120Nm 22mm 1.52m-min'!E13</f>
        <v>36</v>
      </c>
      <c r="G111" s="14" t="e">
        <f>'120Nm 22mm 1.52m-min'!F13</f>
        <v>#N/A</v>
      </c>
      <c r="H111" s="41">
        <f>'120Nm 22mm 1.52m-min'!G13</f>
        <v>6</v>
      </c>
      <c r="I111" s="24" t="str">
        <f>'120Nm 22mm 1.52m-min'!H13</f>
        <v>J</v>
      </c>
      <c r="J111" s="35">
        <f>'120Nm 22mm 1.52m-min'!I13</f>
        <v>67</v>
      </c>
      <c r="K111" s="35">
        <f>'120Nm 22mm 1.52m-min'!J13</f>
        <v>70</v>
      </c>
      <c r="L111" s="25">
        <f>'120Nm 22mm 1.52m-min'!K13</f>
        <v>55.76</v>
      </c>
      <c r="M111" s="24" t="str">
        <f>'120Nm 22mm 1.52m-min'!L13</f>
        <v>Acciaio C15</v>
      </c>
      <c r="N111" s="25">
        <f>'120Nm 22mm 1.52m-min'!M13</f>
        <v>75.3</v>
      </c>
      <c r="O111" s="37">
        <f>'120Nm 22mm 1.52m-min'!N13</f>
        <v>120</v>
      </c>
      <c r="P111" s="41">
        <f>'120Nm 22mm 1.52m-min'!O13</f>
        <v>22</v>
      </c>
      <c r="Q111" s="46">
        <f>'120Nm 22mm 1.52m-min'!P13</f>
        <v>1.5209999999999999</v>
      </c>
      <c r="R111" s="14">
        <f>'120Nm 22mm 1.52m-min'!Q13</f>
        <v>256.66666666666669</v>
      </c>
      <c r="S111" s="26">
        <f>'120Nm 22mm 1.52m-min'!R13</f>
        <v>1</v>
      </c>
      <c r="T111" s="24"/>
      <c r="U111" s="24"/>
    </row>
    <row r="112" spans="1:21" hidden="1" x14ac:dyDescent="0.25">
      <c r="A112" s="24">
        <f>'240Nm 11mm 0.76m-min'!A13</f>
        <v>17180585</v>
      </c>
      <c r="B112" s="51">
        <f>Table156[[#This Row],[Durata d''esercizio min. Doppie corse]]/(Cycle_max*60*24)</f>
        <v>340.88462301587299</v>
      </c>
      <c r="C112" s="49">
        <f>'240Nm 11mm 0.76m-min'!B13</f>
        <v>1.7450000000000001</v>
      </c>
      <c r="D112" s="24" t="str">
        <f>'240Nm 11mm 0.76m-min'!C13</f>
        <v>Tr36x6</v>
      </c>
      <c r="E112" s="24" t="str">
        <f>'240Nm 11mm 0.76m-min'!D13</f>
        <v>Tr</v>
      </c>
      <c r="F112" s="35">
        <f>'240Nm 11mm 0.76m-min'!E13</f>
        <v>36</v>
      </c>
      <c r="G112" s="14" t="e">
        <f>'240Nm 11mm 0.76m-min'!F13</f>
        <v>#N/A</v>
      </c>
      <c r="H112" s="41">
        <f>'240Nm 11mm 0.76m-min'!G13</f>
        <v>6</v>
      </c>
      <c r="I112" s="24" t="str">
        <f>'240Nm 11mm 0.76m-min'!H13</f>
        <v>J</v>
      </c>
      <c r="J112" s="35">
        <f>'240Nm 11mm 0.76m-min'!I13</f>
        <v>67</v>
      </c>
      <c r="K112" s="35">
        <f>'240Nm 11mm 0.76m-min'!J13</f>
        <v>70</v>
      </c>
      <c r="L112" s="25">
        <f>'240Nm 11mm 0.76m-min'!K13</f>
        <v>55.76</v>
      </c>
      <c r="M112" s="24" t="str">
        <f>'240Nm 11mm 0.76m-min'!L13</f>
        <v>Acciaio C15</v>
      </c>
      <c r="N112" s="25">
        <f>'240Nm 11mm 0.76m-min'!M13</f>
        <v>75.3</v>
      </c>
      <c r="O112" s="37">
        <f>'240Nm 11mm 0.76m-min'!N13</f>
        <v>240</v>
      </c>
      <c r="P112" s="41">
        <f>'240Nm 11mm 0.76m-min'!O13</f>
        <v>11</v>
      </c>
      <c r="Q112" s="46">
        <f>'240Nm 11mm 0.76m-min'!P13</f>
        <v>0.76049999999999995</v>
      </c>
      <c r="R112" s="14">
        <f>'240Nm 11mm 0.76m-min'!Q13</f>
        <v>128.33333333333334</v>
      </c>
      <c r="S112" s="26">
        <f>'240Nm 11mm 0.76m-min'!R13</f>
        <v>1</v>
      </c>
      <c r="T112" s="24"/>
      <c r="U112" s="24"/>
    </row>
    <row r="113" spans="1:21" hidden="1" x14ac:dyDescent="0.25">
      <c r="A113" s="24">
        <f>'80Nm 33mm 2.28m-min'!A14</f>
        <v>16627827</v>
      </c>
      <c r="B113" s="51">
        <f>Table156[[#This Row],[Durata d''esercizio min. Doppie corse]]/(Cycle_max*60*24)</f>
        <v>329.9172023809524</v>
      </c>
      <c r="C113" s="49">
        <f>'80Nm 33mm 2.28m-min'!B14</f>
        <v>3.0070000000000001</v>
      </c>
      <c r="D113" s="24" t="str">
        <f>'80Nm 33mm 2.28m-min'!C14</f>
        <v>Ds18x100</v>
      </c>
      <c r="E113" s="24" t="str">
        <f>'80Nm 33mm 2.28m-min'!D14</f>
        <v>Ds</v>
      </c>
      <c r="F113" s="35">
        <f>'80Nm 33mm 2.28m-min'!E14</f>
        <v>18</v>
      </c>
      <c r="G113" s="14" t="e">
        <f>'80Nm 33mm 2.28m-min'!F14</f>
        <v>#N/A</v>
      </c>
      <c r="H113" s="41">
        <f>'80Nm 33mm 2.28m-min'!G14</f>
        <v>100</v>
      </c>
      <c r="I113" s="24" t="str">
        <f>'80Nm 33mm 2.28m-min'!H14</f>
        <v>J200</v>
      </c>
      <c r="J113" s="35">
        <f>'80Nm 33mm 2.28m-min'!I14</f>
        <v>28</v>
      </c>
      <c r="K113" s="35">
        <f>'80Nm 33mm 2.28m-min'!J14</f>
        <v>35</v>
      </c>
      <c r="L113" s="25">
        <f>'80Nm 33mm 2.28m-min'!K14</f>
        <v>38.22</v>
      </c>
      <c r="M113" s="24" t="str">
        <f>'80Nm 33mm 2.28m-min'!L14</f>
        <v>Alluminio</v>
      </c>
      <c r="N113" s="25">
        <f>'80Nm 33mm 2.28m-min'!M14</f>
        <v>243</v>
      </c>
      <c r="O113" s="37">
        <f>'80Nm 33mm 2.28m-min'!N14</f>
        <v>80</v>
      </c>
      <c r="P113" s="41">
        <f>'80Nm 33mm 2.28m-min'!O14</f>
        <v>33</v>
      </c>
      <c r="Q113" s="46">
        <f>'80Nm 33mm 2.28m-min'!P14</f>
        <v>2.2810000000000001</v>
      </c>
      <c r="R113" s="14">
        <f>'80Nm 33mm 2.28m-min'!Q14</f>
        <v>23.1</v>
      </c>
      <c r="S113" s="26">
        <f>'80Nm 33mm 2.28m-min'!R14</f>
        <v>1</v>
      </c>
      <c r="T113" s="24"/>
      <c r="U113" s="24"/>
    </row>
    <row r="114" spans="1:21" hidden="1" x14ac:dyDescent="0.25">
      <c r="A114" s="24">
        <f>'120Nm 22mm 1.52m-min'!A14</f>
        <v>16627827</v>
      </c>
      <c r="B114" s="51">
        <f>Table156[[#This Row],[Durata d''esercizio min. Doppie corse]]/(Cycle_max*60*24)</f>
        <v>329.9172023809524</v>
      </c>
      <c r="C114" s="49">
        <f>'120Nm 22mm 1.52m-min'!B14</f>
        <v>4.4809999999999999</v>
      </c>
      <c r="D114" s="24" t="str">
        <f>'120Nm 22mm 1.52m-min'!C14</f>
        <v>Ds18x100</v>
      </c>
      <c r="E114" s="24" t="str">
        <f>'120Nm 22mm 1.52m-min'!D14</f>
        <v>Ds</v>
      </c>
      <c r="F114" s="35">
        <f>'120Nm 22mm 1.52m-min'!E14</f>
        <v>18</v>
      </c>
      <c r="G114" s="14" t="e">
        <f>'120Nm 22mm 1.52m-min'!F14</f>
        <v>#N/A</v>
      </c>
      <c r="H114" s="41">
        <f>'120Nm 22mm 1.52m-min'!G14</f>
        <v>100</v>
      </c>
      <c r="I114" s="24" t="str">
        <f>'120Nm 22mm 1.52m-min'!H14</f>
        <v>J200</v>
      </c>
      <c r="J114" s="35">
        <f>'120Nm 22mm 1.52m-min'!I14</f>
        <v>28</v>
      </c>
      <c r="K114" s="35">
        <f>'120Nm 22mm 1.52m-min'!J14</f>
        <v>35</v>
      </c>
      <c r="L114" s="25">
        <f>'120Nm 22mm 1.52m-min'!K14</f>
        <v>38.22</v>
      </c>
      <c r="M114" s="24" t="str">
        <f>'120Nm 22mm 1.52m-min'!L14</f>
        <v>Alluminio</v>
      </c>
      <c r="N114" s="25">
        <f>'120Nm 22mm 1.52m-min'!M14</f>
        <v>243</v>
      </c>
      <c r="O114" s="37">
        <f>'120Nm 22mm 1.52m-min'!N14</f>
        <v>120</v>
      </c>
      <c r="P114" s="41">
        <f>'120Nm 22mm 1.52m-min'!O14</f>
        <v>22</v>
      </c>
      <c r="Q114" s="46">
        <f>'120Nm 22mm 1.52m-min'!P14</f>
        <v>1.5209999999999999</v>
      </c>
      <c r="R114" s="14">
        <f>'120Nm 22mm 1.52m-min'!Q14</f>
        <v>15.4</v>
      </c>
      <c r="S114" s="26">
        <f>'120Nm 22mm 1.52m-min'!R14</f>
        <v>1</v>
      </c>
      <c r="T114" s="24"/>
      <c r="U114" s="24"/>
    </row>
    <row r="115" spans="1:21" hidden="1" x14ac:dyDescent="0.25">
      <c r="A115" s="24">
        <f>'240Nm 11mm 0.76m-min'!A14</f>
        <v>16627827</v>
      </c>
      <c r="B115" s="51">
        <f>Table156[[#This Row],[Durata d''esercizio min. Doppie corse]]/(Cycle_max*60*24)</f>
        <v>329.9172023809524</v>
      </c>
      <c r="C115" s="49">
        <f>'240Nm 11mm 0.76m-min'!B14</f>
        <v>8.9019999999999992</v>
      </c>
      <c r="D115" s="24" t="str">
        <f>'240Nm 11mm 0.76m-min'!C14</f>
        <v>Ds18x100</v>
      </c>
      <c r="E115" s="24" t="str">
        <f>'240Nm 11mm 0.76m-min'!D14</f>
        <v>Ds</v>
      </c>
      <c r="F115" s="35">
        <f>'240Nm 11mm 0.76m-min'!E14</f>
        <v>18</v>
      </c>
      <c r="G115" s="14" t="e">
        <f>'240Nm 11mm 0.76m-min'!F14</f>
        <v>#N/A</v>
      </c>
      <c r="H115" s="41">
        <f>'240Nm 11mm 0.76m-min'!G14</f>
        <v>100</v>
      </c>
      <c r="I115" s="24" t="str">
        <f>'240Nm 11mm 0.76m-min'!H14</f>
        <v>J200</v>
      </c>
      <c r="J115" s="35">
        <f>'240Nm 11mm 0.76m-min'!I14</f>
        <v>28</v>
      </c>
      <c r="K115" s="35">
        <f>'240Nm 11mm 0.76m-min'!J14</f>
        <v>35</v>
      </c>
      <c r="L115" s="25">
        <f>'240Nm 11mm 0.76m-min'!K14</f>
        <v>38.22</v>
      </c>
      <c r="M115" s="24" t="str">
        <f>'240Nm 11mm 0.76m-min'!L14</f>
        <v>Alluminio</v>
      </c>
      <c r="N115" s="25">
        <f>'240Nm 11mm 0.76m-min'!M14</f>
        <v>243</v>
      </c>
      <c r="O115" s="37">
        <f>'240Nm 11mm 0.76m-min'!N14</f>
        <v>240</v>
      </c>
      <c r="P115" s="41">
        <f>'240Nm 11mm 0.76m-min'!O14</f>
        <v>11</v>
      </c>
      <c r="Q115" s="46">
        <f>'240Nm 11mm 0.76m-min'!P14</f>
        <v>0.76049999999999995</v>
      </c>
      <c r="R115" s="14">
        <f>'240Nm 11mm 0.76m-min'!Q14</f>
        <v>7.7</v>
      </c>
      <c r="S115" s="26">
        <f>'240Nm 11mm 0.76m-min'!R14</f>
        <v>1</v>
      </c>
      <c r="T115" s="24"/>
      <c r="U115" s="24"/>
    </row>
    <row r="116" spans="1:21" hidden="1" x14ac:dyDescent="0.25">
      <c r="A116" s="24">
        <f>'120Nm 22mm 1.52m-min'!A15</f>
        <v>14173717</v>
      </c>
      <c r="B116" s="51">
        <f>Table156[[#This Row],[Durata d''esercizio min. Doppie corse]]/(Cycle_max*60*24)</f>
        <v>281.22454365079363</v>
      </c>
      <c r="C116" s="49">
        <f>'120Nm 22mm 1.52m-min'!B15</f>
        <v>0.77600000000000002</v>
      </c>
      <c r="D116" s="24" t="str">
        <f>'120Nm 22mm 1.52m-min'!C15</f>
        <v>Tr32x6</v>
      </c>
      <c r="E116" s="24" t="str">
        <f>'120Nm 22mm 1.52m-min'!D15</f>
        <v>Tr</v>
      </c>
      <c r="F116" s="35">
        <f>'120Nm 22mm 1.52m-min'!E15</f>
        <v>32</v>
      </c>
      <c r="G116" s="14" t="e">
        <f>'120Nm 22mm 1.52m-min'!F15</f>
        <v>#N/A</v>
      </c>
      <c r="H116" s="41">
        <f>'120Nm 22mm 1.52m-min'!G15</f>
        <v>6</v>
      </c>
      <c r="I116" s="24" t="str">
        <f>'120Nm 22mm 1.52m-min'!H15</f>
        <v>J</v>
      </c>
      <c r="J116" s="35">
        <f>'120Nm 22mm 1.52m-min'!I15</f>
        <v>45</v>
      </c>
      <c r="K116" s="35">
        <f>'120Nm 22mm 1.52m-min'!J15</f>
        <v>46</v>
      </c>
      <c r="L116" s="25">
        <f>'120Nm 22mm 1.52m-min'!K15</f>
        <v>33.869999999999997</v>
      </c>
      <c r="M116" s="24" t="str">
        <f>'120Nm 22mm 1.52m-min'!L15</f>
        <v>Acciaio inox</v>
      </c>
      <c r="N116" s="25">
        <f>'120Nm 22mm 1.52m-min'!M15</f>
        <v>346.7</v>
      </c>
      <c r="O116" s="37">
        <f>'120Nm 22mm 1.52m-min'!N15</f>
        <v>120</v>
      </c>
      <c r="P116" s="41">
        <f>'120Nm 22mm 1.52m-min'!O15</f>
        <v>22</v>
      </c>
      <c r="Q116" s="46">
        <f>'120Nm 22mm 1.52m-min'!P15</f>
        <v>1.5209999999999999</v>
      </c>
      <c r="R116" s="14">
        <f>'120Nm 22mm 1.52m-min'!Q15</f>
        <v>256.66666666666669</v>
      </c>
      <c r="S116" s="26">
        <f>'120Nm 22mm 1.52m-min'!R15</f>
        <v>1</v>
      </c>
      <c r="T116" s="24"/>
      <c r="U116" s="24"/>
    </row>
    <row r="117" spans="1:21" hidden="1" x14ac:dyDescent="0.25">
      <c r="A117" s="24">
        <f>'240Nm 11mm 0.76m-min'!A15</f>
        <v>14173717</v>
      </c>
      <c r="B117" s="51">
        <f>Table156[[#This Row],[Durata d''esercizio min. Doppie corse]]/(Cycle_max*60*24)</f>
        <v>281.22454365079363</v>
      </c>
      <c r="C117" s="49">
        <f>'240Nm 11mm 0.76m-min'!B15</f>
        <v>1.492</v>
      </c>
      <c r="D117" s="24" t="str">
        <f>'240Nm 11mm 0.76m-min'!C15</f>
        <v>Tr32x6</v>
      </c>
      <c r="E117" s="24" t="str">
        <f>'240Nm 11mm 0.76m-min'!D15</f>
        <v>Tr</v>
      </c>
      <c r="F117" s="35">
        <f>'240Nm 11mm 0.76m-min'!E15</f>
        <v>32</v>
      </c>
      <c r="G117" s="14" t="e">
        <f>'240Nm 11mm 0.76m-min'!F15</f>
        <v>#N/A</v>
      </c>
      <c r="H117" s="41">
        <f>'240Nm 11mm 0.76m-min'!G15</f>
        <v>6</v>
      </c>
      <c r="I117" s="24" t="str">
        <f>'240Nm 11mm 0.76m-min'!H15</f>
        <v>J</v>
      </c>
      <c r="J117" s="35">
        <f>'240Nm 11mm 0.76m-min'!I15</f>
        <v>45</v>
      </c>
      <c r="K117" s="35">
        <f>'240Nm 11mm 0.76m-min'!J15</f>
        <v>46</v>
      </c>
      <c r="L117" s="25">
        <f>'240Nm 11mm 0.76m-min'!K15</f>
        <v>33.869999999999997</v>
      </c>
      <c r="M117" s="24" t="str">
        <f>'240Nm 11mm 0.76m-min'!L15</f>
        <v>Acciaio inox</v>
      </c>
      <c r="N117" s="25">
        <f>'240Nm 11mm 0.76m-min'!M15</f>
        <v>346.7</v>
      </c>
      <c r="O117" s="37">
        <f>'240Nm 11mm 0.76m-min'!N15</f>
        <v>240</v>
      </c>
      <c r="P117" s="41">
        <f>'240Nm 11mm 0.76m-min'!O15</f>
        <v>11</v>
      </c>
      <c r="Q117" s="46">
        <f>'240Nm 11mm 0.76m-min'!P15</f>
        <v>0.76049999999999995</v>
      </c>
      <c r="R117" s="14">
        <f>'240Nm 11mm 0.76m-min'!Q15</f>
        <v>128.33333333333334</v>
      </c>
      <c r="S117" s="26">
        <f>'240Nm 11mm 0.76m-min'!R15</f>
        <v>1</v>
      </c>
      <c r="T117" s="24"/>
      <c r="U117" s="24"/>
    </row>
    <row r="118" spans="1:21" hidden="1" x14ac:dyDescent="0.25">
      <c r="A118" s="24">
        <f>'80Nm 33mm 2.28m-min'!A15</f>
        <v>13196219</v>
      </c>
      <c r="B118" s="51">
        <f>Table156[[#This Row],[Durata d''esercizio min. Doppie corse]]/(Cycle_max*60*24)</f>
        <v>261.82974206349206</v>
      </c>
      <c r="C118" s="49">
        <f>'80Nm 33mm 2.28m-min'!B15</f>
        <v>0.53700000000000003</v>
      </c>
      <c r="D118" s="24" t="str">
        <f>'80Nm 33mm 2.28m-min'!C15</f>
        <v>Tr30x6</v>
      </c>
      <c r="E118" s="24" t="str">
        <f>'80Nm 33mm 2.28m-min'!D15</f>
        <v>Tr</v>
      </c>
      <c r="F118" s="35">
        <f>'80Nm 33mm 2.28m-min'!E15</f>
        <v>30</v>
      </c>
      <c r="G118" s="14" t="e">
        <f>'80Nm 33mm 2.28m-min'!F15</f>
        <v>#N/A</v>
      </c>
      <c r="H118" s="41">
        <f>'80Nm 33mm 2.28m-min'!G15</f>
        <v>6</v>
      </c>
      <c r="I118" s="24" t="str">
        <f>'80Nm 33mm 2.28m-min'!H15</f>
        <v>J</v>
      </c>
      <c r="J118" s="35">
        <f>'80Nm 33mm 2.28m-min'!I15</f>
        <v>38</v>
      </c>
      <c r="K118" s="35">
        <f>'80Nm 33mm 2.28m-min'!J15</f>
        <v>46</v>
      </c>
      <c r="L118" s="25">
        <f>'80Nm 33mm 2.28m-min'!K15</f>
        <v>29.79</v>
      </c>
      <c r="M118" s="24" t="str">
        <f>'80Nm 33mm 2.28m-min'!L15</f>
        <v>Acciaio inox</v>
      </c>
      <c r="N118" s="25">
        <f>'80Nm 33mm 2.28m-min'!M15</f>
        <v>240.9</v>
      </c>
      <c r="O118" s="37">
        <f>'80Nm 33mm 2.28m-min'!N15</f>
        <v>80</v>
      </c>
      <c r="P118" s="41">
        <f>'80Nm 33mm 2.28m-min'!O15</f>
        <v>33</v>
      </c>
      <c r="Q118" s="46">
        <f>'80Nm 33mm 2.28m-min'!P15</f>
        <v>2.2810000000000001</v>
      </c>
      <c r="R118" s="14">
        <f>'80Nm 33mm 2.28m-min'!Q15</f>
        <v>385</v>
      </c>
      <c r="S118" s="26">
        <f>'80Nm 33mm 2.28m-min'!R15</f>
        <v>1</v>
      </c>
      <c r="T118" s="24"/>
      <c r="U118" s="24"/>
    </row>
    <row r="119" spans="1:21" hidden="1" x14ac:dyDescent="0.25">
      <c r="A119" s="24">
        <f>'80Nm 33mm 2.28m-min'!A16</f>
        <v>13196219</v>
      </c>
      <c r="B119" s="51">
        <f>Table156[[#This Row],[Durata d''esercizio min. Doppie corse]]/(Cycle_max*60*24)</f>
        <v>261.82974206349206</v>
      </c>
      <c r="C119" s="49">
        <f>'80Nm 33mm 2.28m-min'!B16</f>
        <v>0.53700000000000003</v>
      </c>
      <c r="D119" s="24" t="str">
        <f>'80Nm 33mm 2.28m-min'!C16</f>
        <v>Tr30x6</v>
      </c>
      <c r="E119" s="24" t="str">
        <f>'80Nm 33mm 2.28m-min'!D16</f>
        <v>Tr</v>
      </c>
      <c r="F119" s="35">
        <f>'80Nm 33mm 2.28m-min'!E16</f>
        <v>30</v>
      </c>
      <c r="G119" s="14" t="e">
        <f>'80Nm 33mm 2.28m-min'!F16</f>
        <v>#N/A</v>
      </c>
      <c r="H119" s="41">
        <f>'80Nm 33mm 2.28m-min'!G16</f>
        <v>6</v>
      </c>
      <c r="I119" s="24" t="str">
        <f>'80Nm 33mm 2.28m-min'!H16</f>
        <v>J</v>
      </c>
      <c r="J119" s="35">
        <f>'80Nm 33mm 2.28m-min'!I16</f>
        <v>45</v>
      </c>
      <c r="K119" s="35">
        <f>'80Nm 33mm 2.28m-min'!J16</f>
        <v>46</v>
      </c>
      <c r="L119" s="25">
        <f>'80Nm 33mm 2.28m-min'!K16</f>
        <v>33.869999999999997</v>
      </c>
      <c r="M119" s="24" t="str">
        <f>'80Nm 33mm 2.28m-min'!L16</f>
        <v>Acciaio inox</v>
      </c>
      <c r="N119" s="25">
        <f>'80Nm 33mm 2.28m-min'!M16</f>
        <v>240.9</v>
      </c>
      <c r="O119" s="37">
        <f>'80Nm 33mm 2.28m-min'!N16</f>
        <v>80</v>
      </c>
      <c r="P119" s="41">
        <f>'80Nm 33mm 2.28m-min'!O16</f>
        <v>33</v>
      </c>
      <c r="Q119" s="46">
        <f>'80Nm 33mm 2.28m-min'!P16</f>
        <v>2.2810000000000001</v>
      </c>
      <c r="R119" s="14">
        <f>'80Nm 33mm 2.28m-min'!Q16</f>
        <v>385</v>
      </c>
      <c r="S119" s="26">
        <f>'80Nm 33mm 2.28m-min'!R16</f>
        <v>1</v>
      </c>
      <c r="T119" s="24"/>
      <c r="U119" s="24"/>
    </row>
    <row r="120" spans="1:21" hidden="1" x14ac:dyDescent="0.25">
      <c r="A120" s="24">
        <f>'120Nm 22mm 1.52m-min'!A16</f>
        <v>13196219</v>
      </c>
      <c r="B120" s="51">
        <f>Table156[[#This Row],[Durata d''esercizio min. Doppie corse]]/(Cycle_max*60*24)</f>
        <v>261.82974206349206</v>
      </c>
      <c r="C120" s="49">
        <f>'120Nm 22mm 1.52m-min'!B16</f>
        <v>0.77600000000000002</v>
      </c>
      <c r="D120" s="24" t="str">
        <f>'120Nm 22mm 1.52m-min'!C16</f>
        <v>Tr30x6</v>
      </c>
      <c r="E120" s="24" t="str">
        <f>'120Nm 22mm 1.52m-min'!D16</f>
        <v>Tr</v>
      </c>
      <c r="F120" s="35">
        <f>'120Nm 22mm 1.52m-min'!E16</f>
        <v>30</v>
      </c>
      <c r="G120" s="14" t="e">
        <f>'120Nm 22mm 1.52m-min'!F16</f>
        <v>#N/A</v>
      </c>
      <c r="H120" s="41">
        <f>'120Nm 22mm 1.52m-min'!G16</f>
        <v>6</v>
      </c>
      <c r="I120" s="24" t="str">
        <f>'120Nm 22mm 1.52m-min'!H16</f>
        <v>J</v>
      </c>
      <c r="J120" s="35">
        <f>'120Nm 22mm 1.52m-min'!I16</f>
        <v>38</v>
      </c>
      <c r="K120" s="35">
        <f>'120Nm 22mm 1.52m-min'!J16</f>
        <v>46</v>
      </c>
      <c r="L120" s="25">
        <f>'120Nm 22mm 1.52m-min'!K16</f>
        <v>29.79</v>
      </c>
      <c r="M120" s="24" t="str">
        <f>'120Nm 22mm 1.52m-min'!L16</f>
        <v>Acciaio inox</v>
      </c>
      <c r="N120" s="25">
        <f>'120Nm 22mm 1.52m-min'!M16</f>
        <v>240.9</v>
      </c>
      <c r="O120" s="37">
        <f>'120Nm 22mm 1.52m-min'!N16</f>
        <v>120</v>
      </c>
      <c r="P120" s="41">
        <f>'120Nm 22mm 1.52m-min'!O16</f>
        <v>22</v>
      </c>
      <c r="Q120" s="46">
        <f>'120Nm 22mm 1.52m-min'!P16</f>
        <v>1.5209999999999999</v>
      </c>
      <c r="R120" s="14">
        <f>'120Nm 22mm 1.52m-min'!Q16</f>
        <v>256.66666666666669</v>
      </c>
      <c r="S120" s="26">
        <f>'120Nm 22mm 1.52m-min'!R16</f>
        <v>1</v>
      </c>
      <c r="T120" s="24"/>
      <c r="U120" s="24"/>
    </row>
    <row r="121" spans="1:21" hidden="1" x14ac:dyDescent="0.25">
      <c r="A121" s="24">
        <f>'120Nm 22mm 1.52m-min'!A17</f>
        <v>13196219</v>
      </c>
      <c r="B121" s="51">
        <f>Table156[[#This Row],[Durata d''esercizio min. Doppie corse]]/(Cycle_max*60*24)</f>
        <v>261.82974206349206</v>
      </c>
      <c r="C121" s="49">
        <f>'120Nm 22mm 1.52m-min'!B17</f>
        <v>0.77600000000000002</v>
      </c>
      <c r="D121" s="24" t="str">
        <f>'120Nm 22mm 1.52m-min'!C17</f>
        <v>Tr30x6</v>
      </c>
      <c r="E121" s="24" t="str">
        <f>'120Nm 22mm 1.52m-min'!D17</f>
        <v>Tr</v>
      </c>
      <c r="F121" s="35">
        <f>'120Nm 22mm 1.52m-min'!E17</f>
        <v>30</v>
      </c>
      <c r="G121" s="14" t="e">
        <f>'120Nm 22mm 1.52m-min'!F17</f>
        <v>#N/A</v>
      </c>
      <c r="H121" s="41">
        <f>'120Nm 22mm 1.52m-min'!G17</f>
        <v>6</v>
      </c>
      <c r="I121" s="24" t="str">
        <f>'120Nm 22mm 1.52m-min'!H17</f>
        <v>J</v>
      </c>
      <c r="J121" s="35">
        <f>'120Nm 22mm 1.52m-min'!I17</f>
        <v>45</v>
      </c>
      <c r="K121" s="35">
        <f>'120Nm 22mm 1.52m-min'!J17</f>
        <v>46</v>
      </c>
      <c r="L121" s="25">
        <f>'120Nm 22mm 1.52m-min'!K17</f>
        <v>33.869999999999997</v>
      </c>
      <c r="M121" s="24" t="str">
        <f>'120Nm 22mm 1.52m-min'!L17</f>
        <v>Acciaio inox</v>
      </c>
      <c r="N121" s="25">
        <f>'120Nm 22mm 1.52m-min'!M17</f>
        <v>240.9</v>
      </c>
      <c r="O121" s="37">
        <f>'120Nm 22mm 1.52m-min'!N17</f>
        <v>120</v>
      </c>
      <c r="P121" s="41">
        <f>'120Nm 22mm 1.52m-min'!O17</f>
        <v>22</v>
      </c>
      <c r="Q121" s="46">
        <f>'120Nm 22mm 1.52m-min'!P17</f>
        <v>1.5209999999999999</v>
      </c>
      <c r="R121" s="14">
        <f>'120Nm 22mm 1.52m-min'!Q17</f>
        <v>256.66666666666669</v>
      </c>
      <c r="S121" s="26">
        <f>'120Nm 22mm 1.52m-min'!R17</f>
        <v>1</v>
      </c>
      <c r="T121" s="24"/>
      <c r="U121" s="24"/>
    </row>
    <row r="122" spans="1:21" hidden="1" x14ac:dyDescent="0.25">
      <c r="A122" s="24">
        <f>'240Nm 11mm 0.76m-min'!A16</f>
        <v>13196219</v>
      </c>
      <c r="B122" s="51">
        <f>Table156[[#This Row],[Durata d''esercizio min. Doppie corse]]/(Cycle_max*60*24)</f>
        <v>261.82974206349206</v>
      </c>
      <c r="C122" s="49">
        <f>'240Nm 11mm 0.76m-min'!B16</f>
        <v>1.492</v>
      </c>
      <c r="D122" s="24" t="str">
        <f>'240Nm 11mm 0.76m-min'!C16</f>
        <v>Tr30x6</v>
      </c>
      <c r="E122" s="24" t="str">
        <f>'240Nm 11mm 0.76m-min'!D16</f>
        <v>Tr</v>
      </c>
      <c r="F122" s="35">
        <f>'240Nm 11mm 0.76m-min'!E16</f>
        <v>30</v>
      </c>
      <c r="G122" s="14" t="e">
        <f>'240Nm 11mm 0.76m-min'!F16</f>
        <v>#N/A</v>
      </c>
      <c r="H122" s="41">
        <f>'240Nm 11mm 0.76m-min'!G16</f>
        <v>6</v>
      </c>
      <c r="I122" s="24" t="str">
        <f>'240Nm 11mm 0.76m-min'!H16</f>
        <v>J</v>
      </c>
      <c r="J122" s="35">
        <f>'240Nm 11mm 0.76m-min'!I16</f>
        <v>38</v>
      </c>
      <c r="K122" s="35">
        <f>'240Nm 11mm 0.76m-min'!J16</f>
        <v>46</v>
      </c>
      <c r="L122" s="25">
        <f>'240Nm 11mm 0.76m-min'!K16</f>
        <v>29.79</v>
      </c>
      <c r="M122" s="24" t="str">
        <f>'240Nm 11mm 0.76m-min'!L16</f>
        <v>Acciaio inox</v>
      </c>
      <c r="N122" s="25">
        <f>'240Nm 11mm 0.76m-min'!M16</f>
        <v>240.9</v>
      </c>
      <c r="O122" s="37">
        <f>'240Nm 11mm 0.76m-min'!N16</f>
        <v>240</v>
      </c>
      <c r="P122" s="41">
        <f>'240Nm 11mm 0.76m-min'!O16</f>
        <v>11</v>
      </c>
      <c r="Q122" s="46">
        <f>'240Nm 11mm 0.76m-min'!P16</f>
        <v>0.76049999999999995</v>
      </c>
      <c r="R122" s="14">
        <f>'240Nm 11mm 0.76m-min'!Q16</f>
        <v>128.33333333333334</v>
      </c>
      <c r="S122" s="26">
        <f>'240Nm 11mm 0.76m-min'!R16</f>
        <v>1</v>
      </c>
      <c r="T122" s="24"/>
      <c r="U122" s="24"/>
    </row>
    <row r="123" spans="1:21" hidden="1" x14ac:dyDescent="0.25">
      <c r="A123" s="24">
        <f>'240Nm 11mm 0.76m-min'!A17</f>
        <v>13196219</v>
      </c>
      <c r="B123" s="51">
        <f>Table156[[#This Row],[Durata d''esercizio min. Doppie corse]]/(Cycle_max*60*24)</f>
        <v>261.82974206349206</v>
      </c>
      <c r="C123" s="49">
        <f>'240Nm 11mm 0.76m-min'!B17</f>
        <v>1.492</v>
      </c>
      <c r="D123" s="24" t="str">
        <f>'240Nm 11mm 0.76m-min'!C17</f>
        <v>Tr30x6</v>
      </c>
      <c r="E123" s="24" t="str">
        <f>'240Nm 11mm 0.76m-min'!D17</f>
        <v>Tr</v>
      </c>
      <c r="F123" s="35">
        <f>'240Nm 11mm 0.76m-min'!E17</f>
        <v>30</v>
      </c>
      <c r="G123" s="14" t="e">
        <f>'240Nm 11mm 0.76m-min'!F17</f>
        <v>#N/A</v>
      </c>
      <c r="H123" s="41">
        <f>'240Nm 11mm 0.76m-min'!G17</f>
        <v>6</v>
      </c>
      <c r="I123" s="24" t="str">
        <f>'240Nm 11mm 0.76m-min'!H17</f>
        <v>J</v>
      </c>
      <c r="J123" s="35">
        <f>'240Nm 11mm 0.76m-min'!I17</f>
        <v>45</v>
      </c>
      <c r="K123" s="35">
        <f>'240Nm 11mm 0.76m-min'!J17</f>
        <v>46</v>
      </c>
      <c r="L123" s="25">
        <f>'240Nm 11mm 0.76m-min'!K17</f>
        <v>33.869999999999997</v>
      </c>
      <c r="M123" s="24" t="str">
        <f>'240Nm 11mm 0.76m-min'!L17</f>
        <v>Acciaio inox</v>
      </c>
      <c r="N123" s="25">
        <f>'240Nm 11mm 0.76m-min'!M17</f>
        <v>240.9</v>
      </c>
      <c r="O123" s="37">
        <f>'240Nm 11mm 0.76m-min'!N17</f>
        <v>240</v>
      </c>
      <c r="P123" s="41">
        <f>'240Nm 11mm 0.76m-min'!O17</f>
        <v>11</v>
      </c>
      <c r="Q123" s="46">
        <f>'240Nm 11mm 0.76m-min'!P17</f>
        <v>0.76049999999999995</v>
      </c>
      <c r="R123" s="14">
        <f>'240Nm 11mm 0.76m-min'!Q17</f>
        <v>128.33333333333334</v>
      </c>
      <c r="S123" s="26">
        <f>'240Nm 11mm 0.76m-min'!R17</f>
        <v>1</v>
      </c>
      <c r="T123" s="24"/>
      <c r="U123" s="24"/>
    </row>
    <row r="124" spans="1:21" hidden="1" x14ac:dyDescent="0.25">
      <c r="A124" s="24">
        <f>'80Nm 33mm 2.28m-min'!A17</f>
        <v>12567828</v>
      </c>
      <c r="B124" s="51">
        <f>Table156[[#This Row],[Durata d''esercizio min. Doppie corse]]/(Cycle_max*60*24)</f>
        <v>249.36166666666668</v>
      </c>
      <c r="C124" s="49">
        <f>'80Nm 33mm 2.28m-min'!B17</f>
        <v>0.53700000000000003</v>
      </c>
      <c r="D124" s="24" t="str">
        <f>'80Nm 33mm 2.28m-min'!C17</f>
        <v>Tr30x6</v>
      </c>
      <c r="E124" s="24" t="str">
        <f>'80Nm 33mm 2.28m-min'!D17</f>
        <v>Tr</v>
      </c>
      <c r="F124" s="35">
        <f>'80Nm 33mm 2.28m-min'!E17</f>
        <v>30</v>
      </c>
      <c r="G124" s="14" t="e">
        <f>'80Nm 33mm 2.28m-min'!F17</f>
        <v>#N/A</v>
      </c>
      <c r="H124" s="41">
        <f>'80Nm 33mm 2.28m-min'!G17</f>
        <v>6</v>
      </c>
      <c r="I124" s="24" t="str">
        <f>'80Nm 33mm 2.28m-min'!H17</f>
        <v>W300</v>
      </c>
      <c r="J124" s="35">
        <f>'80Nm 33mm 2.28m-min'!I17</f>
        <v>38</v>
      </c>
      <c r="K124" s="35">
        <f>'80Nm 33mm 2.28m-min'!J17</f>
        <v>46</v>
      </c>
      <c r="L124" s="25">
        <f>'80Nm 33mm 2.28m-min'!K17</f>
        <v>37.39</v>
      </c>
      <c r="M124" s="24" t="str">
        <f>'80Nm 33mm 2.28m-min'!L17</f>
        <v>Acciaio inox</v>
      </c>
      <c r="N124" s="25">
        <f>'80Nm 33mm 2.28m-min'!M17</f>
        <v>240.9</v>
      </c>
      <c r="O124" s="37">
        <f>'80Nm 33mm 2.28m-min'!N17</f>
        <v>80</v>
      </c>
      <c r="P124" s="41">
        <f>'80Nm 33mm 2.28m-min'!O17</f>
        <v>33</v>
      </c>
      <c r="Q124" s="46">
        <f>'80Nm 33mm 2.28m-min'!P17</f>
        <v>2.2810000000000001</v>
      </c>
      <c r="R124" s="14">
        <f>'80Nm 33mm 2.28m-min'!Q17</f>
        <v>385</v>
      </c>
      <c r="S124" s="26">
        <f>'80Nm 33mm 2.28m-min'!R17</f>
        <v>1</v>
      </c>
      <c r="T124" s="24"/>
      <c r="U124" s="24"/>
    </row>
    <row r="125" spans="1:21" hidden="1" x14ac:dyDescent="0.25">
      <c r="A125" s="24">
        <f>'80Nm 33mm 2.28m-min'!A18</f>
        <v>12567828</v>
      </c>
      <c r="B125" s="51">
        <f>Table156[[#This Row],[Durata d''esercizio min. Doppie corse]]/(Cycle_max*60*24)</f>
        <v>249.36166666666668</v>
      </c>
      <c r="C125" s="49">
        <f>'80Nm 33mm 2.28m-min'!B18</f>
        <v>0.53700000000000003</v>
      </c>
      <c r="D125" s="24" t="str">
        <f>'80Nm 33mm 2.28m-min'!C18</f>
        <v>Tr30x6</v>
      </c>
      <c r="E125" s="24" t="str">
        <f>'80Nm 33mm 2.28m-min'!D18</f>
        <v>Tr</v>
      </c>
      <c r="F125" s="35">
        <f>'80Nm 33mm 2.28m-min'!E18</f>
        <v>30</v>
      </c>
      <c r="G125" s="14" t="e">
        <f>'80Nm 33mm 2.28m-min'!F18</f>
        <v>#N/A</v>
      </c>
      <c r="H125" s="41">
        <f>'80Nm 33mm 2.28m-min'!G18</f>
        <v>6</v>
      </c>
      <c r="I125" s="24" t="str">
        <f>'80Nm 33mm 2.28m-min'!H18</f>
        <v>W300</v>
      </c>
      <c r="J125" s="35">
        <f>'80Nm 33mm 2.28m-min'!I18</f>
        <v>45</v>
      </c>
      <c r="K125" s="35">
        <f>'80Nm 33mm 2.28m-min'!J18</f>
        <v>46</v>
      </c>
      <c r="L125" s="25">
        <f>'80Nm 33mm 2.28m-min'!K18</f>
        <v>43.4</v>
      </c>
      <c r="M125" s="24" t="str">
        <f>'80Nm 33mm 2.28m-min'!L18</f>
        <v>Acciaio inox</v>
      </c>
      <c r="N125" s="25">
        <f>'80Nm 33mm 2.28m-min'!M18</f>
        <v>240.9</v>
      </c>
      <c r="O125" s="37">
        <f>'80Nm 33mm 2.28m-min'!N18</f>
        <v>80</v>
      </c>
      <c r="P125" s="41">
        <f>'80Nm 33mm 2.28m-min'!O18</f>
        <v>33</v>
      </c>
      <c r="Q125" s="46">
        <f>'80Nm 33mm 2.28m-min'!P18</f>
        <v>2.2810000000000001</v>
      </c>
      <c r="R125" s="14">
        <f>'80Nm 33mm 2.28m-min'!Q18</f>
        <v>385</v>
      </c>
      <c r="S125" s="26">
        <f>'80Nm 33mm 2.28m-min'!R18</f>
        <v>1</v>
      </c>
      <c r="T125" s="24"/>
      <c r="U125" s="24"/>
    </row>
    <row r="126" spans="1:21" hidden="1" x14ac:dyDescent="0.25">
      <c r="A126" s="24">
        <f>'120Nm 22mm 1.52m-min'!A18</f>
        <v>12567828</v>
      </c>
      <c r="B126" s="51">
        <f>Table156[[#This Row],[Durata d''esercizio min. Doppie corse]]/(Cycle_max*60*24)</f>
        <v>249.36166666666668</v>
      </c>
      <c r="C126" s="49">
        <f>'120Nm 22mm 1.52m-min'!B18</f>
        <v>0.77600000000000002</v>
      </c>
      <c r="D126" s="24" t="str">
        <f>'120Nm 22mm 1.52m-min'!C18</f>
        <v>Tr30x6</v>
      </c>
      <c r="E126" s="24" t="str">
        <f>'120Nm 22mm 1.52m-min'!D18</f>
        <v>Tr</v>
      </c>
      <c r="F126" s="35">
        <f>'120Nm 22mm 1.52m-min'!E18</f>
        <v>30</v>
      </c>
      <c r="G126" s="14" t="e">
        <f>'120Nm 22mm 1.52m-min'!F18</f>
        <v>#N/A</v>
      </c>
      <c r="H126" s="41">
        <f>'120Nm 22mm 1.52m-min'!G18</f>
        <v>6</v>
      </c>
      <c r="I126" s="24" t="str">
        <f>'120Nm 22mm 1.52m-min'!H18</f>
        <v>W300</v>
      </c>
      <c r="J126" s="35">
        <f>'120Nm 22mm 1.52m-min'!I18</f>
        <v>38</v>
      </c>
      <c r="K126" s="35">
        <f>'120Nm 22mm 1.52m-min'!J18</f>
        <v>46</v>
      </c>
      <c r="L126" s="25">
        <f>'120Nm 22mm 1.52m-min'!K18</f>
        <v>37.39</v>
      </c>
      <c r="M126" s="24" t="str">
        <f>'120Nm 22mm 1.52m-min'!L18</f>
        <v>Acciaio inox</v>
      </c>
      <c r="N126" s="25">
        <f>'120Nm 22mm 1.52m-min'!M18</f>
        <v>240.9</v>
      </c>
      <c r="O126" s="37">
        <f>'120Nm 22mm 1.52m-min'!N18</f>
        <v>120</v>
      </c>
      <c r="P126" s="41">
        <f>'120Nm 22mm 1.52m-min'!O18</f>
        <v>22</v>
      </c>
      <c r="Q126" s="46">
        <f>'120Nm 22mm 1.52m-min'!P18</f>
        <v>1.5209999999999999</v>
      </c>
      <c r="R126" s="14">
        <f>'120Nm 22mm 1.52m-min'!Q18</f>
        <v>256.66666666666669</v>
      </c>
      <c r="S126" s="26">
        <f>'120Nm 22mm 1.52m-min'!R18</f>
        <v>1</v>
      </c>
      <c r="T126" s="24"/>
      <c r="U126" s="24"/>
    </row>
    <row r="127" spans="1:21" hidden="1" x14ac:dyDescent="0.25">
      <c r="A127" s="24">
        <f>'120Nm 22mm 1.52m-min'!A19</f>
        <v>12567828</v>
      </c>
      <c r="B127" s="51">
        <f>Table156[[#This Row],[Durata d''esercizio min. Doppie corse]]/(Cycle_max*60*24)</f>
        <v>249.36166666666668</v>
      </c>
      <c r="C127" s="49">
        <f>'120Nm 22mm 1.52m-min'!B19</f>
        <v>0.77600000000000002</v>
      </c>
      <c r="D127" s="24" t="str">
        <f>'120Nm 22mm 1.52m-min'!C19</f>
        <v>Tr30x6</v>
      </c>
      <c r="E127" s="24" t="str">
        <f>'120Nm 22mm 1.52m-min'!D19</f>
        <v>Tr</v>
      </c>
      <c r="F127" s="35">
        <f>'120Nm 22mm 1.52m-min'!E19</f>
        <v>30</v>
      </c>
      <c r="G127" s="14" t="e">
        <f>'120Nm 22mm 1.52m-min'!F19</f>
        <v>#N/A</v>
      </c>
      <c r="H127" s="41">
        <f>'120Nm 22mm 1.52m-min'!G19</f>
        <v>6</v>
      </c>
      <c r="I127" s="24" t="str">
        <f>'120Nm 22mm 1.52m-min'!H19</f>
        <v>W300</v>
      </c>
      <c r="J127" s="35">
        <f>'120Nm 22mm 1.52m-min'!I19</f>
        <v>45</v>
      </c>
      <c r="K127" s="35">
        <f>'120Nm 22mm 1.52m-min'!J19</f>
        <v>46</v>
      </c>
      <c r="L127" s="25">
        <f>'120Nm 22mm 1.52m-min'!K19</f>
        <v>43.4</v>
      </c>
      <c r="M127" s="24" t="str">
        <f>'120Nm 22mm 1.52m-min'!L19</f>
        <v>Acciaio inox</v>
      </c>
      <c r="N127" s="25">
        <f>'120Nm 22mm 1.52m-min'!M19</f>
        <v>240.9</v>
      </c>
      <c r="O127" s="37">
        <f>'120Nm 22mm 1.52m-min'!N19</f>
        <v>120</v>
      </c>
      <c r="P127" s="41">
        <f>'120Nm 22mm 1.52m-min'!O19</f>
        <v>22</v>
      </c>
      <c r="Q127" s="46">
        <f>'120Nm 22mm 1.52m-min'!P19</f>
        <v>1.5209999999999999</v>
      </c>
      <c r="R127" s="14">
        <f>'120Nm 22mm 1.52m-min'!Q19</f>
        <v>256.66666666666669</v>
      </c>
      <c r="S127" s="26">
        <f>'120Nm 22mm 1.52m-min'!R19</f>
        <v>1</v>
      </c>
      <c r="T127" s="24"/>
      <c r="U127" s="24"/>
    </row>
    <row r="128" spans="1:21" hidden="1" x14ac:dyDescent="0.25">
      <c r="A128" s="24">
        <f>'240Nm 11mm 0.76m-min'!A18</f>
        <v>12567828</v>
      </c>
      <c r="B128" s="51">
        <f>Table156[[#This Row],[Durata d''esercizio min. Doppie corse]]/(Cycle_max*60*24)</f>
        <v>249.36166666666668</v>
      </c>
      <c r="C128" s="49">
        <f>'240Nm 11mm 0.76m-min'!B18</f>
        <v>1.492</v>
      </c>
      <c r="D128" s="24" t="str">
        <f>'240Nm 11mm 0.76m-min'!C18</f>
        <v>Tr30x6</v>
      </c>
      <c r="E128" s="24" t="str">
        <f>'240Nm 11mm 0.76m-min'!D18</f>
        <v>Tr</v>
      </c>
      <c r="F128" s="35">
        <f>'240Nm 11mm 0.76m-min'!E18</f>
        <v>30</v>
      </c>
      <c r="G128" s="14" t="e">
        <f>'240Nm 11mm 0.76m-min'!F18</f>
        <v>#N/A</v>
      </c>
      <c r="H128" s="41">
        <f>'240Nm 11mm 0.76m-min'!G18</f>
        <v>6</v>
      </c>
      <c r="I128" s="24" t="str">
        <f>'240Nm 11mm 0.76m-min'!H18</f>
        <v>W300</v>
      </c>
      <c r="J128" s="35">
        <f>'240Nm 11mm 0.76m-min'!I18</f>
        <v>38</v>
      </c>
      <c r="K128" s="35">
        <f>'240Nm 11mm 0.76m-min'!J18</f>
        <v>46</v>
      </c>
      <c r="L128" s="25">
        <f>'240Nm 11mm 0.76m-min'!K18</f>
        <v>37.39</v>
      </c>
      <c r="M128" s="24" t="str">
        <f>'240Nm 11mm 0.76m-min'!L18</f>
        <v>Acciaio inox</v>
      </c>
      <c r="N128" s="25">
        <f>'240Nm 11mm 0.76m-min'!M18</f>
        <v>240.9</v>
      </c>
      <c r="O128" s="37">
        <f>'240Nm 11mm 0.76m-min'!N18</f>
        <v>240</v>
      </c>
      <c r="P128" s="41">
        <f>'240Nm 11mm 0.76m-min'!O18</f>
        <v>11</v>
      </c>
      <c r="Q128" s="46">
        <f>'240Nm 11mm 0.76m-min'!P18</f>
        <v>0.76049999999999995</v>
      </c>
      <c r="R128" s="14">
        <f>'240Nm 11mm 0.76m-min'!Q18</f>
        <v>128.33333333333334</v>
      </c>
      <c r="S128" s="26">
        <f>'240Nm 11mm 0.76m-min'!R18</f>
        <v>1</v>
      </c>
      <c r="T128" s="24"/>
      <c r="U128" s="24"/>
    </row>
    <row r="129" spans="1:21" hidden="1" x14ac:dyDescent="0.25">
      <c r="A129" s="24">
        <f>'240Nm 11mm 0.76m-min'!A19</f>
        <v>12567828</v>
      </c>
      <c r="B129" s="51">
        <f>Table156[[#This Row],[Durata d''esercizio min. Doppie corse]]/(Cycle_max*60*24)</f>
        <v>249.36166666666668</v>
      </c>
      <c r="C129" s="49">
        <f>'240Nm 11mm 0.76m-min'!B19</f>
        <v>1.492</v>
      </c>
      <c r="D129" s="24" t="str">
        <f>'240Nm 11mm 0.76m-min'!C19</f>
        <v>Tr30x6</v>
      </c>
      <c r="E129" s="24" t="str">
        <f>'240Nm 11mm 0.76m-min'!D19</f>
        <v>Tr</v>
      </c>
      <c r="F129" s="35">
        <f>'240Nm 11mm 0.76m-min'!E19</f>
        <v>30</v>
      </c>
      <c r="G129" s="14" t="e">
        <f>'240Nm 11mm 0.76m-min'!F19</f>
        <v>#N/A</v>
      </c>
      <c r="H129" s="41">
        <f>'240Nm 11mm 0.76m-min'!G19</f>
        <v>6</v>
      </c>
      <c r="I129" s="24" t="str">
        <f>'240Nm 11mm 0.76m-min'!H19</f>
        <v>W300</v>
      </c>
      <c r="J129" s="35">
        <f>'240Nm 11mm 0.76m-min'!I19</f>
        <v>45</v>
      </c>
      <c r="K129" s="35">
        <f>'240Nm 11mm 0.76m-min'!J19</f>
        <v>46</v>
      </c>
      <c r="L129" s="25">
        <f>'240Nm 11mm 0.76m-min'!K19</f>
        <v>43.4</v>
      </c>
      <c r="M129" s="24" t="str">
        <f>'240Nm 11mm 0.76m-min'!L19</f>
        <v>Acciaio inox</v>
      </c>
      <c r="N129" s="25">
        <f>'240Nm 11mm 0.76m-min'!M19</f>
        <v>240.9</v>
      </c>
      <c r="O129" s="37">
        <f>'240Nm 11mm 0.76m-min'!N19</f>
        <v>240</v>
      </c>
      <c r="P129" s="41">
        <f>'240Nm 11mm 0.76m-min'!O19</f>
        <v>11</v>
      </c>
      <c r="Q129" s="46">
        <f>'240Nm 11mm 0.76m-min'!P19</f>
        <v>0.76049999999999995</v>
      </c>
      <c r="R129" s="14">
        <f>'240Nm 11mm 0.76m-min'!Q19</f>
        <v>128.33333333333334</v>
      </c>
      <c r="S129" s="26">
        <f>'240Nm 11mm 0.76m-min'!R19</f>
        <v>1</v>
      </c>
      <c r="T129" s="24"/>
      <c r="U129" s="24"/>
    </row>
    <row r="130" spans="1:21" hidden="1" x14ac:dyDescent="0.25">
      <c r="A130" s="24">
        <f>'80Nm 33mm 2.28m-min'!A19</f>
        <v>11225584</v>
      </c>
      <c r="B130" s="51">
        <f>Table156[[#This Row],[Durata d''esercizio min. Doppie corse]]/(Cycle_max*60*24)</f>
        <v>222.72984126984127</v>
      </c>
      <c r="C130" s="49">
        <f>'80Nm 33mm 2.28m-min'!B19</f>
        <v>0.378</v>
      </c>
      <c r="D130" s="24" t="str">
        <f>'80Nm 33mm 2.28m-min'!C19</f>
        <v>Tr20x4</v>
      </c>
      <c r="E130" s="24" t="str">
        <f>'80Nm 33mm 2.28m-min'!D19</f>
        <v>Tr</v>
      </c>
      <c r="F130" s="35">
        <f>'80Nm 33mm 2.28m-min'!E19</f>
        <v>20</v>
      </c>
      <c r="G130" s="14" t="e">
        <f>'80Nm 33mm 2.28m-min'!F19</f>
        <v>#N/A</v>
      </c>
      <c r="H130" s="41">
        <f>'80Nm 33mm 2.28m-min'!G19</f>
        <v>4</v>
      </c>
      <c r="I130" s="24" t="str">
        <f>'80Nm 33mm 2.28m-min'!H19</f>
        <v>J200</v>
      </c>
      <c r="J130" s="35">
        <f>'80Nm 33mm 2.28m-min'!I19</f>
        <v>32</v>
      </c>
      <c r="K130" s="35">
        <f>'80Nm 33mm 2.28m-min'!J19</f>
        <v>44</v>
      </c>
      <c r="L130" s="25">
        <f>'80Nm 33mm 2.28m-min'!K19</f>
        <v>37.82</v>
      </c>
      <c r="M130" s="24" t="str">
        <f>'80Nm 33mm 2.28m-min'!L19</f>
        <v>Alluminio</v>
      </c>
      <c r="N130" s="25">
        <f>'80Nm 33mm 2.28m-min'!M19</f>
        <v>255</v>
      </c>
      <c r="O130" s="37">
        <f>'80Nm 33mm 2.28m-min'!N19</f>
        <v>80</v>
      </c>
      <c r="P130" s="41">
        <f>'80Nm 33mm 2.28m-min'!O19</f>
        <v>33</v>
      </c>
      <c r="Q130" s="46">
        <f>'80Nm 33mm 2.28m-min'!P19</f>
        <v>2.2810000000000001</v>
      </c>
      <c r="R130" s="14">
        <f>'80Nm 33mm 2.28m-min'!Q19</f>
        <v>577.5</v>
      </c>
      <c r="S130" s="26">
        <f>'80Nm 33mm 2.28m-min'!R19</f>
        <v>1</v>
      </c>
      <c r="T130" s="24"/>
      <c r="U130" s="24"/>
    </row>
    <row r="131" spans="1:21" hidden="1" x14ac:dyDescent="0.25">
      <c r="A131" s="24">
        <f>'120Nm 22mm 1.52m-min'!A20</f>
        <v>11225584</v>
      </c>
      <c r="B131" s="51">
        <f>Table156[[#This Row],[Durata d''esercizio min. Doppie corse]]/(Cycle_max*60*24)</f>
        <v>222.72984126984127</v>
      </c>
      <c r="C131" s="49">
        <f>'120Nm 22mm 1.52m-min'!B20</f>
        <v>0.53700000000000003</v>
      </c>
      <c r="D131" s="24" t="str">
        <f>'120Nm 22mm 1.52m-min'!C20</f>
        <v>Tr20x4</v>
      </c>
      <c r="E131" s="24" t="str">
        <f>'120Nm 22mm 1.52m-min'!D20</f>
        <v>Tr</v>
      </c>
      <c r="F131" s="35">
        <f>'120Nm 22mm 1.52m-min'!E20</f>
        <v>20</v>
      </c>
      <c r="G131" s="14" t="e">
        <f>'120Nm 22mm 1.52m-min'!F20</f>
        <v>#N/A</v>
      </c>
      <c r="H131" s="41">
        <f>'120Nm 22mm 1.52m-min'!G20</f>
        <v>4</v>
      </c>
      <c r="I131" s="24" t="str">
        <f>'120Nm 22mm 1.52m-min'!H20</f>
        <v>J200</v>
      </c>
      <c r="J131" s="35">
        <f>'120Nm 22mm 1.52m-min'!I20</f>
        <v>32</v>
      </c>
      <c r="K131" s="35">
        <f>'120Nm 22mm 1.52m-min'!J20</f>
        <v>44</v>
      </c>
      <c r="L131" s="25">
        <f>'120Nm 22mm 1.52m-min'!K20</f>
        <v>37.82</v>
      </c>
      <c r="M131" s="24" t="str">
        <f>'120Nm 22mm 1.52m-min'!L20</f>
        <v>Alluminio</v>
      </c>
      <c r="N131" s="25">
        <f>'120Nm 22mm 1.52m-min'!M20</f>
        <v>255</v>
      </c>
      <c r="O131" s="37">
        <f>'120Nm 22mm 1.52m-min'!N20</f>
        <v>120</v>
      </c>
      <c r="P131" s="41">
        <f>'120Nm 22mm 1.52m-min'!O20</f>
        <v>22</v>
      </c>
      <c r="Q131" s="46">
        <f>'120Nm 22mm 1.52m-min'!P20</f>
        <v>1.5209999999999999</v>
      </c>
      <c r="R131" s="14">
        <f>'120Nm 22mm 1.52m-min'!Q20</f>
        <v>385</v>
      </c>
      <c r="S131" s="26">
        <f>'120Nm 22mm 1.52m-min'!R20</f>
        <v>1</v>
      </c>
      <c r="T131" s="24"/>
      <c r="U131" s="24"/>
    </row>
    <row r="132" spans="1:21" hidden="1" x14ac:dyDescent="0.25">
      <c r="A132" s="24">
        <f>'240Nm 11mm 0.76m-min'!A20</f>
        <v>11225584</v>
      </c>
      <c r="B132" s="51">
        <f>Table156[[#This Row],[Durata d''esercizio min. Doppie corse]]/(Cycle_max*60*24)</f>
        <v>222.72984126984127</v>
      </c>
      <c r="C132" s="49">
        <f>'240Nm 11mm 0.76m-min'!B20</f>
        <v>1.0149999999999999</v>
      </c>
      <c r="D132" s="24" t="str">
        <f>'240Nm 11mm 0.76m-min'!C20</f>
        <v>Tr20x4</v>
      </c>
      <c r="E132" s="24" t="str">
        <f>'240Nm 11mm 0.76m-min'!D20</f>
        <v>Tr</v>
      </c>
      <c r="F132" s="35">
        <f>'240Nm 11mm 0.76m-min'!E20</f>
        <v>20</v>
      </c>
      <c r="G132" s="14" t="e">
        <f>'240Nm 11mm 0.76m-min'!F20</f>
        <v>#N/A</v>
      </c>
      <c r="H132" s="41">
        <f>'240Nm 11mm 0.76m-min'!G20</f>
        <v>4</v>
      </c>
      <c r="I132" s="24" t="str">
        <f>'240Nm 11mm 0.76m-min'!H20</f>
        <v>J200</v>
      </c>
      <c r="J132" s="35">
        <f>'240Nm 11mm 0.76m-min'!I20</f>
        <v>32</v>
      </c>
      <c r="K132" s="35">
        <f>'240Nm 11mm 0.76m-min'!J20</f>
        <v>44</v>
      </c>
      <c r="L132" s="25">
        <f>'240Nm 11mm 0.76m-min'!K20</f>
        <v>37.82</v>
      </c>
      <c r="M132" s="24" t="str">
        <f>'240Nm 11mm 0.76m-min'!L20</f>
        <v>Alluminio</v>
      </c>
      <c r="N132" s="25">
        <f>'240Nm 11mm 0.76m-min'!M20</f>
        <v>255</v>
      </c>
      <c r="O132" s="37">
        <f>'240Nm 11mm 0.76m-min'!N20</f>
        <v>240</v>
      </c>
      <c r="P132" s="41">
        <f>'240Nm 11mm 0.76m-min'!O20</f>
        <v>11</v>
      </c>
      <c r="Q132" s="46">
        <f>'240Nm 11mm 0.76m-min'!P20</f>
        <v>0.76049999999999995</v>
      </c>
      <c r="R132" s="14">
        <f>'240Nm 11mm 0.76m-min'!Q20</f>
        <v>192.5</v>
      </c>
      <c r="S132" s="26">
        <f>'240Nm 11mm 0.76m-min'!R20</f>
        <v>1</v>
      </c>
      <c r="T132" s="24"/>
      <c r="U132" s="24"/>
    </row>
    <row r="133" spans="1:21" hidden="1" x14ac:dyDescent="0.25">
      <c r="A133" s="24">
        <f>'80Nm 33mm 2.28m-min'!A20</f>
        <v>10381759</v>
      </c>
      <c r="B133" s="51">
        <f>Table156[[#This Row],[Durata d''esercizio min. Doppie corse]]/(Cycle_max*60*24)</f>
        <v>205.98728174603175</v>
      </c>
      <c r="C133" s="49">
        <f>'80Nm 33mm 2.28m-min'!B20</f>
        <v>0.45800000000000002</v>
      </c>
      <c r="D133" s="24" t="str">
        <f>'80Nm 33mm 2.28m-min'!C20</f>
        <v>Tr28x5</v>
      </c>
      <c r="E133" s="24" t="str">
        <f>'80Nm 33mm 2.28m-min'!D20</f>
        <v>Tr</v>
      </c>
      <c r="F133" s="35">
        <f>'80Nm 33mm 2.28m-min'!E20</f>
        <v>28</v>
      </c>
      <c r="G133" s="14" t="e">
        <f>'80Nm 33mm 2.28m-min'!F20</f>
        <v>#N/A</v>
      </c>
      <c r="H133" s="41">
        <f>'80Nm 33mm 2.28m-min'!G20</f>
        <v>5</v>
      </c>
      <c r="I133" s="24" t="str">
        <f>'80Nm 33mm 2.28m-min'!H20</f>
        <v>J</v>
      </c>
      <c r="J133" s="35">
        <f>'80Nm 33mm 2.28m-min'!I20</f>
        <v>38</v>
      </c>
      <c r="K133" s="35">
        <f>'80Nm 33mm 2.28m-min'!J20</f>
        <v>46</v>
      </c>
      <c r="L133" s="25">
        <f>'80Nm 33mm 2.28m-min'!K20</f>
        <v>25.1</v>
      </c>
      <c r="M133" s="24" t="str">
        <f>'80Nm 33mm 2.28m-min'!L20</f>
        <v>Acciaio inox</v>
      </c>
      <c r="N133" s="25">
        <f>'80Nm 33mm 2.28m-min'!M20</f>
        <v>194.9</v>
      </c>
      <c r="O133" s="37">
        <f>'80Nm 33mm 2.28m-min'!N20</f>
        <v>80</v>
      </c>
      <c r="P133" s="41">
        <f>'80Nm 33mm 2.28m-min'!O20</f>
        <v>33</v>
      </c>
      <c r="Q133" s="46">
        <f>'80Nm 33mm 2.28m-min'!P20</f>
        <v>2.2810000000000001</v>
      </c>
      <c r="R133" s="14">
        <f>'80Nm 33mm 2.28m-min'!Q20</f>
        <v>462</v>
      </c>
      <c r="S133" s="26">
        <f>'80Nm 33mm 2.28m-min'!R20</f>
        <v>1</v>
      </c>
      <c r="T133" s="24"/>
      <c r="U133" s="24"/>
    </row>
    <row r="134" spans="1:21" hidden="1" x14ac:dyDescent="0.25">
      <c r="A134" s="24">
        <f>'120Nm 22mm 1.52m-min'!A21</f>
        <v>10381759</v>
      </c>
      <c r="B134" s="51">
        <f>Table156[[#This Row],[Durata d''esercizio min. Doppie corse]]/(Cycle_max*60*24)</f>
        <v>205.98728174603175</v>
      </c>
      <c r="C134" s="49">
        <f>'120Nm 22mm 1.52m-min'!B21</f>
        <v>0.65700000000000003</v>
      </c>
      <c r="D134" s="24" t="str">
        <f>'120Nm 22mm 1.52m-min'!C21</f>
        <v>Tr28x5</v>
      </c>
      <c r="E134" s="24" t="str">
        <f>'120Nm 22mm 1.52m-min'!D21</f>
        <v>Tr</v>
      </c>
      <c r="F134" s="35">
        <f>'120Nm 22mm 1.52m-min'!E21</f>
        <v>28</v>
      </c>
      <c r="G134" s="14" t="e">
        <f>'120Nm 22mm 1.52m-min'!F21</f>
        <v>#N/A</v>
      </c>
      <c r="H134" s="41">
        <f>'120Nm 22mm 1.52m-min'!G21</f>
        <v>5</v>
      </c>
      <c r="I134" s="24" t="str">
        <f>'120Nm 22mm 1.52m-min'!H21</f>
        <v>J</v>
      </c>
      <c r="J134" s="35">
        <f>'120Nm 22mm 1.52m-min'!I21</f>
        <v>38</v>
      </c>
      <c r="K134" s="35">
        <f>'120Nm 22mm 1.52m-min'!J21</f>
        <v>46</v>
      </c>
      <c r="L134" s="25">
        <f>'120Nm 22mm 1.52m-min'!K21</f>
        <v>25.1</v>
      </c>
      <c r="M134" s="24" t="str">
        <f>'120Nm 22mm 1.52m-min'!L21</f>
        <v>Acciaio inox</v>
      </c>
      <c r="N134" s="25">
        <f>'120Nm 22mm 1.52m-min'!M21</f>
        <v>194.9</v>
      </c>
      <c r="O134" s="37">
        <f>'120Nm 22mm 1.52m-min'!N21</f>
        <v>120</v>
      </c>
      <c r="P134" s="41">
        <f>'120Nm 22mm 1.52m-min'!O21</f>
        <v>22</v>
      </c>
      <c r="Q134" s="46">
        <f>'120Nm 22mm 1.52m-min'!P21</f>
        <v>1.5209999999999999</v>
      </c>
      <c r="R134" s="14">
        <f>'120Nm 22mm 1.52m-min'!Q21</f>
        <v>308</v>
      </c>
      <c r="S134" s="26">
        <f>'120Nm 22mm 1.52m-min'!R21</f>
        <v>1</v>
      </c>
      <c r="T134" s="24"/>
      <c r="U134" s="24"/>
    </row>
    <row r="135" spans="1:21" hidden="1" x14ac:dyDescent="0.25">
      <c r="A135" s="24">
        <f>'240Nm 11mm 0.76m-min'!A21</f>
        <v>10381759</v>
      </c>
      <c r="B135" s="51">
        <f>Table156[[#This Row],[Durata d''esercizio min. Doppie corse]]/(Cycle_max*60*24)</f>
        <v>205.98728174603175</v>
      </c>
      <c r="C135" s="49">
        <f>'240Nm 11mm 0.76m-min'!B21</f>
        <v>1.254</v>
      </c>
      <c r="D135" s="24" t="str">
        <f>'240Nm 11mm 0.76m-min'!C21</f>
        <v>Tr28x5</v>
      </c>
      <c r="E135" s="24" t="str">
        <f>'240Nm 11mm 0.76m-min'!D21</f>
        <v>Tr</v>
      </c>
      <c r="F135" s="35">
        <f>'240Nm 11mm 0.76m-min'!E21</f>
        <v>28</v>
      </c>
      <c r="G135" s="14" t="e">
        <f>'240Nm 11mm 0.76m-min'!F21</f>
        <v>#N/A</v>
      </c>
      <c r="H135" s="41">
        <f>'240Nm 11mm 0.76m-min'!G21</f>
        <v>5</v>
      </c>
      <c r="I135" s="24" t="str">
        <f>'240Nm 11mm 0.76m-min'!H21</f>
        <v>J</v>
      </c>
      <c r="J135" s="35">
        <f>'240Nm 11mm 0.76m-min'!I21</f>
        <v>38</v>
      </c>
      <c r="K135" s="35">
        <f>'240Nm 11mm 0.76m-min'!J21</f>
        <v>46</v>
      </c>
      <c r="L135" s="25">
        <f>'240Nm 11mm 0.76m-min'!K21</f>
        <v>25.1</v>
      </c>
      <c r="M135" s="24" t="str">
        <f>'240Nm 11mm 0.76m-min'!L21</f>
        <v>Acciaio inox</v>
      </c>
      <c r="N135" s="25">
        <f>'240Nm 11mm 0.76m-min'!M21</f>
        <v>194.9</v>
      </c>
      <c r="O135" s="37">
        <f>'240Nm 11mm 0.76m-min'!N21</f>
        <v>240</v>
      </c>
      <c r="P135" s="41">
        <f>'240Nm 11mm 0.76m-min'!O21</f>
        <v>11</v>
      </c>
      <c r="Q135" s="46">
        <f>'240Nm 11mm 0.76m-min'!P21</f>
        <v>0.76049999999999995</v>
      </c>
      <c r="R135" s="14">
        <f>'240Nm 11mm 0.76m-min'!Q21</f>
        <v>154</v>
      </c>
      <c r="S135" s="26">
        <f>'240Nm 11mm 0.76m-min'!R21</f>
        <v>1</v>
      </c>
      <c r="T135" s="24"/>
      <c r="U135" s="24"/>
    </row>
    <row r="136" spans="1:21" hidden="1" x14ac:dyDescent="0.25">
      <c r="A136" s="24">
        <f>'80Nm 33mm 2.28m-min'!A21</f>
        <v>10257824</v>
      </c>
      <c r="B136" s="51">
        <f>Table156[[#This Row],[Durata d''esercizio min. Doppie corse]]/(Cycle_max*60*24)</f>
        <v>203.52825396825398</v>
      </c>
      <c r="C136" s="49">
        <f>'80Nm 33mm 2.28m-min'!B21</f>
        <v>0.64900000000000002</v>
      </c>
      <c r="D136" s="24" t="str">
        <f>'80Nm 33mm 2.28m-min'!C21</f>
        <v>Ds20x20</v>
      </c>
      <c r="E136" s="24" t="str">
        <f>'80Nm 33mm 2.28m-min'!D21</f>
        <v>Ds</v>
      </c>
      <c r="F136" s="35">
        <f>'80Nm 33mm 2.28m-min'!E21</f>
        <v>20</v>
      </c>
      <c r="G136" s="14" t="e">
        <f>'80Nm 33mm 2.28m-min'!F21</f>
        <v>#N/A</v>
      </c>
      <c r="H136" s="41">
        <f>'80Nm 33mm 2.28m-min'!G21</f>
        <v>20</v>
      </c>
      <c r="I136" s="24" t="str">
        <f>'80Nm 33mm 2.28m-min'!H21</f>
        <v>J</v>
      </c>
      <c r="J136" s="35">
        <f>'80Nm 33mm 2.28m-min'!I21</f>
        <v>32</v>
      </c>
      <c r="K136" s="35">
        <f>'80Nm 33mm 2.28m-min'!J21</f>
        <v>44</v>
      </c>
      <c r="L136" s="25">
        <f>'80Nm 33mm 2.28m-min'!K21</f>
        <v>33.28</v>
      </c>
      <c r="M136" s="24" t="str">
        <f>'80Nm 33mm 2.28m-min'!L21</f>
        <v>Alluminio</v>
      </c>
      <c r="N136" s="25">
        <f>'80Nm 33mm 2.28m-min'!M21</f>
        <v>270</v>
      </c>
      <c r="O136" s="37">
        <f>'80Nm 33mm 2.28m-min'!N21</f>
        <v>80</v>
      </c>
      <c r="P136" s="41">
        <f>'80Nm 33mm 2.28m-min'!O21</f>
        <v>33</v>
      </c>
      <c r="Q136" s="46">
        <f>'80Nm 33mm 2.28m-min'!P21</f>
        <v>2.2810000000000001</v>
      </c>
      <c r="R136" s="14">
        <f>'80Nm 33mm 2.28m-min'!Q21</f>
        <v>115.5</v>
      </c>
      <c r="S136" s="26">
        <f>'80Nm 33mm 2.28m-min'!R21</f>
        <v>1</v>
      </c>
      <c r="T136" s="24"/>
      <c r="U136" s="24"/>
    </row>
    <row r="137" spans="1:21" hidden="1" x14ac:dyDescent="0.25">
      <c r="A137" s="24">
        <f>'80Nm 33mm 2.28m-min'!A22</f>
        <v>10257824</v>
      </c>
      <c r="B137" s="51">
        <f>Table156[[#This Row],[Durata d''esercizio min. Doppie corse]]/(Cycle_max*60*24)</f>
        <v>203.52825396825398</v>
      </c>
      <c r="C137" s="49">
        <f>'80Nm 33mm 2.28m-min'!B22</f>
        <v>0.64900000000000002</v>
      </c>
      <c r="D137" s="24" t="str">
        <f>'80Nm 33mm 2.28m-min'!C22</f>
        <v>Ds20x20</v>
      </c>
      <c r="E137" s="24" t="str">
        <f>'80Nm 33mm 2.28m-min'!D22</f>
        <v>Ds</v>
      </c>
      <c r="F137" s="35">
        <f>'80Nm 33mm 2.28m-min'!E22</f>
        <v>20</v>
      </c>
      <c r="G137" s="14" t="e">
        <f>'80Nm 33mm 2.28m-min'!F22</f>
        <v>#N/A</v>
      </c>
      <c r="H137" s="41">
        <f>'80Nm 33mm 2.28m-min'!G22</f>
        <v>20</v>
      </c>
      <c r="I137" s="24" t="str">
        <f>'80Nm 33mm 2.28m-min'!H22</f>
        <v>J</v>
      </c>
      <c r="J137" s="35">
        <f>'80Nm 33mm 2.28m-min'!I22</f>
        <v>32</v>
      </c>
      <c r="K137" s="35">
        <f>'80Nm 33mm 2.28m-min'!J22</f>
        <v>44</v>
      </c>
      <c r="L137" s="25">
        <f>'80Nm 33mm 2.28m-min'!K22</f>
        <v>33.28</v>
      </c>
      <c r="M137" s="24" t="str">
        <f>'80Nm 33mm 2.28m-min'!L22</f>
        <v>Acciaio inox</v>
      </c>
      <c r="N137" s="25">
        <f>'80Nm 33mm 2.28m-min'!M22</f>
        <v>154.97999999999999</v>
      </c>
      <c r="O137" s="37">
        <f>'80Nm 33mm 2.28m-min'!N22</f>
        <v>80</v>
      </c>
      <c r="P137" s="41">
        <f>'80Nm 33mm 2.28m-min'!O22</f>
        <v>33</v>
      </c>
      <c r="Q137" s="46">
        <f>'80Nm 33mm 2.28m-min'!P22</f>
        <v>2.2810000000000001</v>
      </c>
      <c r="R137" s="14">
        <f>'80Nm 33mm 2.28m-min'!Q22</f>
        <v>115.5</v>
      </c>
      <c r="S137" s="26">
        <f>'80Nm 33mm 2.28m-min'!R22</f>
        <v>1</v>
      </c>
      <c r="T137" s="24"/>
      <c r="U137" s="24"/>
    </row>
    <row r="138" spans="1:21" hidden="1" x14ac:dyDescent="0.25">
      <c r="A138" s="24">
        <f>'120Nm 22mm 1.52m-min'!A22</f>
        <v>10257824</v>
      </c>
      <c r="B138" s="51">
        <f>Table156[[#This Row],[Durata d''esercizio min. Doppie corse]]/(Cycle_max*60*24)</f>
        <v>203.52825396825398</v>
      </c>
      <c r="C138" s="49">
        <f>'120Nm 22mm 1.52m-min'!B22</f>
        <v>0.94399999999999995</v>
      </c>
      <c r="D138" s="24" t="str">
        <f>'120Nm 22mm 1.52m-min'!C22</f>
        <v>Ds20x20</v>
      </c>
      <c r="E138" s="24" t="str">
        <f>'120Nm 22mm 1.52m-min'!D22</f>
        <v>Ds</v>
      </c>
      <c r="F138" s="35">
        <f>'120Nm 22mm 1.52m-min'!E22</f>
        <v>20</v>
      </c>
      <c r="G138" s="14" t="e">
        <f>'120Nm 22mm 1.52m-min'!F22</f>
        <v>#N/A</v>
      </c>
      <c r="H138" s="41">
        <f>'120Nm 22mm 1.52m-min'!G22</f>
        <v>20</v>
      </c>
      <c r="I138" s="24" t="str">
        <f>'120Nm 22mm 1.52m-min'!H22</f>
        <v>J</v>
      </c>
      <c r="J138" s="35">
        <f>'120Nm 22mm 1.52m-min'!I22</f>
        <v>32</v>
      </c>
      <c r="K138" s="35">
        <f>'120Nm 22mm 1.52m-min'!J22</f>
        <v>44</v>
      </c>
      <c r="L138" s="25">
        <f>'120Nm 22mm 1.52m-min'!K22</f>
        <v>33.28</v>
      </c>
      <c r="M138" s="24" t="str">
        <f>'120Nm 22mm 1.52m-min'!L22</f>
        <v>Alluminio</v>
      </c>
      <c r="N138" s="25">
        <f>'120Nm 22mm 1.52m-min'!M22</f>
        <v>270</v>
      </c>
      <c r="O138" s="37">
        <f>'120Nm 22mm 1.52m-min'!N22</f>
        <v>120</v>
      </c>
      <c r="P138" s="41">
        <f>'120Nm 22mm 1.52m-min'!O22</f>
        <v>22</v>
      </c>
      <c r="Q138" s="46">
        <f>'120Nm 22mm 1.52m-min'!P22</f>
        <v>1.5209999999999999</v>
      </c>
      <c r="R138" s="14">
        <f>'120Nm 22mm 1.52m-min'!Q22</f>
        <v>77</v>
      </c>
      <c r="S138" s="26">
        <f>'120Nm 22mm 1.52m-min'!R22</f>
        <v>1</v>
      </c>
      <c r="T138" s="24"/>
      <c r="U138" s="24"/>
    </row>
    <row r="139" spans="1:21" hidden="1" x14ac:dyDescent="0.25">
      <c r="A139" s="24">
        <f>'120Nm 22mm 1.52m-min'!A23</f>
        <v>10257824</v>
      </c>
      <c r="B139" s="51">
        <f>Table156[[#This Row],[Durata d''esercizio min. Doppie corse]]/(Cycle_max*60*24)</f>
        <v>203.52825396825398</v>
      </c>
      <c r="C139" s="49">
        <f>'120Nm 22mm 1.52m-min'!B23</f>
        <v>0.94399999999999995</v>
      </c>
      <c r="D139" s="24" t="str">
        <f>'120Nm 22mm 1.52m-min'!C23</f>
        <v>Ds20x20</v>
      </c>
      <c r="E139" s="24" t="str">
        <f>'120Nm 22mm 1.52m-min'!D23</f>
        <v>Ds</v>
      </c>
      <c r="F139" s="35">
        <f>'120Nm 22mm 1.52m-min'!E23</f>
        <v>20</v>
      </c>
      <c r="G139" s="14" t="e">
        <f>'120Nm 22mm 1.52m-min'!F23</f>
        <v>#N/A</v>
      </c>
      <c r="H139" s="41">
        <f>'120Nm 22mm 1.52m-min'!G23</f>
        <v>20</v>
      </c>
      <c r="I139" s="24" t="str">
        <f>'120Nm 22mm 1.52m-min'!H23</f>
        <v>J</v>
      </c>
      <c r="J139" s="35">
        <f>'120Nm 22mm 1.52m-min'!I23</f>
        <v>32</v>
      </c>
      <c r="K139" s="35">
        <f>'120Nm 22mm 1.52m-min'!J23</f>
        <v>44</v>
      </c>
      <c r="L139" s="25">
        <f>'120Nm 22mm 1.52m-min'!K23</f>
        <v>33.28</v>
      </c>
      <c r="M139" s="24" t="str">
        <f>'120Nm 22mm 1.52m-min'!L23</f>
        <v>Acciaio inox</v>
      </c>
      <c r="N139" s="25">
        <f>'120Nm 22mm 1.52m-min'!M23</f>
        <v>154.97999999999999</v>
      </c>
      <c r="O139" s="37">
        <f>'120Nm 22mm 1.52m-min'!N23</f>
        <v>120</v>
      </c>
      <c r="P139" s="41">
        <f>'120Nm 22mm 1.52m-min'!O23</f>
        <v>22</v>
      </c>
      <c r="Q139" s="46">
        <f>'120Nm 22mm 1.52m-min'!P23</f>
        <v>1.5209999999999999</v>
      </c>
      <c r="R139" s="14">
        <f>'120Nm 22mm 1.52m-min'!Q23</f>
        <v>77</v>
      </c>
      <c r="S139" s="26">
        <f>'120Nm 22mm 1.52m-min'!R23</f>
        <v>1</v>
      </c>
      <c r="T139" s="24"/>
      <c r="U139" s="24"/>
    </row>
    <row r="140" spans="1:21" hidden="1" x14ac:dyDescent="0.25">
      <c r="A140" s="24">
        <f>'240Nm 11mm 0.76m-min'!A22</f>
        <v>10257824</v>
      </c>
      <c r="B140" s="51">
        <f>Table156[[#This Row],[Durata d''esercizio min. Doppie corse]]/(Cycle_max*60*24)</f>
        <v>203.52825396825398</v>
      </c>
      <c r="C140" s="49">
        <f>'240Nm 11mm 0.76m-min'!B22</f>
        <v>1.8280000000000001</v>
      </c>
      <c r="D140" s="24" t="str">
        <f>'240Nm 11mm 0.76m-min'!C22</f>
        <v>Ds20x20</v>
      </c>
      <c r="E140" s="24" t="str">
        <f>'240Nm 11mm 0.76m-min'!D22</f>
        <v>Ds</v>
      </c>
      <c r="F140" s="35">
        <f>'240Nm 11mm 0.76m-min'!E22</f>
        <v>20</v>
      </c>
      <c r="G140" s="14" t="e">
        <f>'240Nm 11mm 0.76m-min'!F22</f>
        <v>#N/A</v>
      </c>
      <c r="H140" s="41">
        <f>'240Nm 11mm 0.76m-min'!G22</f>
        <v>20</v>
      </c>
      <c r="I140" s="24" t="str">
        <f>'240Nm 11mm 0.76m-min'!H22</f>
        <v>J</v>
      </c>
      <c r="J140" s="35">
        <f>'240Nm 11mm 0.76m-min'!I22</f>
        <v>32</v>
      </c>
      <c r="K140" s="35">
        <f>'240Nm 11mm 0.76m-min'!J22</f>
        <v>44</v>
      </c>
      <c r="L140" s="25">
        <f>'240Nm 11mm 0.76m-min'!K22</f>
        <v>33.28</v>
      </c>
      <c r="M140" s="24" t="str">
        <f>'240Nm 11mm 0.76m-min'!L22</f>
        <v>Alluminio</v>
      </c>
      <c r="N140" s="25">
        <f>'240Nm 11mm 0.76m-min'!M22</f>
        <v>270</v>
      </c>
      <c r="O140" s="37">
        <f>'240Nm 11mm 0.76m-min'!N22</f>
        <v>240</v>
      </c>
      <c r="P140" s="41">
        <f>'240Nm 11mm 0.76m-min'!O22</f>
        <v>11</v>
      </c>
      <c r="Q140" s="46">
        <f>'240Nm 11mm 0.76m-min'!P22</f>
        <v>0.76049999999999995</v>
      </c>
      <c r="R140" s="14">
        <f>'240Nm 11mm 0.76m-min'!Q22</f>
        <v>38.5</v>
      </c>
      <c r="S140" s="26">
        <f>'240Nm 11mm 0.76m-min'!R22</f>
        <v>1</v>
      </c>
      <c r="T140" s="24"/>
      <c r="U140" s="24"/>
    </row>
    <row r="141" spans="1:21" hidden="1" x14ac:dyDescent="0.25">
      <c r="A141" s="24">
        <f>'240Nm 11mm 0.76m-min'!A23</f>
        <v>10257824</v>
      </c>
      <c r="B141" s="51">
        <f>Table156[[#This Row],[Durata d''esercizio min. Doppie corse]]/(Cycle_max*60*24)</f>
        <v>203.52825396825398</v>
      </c>
      <c r="C141" s="49">
        <f>'240Nm 11mm 0.76m-min'!B23</f>
        <v>1.8280000000000001</v>
      </c>
      <c r="D141" s="24" t="str">
        <f>'240Nm 11mm 0.76m-min'!C23</f>
        <v>Ds20x20</v>
      </c>
      <c r="E141" s="24" t="str">
        <f>'240Nm 11mm 0.76m-min'!D23</f>
        <v>Ds</v>
      </c>
      <c r="F141" s="35">
        <f>'240Nm 11mm 0.76m-min'!E23</f>
        <v>20</v>
      </c>
      <c r="G141" s="14" t="e">
        <f>'240Nm 11mm 0.76m-min'!F23</f>
        <v>#N/A</v>
      </c>
      <c r="H141" s="41">
        <f>'240Nm 11mm 0.76m-min'!G23</f>
        <v>20</v>
      </c>
      <c r="I141" s="24" t="str">
        <f>'240Nm 11mm 0.76m-min'!H23</f>
        <v>J</v>
      </c>
      <c r="J141" s="35">
        <f>'240Nm 11mm 0.76m-min'!I23</f>
        <v>32</v>
      </c>
      <c r="K141" s="35">
        <f>'240Nm 11mm 0.76m-min'!J23</f>
        <v>44</v>
      </c>
      <c r="L141" s="25">
        <f>'240Nm 11mm 0.76m-min'!K23</f>
        <v>33.28</v>
      </c>
      <c r="M141" s="24" t="str">
        <f>'240Nm 11mm 0.76m-min'!L23</f>
        <v>Acciaio inox</v>
      </c>
      <c r="N141" s="25">
        <f>'240Nm 11mm 0.76m-min'!M23</f>
        <v>154.97999999999999</v>
      </c>
      <c r="O141" s="37">
        <f>'240Nm 11mm 0.76m-min'!N23</f>
        <v>240</v>
      </c>
      <c r="P141" s="41">
        <f>'240Nm 11mm 0.76m-min'!O23</f>
        <v>11</v>
      </c>
      <c r="Q141" s="46">
        <f>'240Nm 11mm 0.76m-min'!P23</f>
        <v>0.76049999999999995</v>
      </c>
      <c r="R141" s="14">
        <f>'240Nm 11mm 0.76m-min'!Q23</f>
        <v>38.5</v>
      </c>
      <c r="S141" s="26">
        <f>'240Nm 11mm 0.76m-min'!R23</f>
        <v>1</v>
      </c>
      <c r="T141" s="24"/>
      <c r="U141" s="24"/>
    </row>
    <row r="142" spans="1:21" hidden="1" x14ac:dyDescent="0.25">
      <c r="A142" s="24">
        <f>'120Nm 22mm 1.52m-min'!A24</f>
        <v>9921602</v>
      </c>
      <c r="B142" s="51">
        <f>Table156[[#This Row],[Durata d''esercizio min. Doppie corse]]/(Cycle_max*60*24)</f>
        <v>196.85718253968253</v>
      </c>
      <c r="C142" s="49">
        <f>'120Nm 22mm 1.52m-min'!B24</f>
        <v>0.77600000000000002</v>
      </c>
      <c r="D142" s="24" t="str">
        <f>'120Nm 22mm 1.52m-min'!C24</f>
        <v>Tr32x6</v>
      </c>
      <c r="E142" s="24" t="str">
        <f>'120Nm 22mm 1.52m-min'!D24</f>
        <v>Tr</v>
      </c>
      <c r="F142" s="35">
        <f>'120Nm 22mm 1.52m-min'!E24</f>
        <v>32</v>
      </c>
      <c r="G142" s="14" t="e">
        <f>'120Nm 22mm 1.52m-min'!F24</f>
        <v>#N/A</v>
      </c>
      <c r="H142" s="41">
        <f>'120Nm 22mm 1.52m-min'!G24</f>
        <v>6</v>
      </c>
      <c r="I142" s="24" t="str">
        <f>'120Nm 22mm 1.52m-min'!H24</f>
        <v>J</v>
      </c>
      <c r="J142" s="35">
        <f>'120Nm 22mm 1.52m-min'!I24</f>
        <v>45</v>
      </c>
      <c r="K142" s="35">
        <f>'120Nm 22mm 1.52m-min'!J24</f>
        <v>46</v>
      </c>
      <c r="L142" s="25">
        <f>'120Nm 22mm 1.52m-min'!K24</f>
        <v>33.869999999999997</v>
      </c>
      <c r="M142" s="24" t="str">
        <f>'120Nm 22mm 1.52m-min'!L24</f>
        <v>Acciaio C15</v>
      </c>
      <c r="N142" s="25">
        <f>'120Nm 22mm 1.52m-min'!M24</f>
        <v>67.48</v>
      </c>
      <c r="O142" s="37">
        <f>'120Nm 22mm 1.52m-min'!N24</f>
        <v>120</v>
      </c>
      <c r="P142" s="41">
        <f>'120Nm 22mm 1.52m-min'!O24</f>
        <v>22</v>
      </c>
      <c r="Q142" s="46">
        <f>'120Nm 22mm 1.52m-min'!P24</f>
        <v>1.5209999999999999</v>
      </c>
      <c r="R142" s="14">
        <f>'120Nm 22mm 1.52m-min'!Q24</f>
        <v>256.66666666666669</v>
      </c>
      <c r="S142" s="26">
        <f>'120Nm 22mm 1.52m-min'!R24</f>
        <v>1</v>
      </c>
      <c r="T142" s="24"/>
      <c r="U142" s="24"/>
    </row>
    <row r="143" spans="1:21" hidden="1" x14ac:dyDescent="0.25">
      <c r="A143" s="24">
        <f>'240Nm 11mm 0.76m-min'!A24</f>
        <v>9921602</v>
      </c>
      <c r="B143" s="51">
        <f>Table156[[#This Row],[Durata d''esercizio min. Doppie corse]]/(Cycle_max*60*24)</f>
        <v>196.85718253968253</v>
      </c>
      <c r="C143" s="49">
        <f>'240Nm 11mm 0.76m-min'!B24</f>
        <v>1.492</v>
      </c>
      <c r="D143" s="24" t="str">
        <f>'240Nm 11mm 0.76m-min'!C24</f>
        <v>Tr32x6</v>
      </c>
      <c r="E143" s="24" t="str">
        <f>'240Nm 11mm 0.76m-min'!D24</f>
        <v>Tr</v>
      </c>
      <c r="F143" s="35">
        <f>'240Nm 11mm 0.76m-min'!E24</f>
        <v>32</v>
      </c>
      <c r="G143" s="14" t="e">
        <f>'240Nm 11mm 0.76m-min'!F24</f>
        <v>#N/A</v>
      </c>
      <c r="H143" s="41">
        <f>'240Nm 11mm 0.76m-min'!G24</f>
        <v>6</v>
      </c>
      <c r="I143" s="24" t="str">
        <f>'240Nm 11mm 0.76m-min'!H24</f>
        <v>J</v>
      </c>
      <c r="J143" s="35">
        <f>'240Nm 11mm 0.76m-min'!I24</f>
        <v>45</v>
      </c>
      <c r="K143" s="35">
        <f>'240Nm 11mm 0.76m-min'!J24</f>
        <v>46</v>
      </c>
      <c r="L143" s="25">
        <f>'240Nm 11mm 0.76m-min'!K24</f>
        <v>33.869999999999997</v>
      </c>
      <c r="M143" s="24" t="str">
        <f>'240Nm 11mm 0.76m-min'!L24</f>
        <v>Acciaio C15</v>
      </c>
      <c r="N143" s="25">
        <f>'240Nm 11mm 0.76m-min'!M24</f>
        <v>67.48</v>
      </c>
      <c r="O143" s="37">
        <f>'240Nm 11mm 0.76m-min'!N24</f>
        <v>240</v>
      </c>
      <c r="P143" s="41">
        <f>'240Nm 11mm 0.76m-min'!O24</f>
        <v>11</v>
      </c>
      <c r="Q143" s="46">
        <f>'240Nm 11mm 0.76m-min'!P24</f>
        <v>0.76049999999999995</v>
      </c>
      <c r="R143" s="14">
        <f>'240Nm 11mm 0.76m-min'!Q24</f>
        <v>128.33333333333334</v>
      </c>
      <c r="S143" s="26">
        <f>'240Nm 11mm 0.76m-min'!R24</f>
        <v>1</v>
      </c>
      <c r="T143" s="24"/>
      <c r="U143" s="24"/>
    </row>
    <row r="144" spans="1:21" hidden="1" x14ac:dyDescent="0.25">
      <c r="A144" s="24">
        <f>'80Nm 33mm 2.28m-min'!A23</f>
        <v>9887389</v>
      </c>
      <c r="B144" s="51">
        <f>Table156[[#This Row],[Durata d''esercizio min. Doppie corse]]/(Cycle_max*60*24)</f>
        <v>196.17835317460319</v>
      </c>
      <c r="C144" s="49">
        <f>'80Nm 33mm 2.28m-min'!B23</f>
        <v>0.45800000000000002</v>
      </c>
      <c r="D144" s="24" t="str">
        <f>'80Nm 33mm 2.28m-min'!C23</f>
        <v>Tr28x5</v>
      </c>
      <c r="E144" s="24" t="str">
        <f>'80Nm 33mm 2.28m-min'!D23</f>
        <v>Tr</v>
      </c>
      <c r="F144" s="35">
        <f>'80Nm 33mm 2.28m-min'!E23</f>
        <v>28</v>
      </c>
      <c r="G144" s="14" t="e">
        <f>'80Nm 33mm 2.28m-min'!F23</f>
        <v>#N/A</v>
      </c>
      <c r="H144" s="41">
        <f>'80Nm 33mm 2.28m-min'!G23</f>
        <v>5</v>
      </c>
      <c r="I144" s="24" t="str">
        <f>'80Nm 33mm 2.28m-min'!H23</f>
        <v>W300</v>
      </c>
      <c r="J144" s="35">
        <f>'80Nm 33mm 2.28m-min'!I23</f>
        <v>38</v>
      </c>
      <c r="K144" s="35">
        <f>'80Nm 33mm 2.28m-min'!J23</f>
        <v>46</v>
      </c>
      <c r="L144" s="25">
        <f>'80Nm 33mm 2.28m-min'!K23</f>
        <v>32.18</v>
      </c>
      <c r="M144" s="24" t="str">
        <f>'80Nm 33mm 2.28m-min'!L23</f>
        <v>Acciaio inox</v>
      </c>
      <c r="N144" s="25">
        <f>'80Nm 33mm 2.28m-min'!M23</f>
        <v>194.9</v>
      </c>
      <c r="O144" s="37">
        <f>'80Nm 33mm 2.28m-min'!N23</f>
        <v>80</v>
      </c>
      <c r="P144" s="41">
        <f>'80Nm 33mm 2.28m-min'!O23</f>
        <v>33</v>
      </c>
      <c r="Q144" s="46">
        <f>'80Nm 33mm 2.28m-min'!P23</f>
        <v>2.2810000000000001</v>
      </c>
      <c r="R144" s="14">
        <f>'80Nm 33mm 2.28m-min'!Q23</f>
        <v>462</v>
      </c>
      <c r="S144" s="26">
        <f>'80Nm 33mm 2.28m-min'!R23</f>
        <v>1</v>
      </c>
      <c r="T144" s="24"/>
      <c r="U144" s="24"/>
    </row>
    <row r="145" spans="1:21" hidden="1" x14ac:dyDescent="0.25">
      <c r="A145" s="24">
        <f>'120Nm 22mm 1.52m-min'!A25</f>
        <v>9887389</v>
      </c>
      <c r="B145" s="51">
        <f>Table156[[#This Row],[Durata d''esercizio min. Doppie corse]]/(Cycle_max*60*24)</f>
        <v>196.17835317460319</v>
      </c>
      <c r="C145" s="49">
        <f>'120Nm 22mm 1.52m-min'!B25</f>
        <v>0.65700000000000003</v>
      </c>
      <c r="D145" s="24" t="str">
        <f>'120Nm 22mm 1.52m-min'!C25</f>
        <v>Tr28x5</v>
      </c>
      <c r="E145" s="24" t="str">
        <f>'120Nm 22mm 1.52m-min'!D25</f>
        <v>Tr</v>
      </c>
      <c r="F145" s="35">
        <f>'120Nm 22mm 1.52m-min'!E25</f>
        <v>28</v>
      </c>
      <c r="G145" s="14" t="e">
        <f>'120Nm 22mm 1.52m-min'!F25</f>
        <v>#N/A</v>
      </c>
      <c r="H145" s="41">
        <f>'120Nm 22mm 1.52m-min'!G25</f>
        <v>5</v>
      </c>
      <c r="I145" s="24" t="str">
        <f>'120Nm 22mm 1.52m-min'!H25</f>
        <v>W300</v>
      </c>
      <c r="J145" s="35">
        <f>'120Nm 22mm 1.52m-min'!I25</f>
        <v>38</v>
      </c>
      <c r="K145" s="35">
        <f>'120Nm 22mm 1.52m-min'!J25</f>
        <v>46</v>
      </c>
      <c r="L145" s="25">
        <f>'120Nm 22mm 1.52m-min'!K25</f>
        <v>32.18</v>
      </c>
      <c r="M145" s="24" t="str">
        <f>'120Nm 22mm 1.52m-min'!L25</f>
        <v>Acciaio inox</v>
      </c>
      <c r="N145" s="25">
        <f>'120Nm 22mm 1.52m-min'!M25</f>
        <v>194.9</v>
      </c>
      <c r="O145" s="37">
        <f>'120Nm 22mm 1.52m-min'!N25</f>
        <v>120</v>
      </c>
      <c r="P145" s="41">
        <f>'120Nm 22mm 1.52m-min'!O25</f>
        <v>22</v>
      </c>
      <c r="Q145" s="46">
        <f>'120Nm 22mm 1.52m-min'!P25</f>
        <v>1.5209999999999999</v>
      </c>
      <c r="R145" s="14">
        <f>'120Nm 22mm 1.52m-min'!Q25</f>
        <v>308</v>
      </c>
      <c r="S145" s="26">
        <f>'120Nm 22mm 1.52m-min'!R25</f>
        <v>1</v>
      </c>
      <c r="T145" s="24"/>
      <c r="U145" s="24"/>
    </row>
    <row r="146" spans="1:21" hidden="1" x14ac:dyDescent="0.25">
      <c r="A146" s="24">
        <f>'240Nm 11mm 0.76m-min'!A25</f>
        <v>9887389</v>
      </c>
      <c r="B146" s="51">
        <f>Table156[[#This Row],[Durata d''esercizio min. Doppie corse]]/(Cycle_max*60*24)</f>
        <v>196.17835317460319</v>
      </c>
      <c r="C146" s="49">
        <f>'240Nm 11mm 0.76m-min'!B25</f>
        <v>1.254</v>
      </c>
      <c r="D146" s="24" t="str">
        <f>'240Nm 11mm 0.76m-min'!C25</f>
        <v>Tr28x5</v>
      </c>
      <c r="E146" s="24" t="str">
        <f>'240Nm 11mm 0.76m-min'!D25</f>
        <v>Tr</v>
      </c>
      <c r="F146" s="35">
        <f>'240Nm 11mm 0.76m-min'!E25</f>
        <v>28</v>
      </c>
      <c r="G146" s="14" t="e">
        <f>'240Nm 11mm 0.76m-min'!F25</f>
        <v>#N/A</v>
      </c>
      <c r="H146" s="41">
        <f>'240Nm 11mm 0.76m-min'!G25</f>
        <v>5</v>
      </c>
      <c r="I146" s="24" t="str">
        <f>'240Nm 11mm 0.76m-min'!H25</f>
        <v>W300</v>
      </c>
      <c r="J146" s="35">
        <f>'240Nm 11mm 0.76m-min'!I25</f>
        <v>38</v>
      </c>
      <c r="K146" s="35">
        <f>'240Nm 11mm 0.76m-min'!J25</f>
        <v>46</v>
      </c>
      <c r="L146" s="25">
        <f>'240Nm 11mm 0.76m-min'!K25</f>
        <v>32.18</v>
      </c>
      <c r="M146" s="24" t="str">
        <f>'240Nm 11mm 0.76m-min'!L25</f>
        <v>Acciaio inox</v>
      </c>
      <c r="N146" s="25">
        <f>'240Nm 11mm 0.76m-min'!M25</f>
        <v>194.9</v>
      </c>
      <c r="O146" s="37">
        <f>'240Nm 11mm 0.76m-min'!N25</f>
        <v>240</v>
      </c>
      <c r="P146" s="41">
        <f>'240Nm 11mm 0.76m-min'!O25</f>
        <v>11</v>
      </c>
      <c r="Q146" s="46">
        <f>'240Nm 11mm 0.76m-min'!P25</f>
        <v>0.76049999999999995</v>
      </c>
      <c r="R146" s="14">
        <f>'240Nm 11mm 0.76m-min'!Q25</f>
        <v>154</v>
      </c>
      <c r="S146" s="26">
        <f>'240Nm 11mm 0.76m-min'!R25</f>
        <v>1</v>
      </c>
      <c r="T146" s="24"/>
      <c r="U146" s="24"/>
    </row>
    <row r="147" spans="1:21" hidden="1" x14ac:dyDescent="0.25">
      <c r="A147" s="24">
        <f>'80Nm 33mm 2.28m-min'!A24</f>
        <v>9567503</v>
      </c>
      <c r="B147" s="51">
        <f>Table156[[#This Row],[Durata d''esercizio min. Doppie corse]]/(Cycle_max*60*24)</f>
        <v>189.83140873015873</v>
      </c>
      <c r="C147" s="49">
        <f>'80Nm 33mm 2.28m-min'!B24</f>
        <v>0.45800000000000002</v>
      </c>
      <c r="D147" s="24" t="str">
        <f>'80Nm 33mm 2.28m-min'!C24</f>
        <v>Tr26x5</v>
      </c>
      <c r="E147" s="24" t="str">
        <f>'80Nm 33mm 2.28m-min'!D24</f>
        <v>Tr</v>
      </c>
      <c r="F147" s="35">
        <f>'80Nm 33mm 2.28m-min'!E24</f>
        <v>26</v>
      </c>
      <c r="G147" s="14" t="e">
        <f>'80Nm 33mm 2.28m-min'!F24</f>
        <v>#N/A</v>
      </c>
      <c r="H147" s="41">
        <f>'80Nm 33mm 2.28m-min'!G24</f>
        <v>5</v>
      </c>
      <c r="I147" s="24" t="str">
        <f>'80Nm 33mm 2.28m-min'!H24</f>
        <v>J</v>
      </c>
      <c r="J147" s="35">
        <f>'80Nm 33mm 2.28m-min'!I24</f>
        <v>38</v>
      </c>
      <c r="K147" s="35">
        <f>'80Nm 33mm 2.28m-min'!J24</f>
        <v>46</v>
      </c>
      <c r="L147" s="25">
        <f>'80Nm 33mm 2.28m-min'!K24</f>
        <v>24.06</v>
      </c>
      <c r="M147" s="24" t="str">
        <f>'80Nm 33mm 2.28m-min'!L24</f>
        <v>Acciaio inox</v>
      </c>
      <c r="N147" s="25">
        <f>'80Nm 33mm 2.28m-min'!M24</f>
        <v>171.9</v>
      </c>
      <c r="O147" s="37">
        <f>'80Nm 33mm 2.28m-min'!N24</f>
        <v>80</v>
      </c>
      <c r="P147" s="41">
        <f>'80Nm 33mm 2.28m-min'!O24</f>
        <v>33</v>
      </c>
      <c r="Q147" s="46">
        <f>'80Nm 33mm 2.28m-min'!P24</f>
        <v>2.2810000000000001</v>
      </c>
      <c r="R147" s="14">
        <f>'80Nm 33mm 2.28m-min'!Q24</f>
        <v>462</v>
      </c>
      <c r="S147" s="26">
        <f>'80Nm 33mm 2.28m-min'!R24</f>
        <v>1</v>
      </c>
      <c r="T147" s="24"/>
      <c r="U147" s="24"/>
    </row>
    <row r="148" spans="1:21" hidden="1" x14ac:dyDescent="0.25">
      <c r="A148" s="24">
        <f>'120Nm 22mm 1.52m-min'!A26</f>
        <v>9567503</v>
      </c>
      <c r="B148" s="51">
        <f>Table156[[#This Row],[Durata d''esercizio min. Doppie corse]]/(Cycle_max*60*24)</f>
        <v>189.83140873015873</v>
      </c>
      <c r="C148" s="49">
        <f>'120Nm 22mm 1.52m-min'!B26</f>
        <v>0.65700000000000003</v>
      </c>
      <c r="D148" s="24" t="str">
        <f>'120Nm 22mm 1.52m-min'!C26</f>
        <v>Tr26x5</v>
      </c>
      <c r="E148" s="24" t="str">
        <f>'120Nm 22mm 1.52m-min'!D26</f>
        <v>Tr</v>
      </c>
      <c r="F148" s="35">
        <f>'120Nm 22mm 1.52m-min'!E26</f>
        <v>26</v>
      </c>
      <c r="G148" s="14" t="e">
        <f>'120Nm 22mm 1.52m-min'!F26</f>
        <v>#N/A</v>
      </c>
      <c r="H148" s="41">
        <f>'120Nm 22mm 1.52m-min'!G26</f>
        <v>5</v>
      </c>
      <c r="I148" s="24" t="str">
        <f>'120Nm 22mm 1.52m-min'!H26</f>
        <v>J</v>
      </c>
      <c r="J148" s="35">
        <f>'120Nm 22mm 1.52m-min'!I26</f>
        <v>38</v>
      </c>
      <c r="K148" s="35">
        <f>'120Nm 22mm 1.52m-min'!J26</f>
        <v>46</v>
      </c>
      <c r="L148" s="25">
        <f>'120Nm 22mm 1.52m-min'!K26</f>
        <v>24.06</v>
      </c>
      <c r="M148" s="24" t="str">
        <f>'120Nm 22mm 1.52m-min'!L26</f>
        <v>Acciaio inox</v>
      </c>
      <c r="N148" s="25">
        <f>'120Nm 22mm 1.52m-min'!M26</f>
        <v>171.9</v>
      </c>
      <c r="O148" s="37">
        <f>'120Nm 22mm 1.52m-min'!N26</f>
        <v>120</v>
      </c>
      <c r="P148" s="41">
        <f>'120Nm 22mm 1.52m-min'!O26</f>
        <v>22</v>
      </c>
      <c r="Q148" s="46">
        <f>'120Nm 22mm 1.52m-min'!P26</f>
        <v>1.5209999999999999</v>
      </c>
      <c r="R148" s="14">
        <f>'120Nm 22mm 1.52m-min'!Q26</f>
        <v>308</v>
      </c>
      <c r="S148" s="26">
        <f>'120Nm 22mm 1.52m-min'!R26</f>
        <v>1</v>
      </c>
      <c r="T148" s="24"/>
      <c r="U148" s="24"/>
    </row>
    <row r="149" spans="1:21" hidden="1" x14ac:dyDescent="0.25">
      <c r="A149" s="24">
        <f>'240Nm 11mm 0.76m-min'!A26</f>
        <v>9567503</v>
      </c>
      <c r="B149" s="51">
        <f>Table156[[#This Row],[Durata d''esercizio min. Doppie corse]]/(Cycle_max*60*24)</f>
        <v>189.83140873015873</v>
      </c>
      <c r="C149" s="49">
        <f>'240Nm 11mm 0.76m-min'!B26</f>
        <v>1.254</v>
      </c>
      <c r="D149" s="24" t="str">
        <f>'240Nm 11mm 0.76m-min'!C26</f>
        <v>Tr26x5</v>
      </c>
      <c r="E149" s="24" t="str">
        <f>'240Nm 11mm 0.76m-min'!D26</f>
        <v>Tr</v>
      </c>
      <c r="F149" s="35">
        <f>'240Nm 11mm 0.76m-min'!E26</f>
        <v>26</v>
      </c>
      <c r="G149" s="14" t="e">
        <f>'240Nm 11mm 0.76m-min'!F26</f>
        <v>#N/A</v>
      </c>
      <c r="H149" s="41">
        <f>'240Nm 11mm 0.76m-min'!G26</f>
        <v>5</v>
      </c>
      <c r="I149" s="24" t="str">
        <f>'240Nm 11mm 0.76m-min'!H26</f>
        <v>J</v>
      </c>
      <c r="J149" s="35">
        <f>'240Nm 11mm 0.76m-min'!I26</f>
        <v>38</v>
      </c>
      <c r="K149" s="35">
        <f>'240Nm 11mm 0.76m-min'!J26</f>
        <v>46</v>
      </c>
      <c r="L149" s="25">
        <f>'240Nm 11mm 0.76m-min'!K26</f>
        <v>24.06</v>
      </c>
      <c r="M149" s="24" t="str">
        <f>'240Nm 11mm 0.76m-min'!L26</f>
        <v>Acciaio inox</v>
      </c>
      <c r="N149" s="25">
        <f>'240Nm 11mm 0.76m-min'!M26</f>
        <v>171.9</v>
      </c>
      <c r="O149" s="37">
        <f>'240Nm 11mm 0.76m-min'!N26</f>
        <v>240</v>
      </c>
      <c r="P149" s="41">
        <f>'240Nm 11mm 0.76m-min'!O26</f>
        <v>11</v>
      </c>
      <c r="Q149" s="46">
        <f>'240Nm 11mm 0.76m-min'!P26</f>
        <v>0.76049999999999995</v>
      </c>
      <c r="R149" s="14">
        <f>'240Nm 11mm 0.76m-min'!Q26</f>
        <v>154</v>
      </c>
      <c r="S149" s="26">
        <f>'240Nm 11mm 0.76m-min'!R26</f>
        <v>1</v>
      </c>
      <c r="T149" s="24"/>
      <c r="U149" s="24"/>
    </row>
    <row r="150" spans="1:21" hidden="1" x14ac:dyDescent="0.25">
      <c r="A150" s="24">
        <f>'80Nm 33mm 2.28m-min'!A25</f>
        <v>9237353</v>
      </c>
      <c r="B150" s="51">
        <f>Table156[[#This Row],[Durata d''esercizio min. Doppie corse]]/(Cycle_max*60*24)</f>
        <v>183.28081349206349</v>
      </c>
      <c r="C150" s="49">
        <f>'80Nm 33mm 2.28m-min'!B25</f>
        <v>0.53700000000000003</v>
      </c>
      <c r="D150" s="24" t="str">
        <f>'80Nm 33mm 2.28m-min'!C25</f>
        <v>Tr30x6</v>
      </c>
      <c r="E150" s="24" t="str">
        <f>'80Nm 33mm 2.28m-min'!D25</f>
        <v>Tr</v>
      </c>
      <c r="F150" s="35">
        <f>'80Nm 33mm 2.28m-min'!E25</f>
        <v>30</v>
      </c>
      <c r="G150" s="14" t="e">
        <f>'80Nm 33mm 2.28m-min'!F25</f>
        <v>#N/A</v>
      </c>
      <c r="H150" s="41">
        <f>'80Nm 33mm 2.28m-min'!G25</f>
        <v>6</v>
      </c>
      <c r="I150" s="24" t="str">
        <f>'80Nm 33mm 2.28m-min'!H25</f>
        <v>J</v>
      </c>
      <c r="J150" s="35">
        <f>'80Nm 33mm 2.28m-min'!I25</f>
        <v>38</v>
      </c>
      <c r="K150" s="35">
        <f>'80Nm 33mm 2.28m-min'!J25</f>
        <v>46</v>
      </c>
      <c r="L150" s="25">
        <f>'80Nm 33mm 2.28m-min'!K25</f>
        <v>29.79</v>
      </c>
      <c r="M150" s="24" t="str">
        <f>'80Nm 33mm 2.28m-min'!L25</f>
        <v>Acciaio C15</v>
      </c>
      <c r="N150" s="25">
        <f>'80Nm 33mm 2.28m-min'!M25</f>
        <v>54.6</v>
      </c>
      <c r="O150" s="37">
        <f>'80Nm 33mm 2.28m-min'!N25</f>
        <v>80</v>
      </c>
      <c r="P150" s="41">
        <f>'80Nm 33mm 2.28m-min'!O25</f>
        <v>33</v>
      </c>
      <c r="Q150" s="46">
        <f>'80Nm 33mm 2.28m-min'!P25</f>
        <v>2.2810000000000001</v>
      </c>
      <c r="R150" s="14">
        <f>'80Nm 33mm 2.28m-min'!Q25</f>
        <v>385</v>
      </c>
      <c r="S150" s="26">
        <f>'80Nm 33mm 2.28m-min'!R25</f>
        <v>1</v>
      </c>
      <c r="T150" s="24"/>
      <c r="U150" s="24"/>
    </row>
    <row r="151" spans="1:21" hidden="1" x14ac:dyDescent="0.25">
      <c r="A151" s="24">
        <f>'80Nm 33mm 2.28m-min'!A26</f>
        <v>9237353</v>
      </c>
      <c r="B151" s="51">
        <f>Table156[[#This Row],[Durata d''esercizio min. Doppie corse]]/(Cycle_max*60*24)</f>
        <v>183.28081349206349</v>
      </c>
      <c r="C151" s="49">
        <f>'80Nm 33mm 2.28m-min'!B26</f>
        <v>0.53700000000000003</v>
      </c>
      <c r="D151" s="24" t="str">
        <f>'80Nm 33mm 2.28m-min'!C26</f>
        <v>Tr30x6</v>
      </c>
      <c r="E151" s="24" t="str">
        <f>'80Nm 33mm 2.28m-min'!D26</f>
        <v>Tr</v>
      </c>
      <c r="F151" s="35">
        <f>'80Nm 33mm 2.28m-min'!E26</f>
        <v>30</v>
      </c>
      <c r="G151" s="14" t="e">
        <f>'80Nm 33mm 2.28m-min'!F26</f>
        <v>#N/A</v>
      </c>
      <c r="H151" s="41">
        <f>'80Nm 33mm 2.28m-min'!G26</f>
        <v>6</v>
      </c>
      <c r="I151" s="24" t="str">
        <f>'80Nm 33mm 2.28m-min'!H26</f>
        <v>J</v>
      </c>
      <c r="J151" s="35">
        <f>'80Nm 33mm 2.28m-min'!I26</f>
        <v>45</v>
      </c>
      <c r="K151" s="35">
        <f>'80Nm 33mm 2.28m-min'!J26</f>
        <v>46</v>
      </c>
      <c r="L151" s="25">
        <f>'80Nm 33mm 2.28m-min'!K26</f>
        <v>33.869999999999997</v>
      </c>
      <c r="M151" s="24" t="str">
        <f>'80Nm 33mm 2.28m-min'!L26</f>
        <v>Acciaio C15</v>
      </c>
      <c r="N151" s="25">
        <f>'80Nm 33mm 2.28m-min'!M26</f>
        <v>54.6</v>
      </c>
      <c r="O151" s="37">
        <f>'80Nm 33mm 2.28m-min'!N26</f>
        <v>80</v>
      </c>
      <c r="P151" s="41">
        <f>'80Nm 33mm 2.28m-min'!O26</f>
        <v>33</v>
      </c>
      <c r="Q151" s="46">
        <f>'80Nm 33mm 2.28m-min'!P26</f>
        <v>2.2810000000000001</v>
      </c>
      <c r="R151" s="14">
        <f>'80Nm 33mm 2.28m-min'!Q26</f>
        <v>385</v>
      </c>
      <c r="S151" s="26">
        <f>'80Nm 33mm 2.28m-min'!R26</f>
        <v>1</v>
      </c>
      <c r="T151" s="24"/>
      <c r="U151" s="24"/>
    </row>
    <row r="152" spans="1:21" hidden="1" x14ac:dyDescent="0.25">
      <c r="A152" s="24">
        <f>'120Nm 22mm 1.52m-min'!A27</f>
        <v>9237353</v>
      </c>
      <c r="B152" s="51">
        <f>Table156[[#This Row],[Durata d''esercizio min. Doppie corse]]/(Cycle_max*60*24)</f>
        <v>183.28081349206349</v>
      </c>
      <c r="C152" s="49">
        <f>'120Nm 22mm 1.52m-min'!B27</f>
        <v>0.77600000000000002</v>
      </c>
      <c r="D152" s="24" t="str">
        <f>'120Nm 22mm 1.52m-min'!C27</f>
        <v>Tr30x6</v>
      </c>
      <c r="E152" s="24" t="str">
        <f>'120Nm 22mm 1.52m-min'!D27</f>
        <v>Tr</v>
      </c>
      <c r="F152" s="35">
        <f>'120Nm 22mm 1.52m-min'!E27</f>
        <v>30</v>
      </c>
      <c r="G152" s="14" t="e">
        <f>'120Nm 22mm 1.52m-min'!F27</f>
        <v>#N/A</v>
      </c>
      <c r="H152" s="41">
        <f>'120Nm 22mm 1.52m-min'!G27</f>
        <v>6</v>
      </c>
      <c r="I152" s="24" t="str">
        <f>'120Nm 22mm 1.52m-min'!H27</f>
        <v>J</v>
      </c>
      <c r="J152" s="35">
        <f>'120Nm 22mm 1.52m-min'!I27</f>
        <v>38</v>
      </c>
      <c r="K152" s="35">
        <f>'120Nm 22mm 1.52m-min'!J27</f>
        <v>46</v>
      </c>
      <c r="L152" s="25">
        <f>'120Nm 22mm 1.52m-min'!K27</f>
        <v>29.79</v>
      </c>
      <c r="M152" s="24" t="str">
        <f>'120Nm 22mm 1.52m-min'!L27</f>
        <v>Acciaio C15</v>
      </c>
      <c r="N152" s="25">
        <f>'120Nm 22mm 1.52m-min'!M27</f>
        <v>54.6</v>
      </c>
      <c r="O152" s="37">
        <f>'120Nm 22mm 1.52m-min'!N27</f>
        <v>120</v>
      </c>
      <c r="P152" s="41">
        <f>'120Nm 22mm 1.52m-min'!O27</f>
        <v>22</v>
      </c>
      <c r="Q152" s="46">
        <f>'120Nm 22mm 1.52m-min'!P27</f>
        <v>1.5209999999999999</v>
      </c>
      <c r="R152" s="14">
        <f>'120Nm 22mm 1.52m-min'!Q27</f>
        <v>256.66666666666669</v>
      </c>
      <c r="S152" s="26">
        <f>'120Nm 22mm 1.52m-min'!R27</f>
        <v>1</v>
      </c>
      <c r="T152" s="24"/>
      <c r="U152" s="24"/>
    </row>
    <row r="153" spans="1:21" hidden="1" x14ac:dyDescent="0.25">
      <c r="A153" s="24">
        <f>'120Nm 22mm 1.52m-min'!A28</f>
        <v>9237353</v>
      </c>
      <c r="B153" s="51">
        <f>Table156[[#This Row],[Durata d''esercizio min. Doppie corse]]/(Cycle_max*60*24)</f>
        <v>183.28081349206349</v>
      </c>
      <c r="C153" s="49">
        <f>'120Nm 22mm 1.52m-min'!B28</f>
        <v>0.77600000000000002</v>
      </c>
      <c r="D153" s="24" t="str">
        <f>'120Nm 22mm 1.52m-min'!C28</f>
        <v>Tr30x6</v>
      </c>
      <c r="E153" s="24" t="str">
        <f>'120Nm 22mm 1.52m-min'!D28</f>
        <v>Tr</v>
      </c>
      <c r="F153" s="35">
        <f>'120Nm 22mm 1.52m-min'!E28</f>
        <v>30</v>
      </c>
      <c r="G153" s="14" t="e">
        <f>'120Nm 22mm 1.52m-min'!F28</f>
        <v>#N/A</v>
      </c>
      <c r="H153" s="41">
        <f>'120Nm 22mm 1.52m-min'!G28</f>
        <v>6</v>
      </c>
      <c r="I153" s="24" t="str">
        <f>'120Nm 22mm 1.52m-min'!H28</f>
        <v>J</v>
      </c>
      <c r="J153" s="35">
        <f>'120Nm 22mm 1.52m-min'!I28</f>
        <v>45</v>
      </c>
      <c r="K153" s="35">
        <f>'120Nm 22mm 1.52m-min'!J28</f>
        <v>46</v>
      </c>
      <c r="L153" s="25">
        <f>'120Nm 22mm 1.52m-min'!K28</f>
        <v>33.869999999999997</v>
      </c>
      <c r="M153" s="24" t="str">
        <f>'120Nm 22mm 1.52m-min'!L28</f>
        <v>Acciaio C15</v>
      </c>
      <c r="N153" s="25">
        <f>'120Nm 22mm 1.52m-min'!M28</f>
        <v>54.6</v>
      </c>
      <c r="O153" s="37">
        <f>'120Nm 22mm 1.52m-min'!N28</f>
        <v>120</v>
      </c>
      <c r="P153" s="41">
        <f>'120Nm 22mm 1.52m-min'!O28</f>
        <v>22</v>
      </c>
      <c r="Q153" s="46">
        <f>'120Nm 22mm 1.52m-min'!P28</f>
        <v>1.5209999999999999</v>
      </c>
      <c r="R153" s="14">
        <f>'120Nm 22mm 1.52m-min'!Q28</f>
        <v>256.66666666666669</v>
      </c>
      <c r="S153" s="26">
        <f>'120Nm 22mm 1.52m-min'!R28</f>
        <v>1</v>
      </c>
      <c r="T153" s="24"/>
      <c r="U153" s="24"/>
    </row>
    <row r="154" spans="1:21" hidden="1" x14ac:dyDescent="0.25">
      <c r="A154" s="24">
        <f>'240Nm 11mm 0.76m-min'!A27</f>
        <v>9237353</v>
      </c>
      <c r="B154" s="51">
        <f>Table156[[#This Row],[Durata d''esercizio min. Doppie corse]]/(Cycle_max*60*24)</f>
        <v>183.28081349206349</v>
      </c>
      <c r="C154" s="49">
        <f>'240Nm 11mm 0.76m-min'!B27</f>
        <v>1.492</v>
      </c>
      <c r="D154" s="24" t="str">
        <f>'240Nm 11mm 0.76m-min'!C27</f>
        <v>Tr30x6</v>
      </c>
      <c r="E154" s="24" t="str">
        <f>'240Nm 11mm 0.76m-min'!D27</f>
        <v>Tr</v>
      </c>
      <c r="F154" s="35">
        <f>'240Nm 11mm 0.76m-min'!E27</f>
        <v>30</v>
      </c>
      <c r="G154" s="14" t="e">
        <f>'240Nm 11mm 0.76m-min'!F27</f>
        <v>#N/A</v>
      </c>
      <c r="H154" s="41">
        <f>'240Nm 11mm 0.76m-min'!G27</f>
        <v>6</v>
      </c>
      <c r="I154" s="24" t="str">
        <f>'240Nm 11mm 0.76m-min'!H27</f>
        <v>J</v>
      </c>
      <c r="J154" s="35">
        <f>'240Nm 11mm 0.76m-min'!I27</f>
        <v>38</v>
      </c>
      <c r="K154" s="35">
        <f>'240Nm 11mm 0.76m-min'!J27</f>
        <v>46</v>
      </c>
      <c r="L154" s="25">
        <f>'240Nm 11mm 0.76m-min'!K27</f>
        <v>29.79</v>
      </c>
      <c r="M154" s="24" t="str">
        <f>'240Nm 11mm 0.76m-min'!L27</f>
        <v>Acciaio C15</v>
      </c>
      <c r="N154" s="25">
        <f>'240Nm 11mm 0.76m-min'!M27</f>
        <v>54.6</v>
      </c>
      <c r="O154" s="37">
        <f>'240Nm 11mm 0.76m-min'!N27</f>
        <v>240</v>
      </c>
      <c r="P154" s="41">
        <f>'240Nm 11mm 0.76m-min'!O27</f>
        <v>11</v>
      </c>
      <c r="Q154" s="46">
        <f>'240Nm 11mm 0.76m-min'!P27</f>
        <v>0.76049999999999995</v>
      </c>
      <c r="R154" s="14">
        <f>'240Nm 11mm 0.76m-min'!Q27</f>
        <v>128.33333333333334</v>
      </c>
      <c r="S154" s="26">
        <f>'240Nm 11mm 0.76m-min'!R27</f>
        <v>1</v>
      </c>
      <c r="T154" s="24"/>
      <c r="U154" s="24"/>
    </row>
    <row r="155" spans="1:21" hidden="1" x14ac:dyDescent="0.25">
      <c r="A155" s="24">
        <f>'240Nm 11mm 0.76m-min'!A28</f>
        <v>9237353</v>
      </c>
      <c r="B155" s="51">
        <f>Table156[[#This Row],[Durata d''esercizio min. Doppie corse]]/(Cycle_max*60*24)</f>
        <v>183.28081349206349</v>
      </c>
      <c r="C155" s="49">
        <f>'240Nm 11mm 0.76m-min'!B28</f>
        <v>1.492</v>
      </c>
      <c r="D155" s="24" t="str">
        <f>'240Nm 11mm 0.76m-min'!C28</f>
        <v>Tr30x6</v>
      </c>
      <c r="E155" s="24" t="str">
        <f>'240Nm 11mm 0.76m-min'!D28</f>
        <v>Tr</v>
      </c>
      <c r="F155" s="35">
        <f>'240Nm 11mm 0.76m-min'!E28</f>
        <v>30</v>
      </c>
      <c r="G155" s="14" t="e">
        <f>'240Nm 11mm 0.76m-min'!F28</f>
        <v>#N/A</v>
      </c>
      <c r="H155" s="41">
        <f>'240Nm 11mm 0.76m-min'!G28</f>
        <v>6</v>
      </c>
      <c r="I155" s="24" t="str">
        <f>'240Nm 11mm 0.76m-min'!H28</f>
        <v>J</v>
      </c>
      <c r="J155" s="35">
        <f>'240Nm 11mm 0.76m-min'!I28</f>
        <v>45</v>
      </c>
      <c r="K155" s="35">
        <f>'240Nm 11mm 0.76m-min'!J28</f>
        <v>46</v>
      </c>
      <c r="L155" s="25">
        <f>'240Nm 11mm 0.76m-min'!K28</f>
        <v>33.869999999999997</v>
      </c>
      <c r="M155" s="24" t="str">
        <f>'240Nm 11mm 0.76m-min'!L28</f>
        <v>Acciaio C15</v>
      </c>
      <c r="N155" s="25">
        <f>'240Nm 11mm 0.76m-min'!M28</f>
        <v>54.6</v>
      </c>
      <c r="O155" s="37">
        <f>'240Nm 11mm 0.76m-min'!N28</f>
        <v>240</v>
      </c>
      <c r="P155" s="41">
        <f>'240Nm 11mm 0.76m-min'!O28</f>
        <v>11</v>
      </c>
      <c r="Q155" s="46">
        <f>'240Nm 11mm 0.76m-min'!P28</f>
        <v>0.76049999999999995</v>
      </c>
      <c r="R155" s="14">
        <f>'240Nm 11mm 0.76m-min'!Q28</f>
        <v>128.33333333333334</v>
      </c>
      <c r="S155" s="26">
        <f>'240Nm 11mm 0.76m-min'!R28</f>
        <v>1</v>
      </c>
      <c r="T155" s="24"/>
      <c r="U155" s="24"/>
    </row>
    <row r="156" spans="1:21" hidden="1" x14ac:dyDescent="0.25">
      <c r="A156" s="24">
        <f>'80Nm 33mm 2.28m-min'!A27</f>
        <v>9111908</v>
      </c>
      <c r="B156" s="51">
        <f>Table156[[#This Row],[Durata d''esercizio min. Doppie corse]]/(Cycle_max*60*24)</f>
        <v>180.7918253968254</v>
      </c>
      <c r="C156" s="49">
        <f>'80Nm 33mm 2.28m-min'!B27</f>
        <v>0.45800000000000002</v>
      </c>
      <c r="D156" s="24" t="str">
        <f>'80Nm 33mm 2.28m-min'!C27</f>
        <v>Tr26x5</v>
      </c>
      <c r="E156" s="24" t="str">
        <f>'80Nm 33mm 2.28m-min'!D27</f>
        <v>Tr</v>
      </c>
      <c r="F156" s="35">
        <f>'80Nm 33mm 2.28m-min'!E27</f>
        <v>26</v>
      </c>
      <c r="G156" s="14" t="e">
        <f>'80Nm 33mm 2.28m-min'!F27</f>
        <v>#N/A</v>
      </c>
      <c r="H156" s="41">
        <f>'80Nm 33mm 2.28m-min'!G27</f>
        <v>5</v>
      </c>
      <c r="I156" s="24" t="str">
        <f>'80Nm 33mm 2.28m-min'!H27</f>
        <v>W300</v>
      </c>
      <c r="J156" s="35">
        <f>'80Nm 33mm 2.28m-min'!I27</f>
        <v>38</v>
      </c>
      <c r="K156" s="35">
        <f>'80Nm 33mm 2.28m-min'!J27</f>
        <v>46</v>
      </c>
      <c r="L156" s="25">
        <f>'80Nm 33mm 2.28m-min'!K27</f>
        <v>31.02</v>
      </c>
      <c r="M156" s="24" t="str">
        <f>'80Nm 33mm 2.28m-min'!L27</f>
        <v>Acciaio inox</v>
      </c>
      <c r="N156" s="25">
        <f>'80Nm 33mm 2.28m-min'!M27</f>
        <v>171.9</v>
      </c>
      <c r="O156" s="37">
        <f>'80Nm 33mm 2.28m-min'!N27</f>
        <v>80</v>
      </c>
      <c r="P156" s="41">
        <f>'80Nm 33mm 2.28m-min'!O27</f>
        <v>33</v>
      </c>
      <c r="Q156" s="46">
        <f>'80Nm 33mm 2.28m-min'!P27</f>
        <v>2.2810000000000001</v>
      </c>
      <c r="R156" s="14">
        <f>'80Nm 33mm 2.28m-min'!Q27</f>
        <v>462</v>
      </c>
      <c r="S156" s="26">
        <f>'80Nm 33mm 2.28m-min'!R27</f>
        <v>1</v>
      </c>
      <c r="T156" s="24"/>
      <c r="U156" s="24"/>
    </row>
    <row r="157" spans="1:21" hidden="1" x14ac:dyDescent="0.25">
      <c r="A157" s="24">
        <f>'120Nm 22mm 1.52m-min'!A29</f>
        <v>9111908</v>
      </c>
      <c r="B157" s="51">
        <f>Table156[[#This Row],[Durata d''esercizio min. Doppie corse]]/(Cycle_max*60*24)</f>
        <v>180.7918253968254</v>
      </c>
      <c r="C157" s="49">
        <f>'120Nm 22mm 1.52m-min'!B29</f>
        <v>0.65700000000000003</v>
      </c>
      <c r="D157" s="24" t="str">
        <f>'120Nm 22mm 1.52m-min'!C29</f>
        <v>Tr26x5</v>
      </c>
      <c r="E157" s="24" t="str">
        <f>'120Nm 22mm 1.52m-min'!D29</f>
        <v>Tr</v>
      </c>
      <c r="F157" s="35">
        <f>'120Nm 22mm 1.52m-min'!E29</f>
        <v>26</v>
      </c>
      <c r="G157" s="14" t="e">
        <f>'120Nm 22mm 1.52m-min'!F29</f>
        <v>#N/A</v>
      </c>
      <c r="H157" s="41">
        <f>'120Nm 22mm 1.52m-min'!G29</f>
        <v>5</v>
      </c>
      <c r="I157" s="24" t="str">
        <f>'120Nm 22mm 1.52m-min'!H29</f>
        <v>W300</v>
      </c>
      <c r="J157" s="35">
        <f>'120Nm 22mm 1.52m-min'!I29</f>
        <v>38</v>
      </c>
      <c r="K157" s="35">
        <f>'120Nm 22mm 1.52m-min'!J29</f>
        <v>46</v>
      </c>
      <c r="L157" s="25">
        <f>'120Nm 22mm 1.52m-min'!K29</f>
        <v>31.02</v>
      </c>
      <c r="M157" s="24" t="str">
        <f>'120Nm 22mm 1.52m-min'!L29</f>
        <v>Acciaio inox</v>
      </c>
      <c r="N157" s="25">
        <f>'120Nm 22mm 1.52m-min'!M29</f>
        <v>171.9</v>
      </c>
      <c r="O157" s="37">
        <f>'120Nm 22mm 1.52m-min'!N29</f>
        <v>120</v>
      </c>
      <c r="P157" s="41">
        <f>'120Nm 22mm 1.52m-min'!O29</f>
        <v>22</v>
      </c>
      <c r="Q157" s="46">
        <f>'120Nm 22mm 1.52m-min'!P29</f>
        <v>1.5209999999999999</v>
      </c>
      <c r="R157" s="14">
        <f>'120Nm 22mm 1.52m-min'!Q29</f>
        <v>308</v>
      </c>
      <c r="S157" s="26">
        <f>'120Nm 22mm 1.52m-min'!R29</f>
        <v>1</v>
      </c>
      <c r="T157" s="24"/>
      <c r="U157" s="24"/>
    </row>
    <row r="158" spans="1:21" hidden="1" x14ac:dyDescent="0.25">
      <c r="A158" s="24">
        <f>'240Nm 11mm 0.76m-min'!A29</f>
        <v>9111908</v>
      </c>
      <c r="B158" s="51">
        <f>Table156[[#This Row],[Durata d''esercizio min. Doppie corse]]/(Cycle_max*60*24)</f>
        <v>180.7918253968254</v>
      </c>
      <c r="C158" s="49">
        <f>'240Nm 11mm 0.76m-min'!B29</f>
        <v>1.254</v>
      </c>
      <c r="D158" s="24" t="str">
        <f>'240Nm 11mm 0.76m-min'!C29</f>
        <v>Tr26x5</v>
      </c>
      <c r="E158" s="24" t="str">
        <f>'240Nm 11mm 0.76m-min'!D29</f>
        <v>Tr</v>
      </c>
      <c r="F158" s="35">
        <f>'240Nm 11mm 0.76m-min'!E29</f>
        <v>26</v>
      </c>
      <c r="G158" s="14" t="e">
        <f>'240Nm 11mm 0.76m-min'!F29</f>
        <v>#N/A</v>
      </c>
      <c r="H158" s="41">
        <f>'240Nm 11mm 0.76m-min'!G29</f>
        <v>5</v>
      </c>
      <c r="I158" s="24" t="str">
        <f>'240Nm 11mm 0.76m-min'!H29</f>
        <v>W300</v>
      </c>
      <c r="J158" s="35">
        <f>'240Nm 11mm 0.76m-min'!I29</f>
        <v>38</v>
      </c>
      <c r="K158" s="35">
        <f>'240Nm 11mm 0.76m-min'!J29</f>
        <v>46</v>
      </c>
      <c r="L158" s="25">
        <f>'240Nm 11mm 0.76m-min'!K29</f>
        <v>31.02</v>
      </c>
      <c r="M158" s="24" t="str">
        <f>'240Nm 11mm 0.76m-min'!L29</f>
        <v>Acciaio inox</v>
      </c>
      <c r="N158" s="25">
        <f>'240Nm 11mm 0.76m-min'!M29</f>
        <v>171.9</v>
      </c>
      <c r="O158" s="37">
        <f>'240Nm 11mm 0.76m-min'!N29</f>
        <v>240</v>
      </c>
      <c r="P158" s="41">
        <f>'240Nm 11mm 0.76m-min'!O29</f>
        <v>11</v>
      </c>
      <c r="Q158" s="46">
        <f>'240Nm 11mm 0.76m-min'!P29</f>
        <v>0.76049999999999995</v>
      </c>
      <c r="R158" s="14">
        <f>'240Nm 11mm 0.76m-min'!Q29</f>
        <v>154</v>
      </c>
      <c r="S158" s="26">
        <f>'240Nm 11mm 0.76m-min'!R29</f>
        <v>1</v>
      </c>
      <c r="T158" s="24"/>
      <c r="U158" s="24"/>
    </row>
    <row r="159" spans="1:21" hidden="1" x14ac:dyDescent="0.25">
      <c r="A159" s="24">
        <f>'80Nm 33mm 2.28m-min'!A28</f>
        <v>8797479</v>
      </c>
      <c r="B159" s="51">
        <f>Table156[[#This Row],[Durata d''esercizio min. Doppie corse]]/(Cycle_max*60*24)</f>
        <v>174.55315476190475</v>
      </c>
      <c r="C159" s="49">
        <f>'80Nm 33mm 2.28m-min'!B28</f>
        <v>0.53700000000000003</v>
      </c>
      <c r="D159" s="24" t="str">
        <f>'80Nm 33mm 2.28m-min'!C28</f>
        <v>Tr30x6</v>
      </c>
      <c r="E159" s="24" t="str">
        <f>'80Nm 33mm 2.28m-min'!D28</f>
        <v>Tr</v>
      </c>
      <c r="F159" s="35">
        <f>'80Nm 33mm 2.28m-min'!E28</f>
        <v>30</v>
      </c>
      <c r="G159" s="14" t="e">
        <f>'80Nm 33mm 2.28m-min'!F28</f>
        <v>#N/A</v>
      </c>
      <c r="H159" s="41">
        <f>'80Nm 33mm 2.28m-min'!G28</f>
        <v>6</v>
      </c>
      <c r="I159" s="24" t="str">
        <f>'80Nm 33mm 2.28m-min'!H28</f>
        <v>W300</v>
      </c>
      <c r="J159" s="35">
        <f>'80Nm 33mm 2.28m-min'!I28</f>
        <v>38</v>
      </c>
      <c r="K159" s="35">
        <f>'80Nm 33mm 2.28m-min'!J28</f>
        <v>46</v>
      </c>
      <c r="L159" s="25">
        <f>'80Nm 33mm 2.28m-min'!K28</f>
        <v>37.39</v>
      </c>
      <c r="M159" s="24" t="str">
        <f>'80Nm 33mm 2.28m-min'!L28</f>
        <v>Acciaio C15</v>
      </c>
      <c r="N159" s="25">
        <f>'80Nm 33mm 2.28m-min'!M28</f>
        <v>54.6</v>
      </c>
      <c r="O159" s="37">
        <f>'80Nm 33mm 2.28m-min'!N28</f>
        <v>80</v>
      </c>
      <c r="P159" s="41">
        <f>'80Nm 33mm 2.28m-min'!O28</f>
        <v>33</v>
      </c>
      <c r="Q159" s="46">
        <f>'80Nm 33mm 2.28m-min'!P28</f>
        <v>2.2810000000000001</v>
      </c>
      <c r="R159" s="14">
        <f>'80Nm 33mm 2.28m-min'!Q28</f>
        <v>385</v>
      </c>
      <c r="S159" s="26">
        <f>'80Nm 33mm 2.28m-min'!R28</f>
        <v>1</v>
      </c>
      <c r="T159" s="24"/>
      <c r="U159" s="24"/>
    </row>
    <row r="160" spans="1:21" hidden="1" x14ac:dyDescent="0.25">
      <c r="A160" s="24">
        <f>'80Nm 33mm 2.28m-min'!A29</f>
        <v>8797479</v>
      </c>
      <c r="B160" s="51">
        <f>Table156[[#This Row],[Durata d''esercizio min. Doppie corse]]/(Cycle_max*60*24)</f>
        <v>174.55315476190475</v>
      </c>
      <c r="C160" s="49">
        <f>'80Nm 33mm 2.28m-min'!B29</f>
        <v>0.53700000000000003</v>
      </c>
      <c r="D160" s="24" t="str">
        <f>'80Nm 33mm 2.28m-min'!C29</f>
        <v>Tr30x6</v>
      </c>
      <c r="E160" s="24" t="str">
        <f>'80Nm 33mm 2.28m-min'!D29</f>
        <v>Tr</v>
      </c>
      <c r="F160" s="35">
        <f>'80Nm 33mm 2.28m-min'!E29</f>
        <v>30</v>
      </c>
      <c r="G160" s="14" t="e">
        <f>'80Nm 33mm 2.28m-min'!F29</f>
        <v>#N/A</v>
      </c>
      <c r="H160" s="41">
        <f>'80Nm 33mm 2.28m-min'!G29</f>
        <v>6</v>
      </c>
      <c r="I160" s="24" t="str">
        <f>'80Nm 33mm 2.28m-min'!H29</f>
        <v>W300</v>
      </c>
      <c r="J160" s="35">
        <f>'80Nm 33mm 2.28m-min'!I29</f>
        <v>45</v>
      </c>
      <c r="K160" s="35">
        <f>'80Nm 33mm 2.28m-min'!J29</f>
        <v>46</v>
      </c>
      <c r="L160" s="25">
        <f>'80Nm 33mm 2.28m-min'!K29</f>
        <v>43.4</v>
      </c>
      <c r="M160" s="24" t="str">
        <f>'80Nm 33mm 2.28m-min'!L29</f>
        <v>Acciaio C15</v>
      </c>
      <c r="N160" s="25">
        <f>'80Nm 33mm 2.28m-min'!M29</f>
        <v>54.6</v>
      </c>
      <c r="O160" s="37">
        <f>'80Nm 33mm 2.28m-min'!N29</f>
        <v>80</v>
      </c>
      <c r="P160" s="41">
        <f>'80Nm 33mm 2.28m-min'!O29</f>
        <v>33</v>
      </c>
      <c r="Q160" s="46">
        <f>'80Nm 33mm 2.28m-min'!P29</f>
        <v>2.2810000000000001</v>
      </c>
      <c r="R160" s="14">
        <f>'80Nm 33mm 2.28m-min'!Q29</f>
        <v>385</v>
      </c>
      <c r="S160" s="26">
        <f>'80Nm 33mm 2.28m-min'!R29</f>
        <v>1</v>
      </c>
      <c r="T160" s="24"/>
      <c r="U160" s="24"/>
    </row>
    <row r="161" spans="1:21" hidden="1" x14ac:dyDescent="0.25">
      <c r="A161" s="24">
        <f>'120Nm 22mm 1.52m-min'!A30</f>
        <v>8797479</v>
      </c>
      <c r="B161" s="51">
        <f>Table156[[#This Row],[Durata d''esercizio min. Doppie corse]]/(Cycle_max*60*24)</f>
        <v>174.55315476190475</v>
      </c>
      <c r="C161" s="49">
        <f>'120Nm 22mm 1.52m-min'!B30</f>
        <v>0.77600000000000002</v>
      </c>
      <c r="D161" s="24" t="str">
        <f>'120Nm 22mm 1.52m-min'!C30</f>
        <v>Tr30x6</v>
      </c>
      <c r="E161" s="24" t="str">
        <f>'120Nm 22mm 1.52m-min'!D30</f>
        <v>Tr</v>
      </c>
      <c r="F161" s="35">
        <f>'120Nm 22mm 1.52m-min'!E30</f>
        <v>30</v>
      </c>
      <c r="G161" s="14" t="e">
        <f>'120Nm 22mm 1.52m-min'!F30</f>
        <v>#N/A</v>
      </c>
      <c r="H161" s="41">
        <f>'120Nm 22mm 1.52m-min'!G30</f>
        <v>6</v>
      </c>
      <c r="I161" s="24" t="str">
        <f>'120Nm 22mm 1.52m-min'!H30</f>
        <v>W300</v>
      </c>
      <c r="J161" s="35">
        <f>'120Nm 22mm 1.52m-min'!I30</f>
        <v>38</v>
      </c>
      <c r="K161" s="35">
        <f>'120Nm 22mm 1.52m-min'!J30</f>
        <v>46</v>
      </c>
      <c r="L161" s="25">
        <f>'120Nm 22mm 1.52m-min'!K30</f>
        <v>37.39</v>
      </c>
      <c r="M161" s="24" t="str">
        <f>'120Nm 22mm 1.52m-min'!L30</f>
        <v>Acciaio C15</v>
      </c>
      <c r="N161" s="25">
        <f>'120Nm 22mm 1.52m-min'!M30</f>
        <v>54.6</v>
      </c>
      <c r="O161" s="37">
        <f>'120Nm 22mm 1.52m-min'!N30</f>
        <v>120</v>
      </c>
      <c r="P161" s="41">
        <f>'120Nm 22mm 1.52m-min'!O30</f>
        <v>22</v>
      </c>
      <c r="Q161" s="46">
        <f>'120Nm 22mm 1.52m-min'!P30</f>
        <v>1.5209999999999999</v>
      </c>
      <c r="R161" s="14">
        <f>'120Nm 22mm 1.52m-min'!Q30</f>
        <v>256.66666666666669</v>
      </c>
      <c r="S161" s="26">
        <f>'120Nm 22mm 1.52m-min'!R30</f>
        <v>1</v>
      </c>
      <c r="T161" s="24"/>
      <c r="U161" s="24"/>
    </row>
    <row r="162" spans="1:21" hidden="1" x14ac:dyDescent="0.25">
      <c r="A162" s="24">
        <f>'120Nm 22mm 1.52m-min'!A31</f>
        <v>8797479</v>
      </c>
      <c r="B162" s="51">
        <f>Table156[[#This Row],[Durata d''esercizio min. Doppie corse]]/(Cycle_max*60*24)</f>
        <v>174.55315476190475</v>
      </c>
      <c r="C162" s="49">
        <f>'120Nm 22mm 1.52m-min'!B31</f>
        <v>0.77600000000000002</v>
      </c>
      <c r="D162" s="24" t="str">
        <f>'120Nm 22mm 1.52m-min'!C31</f>
        <v>Tr30x6</v>
      </c>
      <c r="E162" s="24" t="str">
        <f>'120Nm 22mm 1.52m-min'!D31</f>
        <v>Tr</v>
      </c>
      <c r="F162" s="35">
        <f>'120Nm 22mm 1.52m-min'!E31</f>
        <v>30</v>
      </c>
      <c r="G162" s="14" t="e">
        <f>'120Nm 22mm 1.52m-min'!F31</f>
        <v>#N/A</v>
      </c>
      <c r="H162" s="41">
        <f>'120Nm 22mm 1.52m-min'!G31</f>
        <v>6</v>
      </c>
      <c r="I162" s="24" t="str">
        <f>'120Nm 22mm 1.52m-min'!H31</f>
        <v>W300</v>
      </c>
      <c r="J162" s="35">
        <f>'120Nm 22mm 1.52m-min'!I31</f>
        <v>45</v>
      </c>
      <c r="K162" s="35">
        <f>'120Nm 22mm 1.52m-min'!J31</f>
        <v>46</v>
      </c>
      <c r="L162" s="25">
        <f>'120Nm 22mm 1.52m-min'!K31</f>
        <v>43.4</v>
      </c>
      <c r="M162" s="24" t="str">
        <f>'120Nm 22mm 1.52m-min'!L31</f>
        <v>Acciaio C15</v>
      </c>
      <c r="N162" s="25">
        <f>'120Nm 22mm 1.52m-min'!M31</f>
        <v>54.6</v>
      </c>
      <c r="O162" s="37">
        <f>'120Nm 22mm 1.52m-min'!N31</f>
        <v>120</v>
      </c>
      <c r="P162" s="41">
        <f>'120Nm 22mm 1.52m-min'!O31</f>
        <v>22</v>
      </c>
      <c r="Q162" s="46">
        <f>'120Nm 22mm 1.52m-min'!P31</f>
        <v>1.5209999999999999</v>
      </c>
      <c r="R162" s="14">
        <f>'120Nm 22mm 1.52m-min'!Q31</f>
        <v>256.66666666666669</v>
      </c>
      <c r="S162" s="26">
        <f>'120Nm 22mm 1.52m-min'!R31</f>
        <v>1</v>
      </c>
      <c r="T162" s="24"/>
      <c r="U162" s="24"/>
    </row>
    <row r="163" spans="1:21" hidden="1" x14ac:dyDescent="0.25">
      <c r="A163" s="24">
        <f>'240Nm 11mm 0.76m-min'!A30</f>
        <v>8797479</v>
      </c>
      <c r="B163" s="51">
        <f>Table156[[#This Row],[Durata d''esercizio min. Doppie corse]]/(Cycle_max*60*24)</f>
        <v>174.55315476190475</v>
      </c>
      <c r="C163" s="49">
        <f>'240Nm 11mm 0.76m-min'!B30</f>
        <v>1.492</v>
      </c>
      <c r="D163" s="24" t="str">
        <f>'240Nm 11mm 0.76m-min'!C30</f>
        <v>Tr30x6</v>
      </c>
      <c r="E163" s="24" t="str">
        <f>'240Nm 11mm 0.76m-min'!D30</f>
        <v>Tr</v>
      </c>
      <c r="F163" s="35">
        <f>'240Nm 11mm 0.76m-min'!E30</f>
        <v>30</v>
      </c>
      <c r="G163" s="14" t="e">
        <f>'240Nm 11mm 0.76m-min'!F30</f>
        <v>#N/A</v>
      </c>
      <c r="H163" s="41">
        <f>'240Nm 11mm 0.76m-min'!G30</f>
        <v>6</v>
      </c>
      <c r="I163" s="24" t="str">
        <f>'240Nm 11mm 0.76m-min'!H30</f>
        <v>W300</v>
      </c>
      <c r="J163" s="35">
        <f>'240Nm 11mm 0.76m-min'!I30</f>
        <v>38</v>
      </c>
      <c r="K163" s="35">
        <f>'240Nm 11mm 0.76m-min'!J30</f>
        <v>46</v>
      </c>
      <c r="L163" s="25">
        <f>'240Nm 11mm 0.76m-min'!K30</f>
        <v>37.39</v>
      </c>
      <c r="M163" s="24" t="str">
        <f>'240Nm 11mm 0.76m-min'!L30</f>
        <v>Acciaio C15</v>
      </c>
      <c r="N163" s="25">
        <f>'240Nm 11mm 0.76m-min'!M30</f>
        <v>54.6</v>
      </c>
      <c r="O163" s="37">
        <f>'240Nm 11mm 0.76m-min'!N30</f>
        <v>240</v>
      </c>
      <c r="P163" s="41">
        <f>'240Nm 11mm 0.76m-min'!O30</f>
        <v>11</v>
      </c>
      <c r="Q163" s="46">
        <f>'240Nm 11mm 0.76m-min'!P30</f>
        <v>0.76049999999999995</v>
      </c>
      <c r="R163" s="14">
        <f>'240Nm 11mm 0.76m-min'!Q30</f>
        <v>128.33333333333334</v>
      </c>
      <c r="S163" s="26">
        <f>'240Nm 11mm 0.76m-min'!R30</f>
        <v>1</v>
      </c>
      <c r="T163" s="24"/>
      <c r="U163" s="24"/>
    </row>
    <row r="164" spans="1:21" hidden="1" x14ac:dyDescent="0.25">
      <c r="A164" s="24">
        <f>'240Nm 11mm 0.76m-min'!A31</f>
        <v>8797479</v>
      </c>
      <c r="B164" s="51">
        <f>Table156[[#This Row],[Durata d''esercizio min. Doppie corse]]/(Cycle_max*60*24)</f>
        <v>174.55315476190475</v>
      </c>
      <c r="C164" s="49">
        <f>'240Nm 11mm 0.76m-min'!B31</f>
        <v>1.492</v>
      </c>
      <c r="D164" s="24" t="str">
        <f>'240Nm 11mm 0.76m-min'!C31</f>
        <v>Tr30x6</v>
      </c>
      <c r="E164" s="24" t="str">
        <f>'240Nm 11mm 0.76m-min'!D31</f>
        <v>Tr</v>
      </c>
      <c r="F164" s="35">
        <f>'240Nm 11mm 0.76m-min'!E31</f>
        <v>30</v>
      </c>
      <c r="G164" s="14" t="e">
        <f>'240Nm 11mm 0.76m-min'!F31</f>
        <v>#N/A</v>
      </c>
      <c r="H164" s="41">
        <f>'240Nm 11mm 0.76m-min'!G31</f>
        <v>6</v>
      </c>
      <c r="I164" s="24" t="str">
        <f>'240Nm 11mm 0.76m-min'!H31</f>
        <v>W300</v>
      </c>
      <c r="J164" s="35">
        <f>'240Nm 11mm 0.76m-min'!I31</f>
        <v>45</v>
      </c>
      <c r="K164" s="35">
        <f>'240Nm 11mm 0.76m-min'!J31</f>
        <v>46</v>
      </c>
      <c r="L164" s="25">
        <f>'240Nm 11mm 0.76m-min'!K31</f>
        <v>43.4</v>
      </c>
      <c r="M164" s="24" t="str">
        <f>'240Nm 11mm 0.76m-min'!L31</f>
        <v>Acciaio C15</v>
      </c>
      <c r="N164" s="25">
        <f>'240Nm 11mm 0.76m-min'!M31</f>
        <v>54.6</v>
      </c>
      <c r="O164" s="37">
        <f>'240Nm 11mm 0.76m-min'!N31</f>
        <v>240</v>
      </c>
      <c r="P164" s="41">
        <f>'240Nm 11mm 0.76m-min'!O31</f>
        <v>11</v>
      </c>
      <c r="Q164" s="46">
        <f>'240Nm 11mm 0.76m-min'!P31</f>
        <v>0.76049999999999995</v>
      </c>
      <c r="R164" s="14">
        <f>'240Nm 11mm 0.76m-min'!Q31</f>
        <v>128.33333333333334</v>
      </c>
      <c r="S164" s="26">
        <f>'240Nm 11mm 0.76m-min'!R31</f>
        <v>1</v>
      </c>
      <c r="T164" s="24"/>
      <c r="U164" s="24"/>
    </row>
    <row r="165" spans="1:21" hidden="1" x14ac:dyDescent="0.25">
      <c r="A165" s="24">
        <f>'80Nm 33mm 2.28m-min'!A30</f>
        <v>8372672</v>
      </c>
      <c r="B165" s="51">
        <f>Table156[[#This Row],[Durata d''esercizio min. Doppie corse]]/(Cycle_max*60*24)</f>
        <v>166.12444444444444</v>
      </c>
      <c r="C165" s="49">
        <f>'80Nm 33mm 2.28m-min'!B30</f>
        <v>0.439</v>
      </c>
      <c r="D165" s="24" t="str">
        <f>'80Nm 33mm 2.28m-min'!C30</f>
        <v>Tr24x5</v>
      </c>
      <c r="E165" s="24" t="str">
        <f>'80Nm 33mm 2.28m-min'!D30</f>
        <v>Tr</v>
      </c>
      <c r="F165" s="35">
        <f>'80Nm 33mm 2.28m-min'!E30</f>
        <v>24</v>
      </c>
      <c r="G165" s="14" t="e">
        <f>'80Nm 33mm 2.28m-min'!F30</f>
        <v>#N/A</v>
      </c>
      <c r="H165" s="41">
        <f>'80Nm 33mm 2.28m-min'!G30</f>
        <v>5</v>
      </c>
      <c r="I165" s="24" t="str">
        <f>'80Nm 33mm 2.28m-min'!H30</f>
        <v>J</v>
      </c>
      <c r="J165" s="35">
        <f>'80Nm 33mm 2.28m-min'!I30</f>
        <v>32</v>
      </c>
      <c r="K165" s="35">
        <f>'80Nm 33mm 2.28m-min'!J30</f>
        <v>44</v>
      </c>
      <c r="L165" s="25">
        <f>'80Nm 33mm 2.28m-min'!K30</f>
        <v>17.690000000000001</v>
      </c>
      <c r="M165" s="24" t="str">
        <f>'80Nm 33mm 2.28m-min'!L30</f>
        <v>Acciaio inox</v>
      </c>
      <c r="N165" s="25">
        <f>'80Nm 33mm 2.28m-min'!M30</f>
        <v>147.52000000000001</v>
      </c>
      <c r="O165" s="37">
        <f>'80Nm 33mm 2.28m-min'!N30</f>
        <v>80</v>
      </c>
      <c r="P165" s="41">
        <f>'80Nm 33mm 2.28m-min'!O30</f>
        <v>33</v>
      </c>
      <c r="Q165" s="46">
        <f>'80Nm 33mm 2.28m-min'!P30</f>
        <v>2.2810000000000001</v>
      </c>
      <c r="R165" s="14">
        <f>'80Nm 33mm 2.28m-min'!Q30</f>
        <v>462</v>
      </c>
      <c r="S165" s="26">
        <f>'80Nm 33mm 2.28m-min'!R30</f>
        <v>1</v>
      </c>
      <c r="T165" s="24"/>
      <c r="U165" s="24"/>
    </row>
    <row r="166" spans="1:21" hidden="1" x14ac:dyDescent="0.25">
      <c r="A166" s="24">
        <f>'120Nm 22mm 1.52m-min'!A32</f>
        <v>8372672</v>
      </c>
      <c r="B166" s="51">
        <f>Table156[[#This Row],[Durata d''esercizio min. Doppie corse]]/(Cycle_max*60*24)</f>
        <v>166.12444444444444</v>
      </c>
      <c r="C166" s="49">
        <f>'120Nm 22mm 1.52m-min'!B32</f>
        <v>0.628</v>
      </c>
      <c r="D166" s="24" t="str">
        <f>'120Nm 22mm 1.52m-min'!C32</f>
        <v>Tr24x5</v>
      </c>
      <c r="E166" s="24" t="str">
        <f>'120Nm 22mm 1.52m-min'!D32</f>
        <v>Tr</v>
      </c>
      <c r="F166" s="35">
        <f>'120Nm 22mm 1.52m-min'!E32</f>
        <v>24</v>
      </c>
      <c r="G166" s="14" t="e">
        <f>'120Nm 22mm 1.52m-min'!F32</f>
        <v>#N/A</v>
      </c>
      <c r="H166" s="41">
        <f>'120Nm 22mm 1.52m-min'!G32</f>
        <v>5</v>
      </c>
      <c r="I166" s="24" t="str">
        <f>'120Nm 22mm 1.52m-min'!H32</f>
        <v>J</v>
      </c>
      <c r="J166" s="35">
        <f>'120Nm 22mm 1.52m-min'!I32</f>
        <v>32</v>
      </c>
      <c r="K166" s="35">
        <f>'120Nm 22mm 1.52m-min'!J32</f>
        <v>44</v>
      </c>
      <c r="L166" s="25">
        <f>'120Nm 22mm 1.52m-min'!K32</f>
        <v>17.690000000000001</v>
      </c>
      <c r="M166" s="24" t="str">
        <f>'120Nm 22mm 1.52m-min'!L32</f>
        <v>Acciaio inox</v>
      </c>
      <c r="N166" s="25">
        <f>'120Nm 22mm 1.52m-min'!M32</f>
        <v>147.52000000000001</v>
      </c>
      <c r="O166" s="37">
        <f>'120Nm 22mm 1.52m-min'!N32</f>
        <v>120</v>
      </c>
      <c r="P166" s="41">
        <f>'120Nm 22mm 1.52m-min'!O32</f>
        <v>22</v>
      </c>
      <c r="Q166" s="46">
        <f>'120Nm 22mm 1.52m-min'!P32</f>
        <v>1.5209999999999999</v>
      </c>
      <c r="R166" s="14">
        <f>'120Nm 22mm 1.52m-min'!Q32</f>
        <v>308</v>
      </c>
      <c r="S166" s="26">
        <f>'120Nm 22mm 1.52m-min'!R32</f>
        <v>1</v>
      </c>
      <c r="T166" s="24"/>
      <c r="U166" s="24"/>
    </row>
    <row r="167" spans="1:21" hidden="1" x14ac:dyDescent="0.25">
      <c r="A167" s="24">
        <f>'240Nm 11mm 0.76m-min'!A32</f>
        <v>8372672</v>
      </c>
      <c r="B167" s="51">
        <f>Table156[[#This Row],[Durata d''esercizio min. Doppie corse]]/(Cycle_max*60*24)</f>
        <v>166.12444444444444</v>
      </c>
      <c r="C167" s="49">
        <f>'240Nm 11mm 0.76m-min'!B32</f>
        <v>1.1970000000000001</v>
      </c>
      <c r="D167" s="24" t="str">
        <f>'240Nm 11mm 0.76m-min'!C32</f>
        <v>Tr24x5</v>
      </c>
      <c r="E167" s="24" t="str">
        <f>'240Nm 11mm 0.76m-min'!D32</f>
        <v>Tr</v>
      </c>
      <c r="F167" s="35">
        <f>'240Nm 11mm 0.76m-min'!E32</f>
        <v>24</v>
      </c>
      <c r="G167" s="14" t="e">
        <f>'240Nm 11mm 0.76m-min'!F32</f>
        <v>#N/A</v>
      </c>
      <c r="H167" s="41">
        <f>'240Nm 11mm 0.76m-min'!G32</f>
        <v>5</v>
      </c>
      <c r="I167" s="24" t="str">
        <f>'240Nm 11mm 0.76m-min'!H32</f>
        <v>J</v>
      </c>
      <c r="J167" s="35">
        <f>'240Nm 11mm 0.76m-min'!I32</f>
        <v>32</v>
      </c>
      <c r="K167" s="35">
        <f>'240Nm 11mm 0.76m-min'!J32</f>
        <v>44</v>
      </c>
      <c r="L167" s="25">
        <f>'240Nm 11mm 0.76m-min'!K32</f>
        <v>17.690000000000001</v>
      </c>
      <c r="M167" s="24" t="str">
        <f>'240Nm 11mm 0.76m-min'!L32</f>
        <v>Acciaio inox</v>
      </c>
      <c r="N167" s="25">
        <f>'240Nm 11mm 0.76m-min'!M32</f>
        <v>147.52000000000001</v>
      </c>
      <c r="O167" s="37">
        <f>'240Nm 11mm 0.76m-min'!N32</f>
        <v>240</v>
      </c>
      <c r="P167" s="41">
        <f>'240Nm 11mm 0.76m-min'!O32</f>
        <v>11</v>
      </c>
      <c r="Q167" s="46">
        <f>'240Nm 11mm 0.76m-min'!P32</f>
        <v>0.76049999999999995</v>
      </c>
      <c r="R167" s="14">
        <f>'240Nm 11mm 0.76m-min'!Q32</f>
        <v>154</v>
      </c>
      <c r="S167" s="26">
        <f>'240Nm 11mm 0.76m-min'!R32</f>
        <v>1</v>
      </c>
      <c r="T167" s="24"/>
      <c r="U167" s="24"/>
    </row>
    <row r="168" spans="1:21" hidden="1" x14ac:dyDescent="0.25">
      <c r="A168" s="24">
        <f>'80Nm 33mm 2.28m-min'!A31</f>
        <v>7973973</v>
      </c>
      <c r="B168" s="51">
        <f>Table156[[#This Row],[Durata d''esercizio min. Doppie corse]]/(Cycle_max*60*24)</f>
        <v>158.21375</v>
      </c>
      <c r="C168" s="49">
        <f>'80Nm 33mm 2.28m-min'!B31</f>
        <v>0.439</v>
      </c>
      <c r="D168" s="24" t="str">
        <f>'80Nm 33mm 2.28m-min'!C31</f>
        <v>Tr24x5</v>
      </c>
      <c r="E168" s="24" t="str">
        <f>'80Nm 33mm 2.28m-min'!D31</f>
        <v>Tr</v>
      </c>
      <c r="F168" s="35">
        <f>'80Nm 33mm 2.28m-min'!E31</f>
        <v>24</v>
      </c>
      <c r="G168" s="14" t="e">
        <f>'80Nm 33mm 2.28m-min'!F31</f>
        <v>#N/A</v>
      </c>
      <c r="H168" s="41">
        <f>'80Nm 33mm 2.28m-min'!G31</f>
        <v>5</v>
      </c>
      <c r="I168" s="24" t="str">
        <f>'80Nm 33mm 2.28m-min'!H31</f>
        <v>W300</v>
      </c>
      <c r="J168" s="35">
        <f>'80Nm 33mm 2.28m-min'!I31</f>
        <v>32</v>
      </c>
      <c r="K168" s="35">
        <f>'80Nm 33mm 2.28m-min'!J31</f>
        <v>44</v>
      </c>
      <c r="L168" s="25">
        <f>'80Nm 33mm 2.28m-min'!K31</f>
        <v>24.23</v>
      </c>
      <c r="M168" s="24" t="str">
        <f>'80Nm 33mm 2.28m-min'!L31</f>
        <v>Acciaio inox</v>
      </c>
      <c r="N168" s="25">
        <f>'80Nm 33mm 2.28m-min'!M31</f>
        <v>147.52000000000001</v>
      </c>
      <c r="O168" s="37">
        <f>'80Nm 33mm 2.28m-min'!N31</f>
        <v>80</v>
      </c>
      <c r="P168" s="41">
        <f>'80Nm 33mm 2.28m-min'!O31</f>
        <v>33</v>
      </c>
      <c r="Q168" s="46">
        <f>'80Nm 33mm 2.28m-min'!P31</f>
        <v>2.2810000000000001</v>
      </c>
      <c r="R168" s="14">
        <f>'80Nm 33mm 2.28m-min'!Q31</f>
        <v>462</v>
      </c>
      <c r="S168" s="26">
        <f>'80Nm 33mm 2.28m-min'!R31</f>
        <v>1</v>
      </c>
      <c r="T168" s="24"/>
      <c r="U168" s="24"/>
    </row>
    <row r="169" spans="1:21" hidden="1" x14ac:dyDescent="0.25">
      <c r="A169" s="24">
        <f>'120Nm 22mm 1.52m-min'!A33</f>
        <v>7973973</v>
      </c>
      <c r="B169" s="51">
        <f>Table156[[#This Row],[Durata d''esercizio min. Doppie corse]]/(Cycle_max*60*24)</f>
        <v>158.21375</v>
      </c>
      <c r="C169" s="49">
        <f>'120Nm 22mm 1.52m-min'!B33</f>
        <v>0.628</v>
      </c>
      <c r="D169" s="24" t="str">
        <f>'120Nm 22mm 1.52m-min'!C33</f>
        <v>Tr24x5</v>
      </c>
      <c r="E169" s="24" t="str">
        <f>'120Nm 22mm 1.52m-min'!D33</f>
        <v>Tr</v>
      </c>
      <c r="F169" s="35">
        <f>'120Nm 22mm 1.52m-min'!E33</f>
        <v>24</v>
      </c>
      <c r="G169" s="14" t="e">
        <f>'120Nm 22mm 1.52m-min'!F33</f>
        <v>#N/A</v>
      </c>
      <c r="H169" s="41">
        <f>'120Nm 22mm 1.52m-min'!G33</f>
        <v>5</v>
      </c>
      <c r="I169" s="24" t="str">
        <f>'120Nm 22mm 1.52m-min'!H33</f>
        <v>W300</v>
      </c>
      <c r="J169" s="35">
        <f>'120Nm 22mm 1.52m-min'!I33</f>
        <v>32</v>
      </c>
      <c r="K169" s="35">
        <f>'120Nm 22mm 1.52m-min'!J33</f>
        <v>44</v>
      </c>
      <c r="L169" s="25">
        <f>'120Nm 22mm 1.52m-min'!K33</f>
        <v>24.23</v>
      </c>
      <c r="M169" s="24" t="str">
        <f>'120Nm 22mm 1.52m-min'!L33</f>
        <v>Acciaio inox</v>
      </c>
      <c r="N169" s="25">
        <f>'120Nm 22mm 1.52m-min'!M33</f>
        <v>147.52000000000001</v>
      </c>
      <c r="O169" s="37">
        <f>'120Nm 22mm 1.52m-min'!N33</f>
        <v>120</v>
      </c>
      <c r="P169" s="41">
        <f>'120Nm 22mm 1.52m-min'!O33</f>
        <v>22</v>
      </c>
      <c r="Q169" s="46">
        <f>'120Nm 22mm 1.52m-min'!P33</f>
        <v>1.5209999999999999</v>
      </c>
      <c r="R169" s="14">
        <f>'120Nm 22mm 1.52m-min'!Q33</f>
        <v>308</v>
      </c>
      <c r="S169" s="26">
        <f>'120Nm 22mm 1.52m-min'!R33</f>
        <v>1</v>
      </c>
      <c r="T169" s="24"/>
      <c r="U169" s="24"/>
    </row>
    <row r="170" spans="1:21" hidden="1" x14ac:dyDescent="0.25">
      <c r="A170" s="24">
        <f>'240Nm 11mm 0.76m-min'!A33</f>
        <v>7973973</v>
      </c>
      <c r="B170" s="51">
        <f>Table156[[#This Row],[Durata d''esercizio min. Doppie corse]]/(Cycle_max*60*24)</f>
        <v>158.21375</v>
      </c>
      <c r="C170" s="49">
        <f>'240Nm 11mm 0.76m-min'!B33</f>
        <v>1.1970000000000001</v>
      </c>
      <c r="D170" s="24" t="str">
        <f>'240Nm 11mm 0.76m-min'!C33</f>
        <v>Tr24x5</v>
      </c>
      <c r="E170" s="24" t="str">
        <f>'240Nm 11mm 0.76m-min'!D33</f>
        <v>Tr</v>
      </c>
      <c r="F170" s="35">
        <f>'240Nm 11mm 0.76m-min'!E33</f>
        <v>24</v>
      </c>
      <c r="G170" s="14" t="e">
        <f>'240Nm 11mm 0.76m-min'!F33</f>
        <v>#N/A</v>
      </c>
      <c r="H170" s="41">
        <f>'240Nm 11mm 0.76m-min'!G33</f>
        <v>5</v>
      </c>
      <c r="I170" s="24" t="str">
        <f>'240Nm 11mm 0.76m-min'!H33</f>
        <v>W300</v>
      </c>
      <c r="J170" s="35">
        <f>'240Nm 11mm 0.76m-min'!I33</f>
        <v>32</v>
      </c>
      <c r="K170" s="35">
        <f>'240Nm 11mm 0.76m-min'!J33</f>
        <v>44</v>
      </c>
      <c r="L170" s="25">
        <f>'240Nm 11mm 0.76m-min'!K33</f>
        <v>24.23</v>
      </c>
      <c r="M170" s="24" t="str">
        <f>'240Nm 11mm 0.76m-min'!L33</f>
        <v>Acciaio inox</v>
      </c>
      <c r="N170" s="25">
        <f>'240Nm 11mm 0.76m-min'!M33</f>
        <v>147.52000000000001</v>
      </c>
      <c r="O170" s="37">
        <f>'240Nm 11mm 0.76m-min'!N33</f>
        <v>240</v>
      </c>
      <c r="P170" s="41">
        <f>'240Nm 11mm 0.76m-min'!O33</f>
        <v>11</v>
      </c>
      <c r="Q170" s="46">
        <f>'240Nm 11mm 0.76m-min'!P33</f>
        <v>0.76049999999999995</v>
      </c>
      <c r="R170" s="14">
        <f>'240Nm 11mm 0.76m-min'!Q33</f>
        <v>154</v>
      </c>
      <c r="S170" s="26">
        <f>'240Nm 11mm 0.76m-min'!R33</f>
        <v>1</v>
      </c>
      <c r="T170" s="24"/>
      <c r="U170" s="24"/>
    </row>
    <row r="171" spans="1:21" hidden="1" x14ac:dyDescent="0.25">
      <c r="A171" s="24">
        <f>'80Nm 33mm 2.28m-min'!A32</f>
        <v>7937281</v>
      </c>
      <c r="B171" s="51">
        <f>Table156[[#This Row],[Durata d''esercizio min. Doppie corse]]/(Cycle_max*60*24)</f>
        <v>157.48573412698411</v>
      </c>
      <c r="C171" s="49">
        <f>'80Nm 33mm 2.28m-min'!B32</f>
        <v>0.36299999999999999</v>
      </c>
      <c r="D171" s="24" t="str">
        <f>'80Nm 33mm 2.28m-min'!C32</f>
        <v>Tr18x4</v>
      </c>
      <c r="E171" s="24" t="str">
        <f>'80Nm 33mm 2.28m-min'!D32</f>
        <v>Tr</v>
      </c>
      <c r="F171" s="35">
        <f>'80Nm 33mm 2.28m-min'!E32</f>
        <v>18</v>
      </c>
      <c r="G171" s="14" t="e">
        <f>'80Nm 33mm 2.28m-min'!F32</f>
        <v>#N/A</v>
      </c>
      <c r="H171" s="41">
        <f>'80Nm 33mm 2.28m-min'!G32</f>
        <v>4</v>
      </c>
      <c r="I171" s="24" t="str">
        <f>'80Nm 33mm 2.28m-min'!H32</f>
        <v>J200</v>
      </c>
      <c r="J171" s="35">
        <f>'80Nm 33mm 2.28m-min'!I32</f>
        <v>28</v>
      </c>
      <c r="K171" s="35">
        <f>'80Nm 33mm 2.28m-min'!J32</f>
        <v>35</v>
      </c>
      <c r="L171" s="25">
        <f>'80Nm 33mm 2.28m-min'!K32</f>
        <v>36.35</v>
      </c>
      <c r="M171" s="24" t="str">
        <f>'80Nm 33mm 2.28m-min'!L32</f>
        <v>Alluminio</v>
      </c>
      <c r="N171" s="25">
        <f>'80Nm 33mm 2.28m-min'!M32</f>
        <v>177.48</v>
      </c>
      <c r="O171" s="37">
        <f>'80Nm 33mm 2.28m-min'!N32</f>
        <v>80</v>
      </c>
      <c r="P171" s="41">
        <f>'80Nm 33mm 2.28m-min'!O32</f>
        <v>33</v>
      </c>
      <c r="Q171" s="46">
        <f>'80Nm 33mm 2.28m-min'!P32</f>
        <v>2.2810000000000001</v>
      </c>
      <c r="R171" s="14">
        <f>'80Nm 33mm 2.28m-min'!Q32</f>
        <v>577.5</v>
      </c>
      <c r="S171" s="26">
        <f>'80Nm 33mm 2.28m-min'!R32</f>
        <v>1</v>
      </c>
      <c r="T171" s="24"/>
      <c r="U171" s="24"/>
    </row>
    <row r="172" spans="1:21" hidden="1" x14ac:dyDescent="0.25">
      <c r="A172" s="24">
        <f>'120Nm 22mm 1.52m-min'!A34</f>
        <v>7937281</v>
      </c>
      <c r="B172" s="51">
        <f>Table156[[#This Row],[Durata d''esercizio min. Doppie corse]]/(Cycle_max*60*24)</f>
        <v>157.48573412698411</v>
      </c>
      <c r="C172" s="49">
        <f>'120Nm 22mm 1.52m-min'!B34</f>
        <v>0.51500000000000001</v>
      </c>
      <c r="D172" s="24" t="str">
        <f>'120Nm 22mm 1.52m-min'!C34</f>
        <v>Tr18x4</v>
      </c>
      <c r="E172" s="24" t="str">
        <f>'120Nm 22mm 1.52m-min'!D34</f>
        <v>Tr</v>
      </c>
      <c r="F172" s="35">
        <f>'120Nm 22mm 1.52m-min'!E34</f>
        <v>18</v>
      </c>
      <c r="G172" s="14" t="e">
        <f>'120Nm 22mm 1.52m-min'!F34</f>
        <v>#N/A</v>
      </c>
      <c r="H172" s="41">
        <f>'120Nm 22mm 1.52m-min'!G34</f>
        <v>4</v>
      </c>
      <c r="I172" s="24" t="str">
        <f>'120Nm 22mm 1.52m-min'!H34</f>
        <v>J200</v>
      </c>
      <c r="J172" s="35">
        <f>'120Nm 22mm 1.52m-min'!I34</f>
        <v>28</v>
      </c>
      <c r="K172" s="35">
        <f>'120Nm 22mm 1.52m-min'!J34</f>
        <v>35</v>
      </c>
      <c r="L172" s="25">
        <f>'120Nm 22mm 1.52m-min'!K34</f>
        <v>36.35</v>
      </c>
      <c r="M172" s="24" t="str">
        <f>'120Nm 22mm 1.52m-min'!L34</f>
        <v>Alluminio</v>
      </c>
      <c r="N172" s="25">
        <f>'120Nm 22mm 1.52m-min'!M34</f>
        <v>177.48</v>
      </c>
      <c r="O172" s="37">
        <f>'120Nm 22mm 1.52m-min'!N34</f>
        <v>120</v>
      </c>
      <c r="P172" s="41">
        <f>'120Nm 22mm 1.52m-min'!O34</f>
        <v>22</v>
      </c>
      <c r="Q172" s="46">
        <f>'120Nm 22mm 1.52m-min'!P34</f>
        <v>1.5209999999999999</v>
      </c>
      <c r="R172" s="14">
        <f>'120Nm 22mm 1.52m-min'!Q34</f>
        <v>385</v>
      </c>
      <c r="S172" s="26">
        <f>'120Nm 22mm 1.52m-min'!R34</f>
        <v>1</v>
      </c>
      <c r="T172" s="24"/>
      <c r="U172" s="24"/>
    </row>
    <row r="173" spans="1:21" hidden="1" x14ac:dyDescent="0.25">
      <c r="A173" s="24">
        <f>'240Nm 11mm 0.76m-min'!A34</f>
        <v>7937281</v>
      </c>
      <c r="B173" s="51">
        <f>Table156[[#This Row],[Durata d''esercizio min. Doppie corse]]/(Cycle_max*60*24)</f>
        <v>157.48573412698411</v>
      </c>
      <c r="C173" s="49">
        <f>'240Nm 11mm 0.76m-min'!B34</f>
        <v>0.96899999999999997</v>
      </c>
      <c r="D173" s="24" t="str">
        <f>'240Nm 11mm 0.76m-min'!C34</f>
        <v>Tr18x4</v>
      </c>
      <c r="E173" s="24" t="str">
        <f>'240Nm 11mm 0.76m-min'!D34</f>
        <v>Tr</v>
      </c>
      <c r="F173" s="35">
        <f>'240Nm 11mm 0.76m-min'!E34</f>
        <v>18</v>
      </c>
      <c r="G173" s="14" t="e">
        <f>'240Nm 11mm 0.76m-min'!F34</f>
        <v>#N/A</v>
      </c>
      <c r="H173" s="41">
        <f>'240Nm 11mm 0.76m-min'!G34</f>
        <v>4</v>
      </c>
      <c r="I173" s="24" t="str">
        <f>'240Nm 11mm 0.76m-min'!H34</f>
        <v>J200</v>
      </c>
      <c r="J173" s="35">
        <f>'240Nm 11mm 0.76m-min'!I34</f>
        <v>28</v>
      </c>
      <c r="K173" s="35">
        <f>'240Nm 11mm 0.76m-min'!J34</f>
        <v>35</v>
      </c>
      <c r="L173" s="25">
        <f>'240Nm 11mm 0.76m-min'!K34</f>
        <v>36.35</v>
      </c>
      <c r="M173" s="24" t="str">
        <f>'240Nm 11mm 0.76m-min'!L34</f>
        <v>Alluminio</v>
      </c>
      <c r="N173" s="25">
        <f>'240Nm 11mm 0.76m-min'!M34</f>
        <v>177.48</v>
      </c>
      <c r="O173" s="37">
        <f>'240Nm 11mm 0.76m-min'!N34</f>
        <v>240</v>
      </c>
      <c r="P173" s="41">
        <f>'240Nm 11mm 0.76m-min'!O34</f>
        <v>11</v>
      </c>
      <c r="Q173" s="46">
        <f>'240Nm 11mm 0.76m-min'!P34</f>
        <v>0.76049999999999995</v>
      </c>
      <c r="R173" s="14">
        <f>'240Nm 11mm 0.76m-min'!Q34</f>
        <v>192.5</v>
      </c>
      <c r="S173" s="26">
        <f>'240Nm 11mm 0.76m-min'!R34</f>
        <v>1</v>
      </c>
      <c r="T173" s="24"/>
      <c r="U173" s="24"/>
    </row>
    <row r="174" spans="1:21" hidden="1" x14ac:dyDescent="0.25">
      <c r="A174" s="24">
        <f>'80Nm 33mm 2.28m-min'!A33</f>
        <v>7711671</v>
      </c>
      <c r="B174" s="51">
        <f>Table156[[#This Row],[Durata d''esercizio min. Doppie corse]]/(Cycle_max*60*24)</f>
        <v>153.00934523809525</v>
      </c>
      <c r="C174" s="49">
        <f>'80Nm 33mm 2.28m-min'!B33</f>
        <v>0.439</v>
      </c>
      <c r="D174" s="24" t="str">
        <f>'80Nm 33mm 2.28m-min'!C33</f>
        <v>Tr24x5</v>
      </c>
      <c r="E174" s="24" t="str">
        <f>'80Nm 33mm 2.28m-min'!D33</f>
        <v>Tr</v>
      </c>
      <c r="F174" s="35">
        <f>'80Nm 33mm 2.28m-min'!E33</f>
        <v>24</v>
      </c>
      <c r="G174" s="14" t="e">
        <f>'80Nm 33mm 2.28m-min'!F33</f>
        <v>#N/A</v>
      </c>
      <c r="H174" s="41">
        <f>'80Nm 33mm 2.28m-min'!G33</f>
        <v>5</v>
      </c>
      <c r="I174" s="24" t="str">
        <f>'80Nm 33mm 2.28m-min'!H33</f>
        <v>R</v>
      </c>
      <c r="J174" s="35">
        <f>'80Nm 33mm 2.28m-min'!I33</f>
        <v>32</v>
      </c>
      <c r="K174" s="35">
        <f>'80Nm 33mm 2.28m-min'!J33</f>
        <v>44</v>
      </c>
      <c r="L174" s="25">
        <f>'80Nm 33mm 2.28m-min'!K33</f>
        <v>15.06</v>
      </c>
      <c r="M174" s="24" t="str">
        <f>'80Nm 33mm 2.28m-min'!L33</f>
        <v>Acciaio inox</v>
      </c>
      <c r="N174" s="25">
        <f>'80Nm 33mm 2.28m-min'!M33</f>
        <v>147.52000000000001</v>
      </c>
      <c r="O174" s="37">
        <f>'80Nm 33mm 2.28m-min'!N33</f>
        <v>80</v>
      </c>
      <c r="P174" s="41">
        <f>'80Nm 33mm 2.28m-min'!O33</f>
        <v>33</v>
      </c>
      <c r="Q174" s="46">
        <f>'80Nm 33mm 2.28m-min'!P33</f>
        <v>2.2810000000000001</v>
      </c>
      <c r="R174" s="14">
        <f>'80Nm 33mm 2.28m-min'!Q33</f>
        <v>462</v>
      </c>
      <c r="S174" s="26">
        <f>'80Nm 33mm 2.28m-min'!R33</f>
        <v>1</v>
      </c>
      <c r="T174" s="24"/>
      <c r="U174" s="24"/>
    </row>
    <row r="175" spans="1:21" hidden="1" x14ac:dyDescent="0.25">
      <c r="A175" s="24">
        <f>'120Nm 22mm 1.52m-min'!A35</f>
        <v>7711671</v>
      </c>
      <c r="B175" s="51">
        <f>Table156[[#This Row],[Durata d''esercizio min. Doppie corse]]/(Cycle_max*60*24)</f>
        <v>153.00934523809525</v>
      </c>
      <c r="C175" s="49">
        <f>'120Nm 22mm 1.52m-min'!B35</f>
        <v>0.628</v>
      </c>
      <c r="D175" s="24" t="str">
        <f>'120Nm 22mm 1.52m-min'!C35</f>
        <v>Tr24x5</v>
      </c>
      <c r="E175" s="24" t="str">
        <f>'120Nm 22mm 1.52m-min'!D35</f>
        <v>Tr</v>
      </c>
      <c r="F175" s="35">
        <f>'120Nm 22mm 1.52m-min'!E35</f>
        <v>24</v>
      </c>
      <c r="G175" s="14" t="e">
        <f>'120Nm 22mm 1.52m-min'!F35</f>
        <v>#N/A</v>
      </c>
      <c r="H175" s="41">
        <f>'120Nm 22mm 1.52m-min'!G35</f>
        <v>5</v>
      </c>
      <c r="I175" s="24" t="str">
        <f>'120Nm 22mm 1.52m-min'!H35</f>
        <v>R</v>
      </c>
      <c r="J175" s="35">
        <f>'120Nm 22mm 1.52m-min'!I35</f>
        <v>32</v>
      </c>
      <c r="K175" s="35">
        <f>'120Nm 22mm 1.52m-min'!J35</f>
        <v>44</v>
      </c>
      <c r="L175" s="25">
        <f>'120Nm 22mm 1.52m-min'!K35</f>
        <v>15.06</v>
      </c>
      <c r="M175" s="24" t="str">
        <f>'120Nm 22mm 1.52m-min'!L35</f>
        <v>Acciaio inox</v>
      </c>
      <c r="N175" s="25">
        <f>'120Nm 22mm 1.52m-min'!M35</f>
        <v>147.52000000000001</v>
      </c>
      <c r="O175" s="37">
        <f>'120Nm 22mm 1.52m-min'!N35</f>
        <v>120</v>
      </c>
      <c r="P175" s="41">
        <f>'120Nm 22mm 1.52m-min'!O35</f>
        <v>22</v>
      </c>
      <c r="Q175" s="46">
        <f>'120Nm 22mm 1.52m-min'!P35</f>
        <v>1.5209999999999999</v>
      </c>
      <c r="R175" s="14">
        <f>'120Nm 22mm 1.52m-min'!Q35</f>
        <v>308</v>
      </c>
      <c r="S175" s="26">
        <f>'120Nm 22mm 1.52m-min'!R35</f>
        <v>1</v>
      </c>
      <c r="T175" s="24"/>
      <c r="U175" s="24"/>
    </row>
    <row r="176" spans="1:21" hidden="1" x14ac:dyDescent="0.25">
      <c r="A176" s="24">
        <f>'240Nm 11mm 0.76m-min'!A35</f>
        <v>7711671</v>
      </c>
      <c r="B176" s="51">
        <f>Table156[[#This Row],[Durata d''esercizio min. Doppie corse]]/(Cycle_max*60*24)</f>
        <v>153.00934523809525</v>
      </c>
      <c r="C176" s="49">
        <f>'240Nm 11mm 0.76m-min'!B35</f>
        <v>1.1970000000000001</v>
      </c>
      <c r="D176" s="24" t="str">
        <f>'240Nm 11mm 0.76m-min'!C35</f>
        <v>Tr24x5</v>
      </c>
      <c r="E176" s="24" t="str">
        <f>'240Nm 11mm 0.76m-min'!D35</f>
        <v>Tr</v>
      </c>
      <c r="F176" s="35">
        <f>'240Nm 11mm 0.76m-min'!E35</f>
        <v>24</v>
      </c>
      <c r="G176" s="14" t="e">
        <f>'240Nm 11mm 0.76m-min'!F35</f>
        <v>#N/A</v>
      </c>
      <c r="H176" s="41">
        <f>'240Nm 11mm 0.76m-min'!G35</f>
        <v>5</v>
      </c>
      <c r="I176" s="24" t="str">
        <f>'240Nm 11mm 0.76m-min'!H35</f>
        <v>R</v>
      </c>
      <c r="J176" s="35">
        <f>'240Nm 11mm 0.76m-min'!I35</f>
        <v>32</v>
      </c>
      <c r="K176" s="35">
        <f>'240Nm 11mm 0.76m-min'!J35</f>
        <v>44</v>
      </c>
      <c r="L176" s="25">
        <f>'240Nm 11mm 0.76m-min'!K35</f>
        <v>15.06</v>
      </c>
      <c r="M176" s="24" t="str">
        <f>'240Nm 11mm 0.76m-min'!L35</f>
        <v>Acciaio inox</v>
      </c>
      <c r="N176" s="25">
        <f>'240Nm 11mm 0.76m-min'!M35</f>
        <v>147.52000000000001</v>
      </c>
      <c r="O176" s="37">
        <f>'240Nm 11mm 0.76m-min'!N35</f>
        <v>240</v>
      </c>
      <c r="P176" s="41">
        <f>'240Nm 11mm 0.76m-min'!O35</f>
        <v>11</v>
      </c>
      <c r="Q176" s="46">
        <f>'240Nm 11mm 0.76m-min'!P35</f>
        <v>0.76049999999999995</v>
      </c>
      <c r="R176" s="14">
        <f>'240Nm 11mm 0.76m-min'!Q35</f>
        <v>154</v>
      </c>
      <c r="S176" s="26">
        <f>'240Nm 11mm 0.76m-min'!R35</f>
        <v>1</v>
      </c>
      <c r="T176" s="24"/>
      <c r="U176" s="24"/>
    </row>
    <row r="177" spans="1:21" hidden="1" x14ac:dyDescent="0.25">
      <c r="A177" s="24">
        <f>'80Nm 33mm 2.28m-min'!A34</f>
        <v>7267231</v>
      </c>
      <c r="B177" s="51">
        <f>Table156[[#This Row],[Durata d''esercizio min. Doppie corse]]/(Cycle_max*60*24)</f>
        <v>144.19109126984128</v>
      </c>
      <c r="C177" s="49">
        <f>'80Nm 33mm 2.28m-min'!B34</f>
        <v>0.45800000000000002</v>
      </c>
      <c r="D177" s="24" t="str">
        <f>'80Nm 33mm 2.28m-min'!C34</f>
        <v>Tr28x5</v>
      </c>
      <c r="E177" s="24" t="str">
        <f>'80Nm 33mm 2.28m-min'!D34</f>
        <v>Tr</v>
      </c>
      <c r="F177" s="35">
        <f>'80Nm 33mm 2.28m-min'!E34</f>
        <v>28</v>
      </c>
      <c r="G177" s="14" t="e">
        <f>'80Nm 33mm 2.28m-min'!F34</f>
        <v>#N/A</v>
      </c>
      <c r="H177" s="41">
        <f>'80Nm 33mm 2.28m-min'!G34</f>
        <v>5</v>
      </c>
      <c r="I177" s="24" t="str">
        <f>'80Nm 33mm 2.28m-min'!H34</f>
        <v>J</v>
      </c>
      <c r="J177" s="35">
        <f>'80Nm 33mm 2.28m-min'!I34</f>
        <v>38</v>
      </c>
      <c r="K177" s="35">
        <f>'80Nm 33mm 2.28m-min'!J34</f>
        <v>46</v>
      </c>
      <c r="L177" s="25">
        <f>'80Nm 33mm 2.28m-min'!K34</f>
        <v>25.1</v>
      </c>
      <c r="M177" s="24" t="str">
        <f>'80Nm 33mm 2.28m-min'!L34</f>
        <v>Acciaio C15</v>
      </c>
      <c r="N177" s="25">
        <f>'80Nm 33mm 2.28m-min'!M34</f>
        <v>56.9</v>
      </c>
      <c r="O177" s="37">
        <f>'80Nm 33mm 2.28m-min'!N34</f>
        <v>80</v>
      </c>
      <c r="P177" s="41">
        <f>'80Nm 33mm 2.28m-min'!O34</f>
        <v>33</v>
      </c>
      <c r="Q177" s="46">
        <f>'80Nm 33mm 2.28m-min'!P34</f>
        <v>2.2810000000000001</v>
      </c>
      <c r="R177" s="14">
        <f>'80Nm 33mm 2.28m-min'!Q34</f>
        <v>462</v>
      </c>
      <c r="S177" s="26">
        <f>'80Nm 33mm 2.28m-min'!R34</f>
        <v>1</v>
      </c>
      <c r="T177" s="24"/>
      <c r="U177" s="24"/>
    </row>
    <row r="178" spans="1:21" hidden="1" x14ac:dyDescent="0.25">
      <c r="A178" s="24">
        <f>'120Nm 22mm 1.52m-min'!A36</f>
        <v>7267231</v>
      </c>
      <c r="B178" s="51">
        <f>Table156[[#This Row],[Durata d''esercizio min. Doppie corse]]/(Cycle_max*60*24)</f>
        <v>144.19109126984128</v>
      </c>
      <c r="C178" s="49">
        <f>'120Nm 22mm 1.52m-min'!B36</f>
        <v>0.65700000000000003</v>
      </c>
      <c r="D178" s="24" t="str">
        <f>'120Nm 22mm 1.52m-min'!C36</f>
        <v>Tr28x5</v>
      </c>
      <c r="E178" s="24" t="str">
        <f>'120Nm 22mm 1.52m-min'!D36</f>
        <v>Tr</v>
      </c>
      <c r="F178" s="35">
        <f>'120Nm 22mm 1.52m-min'!E36</f>
        <v>28</v>
      </c>
      <c r="G178" s="14" t="e">
        <f>'120Nm 22mm 1.52m-min'!F36</f>
        <v>#N/A</v>
      </c>
      <c r="H178" s="41">
        <f>'120Nm 22mm 1.52m-min'!G36</f>
        <v>5</v>
      </c>
      <c r="I178" s="24" t="str">
        <f>'120Nm 22mm 1.52m-min'!H36</f>
        <v>J</v>
      </c>
      <c r="J178" s="35">
        <f>'120Nm 22mm 1.52m-min'!I36</f>
        <v>38</v>
      </c>
      <c r="K178" s="35">
        <f>'120Nm 22mm 1.52m-min'!J36</f>
        <v>46</v>
      </c>
      <c r="L178" s="25">
        <f>'120Nm 22mm 1.52m-min'!K36</f>
        <v>25.1</v>
      </c>
      <c r="M178" s="24" t="str">
        <f>'120Nm 22mm 1.52m-min'!L36</f>
        <v>Acciaio C15</v>
      </c>
      <c r="N178" s="25">
        <f>'120Nm 22mm 1.52m-min'!M36</f>
        <v>56.9</v>
      </c>
      <c r="O178" s="37">
        <f>'120Nm 22mm 1.52m-min'!N36</f>
        <v>120</v>
      </c>
      <c r="P178" s="41">
        <f>'120Nm 22mm 1.52m-min'!O36</f>
        <v>22</v>
      </c>
      <c r="Q178" s="46">
        <f>'120Nm 22mm 1.52m-min'!P36</f>
        <v>1.5209999999999999</v>
      </c>
      <c r="R178" s="14">
        <f>'120Nm 22mm 1.52m-min'!Q36</f>
        <v>308</v>
      </c>
      <c r="S178" s="26">
        <f>'120Nm 22mm 1.52m-min'!R36</f>
        <v>1</v>
      </c>
      <c r="T178" s="24"/>
      <c r="U178" s="24"/>
    </row>
    <row r="179" spans="1:21" hidden="1" x14ac:dyDescent="0.25">
      <c r="A179" s="24">
        <f>'240Nm 11mm 0.76m-min'!A36</f>
        <v>7267231</v>
      </c>
      <c r="B179" s="51">
        <f>Table156[[#This Row],[Durata d''esercizio min. Doppie corse]]/(Cycle_max*60*24)</f>
        <v>144.19109126984128</v>
      </c>
      <c r="C179" s="49">
        <f>'240Nm 11mm 0.76m-min'!B36</f>
        <v>1.254</v>
      </c>
      <c r="D179" s="24" t="str">
        <f>'240Nm 11mm 0.76m-min'!C36</f>
        <v>Tr28x5</v>
      </c>
      <c r="E179" s="24" t="str">
        <f>'240Nm 11mm 0.76m-min'!D36</f>
        <v>Tr</v>
      </c>
      <c r="F179" s="35">
        <f>'240Nm 11mm 0.76m-min'!E36</f>
        <v>28</v>
      </c>
      <c r="G179" s="14" t="e">
        <f>'240Nm 11mm 0.76m-min'!F36</f>
        <v>#N/A</v>
      </c>
      <c r="H179" s="41">
        <f>'240Nm 11mm 0.76m-min'!G36</f>
        <v>5</v>
      </c>
      <c r="I179" s="24" t="str">
        <f>'240Nm 11mm 0.76m-min'!H36</f>
        <v>J</v>
      </c>
      <c r="J179" s="35">
        <f>'240Nm 11mm 0.76m-min'!I36</f>
        <v>38</v>
      </c>
      <c r="K179" s="35">
        <f>'240Nm 11mm 0.76m-min'!J36</f>
        <v>46</v>
      </c>
      <c r="L179" s="25">
        <f>'240Nm 11mm 0.76m-min'!K36</f>
        <v>25.1</v>
      </c>
      <c r="M179" s="24" t="str">
        <f>'240Nm 11mm 0.76m-min'!L36</f>
        <v>Acciaio C15</v>
      </c>
      <c r="N179" s="25">
        <f>'240Nm 11mm 0.76m-min'!M36</f>
        <v>56.9</v>
      </c>
      <c r="O179" s="37">
        <f>'240Nm 11mm 0.76m-min'!N36</f>
        <v>240</v>
      </c>
      <c r="P179" s="41">
        <f>'240Nm 11mm 0.76m-min'!O36</f>
        <v>11</v>
      </c>
      <c r="Q179" s="46">
        <f>'240Nm 11mm 0.76m-min'!P36</f>
        <v>0.76049999999999995</v>
      </c>
      <c r="R179" s="14">
        <f>'240Nm 11mm 0.76m-min'!Q36</f>
        <v>154</v>
      </c>
      <c r="S179" s="26">
        <f>'240Nm 11mm 0.76m-min'!R36</f>
        <v>1</v>
      </c>
      <c r="T179" s="24"/>
      <c r="U179" s="24"/>
    </row>
    <row r="180" spans="1:21" hidden="1" x14ac:dyDescent="0.25">
      <c r="A180" s="24">
        <f>'80Nm 33mm 2.28m-min'!A35</f>
        <v>7245880</v>
      </c>
      <c r="B180" s="51">
        <f>Table156[[#This Row],[Durata d''esercizio min. Doppie corse]]/(Cycle_max*60*24)</f>
        <v>143.76746031746032</v>
      </c>
      <c r="C180" s="49">
        <f>'80Nm 33mm 2.28m-min'!B35</f>
        <v>0.70699999999999996</v>
      </c>
      <c r="D180" s="24" t="str">
        <f>'80Nm 33mm 2.28m-min'!C35</f>
        <v>Ds18x24</v>
      </c>
      <c r="E180" s="24" t="str">
        <f>'80Nm 33mm 2.28m-min'!D35</f>
        <v>Ds</v>
      </c>
      <c r="F180" s="35">
        <f>'80Nm 33mm 2.28m-min'!E35</f>
        <v>18</v>
      </c>
      <c r="G180" s="14" t="e">
        <f>'80Nm 33mm 2.28m-min'!F35</f>
        <v>#N/A</v>
      </c>
      <c r="H180" s="41">
        <f>'80Nm 33mm 2.28m-min'!G35</f>
        <v>24</v>
      </c>
      <c r="I180" s="24" t="str">
        <f>'80Nm 33mm 2.28m-min'!H35</f>
        <v>J</v>
      </c>
      <c r="J180" s="35">
        <f>'80Nm 33mm 2.28m-min'!I35</f>
        <v>28</v>
      </c>
      <c r="K180" s="35">
        <f>'80Nm 33mm 2.28m-min'!J35</f>
        <v>35</v>
      </c>
      <c r="L180" s="25">
        <f>'80Nm 33mm 2.28m-min'!K35</f>
        <v>26.91</v>
      </c>
      <c r="M180" s="24" t="str">
        <f>'80Nm 33mm 2.28m-min'!L35</f>
        <v>Alluminio</v>
      </c>
      <c r="N180" s="25">
        <f>'80Nm 33mm 2.28m-min'!M35</f>
        <v>243</v>
      </c>
      <c r="O180" s="37">
        <f>'80Nm 33mm 2.28m-min'!N35</f>
        <v>80</v>
      </c>
      <c r="P180" s="41">
        <f>'80Nm 33mm 2.28m-min'!O35</f>
        <v>33</v>
      </c>
      <c r="Q180" s="46">
        <f>'80Nm 33mm 2.28m-min'!P35</f>
        <v>2.2810000000000001</v>
      </c>
      <c r="R180" s="14">
        <f>'80Nm 33mm 2.28m-min'!Q35</f>
        <v>96.25</v>
      </c>
      <c r="S180" s="26">
        <f>'80Nm 33mm 2.28m-min'!R35</f>
        <v>1</v>
      </c>
      <c r="T180" s="24"/>
      <c r="U180" s="24"/>
    </row>
    <row r="181" spans="1:21" hidden="1" x14ac:dyDescent="0.25">
      <c r="A181" s="24">
        <f>'80Nm 33mm 2.28m-min'!A36</f>
        <v>7245880</v>
      </c>
      <c r="B181" s="51">
        <f>Table156[[#This Row],[Durata d''esercizio min. Doppie corse]]/(Cycle_max*60*24)</f>
        <v>143.76746031746032</v>
      </c>
      <c r="C181" s="49">
        <f>'80Nm 33mm 2.28m-min'!B36</f>
        <v>0.70699999999999996</v>
      </c>
      <c r="D181" s="24" t="str">
        <f>'80Nm 33mm 2.28m-min'!C36</f>
        <v>Ds18x24</v>
      </c>
      <c r="E181" s="24" t="str">
        <f>'80Nm 33mm 2.28m-min'!D36</f>
        <v>Ds</v>
      </c>
      <c r="F181" s="35">
        <f>'80Nm 33mm 2.28m-min'!E36</f>
        <v>18</v>
      </c>
      <c r="G181" s="14" t="e">
        <f>'80Nm 33mm 2.28m-min'!F36</f>
        <v>#N/A</v>
      </c>
      <c r="H181" s="41">
        <f>'80Nm 33mm 2.28m-min'!G36</f>
        <v>24</v>
      </c>
      <c r="I181" s="24" t="str">
        <f>'80Nm 33mm 2.28m-min'!H36</f>
        <v>J</v>
      </c>
      <c r="J181" s="35">
        <f>'80Nm 33mm 2.28m-min'!I36</f>
        <v>28</v>
      </c>
      <c r="K181" s="35">
        <f>'80Nm 33mm 2.28m-min'!J36</f>
        <v>35</v>
      </c>
      <c r="L181" s="25">
        <f>'80Nm 33mm 2.28m-min'!K36</f>
        <v>26.91</v>
      </c>
      <c r="M181" s="24" t="str">
        <f>'80Nm 33mm 2.28m-min'!L36</f>
        <v>Acciaio inox</v>
      </c>
      <c r="N181" s="25">
        <f>'80Nm 33mm 2.28m-min'!M36</f>
        <v>146.37</v>
      </c>
      <c r="O181" s="37">
        <f>'80Nm 33mm 2.28m-min'!N36</f>
        <v>80</v>
      </c>
      <c r="P181" s="41">
        <f>'80Nm 33mm 2.28m-min'!O36</f>
        <v>33</v>
      </c>
      <c r="Q181" s="46">
        <f>'80Nm 33mm 2.28m-min'!P36</f>
        <v>2.2810000000000001</v>
      </c>
      <c r="R181" s="14">
        <f>'80Nm 33mm 2.28m-min'!Q36</f>
        <v>96.25</v>
      </c>
      <c r="S181" s="26">
        <f>'80Nm 33mm 2.28m-min'!R36</f>
        <v>1</v>
      </c>
      <c r="T181" s="24"/>
      <c r="U181" s="24"/>
    </row>
    <row r="182" spans="1:21" hidden="1" x14ac:dyDescent="0.25">
      <c r="A182" s="24">
        <f>'120Nm 22mm 1.52m-min'!A37</f>
        <v>7245880</v>
      </c>
      <c r="B182" s="51">
        <f>Table156[[#This Row],[Durata d''esercizio min. Doppie corse]]/(Cycle_max*60*24)</f>
        <v>143.76746031746032</v>
      </c>
      <c r="C182" s="49">
        <f>'120Nm 22mm 1.52m-min'!B37</f>
        <v>1.0309999999999999</v>
      </c>
      <c r="D182" s="24" t="str">
        <f>'120Nm 22mm 1.52m-min'!C37</f>
        <v>Ds18x24</v>
      </c>
      <c r="E182" s="24" t="str">
        <f>'120Nm 22mm 1.52m-min'!D37</f>
        <v>Ds</v>
      </c>
      <c r="F182" s="35">
        <f>'120Nm 22mm 1.52m-min'!E37</f>
        <v>18</v>
      </c>
      <c r="G182" s="14" t="e">
        <f>'120Nm 22mm 1.52m-min'!F37</f>
        <v>#N/A</v>
      </c>
      <c r="H182" s="41">
        <f>'120Nm 22mm 1.52m-min'!G37</f>
        <v>24</v>
      </c>
      <c r="I182" s="24" t="str">
        <f>'120Nm 22mm 1.52m-min'!H37</f>
        <v>J</v>
      </c>
      <c r="J182" s="35">
        <f>'120Nm 22mm 1.52m-min'!I37</f>
        <v>28</v>
      </c>
      <c r="K182" s="35">
        <f>'120Nm 22mm 1.52m-min'!J37</f>
        <v>35</v>
      </c>
      <c r="L182" s="25">
        <f>'120Nm 22mm 1.52m-min'!K37</f>
        <v>26.91</v>
      </c>
      <c r="M182" s="24" t="str">
        <f>'120Nm 22mm 1.52m-min'!L37</f>
        <v>Alluminio</v>
      </c>
      <c r="N182" s="25">
        <f>'120Nm 22mm 1.52m-min'!M37</f>
        <v>243</v>
      </c>
      <c r="O182" s="37">
        <f>'120Nm 22mm 1.52m-min'!N37</f>
        <v>120</v>
      </c>
      <c r="P182" s="41">
        <f>'120Nm 22mm 1.52m-min'!O37</f>
        <v>22</v>
      </c>
      <c r="Q182" s="46">
        <f>'120Nm 22mm 1.52m-min'!P37</f>
        <v>1.5209999999999999</v>
      </c>
      <c r="R182" s="14">
        <f>'120Nm 22mm 1.52m-min'!Q37</f>
        <v>64.166666666666671</v>
      </c>
      <c r="S182" s="26">
        <f>'120Nm 22mm 1.52m-min'!R37</f>
        <v>1</v>
      </c>
      <c r="T182" s="24"/>
      <c r="U182" s="24"/>
    </row>
    <row r="183" spans="1:21" hidden="1" x14ac:dyDescent="0.25">
      <c r="A183" s="24">
        <f>'120Nm 22mm 1.52m-min'!A38</f>
        <v>7245880</v>
      </c>
      <c r="B183" s="51">
        <f>Table156[[#This Row],[Durata d''esercizio min. Doppie corse]]/(Cycle_max*60*24)</f>
        <v>143.76746031746032</v>
      </c>
      <c r="C183" s="49">
        <f>'120Nm 22mm 1.52m-min'!B38</f>
        <v>1.0309999999999999</v>
      </c>
      <c r="D183" s="24" t="str">
        <f>'120Nm 22mm 1.52m-min'!C38</f>
        <v>Ds18x24</v>
      </c>
      <c r="E183" s="24" t="str">
        <f>'120Nm 22mm 1.52m-min'!D38</f>
        <v>Ds</v>
      </c>
      <c r="F183" s="35">
        <f>'120Nm 22mm 1.52m-min'!E38</f>
        <v>18</v>
      </c>
      <c r="G183" s="14" t="e">
        <f>'120Nm 22mm 1.52m-min'!F38</f>
        <v>#N/A</v>
      </c>
      <c r="H183" s="41">
        <f>'120Nm 22mm 1.52m-min'!G38</f>
        <v>24</v>
      </c>
      <c r="I183" s="24" t="str">
        <f>'120Nm 22mm 1.52m-min'!H38</f>
        <v>J</v>
      </c>
      <c r="J183" s="35">
        <f>'120Nm 22mm 1.52m-min'!I38</f>
        <v>28</v>
      </c>
      <c r="K183" s="35">
        <f>'120Nm 22mm 1.52m-min'!J38</f>
        <v>35</v>
      </c>
      <c r="L183" s="25">
        <f>'120Nm 22mm 1.52m-min'!K38</f>
        <v>26.91</v>
      </c>
      <c r="M183" s="24" t="str">
        <f>'120Nm 22mm 1.52m-min'!L38</f>
        <v>Acciaio inox</v>
      </c>
      <c r="N183" s="25">
        <f>'120Nm 22mm 1.52m-min'!M38</f>
        <v>146.37</v>
      </c>
      <c r="O183" s="37">
        <f>'120Nm 22mm 1.52m-min'!N38</f>
        <v>120</v>
      </c>
      <c r="P183" s="41">
        <f>'120Nm 22mm 1.52m-min'!O38</f>
        <v>22</v>
      </c>
      <c r="Q183" s="46">
        <f>'120Nm 22mm 1.52m-min'!P38</f>
        <v>1.5209999999999999</v>
      </c>
      <c r="R183" s="14">
        <f>'120Nm 22mm 1.52m-min'!Q38</f>
        <v>64.166666666666671</v>
      </c>
      <c r="S183" s="26">
        <f>'120Nm 22mm 1.52m-min'!R38</f>
        <v>1</v>
      </c>
      <c r="T183" s="24"/>
      <c r="U183" s="24"/>
    </row>
    <row r="184" spans="1:21" hidden="1" x14ac:dyDescent="0.25">
      <c r="A184" s="24">
        <f>'240Nm 11mm 0.76m-min'!A37</f>
        <v>7245880</v>
      </c>
      <c r="B184" s="51">
        <f>Table156[[#This Row],[Durata d''esercizio min. Doppie corse]]/(Cycle_max*60*24)</f>
        <v>143.76746031746032</v>
      </c>
      <c r="C184" s="49">
        <f>'240Nm 11mm 0.76m-min'!B37</f>
        <v>2.0019999999999998</v>
      </c>
      <c r="D184" s="24" t="str">
        <f>'240Nm 11mm 0.76m-min'!C37</f>
        <v>Ds18x24</v>
      </c>
      <c r="E184" s="24" t="str">
        <f>'240Nm 11mm 0.76m-min'!D37</f>
        <v>Ds</v>
      </c>
      <c r="F184" s="35">
        <f>'240Nm 11mm 0.76m-min'!E37</f>
        <v>18</v>
      </c>
      <c r="G184" s="14" t="e">
        <f>'240Nm 11mm 0.76m-min'!F37</f>
        <v>#N/A</v>
      </c>
      <c r="H184" s="41">
        <f>'240Nm 11mm 0.76m-min'!G37</f>
        <v>24</v>
      </c>
      <c r="I184" s="24" t="str">
        <f>'240Nm 11mm 0.76m-min'!H37</f>
        <v>J</v>
      </c>
      <c r="J184" s="35">
        <f>'240Nm 11mm 0.76m-min'!I37</f>
        <v>28</v>
      </c>
      <c r="K184" s="35">
        <f>'240Nm 11mm 0.76m-min'!J37</f>
        <v>35</v>
      </c>
      <c r="L184" s="25">
        <f>'240Nm 11mm 0.76m-min'!K37</f>
        <v>26.91</v>
      </c>
      <c r="M184" s="24" t="str">
        <f>'240Nm 11mm 0.76m-min'!L37</f>
        <v>Alluminio</v>
      </c>
      <c r="N184" s="25">
        <f>'240Nm 11mm 0.76m-min'!M37</f>
        <v>243</v>
      </c>
      <c r="O184" s="37">
        <f>'240Nm 11mm 0.76m-min'!N37</f>
        <v>240</v>
      </c>
      <c r="P184" s="41">
        <f>'240Nm 11mm 0.76m-min'!O37</f>
        <v>11</v>
      </c>
      <c r="Q184" s="46">
        <f>'240Nm 11mm 0.76m-min'!P37</f>
        <v>0.76049999999999995</v>
      </c>
      <c r="R184" s="14">
        <f>'240Nm 11mm 0.76m-min'!Q37</f>
        <v>32.083333333333336</v>
      </c>
      <c r="S184" s="26">
        <f>'240Nm 11mm 0.76m-min'!R37</f>
        <v>1</v>
      </c>
      <c r="T184" s="24"/>
      <c r="U184" s="24"/>
    </row>
    <row r="185" spans="1:21" hidden="1" x14ac:dyDescent="0.25">
      <c r="A185" s="24">
        <f>'240Nm 11mm 0.76m-min'!A38</f>
        <v>7245880</v>
      </c>
      <c r="B185" s="51">
        <f>Table156[[#This Row],[Durata d''esercizio min. Doppie corse]]/(Cycle_max*60*24)</f>
        <v>143.76746031746032</v>
      </c>
      <c r="C185" s="49">
        <f>'240Nm 11mm 0.76m-min'!B38</f>
        <v>2.0019999999999998</v>
      </c>
      <c r="D185" s="24" t="str">
        <f>'240Nm 11mm 0.76m-min'!C38</f>
        <v>Ds18x24</v>
      </c>
      <c r="E185" s="24" t="str">
        <f>'240Nm 11mm 0.76m-min'!D38</f>
        <v>Ds</v>
      </c>
      <c r="F185" s="35">
        <f>'240Nm 11mm 0.76m-min'!E38</f>
        <v>18</v>
      </c>
      <c r="G185" s="14" t="e">
        <f>'240Nm 11mm 0.76m-min'!F38</f>
        <v>#N/A</v>
      </c>
      <c r="H185" s="41">
        <f>'240Nm 11mm 0.76m-min'!G38</f>
        <v>24</v>
      </c>
      <c r="I185" s="24" t="str">
        <f>'240Nm 11mm 0.76m-min'!H38</f>
        <v>J</v>
      </c>
      <c r="J185" s="35">
        <f>'240Nm 11mm 0.76m-min'!I38</f>
        <v>28</v>
      </c>
      <c r="K185" s="35">
        <f>'240Nm 11mm 0.76m-min'!J38</f>
        <v>35</v>
      </c>
      <c r="L185" s="25">
        <f>'240Nm 11mm 0.76m-min'!K38</f>
        <v>26.91</v>
      </c>
      <c r="M185" s="24" t="str">
        <f>'240Nm 11mm 0.76m-min'!L38</f>
        <v>Acciaio inox</v>
      </c>
      <c r="N185" s="25">
        <f>'240Nm 11mm 0.76m-min'!M38</f>
        <v>146.37</v>
      </c>
      <c r="O185" s="37">
        <f>'240Nm 11mm 0.76m-min'!N38</f>
        <v>240</v>
      </c>
      <c r="P185" s="41">
        <f>'240Nm 11mm 0.76m-min'!O38</f>
        <v>11</v>
      </c>
      <c r="Q185" s="46">
        <f>'240Nm 11mm 0.76m-min'!P38</f>
        <v>0.76049999999999995</v>
      </c>
      <c r="R185" s="14">
        <f>'240Nm 11mm 0.76m-min'!Q38</f>
        <v>32.083333333333336</v>
      </c>
      <c r="S185" s="26">
        <f>'240Nm 11mm 0.76m-min'!R38</f>
        <v>1</v>
      </c>
      <c r="T185" s="24"/>
      <c r="U185" s="24"/>
    </row>
    <row r="186" spans="1:21" hidden="1" x14ac:dyDescent="0.25">
      <c r="A186" s="24">
        <f>'80Nm 33mm 2.28m-min'!A37</f>
        <v>6993971</v>
      </c>
      <c r="B186" s="51">
        <f>Table156[[#This Row],[Durata d''esercizio min. Doppie corse]]/(Cycle_max*60*24)</f>
        <v>138.76926587301588</v>
      </c>
      <c r="C186" s="49">
        <f>'80Nm 33mm 2.28m-min'!B37</f>
        <v>2.1819999999999999</v>
      </c>
      <c r="D186" s="24" t="str">
        <f>'80Nm 33mm 2.28m-min'!C37</f>
        <v>Ds20x80</v>
      </c>
      <c r="E186" s="24" t="str">
        <f>'80Nm 33mm 2.28m-min'!D37</f>
        <v>Ds</v>
      </c>
      <c r="F186" s="35">
        <f>'80Nm 33mm 2.28m-min'!E37</f>
        <v>20</v>
      </c>
      <c r="G186" s="14" t="e">
        <f>'80Nm 33mm 2.28m-min'!F37</f>
        <v>#N/A</v>
      </c>
      <c r="H186" s="41">
        <f>'80Nm 33mm 2.28m-min'!G37</f>
        <v>80</v>
      </c>
      <c r="I186" s="24" t="str">
        <f>'80Nm 33mm 2.28m-min'!H37</f>
        <v>J</v>
      </c>
      <c r="J186" s="35">
        <f>'80Nm 33mm 2.28m-min'!I37</f>
        <v>32</v>
      </c>
      <c r="K186" s="35">
        <f>'80Nm 33mm 2.28m-min'!J37</f>
        <v>44</v>
      </c>
      <c r="L186" s="25">
        <f>'80Nm 33mm 2.28m-min'!K37</f>
        <v>33.28</v>
      </c>
      <c r="M186" s="24" t="str">
        <f>'80Nm 33mm 2.28m-min'!L37</f>
        <v>Alluminio</v>
      </c>
      <c r="N186" s="25">
        <f>'80Nm 33mm 2.28m-min'!M37</f>
        <v>270</v>
      </c>
      <c r="O186" s="37">
        <f>'80Nm 33mm 2.28m-min'!N37</f>
        <v>80</v>
      </c>
      <c r="P186" s="41">
        <f>'80Nm 33mm 2.28m-min'!O37</f>
        <v>33</v>
      </c>
      <c r="Q186" s="46">
        <f>'80Nm 33mm 2.28m-min'!P37</f>
        <v>2.2810000000000001</v>
      </c>
      <c r="R186" s="14">
        <f>'80Nm 33mm 2.28m-min'!Q37</f>
        <v>28.875</v>
      </c>
      <c r="S186" s="26">
        <f>'80Nm 33mm 2.28m-min'!R37</f>
        <v>1</v>
      </c>
      <c r="T186" s="24"/>
      <c r="U186" s="24"/>
    </row>
    <row r="187" spans="1:21" hidden="1" x14ac:dyDescent="0.25">
      <c r="A187" s="24">
        <f>'80Nm 33mm 2.28m-min'!A38</f>
        <v>6993971</v>
      </c>
      <c r="B187" s="51">
        <f>Table156[[#This Row],[Durata d''esercizio min. Doppie corse]]/(Cycle_max*60*24)</f>
        <v>138.76926587301588</v>
      </c>
      <c r="C187" s="49">
        <f>'80Nm 33mm 2.28m-min'!B38</f>
        <v>2.1819999999999999</v>
      </c>
      <c r="D187" s="24" t="str">
        <f>'80Nm 33mm 2.28m-min'!C38</f>
        <v>Ds20x80</v>
      </c>
      <c r="E187" s="24" t="str">
        <f>'80Nm 33mm 2.28m-min'!D38</f>
        <v>Ds</v>
      </c>
      <c r="F187" s="35">
        <f>'80Nm 33mm 2.28m-min'!E38</f>
        <v>20</v>
      </c>
      <c r="G187" s="14" t="e">
        <f>'80Nm 33mm 2.28m-min'!F38</f>
        <v>#N/A</v>
      </c>
      <c r="H187" s="41">
        <f>'80Nm 33mm 2.28m-min'!G38</f>
        <v>80</v>
      </c>
      <c r="I187" s="24" t="str">
        <f>'80Nm 33mm 2.28m-min'!H38</f>
        <v>J</v>
      </c>
      <c r="J187" s="35">
        <f>'80Nm 33mm 2.28m-min'!I38</f>
        <v>32</v>
      </c>
      <c r="K187" s="35">
        <f>'80Nm 33mm 2.28m-min'!J38</f>
        <v>44</v>
      </c>
      <c r="L187" s="25">
        <f>'80Nm 33mm 2.28m-min'!K38</f>
        <v>33.28</v>
      </c>
      <c r="M187" s="24" t="str">
        <f>'80Nm 33mm 2.28m-min'!L38</f>
        <v>Acciaio inox</v>
      </c>
      <c r="N187" s="25">
        <f>'80Nm 33mm 2.28m-min'!M38</f>
        <v>164.82</v>
      </c>
      <c r="O187" s="37">
        <f>'80Nm 33mm 2.28m-min'!N38</f>
        <v>80</v>
      </c>
      <c r="P187" s="41">
        <f>'80Nm 33mm 2.28m-min'!O38</f>
        <v>33</v>
      </c>
      <c r="Q187" s="46">
        <f>'80Nm 33mm 2.28m-min'!P38</f>
        <v>2.2810000000000001</v>
      </c>
      <c r="R187" s="14">
        <f>'80Nm 33mm 2.28m-min'!Q38</f>
        <v>28.875</v>
      </c>
      <c r="S187" s="26">
        <f>'80Nm 33mm 2.28m-min'!R38</f>
        <v>1</v>
      </c>
      <c r="T187" s="24"/>
      <c r="U187" s="24"/>
    </row>
    <row r="188" spans="1:21" hidden="1" x14ac:dyDescent="0.25">
      <c r="A188" s="24">
        <f>'120Nm 22mm 1.52m-min'!A39</f>
        <v>6993971</v>
      </c>
      <c r="B188" s="51">
        <f>Table156[[#This Row],[Durata d''esercizio min. Doppie corse]]/(Cycle_max*60*24)</f>
        <v>138.76926587301588</v>
      </c>
      <c r="C188" s="49">
        <f>'120Nm 22mm 1.52m-min'!B39</f>
        <v>3.2429999999999999</v>
      </c>
      <c r="D188" s="24" t="str">
        <f>'120Nm 22mm 1.52m-min'!C39</f>
        <v>Ds20x80</v>
      </c>
      <c r="E188" s="24" t="str">
        <f>'120Nm 22mm 1.52m-min'!D39</f>
        <v>Ds</v>
      </c>
      <c r="F188" s="35">
        <f>'120Nm 22mm 1.52m-min'!E39</f>
        <v>20</v>
      </c>
      <c r="G188" s="14" t="e">
        <f>'120Nm 22mm 1.52m-min'!F39</f>
        <v>#N/A</v>
      </c>
      <c r="H188" s="41">
        <f>'120Nm 22mm 1.52m-min'!G39</f>
        <v>80</v>
      </c>
      <c r="I188" s="24" t="str">
        <f>'120Nm 22mm 1.52m-min'!H39</f>
        <v>J</v>
      </c>
      <c r="J188" s="35">
        <f>'120Nm 22mm 1.52m-min'!I39</f>
        <v>32</v>
      </c>
      <c r="K188" s="35">
        <f>'120Nm 22mm 1.52m-min'!J39</f>
        <v>44</v>
      </c>
      <c r="L188" s="25">
        <f>'120Nm 22mm 1.52m-min'!K39</f>
        <v>33.28</v>
      </c>
      <c r="M188" s="24" t="str">
        <f>'120Nm 22mm 1.52m-min'!L39</f>
        <v>Alluminio</v>
      </c>
      <c r="N188" s="25">
        <f>'120Nm 22mm 1.52m-min'!M39</f>
        <v>270</v>
      </c>
      <c r="O188" s="37">
        <f>'120Nm 22mm 1.52m-min'!N39</f>
        <v>120</v>
      </c>
      <c r="P188" s="41">
        <f>'120Nm 22mm 1.52m-min'!O39</f>
        <v>22</v>
      </c>
      <c r="Q188" s="46">
        <f>'120Nm 22mm 1.52m-min'!P39</f>
        <v>1.5209999999999999</v>
      </c>
      <c r="R188" s="14">
        <f>'120Nm 22mm 1.52m-min'!Q39</f>
        <v>19.25</v>
      </c>
      <c r="S188" s="26">
        <f>'120Nm 22mm 1.52m-min'!R39</f>
        <v>1</v>
      </c>
      <c r="T188" s="24"/>
      <c r="U188" s="24"/>
    </row>
    <row r="189" spans="1:21" hidden="1" x14ac:dyDescent="0.25">
      <c r="A189" s="24">
        <f>'120Nm 22mm 1.52m-min'!A40</f>
        <v>6993971</v>
      </c>
      <c r="B189" s="51">
        <f>Table156[[#This Row],[Durata d''esercizio min. Doppie corse]]/(Cycle_max*60*24)</f>
        <v>138.76926587301588</v>
      </c>
      <c r="C189" s="49">
        <f>'120Nm 22mm 1.52m-min'!B40</f>
        <v>3.2429999999999999</v>
      </c>
      <c r="D189" s="24" t="str">
        <f>'120Nm 22mm 1.52m-min'!C40</f>
        <v>Ds20x80</v>
      </c>
      <c r="E189" s="24" t="str">
        <f>'120Nm 22mm 1.52m-min'!D40</f>
        <v>Ds</v>
      </c>
      <c r="F189" s="35">
        <f>'120Nm 22mm 1.52m-min'!E40</f>
        <v>20</v>
      </c>
      <c r="G189" s="14" t="e">
        <f>'120Nm 22mm 1.52m-min'!F40</f>
        <v>#N/A</v>
      </c>
      <c r="H189" s="41">
        <f>'120Nm 22mm 1.52m-min'!G40</f>
        <v>80</v>
      </c>
      <c r="I189" s="24" t="str">
        <f>'120Nm 22mm 1.52m-min'!H40</f>
        <v>J</v>
      </c>
      <c r="J189" s="35">
        <f>'120Nm 22mm 1.52m-min'!I40</f>
        <v>32</v>
      </c>
      <c r="K189" s="35">
        <f>'120Nm 22mm 1.52m-min'!J40</f>
        <v>44</v>
      </c>
      <c r="L189" s="25">
        <f>'120Nm 22mm 1.52m-min'!K40</f>
        <v>33.28</v>
      </c>
      <c r="M189" s="24" t="str">
        <f>'120Nm 22mm 1.52m-min'!L40</f>
        <v>Acciaio inox</v>
      </c>
      <c r="N189" s="25">
        <f>'120Nm 22mm 1.52m-min'!M40</f>
        <v>164.82</v>
      </c>
      <c r="O189" s="37">
        <f>'120Nm 22mm 1.52m-min'!N40</f>
        <v>120</v>
      </c>
      <c r="P189" s="41">
        <f>'120Nm 22mm 1.52m-min'!O40</f>
        <v>22</v>
      </c>
      <c r="Q189" s="46">
        <f>'120Nm 22mm 1.52m-min'!P40</f>
        <v>1.5209999999999999</v>
      </c>
      <c r="R189" s="14">
        <f>'120Nm 22mm 1.52m-min'!Q40</f>
        <v>19.25</v>
      </c>
      <c r="S189" s="26">
        <f>'120Nm 22mm 1.52m-min'!R40</f>
        <v>1</v>
      </c>
      <c r="T189" s="24"/>
      <c r="U189" s="24"/>
    </row>
    <row r="190" spans="1:21" hidden="1" x14ac:dyDescent="0.25">
      <c r="A190" s="24">
        <f>'240Nm 11mm 0.76m-min'!A39</f>
        <v>6993971</v>
      </c>
      <c r="B190" s="51">
        <f>Table156[[#This Row],[Durata d''esercizio min. Doppie corse]]/(Cycle_max*60*24)</f>
        <v>138.76926587301588</v>
      </c>
      <c r="C190" s="49">
        <f>'240Nm 11mm 0.76m-min'!B39</f>
        <v>6.4260000000000002</v>
      </c>
      <c r="D190" s="24" t="str">
        <f>'240Nm 11mm 0.76m-min'!C39</f>
        <v>Ds20x80</v>
      </c>
      <c r="E190" s="24" t="str">
        <f>'240Nm 11mm 0.76m-min'!D39</f>
        <v>Ds</v>
      </c>
      <c r="F190" s="35">
        <f>'240Nm 11mm 0.76m-min'!E39</f>
        <v>20</v>
      </c>
      <c r="G190" s="14" t="e">
        <f>'240Nm 11mm 0.76m-min'!F39</f>
        <v>#N/A</v>
      </c>
      <c r="H190" s="41">
        <f>'240Nm 11mm 0.76m-min'!G39</f>
        <v>80</v>
      </c>
      <c r="I190" s="24" t="str">
        <f>'240Nm 11mm 0.76m-min'!H39</f>
        <v>J</v>
      </c>
      <c r="J190" s="35">
        <f>'240Nm 11mm 0.76m-min'!I39</f>
        <v>32</v>
      </c>
      <c r="K190" s="35">
        <f>'240Nm 11mm 0.76m-min'!J39</f>
        <v>44</v>
      </c>
      <c r="L190" s="25">
        <f>'240Nm 11mm 0.76m-min'!K39</f>
        <v>33.28</v>
      </c>
      <c r="M190" s="24" t="str">
        <f>'240Nm 11mm 0.76m-min'!L39</f>
        <v>Alluminio</v>
      </c>
      <c r="N190" s="25">
        <f>'240Nm 11mm 0.76m-min'!M39</f>
        <v>270</v>
      </c>
      <c r="O190" s="37">
        <f>'240Nm 11mm 0.76m-min'!N39</f>
        <v>240</v>
      </c>
      <c r="P190" s="41">
        <f>'240Nm 11mm 0.76m-min'!O39</f>
        <v>11</v>
      </c>
      <c r="Q190" s="46">
        <f>'240Nm 11mm 0.76m-min'!P39</f>
        <v>0.76049999999999995</v>
      </c>
      <c r="R190" s="14">
        <f>'240Nm 11mm 0.76m-min'!Q39</f>
        <v>9.625</v>
      </c>
      <c r="S190" s="26">
        <f>'240Nm 11mm 0.76m-min'!R39</f>
        <v>1</v>
      </c>
      <c r="T190" s="24"/>
      <c r="U190" s="24"/>
    </row>
    <row r="191" spans="1:21" hidden="1" x14ac:dyDescent="0.25">
      <c r="A191" s="24">
        <f>'240Nm 11mm 0.76m-min'!A40</f>
        <v>6993971</v>
      </c>
      <c r="B191" s="51">
        <f>Table156[[#This Row],[Durata d''esercizio min. Doppie corse]]/(Cycle_max*60*24)</f>
        <v>138.76926587301588</v>
      </c>
      <c r="C191" s="49">
        <f>'240Nm 11mm 0.76m-min'!B40</f>
        <v>6.4260000000000002</v>
      </c>
      <c r="D191" s="24" t="str">
        <f>'240Nm 11mm 0.76m-min'!C40</f>
        <v>Ds20x80</v>
      </c>
      <c r="E191" s="24" t="str">
        <f>'240Nm 11mm 0.76m-min'!D40</f>
        <v>Ds</v>
      </c>
      <c r="F191" s="35">
        <f>'240Nm 11mm 0.76m-min'!E40</f>
        <v>20</v>
      </c>
      <c r="G191" s="14" t="e">
        <f>'240Nm 11mm 0.76m-min'!F40</f>
        <v>#N/A</v>
      </c>
      <c r="H191" s="41">
        <f>'240Nm 11mm 0.76m-min'!G40</f>
        <v>80</v>
      </c>
      <c r="I191" s="24" t="str">
        <f>'240Nm 11mm 0.76m-min'!H40</f>
        <v>J</v>
      </c>
      <c r="J191" s="35">
        <f>'240Nm 11mm 0.76m-min'!I40</f>
        <v>32</v>
      </c>
      <c r="K191" s="35">
        <f>'240Nm 11mm 0.76m-min'!J40</f>
        <v>44</v>
      </c>
      <c r="L191" s="25">
        <f>'240Nm 11mm 0.76m-min'!K40</f>
        <v>33.28</v>
      </c>
      <c r="M191" s="24" t="str">
        <f>'240Nm 11mm 0.76m-min'!L40</f>
        <v>Acciaio inox</v>
      </c>
      <c r="N191" s="25">
        <f>'240Nm 11mm 0.76m-min'!M40</f>
        <v>164.82</v>
      </c>
      <c r="O191" s="37">
        <f>'240Nm 11mm 0.76m-min'!N40</f>
        <v>240</v>
      </c>
      <c r="P191" s="41">
        <f>'240Nm 11mm 0.76m-min'!O40</f>
        <v>11</v>
      </c>
      <c r="Q191" s="46">
        <f>'240Nm 11mm 0.76m-min'!P40</f>
        <v>0.76049999999999995</v>
      </c>
      <c r="R191" s="14">
        <f>'240Nm 11mm 0.76m-min'!Q40</f>
        <v>9.625</v>
      </c>
      <c r="S191" s="26">
        <f>'240Nm 11mm 0.76m-min'!R40</f>
        <v>1</v>
      </c>
      <c r="T191" s="24"/>
      <c r="U191" s="24"/>
    </row>
    <row r="192" spans="1:21" hidden="1" x14ac:dyDescent="0.25">
      <c r="A192" s="24">
        <f>'80Nm 33mm 2.28m-min'!A39</f>
        <v>6970409</v>
      </c>
      <c r="B192" s="51">
        <f>Table156[[#This Row],[Durata d''esercizio min. Doppie corse]]/(Cycle_max*60*24)</f>
        <v>138.30176587301588</v>
      </c>
      <c r="C192" s="49">
        <f>'80Nm 33mm 2.28m-min'!B39</f>
        <v>2.6640000000000001</v>
      </c>
      <c r="D192" s="24" t="str">
        <f>'80Nm 33mm 2.28m-min'!C39</f>
        <v>Ds20x90</v>
      </c>
      <c r="E192" s="24" t="str">
        <f>'80Nm 33mm 2.28m-min'!D39</f>
        <v>Ds</v>
      </c>
      <c r="F192" s="35">
        <f>'80Nm 33mm 2.28m-min'!E39</f>
        <v>20</v>
      </c>
      <c r="G192" s="14" t="e">
        <f>'80Nm 33mm 2.28m-min'!F39</f>
        <v>#N/A</v>
      </c>
      <c r="H192" s="41">
        <f>'80Nm 33mm 2.28m-min'!G39</f>
        <v>90</v>
      </c>
      <c r="I192" s="24" t="str">
        <f>'80Nm 33mm 2.28m-min'!H39</f>
        <v>J</v>
      </c>
      <c r="J192" s="35">
        <f>'80Nm 33mm 2.28m-min'!I39</f>
        <v>32</v>
      </c>
      <c r="K192" s="35">
        <f>'80Nm 33mm 2.28m-min'!J39</f>
        <v>44</v>
      </c>
      <c r="L192" s="25">
        <f>'80Nm 33mm 2.28m-min'!K39</f>
        <v>33.28</v>
      </c>
      <c r="M192" s="24" t="str">
        <f>'80Nm 33mm 2.28m-min'!L39</f>
        <v>Alluminio</v>
      </c>
      <c r="N192" s="25">
        <f>'80Nm 33mm 2.28m-min'!M39</f>
        <v>270</v>
      </c>
      <c r="O192" s="37">
        <f>'80Nm 33mm 2.28m-min'!N39</f>
        <v>80</v>
      </c>
      <c r="P192" s="41">
        <f>'80Nm 33mm 2.28m-min'!O39</f>
        <v>33</v>
      </c>
      <c r="Q192" s="46">
        <f>'80Nm 33mm 2.28m-min'!P39</f>
        <v>2.2810000000000001</v>
      </c>
      <c r="R192" s="14">
        <f>'80Nm 33mm 2.28m-min'!Q39</f>
        <v>25.666666666666668</v>
      </c>
      <c r="S192" s="26">
        <f>'80Nm 33mm 2.28m-min'!R39</f>
        <v>1</v>
      </c>
      <c r="T192" s="24"/>
      <c r="U192" s="24"/>
    </row>
    <row r="193" spans="1:21" hidden="1" x14ac:dyDescent="0.25">
      <c r="A193" s="24">
        <f>'80Nm 33mm 2.28m-min'!A40</f>
        <v>6970409</v>
      </c>
      <c r="B193" s="51">
        <f>Table156[[#This Row],[Durata d''esercizio min. Doppie corse]]/(Cycle_max*60*24)</f>
        <v>138.30176587301588</v>
      </c>
      <c r="C193" s="49">
        <f>'80Nm 33mm 2.28m-min'!B40</f>
        <v>2.6640000000000001</v>
      </c>
      <c r="D193" s="24" t="str">
        <f>'80Nm 33mm 2.28m-min'!C40</f>
        <v>Ds20x90</v>
      </c>
      <c r="E193" s="24" t="str">
        <f>'80Nm 33mm 2.28m-min'!D40</f>
        <v>Ds</v>
      </c>
      <c r="F193" s="35">
        <f>'80Nm 33mm 2.28m-min'!E40</f>
        <v>20</v>
      </c>
      <c r="G193" s="14" t="e">
        <f>'80Nm 33mm 2.28m-min'!F40</f>
        <v>#N/A</v>
      </c>
      <c r="H193" s="41">
        <f>'80Nm 33mm 2.28m-min'!G40</f>
        <v>90</v>
      </c>
      <c r="I193" s="24" t="str">
        <f>'80Nm 33mm 2.28m-min'!H40</f>
        <v>J</v>
      </c>
      <c r="J193" s="35">
        <f>'80Nm 33mm 2.28m-min'!I40</f>
        <v>32</v>
      </c>
      <c r="K193" s="35">
        <f>'80Nm 33mm 2.28m-min'!J40</f>
        <v>44</v>
      </c>
      <c r="L193" s="25">
        <f>'80Nm 33mm 2.28m-min'!K40</f>
        <v>33.28</v>
      </c>
      <c r="M193" s="24" t="str">
        <f>'80Nm 33mm 2.28m-min'!L40</f>
        <v>Acciaio inox</v>
      </c>
      <c r="N193" s="25">
        <f>'80Nm 33mm 2.28m-min'!M40</f>
        <v>167.28</v>
      </c>
      <c r="O193" s="37">
        <f>'80Nm 33mm 2.28m-min'!N40</f>
        <v>80</v>
      </c>
      <c r="P193" s="41">
        <f>'80Nm 33mm 2.28m-min'!O40</f>
        <v>33</v>
      </c>
      <c r="Q193" s="46">
        <f>'80Nm 33mm 2.28m-min'!P40</f>
        <v>2.2810000000000001</v>
      </c>
      <c r="R193" s="14">
        <f>'80Nm 33mm 2.28m-min'!Q40</f>
        <v>25.666666666666668</v>
      </c>
      <c r="S193" s="26">
        <f>'80Nm 33mm 2.28m-min'!R40</f>
        <v>1</v>
      </c>
      <c r="T193" s="24"/>
      <c r="U193" s="24"/>
    </row>
    <row r="194" spans="1:21" hidden="1" x14ac:dyDescent="0.25">
      <c r="A194" s="24">
        <f>'80Nm 33mm 2.28m-min'!A41</f>
        <v>6970409</v>
      </c>
      <c r="B194" s="51">
        <f>Table156[[#This Row],[Durata d''esercizio min. Doppie corse]]/(Cycle_max*60*24)</f>
        <v>138.30176587301588</v>
      </c>
      <c r="C194" s="49">
        <f>'80Nm 33mm 2.28m-min'!B41</f>
        <v>1.6519999999999999</v>
      </c>
      <c r="D194" s="24" t="str">
        <f>'80Nm 33mm 2.28m-min'!C41</f>
        <v>Ds20x60</v>
      </c>
      <c r="E194" s="24" t="str">
        <f>'80Nm 33mm 2.28m-min'!D41</f>
        <v>Ds</v>
      </c>
      <c r="F194" s="35">
        <f>'80Nm 33mm 2.28m-min'!E41</f>
        <v>20</v>
      </c>
      <c r="G194" s="14" t="e">
        <f>'80Nm 33mm 2.28m-min'!F41</f>
        <v>#N/A</v>
      </c>
      <c r="H194" s="41">
        <f>'80Nm 33mm 2.28m-min'!G41</f>
        <v>60</v>
      </c>
      <c r="I194" s="24" t="str">
        <f>'80Nm 33mm 2.28m-min'!H41</f>
        <v>J</v>
      </c>
      <c r="J194" s="35">
        <f>'80Nm 33mm 2.28m-min'!I41</f>
        <v>32</v>
      </c>
      <c r="K194" s="35">
        <f>'80Nm 33mm 2.28m-min'!J41</f>
        <v>44</v>
      </c>
      <c r="L194" s="25">
        <f>'80Nm 33mm 2.28m-min'!K41</f>
        <v>33.28</v>
      </c>
      <c r="M194" s="24" t="str">
        <f>'80Nm 33mm 2.28m-min'!L41</f>
        <v>Alluminio</v>
      </c>
      <c r="N194" s="25">
        <f>'80Nm 33mm 2.28m-min'!M41</f>
        <v>270</v>
      </c>
      <c r="O194" s="37">
        <f>'80Nm 33mm 2.28m-min'!N41</f>
        <v>80</v>
      </c>
      <c r="P194" s="41">
        <f>'80Nm 33mm 2.28m-min'!O41</f>
        <v>33</v>
      </c>
      <c r="Q194" s="46">
        <f>'80Nm 33mm 2.28m-min'!P41</f>
        <v>2.2810000000000001</v>
      </c>
      <c r="R194" s="14">
        <f>'80Nm 33mm 2.28m-min'!Q41</f>
        <v>38.5</v>
      </c>
      <c r="S194" s="26">
        <f>'80Nm 33mm 2.28m-min'!R41</f>
        <v>1</v>
      </c>
      <c r="T194" s="24"/>
      <c r="U194" s="24"/>
    </row>
    <row r="195" spans="1:21" hidden="1" x14ac:dyDescent="0.25">
      <c r="A195" s="24">
        <f>'80Nm 33mm 2.28m-min'!A42</f>
        <v>6970409</v>
      </c>
      <c r="B195" s="51">
        <f>Table156[[#This Row],[Durata d''esercizio min. Doppie corse]]/(Cycle_max*60*24)</f>
        <v>138.30176587301588</v>
      </c>
      <c r="C195" s="49">
        <f>'80Nm 33mm 2.28m-min'!B42</f>
        <v>1.6519999999999999</v>
      </c>
      <c r="D195" s="24" t="str">
        <f>'80Nm 33mm 2.28m-min'!C42</f>
        <v>Ds20x60</v>
      </c>
      <c r="E195" s="24" t="str">
        <f>'80Nm 33mm 2.28m-min'!D42</f>
        <v>Ds</v>
      </c>
      <c r="F195" s="35">
        <f>'80Nm 33mm 2.28m-min'!E42</f>
        <v>20</v>
      </c>
      <c r="G195" s="14" t="e">
        <f>'80Nm 33mm 2.28m-min'!F42</f>
        <v>#N/A</v>
      </c>
      <c r="H195" s="41">
        <f>'80Nm 33mm 2.28m-min'!G42</f>
        <v>60</v>
      </c>
      <c r="I195" s="24" t="str">
        <f>'80Nm 33mm 2.28m-min'!H42</f>
        <v>J</v>
      </c>
      <c r="J195" s="35">
        <f>'80Nm 33mm 2.28m-min'!I42</f>
        <v>32</v>
      </c>
      <c r="K195" s="35">
        <f>'80Nm 33mm 2.28m-min'!J42</f>
        <v>44</v>
      </c>
      <c r="L195" s="25">
        <f>'80Nm 33mm 2.28m-min'!K42</f>
        <v>33.28</v>
      </c>
      <c r="M195" s="24" t="str">
        <f>'80Nm 33mm 2.28m-min'!L42</f>
        <v>Acciaio inox</v>
      </c>
      <c r="N195" s="25">
        <f>'80Nm 33mm 2.28m-min'!M42</f>
        <v>158.26</v>
      </c>
      <c r="O195" s="37">
        <f>'80Nm 33mm 2.28m-min'!N42</f>
        <v>80</v>
      </c>
      <c r="P195" s="41">
        <f>'80Nm 33mm 2.28m-min'!O42</f>
        <v>33</v>
      </c>
      <c r="Q195" s="46">
        <f>'80Nm 33mm 2.28m-min'!P42</f>
        <v>2.2810000000000001</v>
      </c>
      <c r="R195" s="14">
        <f>'80Nm 33mm 2.28m-min'!Q42</f>
        <v>38.5</v>
      </c>
      <c r="S195" s="26">
        <f>'80Nm 33mm 2.28m-min'!R42</f>
        <v>1</v>
      </c>
      <c r="T195" s="24"/>
      <c r="U195" s="24"/>
    </row>
    <row r="196" spans="1:21" hidden="1" x14ac:dyDescent="0.25">
      <c r="A196" s="24">
        <f>'120Nm 22mm 1.52m-min'!A41</f>
        <v>6970409</v>
      </c>
      <c r="B196" s="51">
        <f>Table156[[#This Row],[Durata d''esercizio min. Doppie corse]]/(Cycle_max*60*24)</f>
        <v>138.30176587301588</v>
      </c>
      <c r="C196" s="49">
        <f>'120Nm 22mm 1.52m-min'!B41</f>
        <v>2.4470000000000001</v>
      </c>
      <c r="D196" s="24" t="str">
        <f>'120Nm 22mm 1.52m-min'!C41</f>
        <v>Ds20x60</v>
      </c>
      <c r="E196" s="24" t="str">
        <f>'120Nm 22mm 1.52m-min'!D41</f>
        <v>Ds</v>
      </c>
      <c r="F196" s="35">
        <f>'120Nm 22mm 1.52m-min'!E41</f>
        <v>20</v>
      </c>
      <c r="G196" s="14" t="e">
        <f>'120Nm 22mm 1.52m-min'!F41</f>
        <v>#N/A</v>
      </c>
      <c r="H196" s="41">
        <f>'120Nm 22mm 1.52m-min'!G41</f>
        <v>60</v>
      </c>
      <c r="I196" s="24" t="str">
        <f>'120Nm 22mm 1.52m-min'!H41</f>
        <v>J</v>
      </c>
      <c r="J196" s="35">
        <f>'120Nm 22mm 1.52m-min'!I41</f>
        <v>32</v>
      </c>
      <c r="K196" s="35">
        <f>'120Nm 22mm 1.52m-min'!J41</f>
        <v>44</v>
      </c>
      <c r="L196" s="25">
        <f>'120Nm 22mm 1.52m-min'!K41</f>
        <v>33.28</v>
      </c>
      <c r="M196" s="24" t="str">
        <f>'120Nm 22mm 1.52m-min'!L41</f>
        <v>Alluminio</v>
      </c>
      <c r="N196" s="25">
        <f>'120Nm 22mm 1.52m-min'!M41</f>
        <v>270</v>
      </c>
      <c r="O196" s="37">
        <f>'120Nm 22mm 1.52m-min'!N41</f>
        <v>120</v>
      </c>
      <c r="P196" s="41">
        <f>'120Nm 22mm 1.52m-min'!O41</f>
        <v>22</v>
      </c>
      <c r="Q196" s="46">
        <f>'120Nm 22mm 1.52m-min'!P41</f>
        <v>1.5209999999999999</v>
      </c>
      <c r="R196" s="14">
        <f>'120Nm 22mm 1.52m-min'!Q41</f>
        <v>25.666666666666668</v>
      </c>
      <c r="S196" s="26">
        <f>'120Nm 22mm 1.52m-min'!R41</f>
        <v>1</v>
      </c>
      <c r="T196" s="24"/>
      <c r="U196" s="24"/>
    </row>
    <row r="197" spans="1:21" hidden="1" x14ac:dyDescent="0.25">
      <c r="A197" s="24">
        <f>'120Nm 22mm 1.52m-min'!A42</f>
        <v>6970409</v>
      </c>
      <c r="B197" s="51">
        <f>Table156[[#This Row],[Durata d''esercizio min. Doppie corse]]/(Cycle_max*60*24)</f>
        <v>138.30176587301588</v>
      </c>
      <c r="C197" s="49">
        <f>'120Nm 22mm 1.52m-min'!B42</f>
        <v>2.4470000000000001</v>
      </c>
      <c r="D197" s="24" t="str">
        <f>'120Nm 22mm 1.52m-min'!C42</f>
        <v>Ds20x60</v>
      </c>
      <c r="E197" s="24" t="str">
        <f>'120Nm 22mm 1.52m-min'!D42</f>
        <v>Ds</v>
      </c>
      <c r="F197" s="35">
        <f>'120Nm 22mm 1.52m-min'!E42</f>
        <v>20</v>
      </c>
      <c r="G197" s="14" t="e">
        <f>'120Nm 22mm 1.52m-min'!F42</f>
        <v>#N/A</v>
      </c>
      <c r="H197" s="41">
        <f>'120Nm 22mm 1.52m-min'!G42</f>
        <v>60</v>
      </c>
      <c r="I197" s="24" t="str">
        <f>'120Nm 22mm 1.52m-min'!H42</f>
        <v>J</v>
      </c>
      <c r="J197" s="35">
        <f>'120Nm 22mm 1.52m-min'!I42</f>
        <v>32</v>
      </c>
      <c r="K197" s="35">
        <f>'120Nm 22mm 1.52m-min'!J42</f>
        <v>44</v>
      </c>
      <c r="L197" s="25">
        <f>'120Nm 22mm 1.52m-min'!K42</f>
        <v>33.28</v>
      </c>
      <c r="M197" s="24" t="str">
        <f>'120Nm 22mm 1.52m-min'!L42</f>
        <v>Acciaio inox</v>
      </c>
      <c r="N197" s="25">
        <f>'120Nm 22mm 1.52m-min'!M42</f>
        <v>158.26</v>
      </c>
      <c r="O197" s="37">
        <f>'120Nm 22mm 1.52m-min'!N42</f>
        <v>120</v>
      </c>
      <c r="P197" s="41">
        <f>'120Nm 22mm 1.52m-min'!O42</f>
        <v>22</v>
      </c>
      <c r="Q197" s="46">
        <f>'120Nm 22mm 1.52m-min'!P42</f>
        <v>1.5209999999999999</v>
      </c>
      <c r="R197" s="14">
        <f>'120Nm 22mm 1.52m-min'!Q42</f>
        <v>25.666666666666668</v>
      </c>
      <c r="S197" s="26">
        <f>'120Nm 22mm 1.52m-min'!R42</f>
        <v>1</v>
      </c>
      <c r="T197" s="24"/>
      <c r="U197" s="24"/>
    </row>
    <row r="198" spans="1:21" hidden="1" x14ac:dyDescent="0.25">
      <c r="A198" s="24">
        <f>'120Nm 22mm 1.52m-min'!A43</f>
        <v>6970409</v>
      </c>
      <c r="B198" s="51">
        <f>Table156[[#This Row],[Durata d''esercizio min. Doppie corse]]/(Cycle_max*60*24)</f>
        <v>138.30176587301588</v>
      </c>
      <c r="C198" s="49">
        <f>'120Nm 22mm 1.52m-min'!B43</f>
        <v>3.9670000000000001</v>
      </c>
      <c r="D198" s="24" t="str">
        <f>'120Nm 22mm 1.52m-min'!C43</f>
        <v>Ds20x90</v>
      </c>
      <c r="E198" s="24" t="str">
        <f>'120Nm 22mm 1.52m-min'!D43</f>
        <v>Ds</v>
      </c>
      <c r="F198" s="35">
        <f>'120Nm 22mm 1.52m-min'!E43</f>
        <v>20</v>
      </c>
      <c r="G198" s="14" t="e">
        <f>'120Nm 22mm 1.52m-min'!F43</f>
        <v>#N/A</v>
      </c>
      <c r="H198" s="41">
        <f>'120Nm 22mm 1.52m-min'!G43</f>
        <v>90</v>
      </c>
      <c r="I198" s="24" t="str">
        <f>'120Nm 22mm 1.52m-min'!H43</f>
        <v>J</v>
      </c>
      <c r="J198" s="35">
        <f>'120Nm 22mm 1.52m-min'!I43</f>
        <v>32</v>
      </c>
      <c r="K198" s="35">
        <f>'120Nm 22mm 1.52m-min'!J43</f>
        <v>44</v>
      </c>
      <c r="L198" s="25">
        <f>'120Nm 22mm 1.52m-min'!K43</f>
        <v>33.28</v>
      </c>
      <c r="M198" s="24" t="str">
        <f>'120Nm 22mm 1.52m-min'!L43</f>
        <v>Alluminio</v>
      </c>
      <c r="N198" s="25">
        <f>'120Nm 22mm 1.52m-min'!M43</f>
        <v>270</v>
      </c>
      <c r="O198" s="37">
        <f>'120Nm 22mm 1.52m-min'!N43</f>
        <v>120</v>
      </c>
      <c r="P198" s="41">
        <f>'120Nm 22mm 1.52m-min'!O43</f>
        <v>22</v>
      </c>
      <c r="Q198" s="46">
        <f>'120Nm 22mm 1.52m-min'!P43</f>
        <v>1.5209999999999999</v>
      </c>
      <c r="R198" s="14">
        <f>'120Nm 22mm 1.52m-min'!Q43</f>
        <v>17.111111111111111</v>
      </c>
      <c r="S198" s="26">
        <f>'120Nm 22mm 1.52m-min'!R43</f>
        <v>1</v>
      </c>
      <c r="T198" s="24"/>
      <c r="U198" s="24"/>
    </row>
    <row r="199" spans="1:21" hidden="1" x14ac:dyDescent="0.25">
      <c r="A199" s="24">
        <f>'120Nm 22mm 1.52m-min'!A44</f>
        <v>6970409</v>
      </c>
      <c r="B199" s="51">
        <f>Table156[[#This Row],[Durata d''esercizio min. Doppie corse]]/(Cycle_max*60*24)</f>
        <v>138.30176587301588</v>
      </c>
      <c r="C199" s="49">
        <f>'120Nm 22mm 1.52m-min'!B44</f>
        <v>3.9670000000000001</v>
      </c>
      <c r="D199" s="24" t="str">
        <f>'120Nm 22mm 1.52m-min'!C44</f>
        <v>Ds20x90</v>
      </c>
      <c r="E199" s="24" t="str">
        <f>'120Nm 22mm 1.52m-min'!D44</f>
        <v>Ds</v>
      </c>
      <c r="F199" s="35">
        <f>'120Nm 22mm 1.52m-min'!E44</f>
        <v>20</v>
      </c>
      <c r="G199" s="14" t="e">
        <f>'120Nm 22mm 1.52m-min'!F44</f>
        <v>#N/A</v>
      </c>
      <c r="H199" s="41">
        <f>'120Nm 22mm 1.52m-min'!G44</f>
        <v>90</v>
      </c>
      <c r="I199" s="24" t="str">
        <f>'120Nm 22mm 1.52m-min'!H44</f>
        <v>J</v>
      </c>
      <c r="J199" s="35">
        <f>'120Nm 22mm 1.52m-min'!I44</f>
        <v>32</v>
      </c>
      <c r="K199" s="35">
        <f>'120Nm 22mm 1.52m-min'!J44</f>
        <v>44</v>
      </c>
      <c r="L199" s="25">
        <f>'120Nm 22mm 1.52m-min'!K44</f>
        <v>33.28</v>
      </c>
      <c r="M199" s="24" t="str">
        <f>'120Nm 22mm 1.52m-min'!L44</f>
        <v>Acciaio inox</v>
      </c>
      <c r="N199" s="25">
        <f>'120Nm 22mm 1.52m-min'!M44</f>
        <v>167.28</v>
      </c>
      <c r="O199" s="37">
        <f>'120Nm 22mm 1.52m-min'!N44</f>
        <v>120</v>
      </c>
      <c r="P199" s="41">
        <f>'120Nm 22mm 1.52m-min'!O44</f>
        <v>22</v>
      </c>
      <c r="Q199" s="46">
        <f>'120Nm 22mm 1.52m-min'!P44</f>
        <v>1.5209999999999999</v>
      </c>
      <c r="R199" s="14">
        <f>'120Nm 22mm 1.52m-min'!Q44</f>
        <v>17.111111111111111</v>
      </c>
      <c r="S199" s="26">
        <f>'120Nm 22mm 1.52m-min'!R44</f>
        <v>1</v>
      </c>
      <c r="T199" s="24"/>
      <c r="U199" s="24"/>
    </row>
    <row r="200" spans="1:21" hidden="1" x14ac:dyDescent="0.25">
      <c r="A200" s="24">
        <f>'240Nm 11mm 0.76m-min'!A41</f>
        <v>6970409</v>
      </c>
      <c r="B200" s="51">
        <f>Table156[[#This Row],[Durata d''esercizio min. Doppie corse]]/(Cycle_max*60*24)</f>
        <v>138.30176587301588</v>
      </c>
      <c r="C200" s="49">
        <f>'240Nm 11mm 0.76m-min'!B41</f>
        <v>4.835</v>
      </c>
      <c r="D200" s="24" t="str">
        <f>'240Nm 11mm 0.76m-min'!C41</f>
        <v>Ds20x60</v>
      </c>
      <c r="E200" s="24" t="str">
        <f>'240Nm 11mm 0.76m-min'!D41</f>
        <v>Ds</v>
      </c>
      <c r="F200" s="35">
        <f>'240Nm 11mm 0.76m-min'!E41</f>
        <v>20</v>
      </c>
      <c r="G200" s="14" t="e">
        <f>'240Nm 11mm 0.76m-min'!F41</f>
        <v>#N/A</v>
      </c>
      <c r="H200" s="41">
        <f>'240Nm 11mm 0.76m-min'!G41</f>
        <v>60</v>
      </c>
      <c r="I200" s="24" t="str">
        <f>'240Nm 11mm 0.76m-min'!H41</f>
        <v>J</v>
      </c>
      <c r="J200" s="35">
        <f>'240Nm 11mm 0.76m-min'!I41</f>
        <v>32</v>
      </c>
      <c r="K200" s="35">
        <f>'240Nm 11mm 0.76m-min'!J41</f>
        <v>44</v>
      </c>
      <c r="L200" s="25">
        <f>'240Nm 11mm 0.76m-min'!K41</f>
        <v>33.28</v>
      </c>
      <c r="M200" s="24" t="str">
        <f>'240Nm 11mm 0.76m-min'!L41</f>
        <v>Alluminio</v>
      </c>
      <c r="N200" s="25">
        <f>'240Nm 11mm 0.76m-min'!M41</f>
        <v>270</v>
      </c>
      <c r="O200" s="37">
        <f>'240Nm 11mm 0.76m-min'!N41</f>
        <v>240</v>
      </c>
      <c r="P200" s="41">
        <f>'240Nm 11mm 0.76m-min'!O41</f>
        <v>11</v>
      </c>
      <c r="Q200" s="46">
        <f>'240Nm 11mm 0.76m-min'!P41</f>
        <v>0.76049999999999995</v>
      </c>
      <c r="R200" s="14">
        <f>'240Nm 11mm 0.76m-min'!Q41</f>
        <v>12.833333333333334</v>
      </c>
      <c r="S200" s="26">
        <f>'240Nm 11mm 0.76m-min'!R41</f>
        <v>1</v>
      </c>
      <c r="T200" s="24"/>
      <c r="U200" s="24"/>
    </row>
    <row r="201" spans="1:21" hidden="1" x14ac:dyDescent="0.25">
      <c r="A201" s="24">
        <f>'240Nm 11mm 0.76m-min'!A42</f>
        <v>6970409</v>
      </c>
      <c r="B201" s="51">
        <f>Table156[[#This Row],[Durata d''esercizio min. Doppie corse]]/(Cycle_max*60*24)</f>
        <v>138.30176587301588</v>
      </c>
      <c r="C201" s="49">
        <f>'240Nm 11mm 0.76m-min'!B42</f>
        <v>4.835</v>
      </c>
      <c r="D201" s="24" t="str">
        <f>'240Nm 11mm 0.76m-min'!C42</f>
        <v>Ds20x60</v>
      </c>
      <c r="E201" s="24" t="str">
        <f>'240Nm 11mm 0.76m-min'!D42</f>
        <v>Ds</v>
      </c>
      <c r="F201" s="35">
        <f>'240Nm 11mm 0.76m-min'!E42</f>
        <v>20</v>
      </c>
      <c r="G201" s="14" t="e">
        <f>'240Nm 11mm 0.76m-min'!F42</f>
        <v>#N/A</v>
      </c>
      <c r="H201" s="41">
        <f>'240Nm 11mm 0.76m-min'!G42</f>
        <v>60</v>
      </c>
      <c r="I201" s="24" t="str">
        <f>'240Nm 11mm 0.76m-min'!H42</f>
        <v>J</v>
      </c>
      <c r="J201" s="35">
        <f>'240Nm 11mm 0.76m-min'!I42</f>
        <v>32</v>
      </c>
      <c r="K201" s="35">
        <f>'240Nm 11mm 0.76m-min'!J42</f>
        <v>44</v>
      </c>
      <c r="L201" s="25">
        <f>'240Nm 11mm 0.76m-min'!K42</f>
        <v>33.28</v>
      </c>
      <c r="M201" s="24" t="str">
        <f>'240Nm 11mm 0.76m-min'!L42</f>
        <v>Acciaio inox</v>
      </c>
      <c r="N201" s="25">
        <f>'240Nm 11mm 0.76m-min'!M42</f>
        <v>158.26</v>
      </c>
      <c r="O201" s="37">
        <f>'240Nm 11mm 0.76m-min'!N42</f>
        <v>240</v>
      </c>
      <c r="P201" s="41">
        <f>'240Nm 11mm 0.76m-min'!O42</f>
        <v>11</v>
      </c>
      <c r="Q201" s="46">
        <f>'240Nm 11mm 0.76m-min'!P42</f>
        <v>0.76049999999999995</v>
      </c>
      <c r="R201" s="14">
        <f>'240Nm 11mm 0.76m-min'!Q42</f>
        <v>12.833333333333334</v>
      </c>
      <c r="S201" s="26">
        <f>'240Nm 11mm 0.76m-min'!R42</f>
        <v>1</v>
      </c>
      <c r="T201" s="24"/>
      <c r="U201" s="24"/>
    </row>
    <row r="202" spans="1:21" hidden="1" x14ac:dyDescent="0.25">
      <c r="A202" s="24">
        <f>'240Nm 11mm 0.76m-min'!A43</f>
        <v>6970409</v>
      </c>
      <c r="B202" s="51">
        <f>Table156[[#This Row],[Durata d''esercizio min. Doppie corse]]/(Cycle_max*60*24)</f>
        <v>138.30176587301588</v>
      </c>
      <c r="C202" s="49">
        <f>'240Nm 11mm 0.76m-min'!B43</f>
        <v>7.8730000000000002</v>
      </c>
      <c r="D202" s="24" t="str">
        <f>'240Nm 11mm 0.76m-min'!C43</f>
        <v>Ds20x90</v>
      </c>
      <c r="E202" s="24" t="str">
        <f>'240Nm 11mm 0.76m-min'!D43</f>
        <v>Ds</v>
      </c>
      <c r="F202" s="35">
        <f>'240Nm 11mm 0.76m-min'!E43</f>
        <v>20</v>
      </c>
      <c r="G202" s="14" t="e">
        <f>'240Nm 11mm 0.76m-min'!F43</f>
        <v>#N/A</v>
      </c>
      <c r="H202" s="41">
        <f>'240Nm 11mm 0.76m-min'!G43</f>
        <v>90</v>
      </c>
      <c r="I202" s="24" t="str">
        <f>'240Nm 11mm 0.76m-min'!H43</f>
        <v>J</v>
      </c>
      <c r="J202" s="35">
        <f>'240Nm 11mm 0.76m-min'!I43</f>
        <v>32</v>
      </c>
      <c r="K202" s="35">
        <f>'240Nm 11mm 0.76m-min'!J43</f>
        <v>44</v>
      </c>
      <c r="L202" s="25">
        <f>'240Nm 11mm 0.76m-min'!K43</f>
        <v>33.28</v>
      </c>
      <c r="M202" s="24" t="str">
        <f>'240Nm 11mm 0.76m-min'!L43</f>
        <v>Alluminio</v>
      </c>
      <c r="N202" s="25">
        <f>'240Nm 11mm 0.76m-min'!M43</f>
        <v>270</v>
      </c>
      <c r="O202" s="37">
        <f>'240Nm 11mm 0.76m-min'!N43</f>
        <v>240</v>
      </c>
      <c r="P202" s="41">
        <f>'240Nm 11mm 0.76m-min'!O43</f>
        <v>11</v>
      </c>
      <c r="Q202" s="46">
        <f>'240Nm 11mm 0.76m-min'!P43</f>
        <v>0.76049999999999995</v>
      </c>
      <c r="R202" s="14">
        <f>'240Nm 11mm 0.76m-min'!Q43</f>
        <v>8.5555555555555554</v>
      </c>
      <c r="S202" s="26">
        <f>'240Nm 11mm 0.76m-min'!R43</f>
        <v>1</v>
      </c>
      <c r="T202" s="24"/>
      <c r="U202" s="24"/>
    </row>
    <row r="203" spans="1:21" hidden="1" x14ac:dyDescent="0.25">
      <c r="A203" s="24">
        <f>'240Nm 11mm 0.76m-min'!A44</f>
        <v>6970409</v>
      </c>
      <c r="B203" s="51">
        <f>Table156[[#This Row],[Durata d''esercizio min. Doppie corse]]/(Cycle_max*60*24)</f>
        <v>138.30176587301588</v>
      </c>
      <c r="C203" s="49">
        <f>'240Nm 11mm 0.76m-min'!B44</f>
        <v>7.8730000000000002</v>
      </c>
      <c r="D203" s="24" t="str">
        <f>'240Nm 11mm 0.76m-min'!C44</f>
        <v>Ds20x90</v>
      </c>
      <c r="E203" s="24" t="str">
        <f>'240Nm 11mm 0.76m-min'!D44</f>
        <v>Ds</v>
      </c>
      <c r="F203" s="35">
        <f>'240Nm 11mm 0.76m-min'!E44</f>
        <v>20</v>
      </c>
      <c r="G203" s="14" t="e">
        <f>'240Nm 11mm 0.76m-min'!F44</f>
        <v>#N/A</v>
      </c>
      <c r="H203" s="41">
        <f>'240Nm 11mm 0.76m-min'!G44</f>
        <v>90</v>
      </c>
      <c r="I203" s="24" t="str">
        <f>'240Nm 11mm 0.76m-min'!H44</f>
        <v>J</v>
      </c>
      <c r="J203" s="35">
        <f>'240Nm 11mm 0.76m-min'!I44</f>
        <v>32</v>
      </c>
      <c r="K203" s="35">
        <f>'240Nm 11mm 0.76m-min'!J44</f>
        <v>44</v>
      </c>
      <c r="L203" s="25">
        <f>'240Nm 11mm 0.76m-min'!K44</f>
        <v>33.28</v>
      </c>
      <c r="M203" s="24" t="str">
        <f>'240Nm 11mm 0.76m-min'!L44</f>
        <v>Acciaio inox</v>
      </c>
      <c r="N203" s="25">
        <f>'240Nm 11mm 0.76m-min'!M44</f>
        <v>167.28</v>
      </c>
      <c r="O203" s="37">
        <f>'240Nm 11mm 0.76m-min'!N44</f>
        <v>240</v>
      </c>
      <c r="P203" s="41">
        <f>'240Nm 11mm 0.76m-min'!O44</f>
        <v>11</v>
      </c>
      <c r="Q203" s="46">
        <f>'240Nm 11mm 0.76m-min'!P44</f>
        <v>0.76049999999999995</v>
      </c>
      <c r="R203" s="14">
        <f>'240Nm 11mm 0.76m-min'!Q44</f>
        <v>8.5555555555555554</v>
      </c>
      <c r="S203" s="26">
        <f>'240Nm 11mm 0.76m-min'!R44</f>
        <v>1</v>
      </c>
      <c r="T203" s="24"/>
      <c r="U203" s="24"/>
    </row>
    <row r="204" spans="1:21" hidden="1" x14ac:dyDescent="0.25">
      <c r="A204" s="24">
        <f>'80Nm 33mm 2.28m-min'!A43</f>
        <v>6945121</v>
      </c>
      <c r="B204" s="51">
        <f>Table156[[#This Row],[Durata d''esercizio min. Doppie corse]]/(Cycle_max*60*24)</f>
        <v>137.80001984126983</v>
      </c>
      <c r="C204" s="49">
        <f>'80Nm 33mm 2.28m-min'!B43</f>
        <v>0.32500000000000001</v>
      </c>
      <c r="D204" s="24" t="str">
        <f>'80Nm 33mm 2.28m-min'!C43</f>
        <v>Tr16x4</v>
      </c>
      <c r="E204" s="24" t="str">
        <f>'80Nm 33mm 2.28m-min'!D43</f>
        <v>Tr</v>
      </c>
      <c r="F204" s="35">
        <f>'80Nm 33mm 2.28m-min'!E43</f>
        <v>16</v>
      </c>
      <c r="G204" s="14" t="e">
        <f>'80Nm 33mm 2.28m-min'!F43</f>
        <v>#N/A</v>
      </c>
      <c r="H204" s="41">
        <f>'80Nm 33mm 2.28m-min'!G43</f>
        <v>4</v>
      </c>
      <c r="I204" s="24" t="str">
        <f>'80Nm 33mm 2.28m-min'!H43</f>
        <v>J200</v>
      </c>
      <c r="J204" s="35">
        <f>'80Nm 33mm 2.28m-min'!I43</f>
        <v>28</v>
      </c>
      <c r="K204" s="35">
        <f>'80Nm 33mm 2.28m-min'!J43</f>
        <v>35</v>
      </c>
      <c r="L204" s="25">
        <f>'80Nm 33mm 2.28m-min'!K43</f>
        <v>32.4</v>
      </c>
      <c r="M204" s="24" t="str">
        <f>'80Nm 33mm 2.28m-min'!L43</f>
        <v>Alluminio</v>
      </c>
      <c r="N204" s="25">
        <f>'80Nm 33mm 2.28m-min'!M43</f>
        <v>177.48</v>
      </c>
      <c r="O204" s="37">
        <f>'80Nm 33mm 2.28m-min'!N43</f>
        <v>80</v>
      </c>
      <c r="P204" s="41">
        <f>'80Nm 33mm 2.28m-min'!O43</f>
        <v>33</v>
      </c>
      <c r="Q204" s="46">
        <f>'80Nm 33mm 2.28m-min'!P43</f>
        <v>2.2810000000000001</v>
      </c>
      <c r="R204" s="14">
        <f>'80Nm 33mm 2.28m-min'!Q43</f>
        <v>577.5</v>
      </c>
      <c r="S204" s="26">
        <f>'80Nm 33mm 2.28m-min'!R43</f>
        <v>1</v>
      </c>
      <c r="T204" s="24"/>
      <c r="U204" s="24"/>
    </row>
    <row r="205" spans="1:21" hidden="1" x14ac:dyDescent="0.25">
      <c r="A205" s="24">
        <f>'120Nm 22mm 1.52m-min'!A45</f>
        <v>6945121</v>
      </c>
      <c r="B205" s="51">
        <f>Table156[[#This Row],[Durata d''esercizio min. Doppie corse]]/(Cycle_max*60*24)</f>
        <v>137.80001984126983</v>
      </c>
      <c r="C205" s="49">
        <f>'120Nm 22mm 1.52m-min'!B45</f>
        <v>0.45800000000000002</v>
      </c>
      <c r="D205" s="24" t="str">
        <f>'120Nm 22mm 1.52m-min'!C45</f>
        <v>Tr16x4</v>
      </c>
      <c r="E205" s="24" t="str">
        <f>'120Nm 22mm 1.52m-min'!D45</f>
        <v>Tr</v>
      </c>
      <c r="F205" s="35">
        <f>'120Nm 22mm 1.52m-min'!E45</f>
        <v>16</v>
      </c>
      <c r="G205" s="14" t="e">
        <f>'120Nm 22mm 1.52m-min'!F45</f>
        <v>#N/A</v>
      </c>
      <c r="H205" s="41">
        <f>'120Nm 22mm 1.52m-min'!G45</f>
        <v>4</v>
      </c>
      <c r="I205" s="24" t="str">
        <f>'120Nm 22mm 1.52m-min'!H45</f>
        <v>J200</v>
      </c>
      <c r="J205" s="35">
        <f>'120Nm 22mm 1.52m-min'!I45</f>
        <v>28</v>
      </c>
      <c r="K205" s="35">
        <f>'120Nm 22mm 1.52m-min'!J45</f>
        <v>35</v>
      </c>
      <c r="L205" s="25">
        <f>'120Nm 22mm 1.52m-min'!K45</f>
        <v>32.4</v>
      </c>
      <c r="M205" s="24" t="str">
        <f>'120Nm 22mm 1.52m-min'!L45</f>
        <v>Alluminio</v>
      </c>
      <c r="N205" s="25">
        <f>'120Nm 22mm 1.52m-min'!M45</f>
        <v>177.48</v>
      </c>
      <c r="O205" s="37">
        <f>'120Nm 22mm 1.52m-min'!N45</f>
        <v>120</v>
      </c>
      <c r="P205" s="41">
        <f>'120Nm 22mm 1.52m-min'!O45</f>
        <v>22</v>
      </c>
      <c r="Q205" s="46">
        <f>'120Nm 22mm 1.52m-min'!P45</f>
        <v>1.5209999999999999</v>
      </c>
      <c r="R205" s="14">
        <f>'120Nm 22mm 1.52m-min'!Q45</f>
        <v>385</v>
      </c>
      <c r="S205" s="26">
        <f>'120Nm 22mm 1.52m-min'!R45</f>
        <v>1</v>
      </c>
      <c r="T205" s="24"/>
      <c r="U205" s="24"/>
    </row>
    <row r="206" spans="1:21" hidden="1" x14ac:dyDescent="0.25">
      <c r="A206" s="24">
        <f>'240Nm 11mm 0.76m-min'!A45</f>
        <v>6945121</v>
      </c>
      <c r="B206" s="51">
        <f>Table156[[#This Row],[Durata d''esercizio min. Doppie corse]]/(Cycle_max*60*24)</f>
        <v>137.80001984126983</v>
      </c>
      <c r="C206" s="49">
        <f>'240Nm 11mm 0.76m-min'!B45</f>
        <v>0.85599999999999998</v>
      </c>
      <c r="D206" s="24" t="str">
        <f>'240Nm 11mm 0.76m-min'!C45</f>
        <v>Tr16x4</v>
      </c>
      <c r="E206" s="24" t="str">
        <f>'240Nm 11mm 0.76m-min'!D45</f>
        <v>Tr</v>
      </c>
      <c r="F206" s="35">
        <f>'240Nm 11mm 0.76m-min'!E45</f>
        <v>16</v>
      </c>
      <c r="G206" s="14" t="e">
        <f>'240Nm 11mm 0.76m-min'!F45</f>
        <v>#N/A</v>
      </c>
      <c r="H206" s="41">
        <f>'240Nm 11mm 0.76m-min'!G45</f>
        <v>4</v>
      </c>
      <c r="I206" s="24" t="str">
        <f>'240Nm 11mm 0.76m-min'!H45</f>
        <v>J200</v>
      </c>
      <c r="J206" s="35">
        <f>'240Nm 11mm 0.76m-min'!I45</f>
        <v>28</v>
      </c>
      <c r="K206" s="35">
        <f>'240Nm 11mm 0.76m-min'!J45</f>
        <v>35</v>
      </c>
      <c r="L206" s="25">
        <f>'240Nm 11mm 0.76m-min'!K45</f>
        <v>32.4</v>
      </c>
      <c r="M206" s="24" t="str">
        <f>'240Nm 11mm 0.76m-min'!L45</f>
        <v>Alluminio</v>
      </c>
      <c r="N206" s="25">
        <f>'240Nm 11mm 0.76m-min'!M45</f>
        <v>177.48</v>
      </c>
      <c r="O206" s="37">
        <f>'240Nm 11mm 0.76m-min'!N45</f>
        <v>240</v>
      </c>
      <c r="P206" s="41">
        <f>'240Nm 11mm 0.76m-min'!O45</f>
        <v>11</v>
      </c>
      <c r="Q206" s="46">
        <f>'240Nm 11mm 0.76m-min'!P45</f>
        <v>0.76049999999999995</v>
      </c>
      <c r="R206" s="14">
        <f>'240Nm 11mm 0.76m-min'!Q45</f>
        <v>192.5</v>
      </c>
      <c r="S206" s="26">
        <f>'240Nm 11mm 0.76m-min'!R45</f>
        <v>1</v>
      </c>
      <c r="T206" s="24"/>
      <c r="U206" s="24"/>
    </row>
    <row r="207" spans="1:21" hidden="1" x14ac:dyDescent="0.25">
      <c r="A207" s="24">
        <f>'80Nm 33mm 2.28m-min'!A44</f>
        <v>6921173</v>
      </c>
      <c r="B207" s="51">
        <f>Table156[[#This Row],[Durata d''esercizio min. Doppie corse]]/(Cycle_max*60*24)</f>
        <v>137.32486111111112</v>
      </c>
      <c r="C207" s="49">
        <f>'80Nm 33mm 2.28m-min'!B44</f>
        <v>0.45800000000000002</v>
      </c>
      <c r="D207" s="24" t="str">
        <f>'80Nm 33mm 2.28m-min'!C44</f>
        <v>Tr28x5</v>
      </c>
      <c r="E207" s="24" t="str">
        <f>'80Nm 33mm 2.28m-min'!D44</f>
        <v>Tr</v>
      </c>
      <c r="F207" s="35">
        <f>'80Nm 33mm 2.28m-min'!E44</f>
        <v>28</v>
      </c>
      <c r="G207" s="14" t="e">
        <f>'80Nm 33mm 2.28m-min'!F44</f>
        <v>#N/A</v>
      </c>
      <c r="H207" s="41">
        <f>'80Nm 33mm 2.28m-min'!G44</f>
        <v>5</v>
      </c>
      <c r="I207" s="24" t="str">
        <f>'80Nm 33mm 2.28m-min'!H44</f>
        <v>W300</v>
      </c>
      <c r="J207" s="35">
        <f>'80Nm 33mm 2.28m-min'!I44</f>
        <v>38</v>
      </c>
      <c r="K207" s="35">
        <f>'80Nm 33mm 2.28m-min'!J44</f>
        <v>46</v>
      </c>
      <c r="L207" s="25">
        <f>'80Nm 33mm 2.28m-min'!K44</f>
        <v>32.18</v>
      </c>
      <c r="M207" s="24" t="str">
        <f>'80Nm 33mm 2.28m-min'!L44</f>
        <v>Acciaio C15</v>
      </c>
      <c r="N207" s="25">
        <f>'80Nm 33mm 2.28m-min'!M44</f>
        <v>56.9</v>
      </c>
      <c r="O207" s="37">
        <f>'80Nm 33mm 2.28m-min'!N44</f>
        <v>80</v>
      </c>
      <c r="P207" s="41">
        <f>'80Nm 33mm 2.28m-min'!O44</f>
        <v>33</v>
      </c>
      <c r="Q207" s="46">
        <f>'80Nm 33mm 2.28m-min'!P44</f>
        <v>2.2810000000000001</v>
      </c>
      <c r="R207" s="14">
        <f>'80Nm 33mm 2.28m-min'!Q44</f>
        <v>462</v>
      </c>
      <c r="S207" s="26">
        <f>'80Nm 33mm 2.28m-min'!R44</f>
        <v>1</v>
      </c>
      <c r="T207" s="24"/>
      <c r="U207" s="24"/>
    </row>
    <row r="208" spans="1:21" hidden="1" x14ac:dyDescent="0.25">
      <c r="A208" s="24">
        <f>'120Nm 22mm 1.52m-min'!A46</f>
        <v>6921173</v>
      </c>
      <c r="B208" s="51">
        <f>Table156[[#This Row],[Durata d''esercizio min. Doppie corse]]/(Cycle_max*60*24)</f>
        <v>137.32486111111112</v>
      </c>
      <c r="C208" s="49">
        <f>'120Nm 22mm 1.52m-min'!B46</f>
        <v>0.65700000000000003</v>
      </c>
      <c r="D208" s="24" t="str">
        <f>'120Nm 22mm 1.52m-min'!C46</f>
        <v>Tr28x5</v>
      </c>
      <c r="E208" s="24" t="str">
        <f>'120Nm 22mm 1.52m-min'!D46</f>
        <v>Tr</v>
      </c>
      <c r="F208" s="35">
        <f>'120Nm 22mm 1.52m-min'!E46</f>
        <v>28</v>
      </c>
      <c r="G208" s="14" t="e">
        <f>'120Nm 22mm 1.52m-min'!F46</f>
        <v>#N/A</v>
      </c>
      <c r="H208" s="41">
        <f>'120Nm 22mm 1.52m-min'!G46</f>
        <v>5</v>
      </c>
      <c r="I208" s="24" t="str">
        <f>'120Nm 22mm 1.52m-min'!H46</f>
        <v>W300</v>
      </c>
      <c r="J208" s="35">
        <f>'120Nm 22mm 1.52m-min'!I46</f>
        <v>38</v>
      </c>
      <c r="K208" s="35">
        <f>'120Nm 22mm 1.52m-min'!J46</f>
        <v>46</v>
      </c>
      <c r="L208" s="25">
        <f>'120Nm 22mm 1.52m-min'!K46</f>
        <v>32.18</v>
      </c>
      <c r="M208" s="24" t="str">
        <f>'120Nm 22mm 1.52m-min'!L46</f>
        <v>Acciaio C15</v>
      </c>
      <c r="N208" s="25">
        <f>'120Nm 22mm 1.52m-min'!M46</f>
        <v>56.9</v>
      </c>
      <c r="O208" s="37">
        <f>'120Nm 22mm 1.52m-min'!N46</f>
        <v>120</v>
      </c>
      <c r="P208" s="41">
        <f>'120Nm 22mm 1.52m-min'!O46</f>
        <v>22</v>
      </c>
      <c r="Q208" s="46">
        <f>'120Nm 22mm 1.52m-min'!P46</f>
        <v>1.5209999999999999</v>
      </c>
      <c r="R208" s="14">
        <f>'120Nm 22mm 1.52m-min'!Q46</f>
        <v>308</v>
      </c>
      <c r="S208" s="26">
        <f>'120Nm 22mm 1.52m-min'!R46</f>
        <v>1</v>
      </c>
      <c r="T208" s="24"/>
      <c r="U208" s="24"/>
    </row>
    <row r="209" spans="1:21" hidden="1" x14ac:dyDescent="0.25">
      <c r="A209" s="24">
        <f>'240Nm 11mm 0.76m-min'!A46</f>
        <v>6921173</v>
      </c>
      <c r="B209" s="51">
        <f>Table156[[#This Row],[Durata d''esercizio min. Doppie corse]]/(Cycle_max*60*24)</f>
        <v>137.32486111111112</v>
      </c>
      <c r="C209" s="49">
        <f>'240Nm 11mm 0.76m-min'!B46</f>
        <v>1.254</v>
      </c>
      <c r="D209" s="24" t="str">
        <f>'240Nm 11mm 0.76m-min'!C46</f>
        <v>Tr28x5</v>
      </c>
      <c r="E209" s="24" t="str">
        <f>'240Nm 11mm 0.76m-min'!D46</f>
        <v>Tr</v>
      </c>
      <c r="F209" s="35">
        <f>'240Nm 11mm 0.76m-min'!E46</f>
        <v>28</v>
      </c>
      <c r="G209" s="14" t="e">
        <f>'240Nm 11mm 0.76m-min'!F46</f>
        <v>#N/A</v>
      </c>
      <c r="H209" s="41">
        <f>'240Nm 11mm 0.76m-min'!G46</f>
        <v>5</v>
      </c>
      <c r="I209" s="24" t="str">
        <f>'240Nm 11mm 0.76m-min'!H46</f>
        <v>W300</v>
      </c>
      <c r="J209" s="35">
        <f>'240Nm 11mm 0.76m-min'!I46</f>
        <v>38</v>
      </c>
      <c r="K209" s="35">
        <f>'240Nm 11mm 0.76m-min'!J46</f>
        <v>46</v>
      </c>
      <c r="L209" s="25">
        <f>'240Nm 11mm 0.76m-min'!K46</f>
        <v>32.18</v>
      </c>
      <c r="M209" s="24" t="str">
        <f>'240Nm 11mm 0.76m-min'!L46</f>
        <v>Acciaio C15</v>
      </c>
      <c r="N209" s="25">
        <f>'240Nm 11mm 0.76m-min'!M46</f>
        <v>56.9</v>
      </c>
      <c r="O209" s="37">
        <f>'240Nm 11mm 0.76m-min'!N46</f>
        <v>240</v>
      </c>
      <c r="P209" s="41">
        <f>'240Nm 11mm 0.76m-min'!O46</f>
        <v>11</v>
      </c>
      <c r="Q209" s="46">
        <f>'240Nm 11mm 0.76m-min'!P46</f>
        <v>0.76049999999999995</v>
      </c>
      <c r="R209" s="14">
        <f>'240Nm 11mm 0.76m-min'!Q46</f>
        <v>154</v>
      </c>
      <c r="S209" s="26">
        <f>'240Nm 11mm 0.76m-min'!R46</f>
        <v>1</v>
      </c>
      <c r="T209" s="24"/>
      <c r="U209" s="24"/>
    </row>
    <row r="210" spans="1:21" hidden="1" x14ac:dyDescent="0.25">
      <c r="A210" s="24">
        <f>'80Nm 33mm 2.28m-min'!A45</f>
        <v>6879481</v>
      </c>
      <c r="B210" s="51">
        <f>Table156[[#This Row],[Durata d''esercizio min. Doppie corse]]/(Cycle_max*60*24)</f>
        <v>136.4976388888889</v>
      </c>
      <c r="C210" s="49">
        <f>'80Nm 33mm 2.28m-min'!B45</f>
        <v>1.071</v>
      </c>
      <c r="D210" s="24" t="str">
        <f>'80Nm 33mm 2.28m-min'!C45</f>
        <v>Ds18x40</v>
      </c>
      <c r="E210" s="24" t="str">
        <f>'80Nm 33mm 2.28m-min'!D45</f>
        <v>Ds</v>
      </c>
      <c r="F210" s="35">
        <f>'80Nm 33mm 2.28m-min'!E45</f>
        <v>18</v>
      </c>
      <c r="G210" s="14" t="e">
        <f>'80Nm 33mm 2.28m-min'!F45</f>
        <v>#N/A</v>
      </c>
      <c r="H210" s="41">
        <f>'80Nm 33mm 2.28m-min'!G45</f>
        <v>40</v>
      </c>
      <c r="I210" s="24" t="str">
        <f>'80Nm 33mm 2.28m-min'!H45</f>
        <v>J</v>
      </c>
      <c r="J210" s="35">
        <f>'80Nm 33mm 2.28m-min'!I45</f>
        <v>28</v>
      </c>
      <c r="K210" s="35">
        <f>'80Nm 33mm 2.28m-min'!J45</f>
        <v>35</v>
      </c>
      <c r="L210" s="25">
        <f>'80Nm 33mm 2.28m-min'!K45</f>
        <v>26.91</v>
      </c>
      <c r="M210" s="24" t="str">
        <f>'80Nm 33mm 2.28m-min'!L45</f>
        <v>Alluminio</v>
      </c>
      <c r="N210" s="25">
        <f>'80Nm 33mm 2.28m-min'!M45</f>
        <v>243</v>
      </c>
      <c r="O210" s="37">
        <f>'80Nm 33mm 2.28m-min'!N45</f>
        <v>80</v>
      </c>
      <c r="P210" s="41">
        <f>'80Nm 33mm 2.28m-min'!O45</f>
        <v>33</v>
      </c>
      <c r="Q210" s="46">
        <f>'80Nm 33mm 2.28m-min'!P45</f>
        <v>2.2810000000000001</v>
      </c>
      <c r="R210" s="14">
        <f>'80Nm 33mm 2.28m-min'!Q45</f>
        <v>57.75</v>
      </c>
      <c r="S210" s="26">
        <f>'80Nm 33mm 2.28m-min'!R45</f>
        <v>1</v>
      </c>
      <c r="T210" s="24"/>
      <c r="U210" s="24"/>
    </row>
    <row r="211" spans="1:21" hidden="1" x14ac:dyDescent="0.25">
      <c r="A211" s="24">
        <f>'80Nm 33mm 2.28m-min'!A46</f>
        <v>6879481</v>
      </c>
      <c r="B211" s="51">
        <f>Table156[[#This Row],[Durata d''esercizio min. Doppie corse]]/(Cycle_max*60*24)</f>
        <v>136.4976388888889</v>
      </c>
      <c r="C211" s="49">
        <f>'80Nm 33mm 2.28m-min'!B46</f>
        <v>1.071</v>
      </c>
      <c r="D211" s="24" t="str">
        <f>'80Nm 33mm 2.28m-min'!C46</f>
        <v>Ds18x40</v>
      </c>
      <c r="E211" s="24" t="str">
        <f>'80Nm 33mm 2.28m-min'!D46</f>
        <v>Ds</v>
      </c>
      <c r="F211" s="35">
        <f>'80Nm 33mm 2.28m-min'!E46</f>
        <v>18</v>
      </c>
      <c r="G211" s="14" t="e">
        <f>'80Nm 33mm 2.28m-min'!F46</f>
        <v>#N/A</v>
      </c>
      <c r="H211" s="41">
        <f>'80Nm 33mm 2.28m-min'!G46</f>
        <v>40</v>
      </c>
      <c r="I211" s="24" t="str">
        <f>'80Nm 33mm 2.28m-min'!H46</f>
        <v>J</v>
      </c>
      <c r="J211" s="35">
        <f>'80Nm 33mm 2.28m-min'!I46</f>
        <v>28</v>
      </c>
      <c r="K211" s="35">
        <f>'80Nm 33mm 2.28m-min'!J46</f>
        <v>35</v>
      </c>
      <c r="L211" s="25">
        <f>'80Nm 33mm 2.28m-min'!K46</f>
        <v>26.91</v>
      </c>
      <c r="M211" s="24" t="str">
        <f>'80Nm 33mm 2.28m-min'!L46</f>
        <v>Acciaio inox</v>
      </c>
      <c r="N211" s="25">
        <f>'80Nm 33mm 2.28m-min'!M46</f>
        <v>134.07</v>
      </c>
      <c r="O211" s="37">
        <f>'80Nm 33mm 2.28m-min'!N46</f>
        <v>80</v>
      </c>
      <c r="P211" s="41">
        <f>'80Nm 33mm 2.28m-min'!O46</f>
        <v>33</v>
      </c>
      <c r="Q211" s="46">
        <f>'80Nm 33mm 2.28m-min'!P46</f>
        <v>2.2810000000000001</v>
      </c>
      <c r="R211" s="14">
        <f>'80Nm 33mm 2.28m-min'!Q46</f>
        <v>57.75</v>
      </c>
      <c r="S211" s="26">
        <f>'80Nm 33mm 2.28m-min'!R46</f>
        <v>1</v>
      </c>
      <c r="T211" s="24"/>
      <c r="U211" s="24"/>
    </row>
    <row r="212" spans="1:21" hidden="1" x14ac:dyDescent="0.25">
      <c r="A212" s="24">
        <f>'120Nm 22mm 1.52m-min'!A47</f>
        <v>6879481</v>
      </c>
      <c r="B212" s="51">
        <f>Table156[[#This Row],[Durata d''esercizio min. Doppie corse]]/(Cycle_max*60*24)</f>
        <v>136.4976388888889</v>
      </c>
      <c r="C212" s="49">
        <f>'120Nm 22mm 1.52m-min'!B47</f>
        <v>1.5760000000000001</v>
      </c>
      <c r="D212" s="24" t="str">
        <f>'120Nm 22mm 1.52m-min'!C47</f>
        <v>Ds18x40</v>
      </c>
      <c r="E212" s="24" t="str">
        <f>'120Nm 22mm 1.52m-min'!D47</f>
        <v>Ds</v>
      </c>
      <c r="F212" s="35">
        <f>'120Nm 22mm 1.52m-min'!E47</f>
        <v>18</v>
      </c>
      <c r="G212" s="14" t="e">
        <f>'120Nm 22mm 1.52m-min'!F47</f>
        <v>#N/A</v>
      </c>
      <c r="H212" s="41">
        <f>'120Nm 22mm 1.52m-min'!G47</f>
        <v>40</v>
      </c>
      <c r="I212" s="24" t="str">
        <f>'120Nm 22mm 1.52m-min'!H47</f>
        <v>J</v>
      </c>
      <c r="J212" s="35">
        <f>'120Nm 22mm 1.52m-min'!I47</f>
        <v>28</v>
      </c>
      <c r="K212" s="35">
        <f>'120Nm 22mm 1.52m-min'!J47</f>
        <v>35</v>
      </c>
      <c r="L212" s="25">
        <f>'120Nm 22mm 1.52m-min'!K47</f>
        <v>26.91</v>
      </c>
      <c r="M212" s="24" t="str">
        <f>'120Nm 22mm 1.52m-min'!L47</f>
        <v>Alluminio</v>
      </c>
      <c r="N212" s="25">
        <f>'120Nm 22mm 1.52m-min'!M47</f>
        <v>243</v>
      </c>
      <c r="O212" s="37">
        <f>'120Nm 22mm 1.52m-min'!N47</f>
        <v>120</v>
      </c>
      <c r="P212" s="41">
        <f>'120Nm 22mm 1.52m-min'!O47</f>
        <v>22</v>
      </c>
      <c r="Q212" s="46">
        <f>'120Nm 22mm 1.52m-min'!P47</f>
        <v>1.5209999999999999</v>
      </c>
      <c r="R212" s="14">
        <f>'120Nm 22mm 1.52m-min'!Q47</f>
        <v>38.5</v>
      </c>
      <c r="S212" s="26">
        <f>'120Nm 22mm 1.52m-min'!R47</f>
        <v>1</v>
      </c>
      <c r="T212" s="24"/>
      <c r="U212" s="24"/>
    </row>
    <row r="213" spans="1:21" hidden="1" x14ac:dyDescent="0.25">
      <c r="A213" s="24">
        <f>'120Nm 22mm 1.52m-min'!A48</f>
        <v>6879481</v>
      </c>
      <c r="B213" s="51">
        <f>Table156[[#This Row],[Durata d''esercizio min. Doppie corse]]/(Cycle_max*60*24)</f>
        <v>136.4976388888889</v>
      </c>
      <c r="C213" s="49">
        <f>'120Nm 22mm 1.52m-min'!B48</f>
        <v>1.5760000000000001</v>
      </c>
      <c r="D213" s="24" t="str">
        <f>'120Nm 22mm 1.52m-min'!C48</f>
        <v>Ds18x40</v>
      </c>
      <c r="E213" s="24" t="str">
        <f>'120Nm 22mm 1.52m-min'!D48</f>
        <v>Ds</v>
      </c>
      <c r="F213" s="35">
        <f>'120Nm 22mm 1.52m-min'!E48</f>
        <v>18</v>
      </c>
      <c r="G213" s="14" t="e">
        <f>'120Nm 22mm 1.52m-min'!F48</f>
        <v>#N/A</v>
      </c>
      <c r="H213" s="41">
        <f>'120Nm 22mm 1.52m-min'!G48</f>
        <v>40</v>
      </c>
      <c r="I213" s="24" t="str">
        <f>'120Nm 22mm 1.52m-min'!H48</f>
        <v>J</v>
      </c>
      <c r="J213" s="35">
        <f>'120Nm 22mm 1.52m-min'!I48</f>
        <v>28</v>
      </c>
      <c r="K213" s="35">
        <f>'120Nm 22mm 1.52m-min'!J48</f>
        <v>35</v>
      </c>
      <c r="L213" s="25">
        <f>'120Nm 22mm 1.52m-min'!K48</f>
        <v>26.91</v>
      </c>
      <c r="M213" s="24" t="str">
        <f>'120Nm 22mm 1.52m-min'!L48</f>
        <v>Acciaio inox</v>
      </c>
      <c r="N213" s="25">
        <f>'120Nm 22mm 1.52m-min'!M48</f>
        <v>134.07</v>
      </c>
      <c r="O213" s="37">
        <f>'120Nm 22mm 1.52m-min'!N48</f>
        <v>120</v>
      </c>
      <c r="P213" s="41">
        <f>'120Nm 22mm 1.52m-min'!O48</f>
        <v>22</v>
      </c>
      <c r="Q213" s="46">
        <f>'120Nm 22mm 1.52m-min'!P48</f>
        <v>1.5209999999999999</v>
      </c>
      <c r="R213" s="14">
        <f>'120Nm 22mm 1.52m-min'!Q48</f>
        <v>38.5</v>
      </c>
      <c r="S213" s="26">
        <f>'120Nm 22mm 1.52m-min'!R48</f>
        <v>1</v>
      </c>
      <c r="T213" s="24"/>
      <c r="U213" s="24"/>
    </row>
    <row r="214" spans="1:21" hidden="1" x14ac:dyDescent="0.25">
      <c r="A214" s="24">
        <f>'240Nm 11mm 0.76m-min'!A47</f>
        <v>6879481</v>
      </c>
      <c r="B214" s="51">
        <f>Table156[[#This Row],[Durata d''esercizio min. Doppie corse]]/(Cycle_max*60*24)</f>
        <v>136.4976388888889</v>
      </c>
      <c r="C214" s="49">
        <f>'240Nm 11mm 0.76m-min'!B47</f>
        <v>3.0920000000000001</v>
      </c>
      <c r="D214" s="24" t="str">
        <f>'240Nm 11mm 0.76m-min'!C47</f>
        <v>Ds18x40</v>
      </c>
      <c r="E214" s="24" t="str">
        <f>'240Nm 11mm 0.76m-min'!D47</f>
        <v>Ds</v>
      </c>
      <c r="F214" s="35">
        <f>'240Nm 11mm 0.76m-min'!E47</f>
        <v>18</v>
      </c>
      <c r="G214" s="14" t="e">
        <f>'240Nm 11mm 0.76m-min'!F47</f>
        <v>#N/A</v>
      </c>
      <c r="H214" s="41">
        <f>'240Nm 11mm 0.76m-min'!G47</f>
        <v>40</v>
      </c>
      <c r="I214" s="24" t="str">
        <f>'240Nm 11mm 0.76m-min'!H47</f>
        <v>J</v>
      </c>
      <c r="J214" s="35">
        <f>'240Nm 11mm 0.76m-min'!I47</f>
        <v>28</v>
      </c>
      <c r="K214" s="35">
        <f>'240Nm 11mm 0.76m-min'!J47</f>
        <v>35</v>
      </c>
      <c r="L214" s="25">
        <f>'240Nm 11mm 0.76m-min'!K47</f>
        <v>26.91</v>
      </c>
      <c r="M214" s="24" t="str">
        <f>'240Nm 11mm 0.76m-min'!L47</f>
        <v>Alluminio</v>
      </c>
      <c r="N214" s="25">
        <f>'240Nm 11mm 0.76m-min'!M47</f>
        <v>243</v>
      </c>
      <c r="O214" s="37">
        <f>'240Nm 11mm 0.76m-min'!N47</f>
        <v>240</v>
      </c>
      <c r="P214" s="41">
        <f>'240Nm 11mm 0.76m-min'!O47</f>
        <v>11</v>
      </c>
      <c r="Q214" s="46">
        <f>'240Nm 11mm 0.76m-min'!P47</f>
        <v>0.76049999999999995</v>
      </c>
      <c r="R214" s="14">
        <f>'240Nm 11mm 0.76m-min'!Q47</f>
        <v>19.25</v>
      </c>
      <c r="S214" s="26">
        <f>'240Nm 11mm 0.76m-min'!R47</f>
        <v>1</v>
      </c>
      <c r="T214" s="24"/>
      <c r="U214" s="24"/>
    </row>
    <row r="215" spans="1:21" hidden="1" x14ac:dyDescent="0.25">
      <c r="A215" s="24">
        <f>'240Nm 11mm 0.76m-min'!A48</f>
        <v>6879481</v>
      </c>
      <c r="B215" s="51">
        <f>Table156[[#This Row],[Durata d''esercizio min. Doppie corse]]/(Cycle_max*60*24)</f>
        <v>136.4976388888889</v>
      </c>
      <c r="C215" s="49">
        <f>'240Nm 11mm 0.76m-min'!B48</f>
        <v>3.0920000000000001</v>
      </c>
      <c r="D215" s="24" t="str">
        <f>'240Nm 11mm 0.76m-min'!C48</f>
        <v>Ds18x40</v>
      </c>
      <c r="E215" s="24" t="str">
        <f>'240Nm 11mm 0.76m-min'!D48</f>
        <v>Ds</v>
      </c>
      <c r="F215" s="35">
        <f>'240Nm 11mm 0.76m-min'!E48</f>
        <v>18</v>
      </c>
      <c r="G215" s="14" t="e">
        <f>'240Nm 11mm 0.76m-min'!F48</f>
        <v>#N/A</v>
      </c>
      <c r="H215" s="41">
        <f>'240Nm 11mm 0.76m-min'!G48</f>
        <v>40</v>
      </c>
      <c r="I215" s="24" t="str">
        <f>'240Nm 11mm 0.76m-min'!H48</f>
        <v>J</v>
      </c>
      <c r="J215" s="35">
        <f>'240Nm 11mm 0.76m-min'!I48</f>
        <v>28</v>
      </c>
      <c r="K215" s="35">
        <f>'240Nm 11mm 0.76m-min'!J48</f>
        <v>35</v>
      </c>
      <c r="L215" s="25">
        <f>'240Nm 11mm 0.76m-min'!K48</f>
        <v>26.91</v>
      </c>
      <c r="M215" s="24" t="str">
        <f>'240Nm 11mm 0.76m-min'!L48</f>
        <v>Acciaio inox</v>
      </c>
      <c r="N215" s="25">
        <f>'240Nm 11mm 0.76m-min'!M48</f>
        <v>134.07</v>
      </c>
      <c r="O215" s="37">
        <f>'240Nm 11mm 0.76m-min'!N48</f>
        <v>240</v>
      </c>
      <c r="P215" s="41">
        <f>'240Nm 11mm 0.76m-min'!O48</f>
        <v>11</v>
      </c>
      <c r="Q215" s="46">
        <f>'240Nm 11mm 0.76m-min'!P48</f>
        <v>0.76049999999999995</v>
      </c>
      <c r="R215" s="14">
        <f>'240Nm 11mm 0.76m-min'!Q48</f>
        <v>19.25</v>
      </c>
      <c r="S215" s="26">
        <f>'240Nm 11mm 0.76m-min'!R48</f>
        <v>1</v>
      </c>
      <c r="T215" s="24"/>
      <c r="U215" s="24"/>
    </row>
    <row r="216" spans="1:21" hidden="1" x14ac:dyDescent="0.25">
      <c r="A216" s="24">
        <f>'80Nm 33mm 2.28m-min'!A47</f>
        <v>6697252</v>
      </c>
      <c r="B216" s="51">
        <f>Table156[[#This Row],[Durata d''esercizio min. Doppie corse]]/(Cycle_max*60*24)</f>
        <v>132.88198412698412</v>
      </c>
      <c r="C216" s="49">
        <f>'80Nm 33mm 2.28m-min'!B47</f>
        <v>0.45800000000000002</v>
      </c>
      <c r="D216" s="24" t="str">
        <f>'80Nm 33mm 2.28m-min'!C47</f>
        <v>Tr26x5</v>
      </c>
      <c r="E216" s="24" t="str">
        <f>'80Nm 33mm 2.28m-min'!D47</f>
        <v>Tr</v>
      </c>
      <c r="F216" s="35">
        <f>'80Nm 33mm 2.28m-min'!E47</f>
        <v>26</v>
      </c>
      <c r="G216" s="14" t="e">
        <f>'80Nm 33mm 2.28m-min'!F47</f>
        <v>#N/A</v>
      </c>
      <c r="H216" s="41">
        <f>'80Nm 33mm 2.28m-min'!G47</f>
        <v>5</v>
      </c>
      <c r="I216" s="24" t="str">
        <f>'80Nm 33mm 2.28m-min'!H47</f>
        <v>J</v>
      </c>
      <c r="J216" s="35">
        <f>'80Nm 33mm 2.28m-min'!I47</f>
        <v>38</v>
      </c>
      <c r="K216" s="35">
        <f>'80Nm 33mm 2.28m-min'!J47</f>
        <v>46</v>
      </c>
      <c r="L216" s="25">
        <f>'80Nm 33mm 2.28m-min'!K47</f>
        <v>24.06</v>
      </c>
      <c r="M216" s="24" t="str">
        <f>'80Nm 33mm 2.28m-min'!L47</f>
        <v>Acciaio C15</v>
      </c>
      <c r="N216" s="25">
        <f>'80Nm 33mm 2.28m-min'!M47</f>
        <v>43.1</v>
      </c>
      <c r="O216" s="37">
        <f>'80Nm 33mm 2.28m-min'!N47</f>
        <v>80</v>
      </c>
      <c r="P216" s="41">
        <f>'80Nm 33mm 2.28m-min'!O47</f>
        <v>33</v>
      </c>
      <c r="Q216" s="46">
        <f>'80Nm 33mm 2.28m-min'!P47</f>
        <v>2.2810000000000001</v>
      </c>
      <c r="R216" s="14">
        <f>'80Nm 33mm 2.28m-min'!Q47</f>
        <v>462</v>
      </c>
      <c r="S216" s="26">
        <f>'80Nm 33mm 2.28m-min'!R47</f>
        <v>1</v>
      </c>
      <c r="T216" s="24"/>
      <c r="U216" s="24"/>
    </row>
    <row r="217" spans="1:21" hidden="1" x14ac:dyDescent="0.25">
      <c r="A217" s="24">
        <f>'120Nm 22mm 1.52m-min'!A49</f>
        <v>6697252</v>
      </c>
      <c r="B217" s="51">
        <f>Table156[[#This Row],[Durata d''esercizio min. Doppie corse]]/(Cycle_max*60*24)</f>
        <v>132.88198412698412</v>
      </c>
      <c r="C217" s="49">
        <f>'120Nm 22mm 1.52m-min'!B49</f>
        <v>0.65700000000000003</v>
      </c>
      <c r="D217" s="24" t="str">
        <f>'120Nm 22mm 1.52m-min'!C49</f>
        <v>Tr26x5</v>
      </c>
      <c r="E217" s="24" t="str">
        <f>'120Nm 22mm 1.52m-min'!D49</f>
        <v>Tr</v>
      </c>
      <c r="F217" s="35">
        <f>'120Nm 22mm 1.52m-min'!E49</f>
        <v>26</v>
      </c>
      <c r="G217" s="14" t="e">
        <f>'120Nm 22mm 1.52m-min'!F49</f>
        <v>#N/A</v>
      </c>
      <c r="H217" s="41">
        <f>'120Nm 22mm 1.52m-min'!G49</f>
        <v>5</v>
      </c>
      <c r="I217" s="24" t="str">
        <f>'120Nm 22mm 1.52m-min'!H49</f>
        <v>J</v>
      </c>
      <c r="J217" s="35">
        <f>'120Nm 22mm 1.52m-min'!I49</f>
        <v>38</v>
      </c>
      <c r="K217" s="35">
        <f>'120Nm 22mm 1.52m-min'!J49</f>
        <v>46</v>
      </c>
      <c r="L217" s="25">
        <f>'120Nm 22mm 1.52m-min'!K49</f>
        <v>24.06</v>
      </c>
      <c r="M217" s="24" t="str">
        <f>'120Nm 22mm 1.52m-min'!L49</f>
        <v>Acciaio C15</v>
      </c>
      <c r="N217" s="25">
        <f>'120Nm 22mm 1.52m-min'!M49</f>
        <v>43.1</v>
      </c>
      <c r="O217" s="37">
        <f>'120Nm 22mm 1.52m-min'!N49</f>
        <v>120</v>
      </c>
      <c r="P217" s="41">
        <f>'120Nm 22mm 1.52m-min'!O49</f>
        <v>22</v>
      </c>
      <c r="Q217" s="46">
        <f>'120Nm 22mm 1.52m-min'!P49</f>
        <v>1.5209999999999999</v>
      </c>
      <c r="R217" s="14">
        <f>'120Nm 22mm 1.52m-min'!Q49</f>
        <v>308</v>
      </c>
      <c r="S217" s="26">
        <f>'120Nm 22mm 1.52m-min'!R49</f>
        <v>1</v>
      </c>
      <c r="T217" s="24"/>
      <c r="U217" s="24"/>
    </row>
    <row r="218" spans="1:21" hidden="1" x14ac:dyDescent="0.25">
      <c r="A218" s="24">
        <f>'240Nm 11mm 0.76m-min'!A49</f>
        <v>6697252</v>
      </c>
      <c r="B218" s="51">
        <f>Table156[[#This Row],[Durata d''esercizio min. Doppie corse]]/(Cycle_max*60*24)</f>
        <v>132.88198412698412</v>
      </c>
      <c r="C218" s="49">
        <f>'240Nm 11mm 0.76m-min'!B49</f>
        <v>1.254</v>
      </c>
      <c r="D218" s="24" t="str">
        <f>'240Nm 11mm 0.76m-min'!C49</f>
        <v>Tr26x5</v>
      </c>
      <c r="E218" s="24" t="str">
        <f>'240Nm 11mm 0.76m-min'!D49</f>
        <v>Tr</v>
      </c>
      <c r="F218" s="35">
        <f>'240Nm 11mm 0.76m-min'!E49</f>
        <v>26</v>
      </c>
      <c r="G218" s="14" t="e">
        <f>'240Nm 11mm 0.76m-min'!F49</f>
        <v>#N/A</v>
      </c>
      <c r="H218" s="41">
        <f>'240Nm 11mm 0.76m-min'!G49</f>
        <v>5</v>
      </c>
      <c r="I218" s="24" t="str">
        <f>'240Nm 11mm 0.76m-min'!H49</f>
        <v>J</v>
      </c>
      <c r="J218" s="35">
        <f>'240Nm 11mm 0.76m-min'!I49</f>
        <v>38</v>
      </c>
      <c r="K218" s="35">
        <f>'240Nm 11mm 0.76m-min'!J49</f>
        <v>46</v>
      </c>
      <c r="L218" s="25">
        <f>'240Nm 11mm 0.76m-min'!K49</f>
        <v>24.06</v>
      </c>
      <c r="M218" s="24" t="str">
        <f>'240Nm 11mm 0.76m-min'!L49</f>
        <v>Acciaio C15</v>
      </c>
      <c r="N218" s="25">
        <f>'240Nm 11mm 0.76m-min'!M49</f>
        <v>43.1</v>
      </c>
      <c r="O218" s="37">
        <f>'240Nm 11mm 0.76m-min'!N49</f>
        <v>240</v>
      </c>
      <c r="P218" s="41">
        <f>'240Nm 11mm 0.76m-min'!O49</f>
        <v>11</v>
      </c>
      <c r="Q218" s="46">
        <f>'240Nm 11mm 0.76m-min'!P49</f>
        <v>0.76049999999999995</v>
      </c>
      <c r="R218" s="14">
        <f>'240Nm 11mm 0.76m-min'!Q49</f>
        <v>154</v>
      </c>
      <c r="S218" s="26">
        <f>'240Nm 11mm 0.76m-min'!R49</f>
        <v>1</v>
      </c>
      <c r="T218" s="24"/>
      <c r="U218" s="24"/>
    </row>
    <row r="219" spans="1:21" hidden="1" x14ac:dyDescent="0.25">
      <c r="A219" s="24">
        <f>'80Nm 33mm 2.28m-min'!A48</f>
        <v>6617951</v>
      </c>
      <c r="B219" s="51">
        <f>Table156[[#This Row],[Durata d''esercizio min. Doppie corse]]/(Cycle_max*60*24)</f>
        <v>131.30855158730159</v>
      </c>
      <c r="C219" s="49">
        <f>'80Nm 33mm 2.28m-min'!B48</f>
        <v>0.64900000000000002</v>
      </c>
      <c r="D219" s="24" t="str">
        <f>'80Nm 33mm 2.28m-min'!C48</f>
        <v>Ds20x20</v>
      </c>
      <c r="E219" s="24" t="str">
        <f>'80Nm 33mm 2.28m-min'!D48</f>
        <v>Ds</v>
      </c>
      <c r="F219" s="35">
        <f>'80Nm 33mm 2.28m-min'!E48</f>
        <v>20</v>
      </c>
      <c r="G219" s="14" t="e">
        <f>'80Nm 33mm 2.28m-min'!F48</f>
        <v>#N/A</v>
      </c>
      <c r="H219" s="41">
        <f>'80Nm 33mm 2.28m-min'!G48</f>
        <v>20</v>
      </c>
      <c r="I219" s="24" t="str">
        <f>'80Nm 33mm 2.28m-min'!H48</f>
        <v>R</v>
      </c>
      <c r="J219" s="35">
        <f>'80Nm 33mm 2.28m-min'!I48</f>
        <v>32</v>
      </c>
      <c r="K219" s="35">
        <f>'80Nm 33mm 2.28m-min'!J48</f>
        <v>44</v>
      </c>
      <c r="L219" s="25">
        <f>'80Nm 33mm 2.28m-min'!K48</f>
        <v>27.17</v>
      </c>
      <c r="M219" s="24" t="str">
        <f>'80Nm 33mm 2.28m-min'!L48</f>
        <v>Alluminio</v>
      </c>
      <c r="N219" s="25">
        <f>'80Nm 33mm 2.28m-min'!M48</f>
        <v>270</v>
      </c>
      <c r="O219" s="37">
        <f>'80Nm 33mm 2.28m-min'!N48</f>
        <v>80</v>
      </c>
      <c r="P219" s="41">
        <f>'80Nm 33mm 2.28m-min'!O48</f>
        <v>33</v>
      </c>
      <c r="Q219" s="46">
        <f>'80Nm 33mm 2.28m-min'!P48</f>
        <v>2.2810000000000001</v>
      </c>
      <c r="R219" s="14">
        <f>'80Nm 33mm 2.28m-min'!Q48</f>
        <v>115.5</v>
      </c>
      <c r="S219" s="26">
        <f>'80Nm 33mm 2.28m-min'!R48</f>
        <v>1</v>
      </c>
      <c r="T219" s="24"/>
      <c r="U219" s="24"/>
    </row>
    <row r="220" spans="1:21" hidden="1" x14ac:dyDescent="0.25">
      <c r="A220" s="24">
        <f>'80Nm 33mm 2.28m-min'!A49</f>
        <v>6617951</v>
      </c>
      <c r="B220" s="51">
        <f>Table156[[#This Row],[Durata d''esercizio min. Doppie corse]]/(Cycle_max*60*24)</f>
        <v>131.30855158730159</v>
      </c>
      <c r="C220" s="49">
        <f>'80Nm 33mm 2.28m-min'!B49</f>
        <v>0.64900000000000002</v>
      </c>
      <c r="D220" s="24" t="str">
        <f>'80Nm 33mm 2.28m-min'!C49</f>
        <v>Ds20x20</v>
      </c>
      <c r="E220" s="24" t="str">
        <f>'80Nm 33mm 2.28m-min'!D49</f>
        <v>Ds</v>
      </c>
      <c r="F220" s="35">
        <f>'80Nm 33mm 2.28m-min'!E49</f>
        <v>20</v>
      </c>
      <c r="G220" s="14" t="e">
        <f>'80Nm 33mm 2.28m-min'!F49</f>
        <v>#N/A</v>
      </c>
      <c r="H220" s="41">
        <f>'80Nm 33mm 2.28m-min'!G49</f>
        <v>20</v>
      </c>
      <c r="I220" s="24" t="str">
        <f>'80Nm 33mm 2.28m-min'!H49</f>
        <v>R</v>
      </c>
      <c r="J220" s="35">
        <f>'80Nm 33mm 2.28m-min'!I49</f>
        <v>32</v>
      </c>
      <c r="K220" s="35">
        <f>'80Nm 33mm 2.28m-min'!J49</f>
        <v>44</v>
      </c>
      <c r="L220" s="25">
        <f>'80Nm 33mm 2.28m-min'!K49</f>
        <v>27.17</v>
      </c>
      <c r="M220" s="24" t="str">
        <f>'80Nm 33mm 2.28m-min'!L49</f>
        <v>Acciaio inox</v>
      </c>
      <c r="N220" s="25">
        <f>'80Nm 33mm 2.28m-min'!M49</f>
        <v>154.97999999999999</v>
      </c>
      <c r="O220" s="37">
        <f>'80Nm 33mm 2.28m-min'!N49</f>
        <v>80</v>
      </c>
      <c r="P220" s="41">
        <f>'80Nm 33mm 2.28m-min'!O49</f>
        <v>33</v>
      </c>
      <c r="Q220" s="46">
        <f>'80Nm 33mm 2.28m-min'!P49</f>
        <v>2.2810000000000001</v>
      </c>
      <c r="R220" s="14">
        <f>'80Nm 33mm 2.28m-min'!Q49</f>
        <v>115.5</v>
      </c>
      <c r="S220" s="26">
        <f>'80Nm 33mm 2.28m-min'!R49</f>
        <v>1</v>
      </c>
      <c r="T220" s="24"/>
      <c r="U220" s="24"/>
    </row>
    <row r="221" spans="1:21" hidden="1" x14ac:dyDescent="0.25">
      <c r="A221" s="24">
        <f>'120Nm 22mm 1.52m-min'!A50</f>
        <v>6617951</v>
      </c>
      <c r="B221" s="51">
        <f>Table156[[#This Row],[Durata d''esercizio min. Doppie corse]]/(Cycle_max*60*24)</f>
        <v>131.30855158730159</v>
      </c>
      <c r="C221" s="49">
        <f>'120Nm 22mm 1.52m-min'!B50</f>
        <v>0.94399999999999995</v>
      </c>
      <c r="D221" s="24" t="str">
        <f>'120Nm 22mm 1.52m-min'!C50</f>
        <v>Ds20x20</v>
      </c>
      <c r="E221" s="24" t="str">
        <f>'120Nm 22mm 1.52m-min'!D50</f>
        <v>Ds</v>
      </c>
      <c r="F221" s="35">
        <f>'120Nm 22mm 1.52m-min'!E50</f>
        <v>20</v>
      </c>
      <c r="G221" s="14" t="e">
        <f>'120Nm 22mm 1.52m-min'!F50</f>
        <v>#N/A</v>
      </c>
      <c r="H221" s="41">
        <f>'120Nm 22mm 1.52m-min'!G50</f>
        <v>20</v>
      </c>
      <c r="I221" s="24" t="str">
        <f>'120Nm 22mm 1.52m-min'!H50</f>
        <v>R</v>
      </c>
      <c r="J221" s="35">
        <f>'120Nm 22mm 1.52m-min'!I50</f>
        <v>32</v>
      </c>
      <c r="K221" s="35">
        <f>'120Nm 22mm 1.52m-min'!J50</f>
        <v>44</v>
      </c>
      <c r="L221" s="25">
        <f>'120Nm 22mm 1.52m-min'!K50</f>
        <v>27.17</v>
      </c>
      <c r="M221" s="24" t="str">
        <f>'120Nm 22mm 1.52m-min'!L50</f>
        <v>Alluminio</v>
      </c>
      <c r="N221" s="25">
        <f>'120Nm 22mm 1.52m-min'!M50</f>
        <v>270</v>
      </c>
      <c r="O221" s="37">
        <f>'120Nm 22mm 1.52m-min'!N50</f>
        <v>120</v>
      </c>
      <c r="P221" s="41">
        <f>'120Nm 22mm 1.52m-min'!O50</f>
        <v>22</v>
      </c>
      <c r="Q221" s="46">
        <f>'120Nm 22mm 1.52m-min'!P50</f>
        <v>1.5209999999999999</v>
      </c>
      <c r="R221" s="14">
        <f>'120Nm 22mm 1.52m-min'!Q50</f>
        <v>77</v>
      </c>
      <c r="S221" s="26">
        <f>'120Nm 22mm 1.52m-min'!R50</f>
        <v>1</v>
      </c>
      <c r="T221" s="24"/>
      <c r="U221" s="24"/>
    </row>
    <row r="222" spans="1:21" hidden="1" x14ac:dyDescent="0.25">
      <c r="A222" s="24">
        <f>'120Nm 22mm 1.52m-min'!A51</f>
        <v>6617951</v>
      </c>
      <c r="B222" s="51">
        <f>Table156[[#This Row],[Durata d''esercizio min. Doppie corse]]/(Cycle_max*60*24)</f>
        <v>131.30855158730159</v>
      </c>
      <c r="C222" s="49">
        <f>'120Nm 22mm 1.52m-min'!B51</f>
        <v>0.94399999999999995</v>
      </c>
      <c r="D222" s="24" t="str">
        <f>'120Nm 22mm 1.52m-min'!C51</f>
        <v>Ds20x20</v>
      </c>
      <c r="E222" s="24" t="str">
        <f>'120Nm 22mm 1.52m-min'!D51</f>
        <v>Ds</v>
      </c>
      <c r="F222" s="35">
        <f>'120Nm 22mm 1.52m-min'!E51</f>
        <v>20</v>
      </c>
      <c r="G222" s="14" t="e">
        <f>'120Nm 22mm 1.52m-min'!F51</f>
        <v>#N/A</v>
      </c>
      <c r="H222" s="41">
        <f>'120Nm 22mm 1.52m-min'!G51</f>
        <v>20</v>
      </c>
      <c r="I222" s="24" t="str">
        <f>'120Nm 22mm 1.52m-min'!H51</f>
        <v>R</v>
      </c>
      <c r="J222" s="35">
        <f>'120Nm 22mm 1.52m-min'!I51</f>
        <v>32</v>
      </c>
      <c r="K222" s="35">
        <f>'120Nm 22mm 1.52m-min'!J51</f>
        <v>44</v>
      </c>
      <c r="L222" s="25">
        <f>'120Nm 22mm 1.52m-min'!K51</f>
        <v>27.17</v>
      </c>
      <c r="M222" s="24" t="str">
        <f>'120Nm 22mm 1.52m-min'!L51</f>
        <v>Acciaio inox</v>
      </c>
      <c r="N222" s="25">
        <f>'120Nm 22mm 1.52m-min'!M51</f>
        <v>154.97999999999999</v>
      </c>
      <c r="O222" s="37">
        <f>'120Nm 22mm 1.52m-min'!N51</f>
        <v>120</v>
      </c>
      <c r="P222" s="41">
        <f>'120Nm 22mm 1.52m-min'!O51</f>
        <v>22</v>
      </c>
      <c r="Q222" s="46">
        <f>'120Nm 22mm 1.52m-min'!P51</f>
        <v>1.5209999999999999</v>
      </c>
      <c r="R222" s="14">
        <f>'120Nm 22mm 1.52m-min'!Q51</f>
        <v>77</v>
      </c>
      <c r="S222" s="26">
        <f>'120Nm 22mm 1.52m-min'!R51</f>
        <v>1</v>
      </c>
      <c r="T222" s="24"/>
      <c r="U222" s="24"/>
    </row>
    <row r="223" spans="1:21" hidden="1" x14ac:dyDescent="0.25">
      <c r="A223" s="24">
        <f>'240Nm 11mm 0.76m-min'!A50</f>
        <v>6617951</v>
      </c>
      <c r="B223" s="51">
        <f>Table156[[#This Row],[Durata d''esercizio min. Doppie corse]]/(Cycle_max*60*24)</f>
        <v>131.30855158730159</v>
      </c>
      <c r="C223" s="49">
        <f>'240Nm 11mm 0.76m-min'!B50</f>
        <v>1.8280000000000001</v>
      </c>
      <c r="D223" s="24" t="str">
        <f>'240Nm 11mm 0.76m-min'!C50</f>
        <v>Ds20x20</v>
      </c>
      <c r="E223" s="24" t="str">
        <f>'240Nm 11mm 0.76m-min'!D50</f>
        <v>Ds</v>
      </c>
      <c r="F223" s="35">
        <f>'240Nm 11mm 0.76m-min'!E50</f>
        <v>20</v>
      </c>
      <c r="G223" s="14" t="e">
        <f>'240Nm 11mm 0.76m-min'!F50</f>
        <v>#N/A</v>
      </c>
      <c r="H223" s="41">
        <f>'240Nm 11mm 0.76m-min'!G50</f>
        <v>20</v>
      </c>
      <c r="I223" s="24" t="str">
        <f>'240Nm 11mm 0.76m-min'!H50</f>
        <v>R</v>
      </c>
      <c r="J223" s="35">
        <f>'240Nm 11mm 0.76m-min'!I50</f>
        <v>32</v>
      </c>
      <c r="K223" s="35">
        <f>'240Nm 11mm 0.76m-min'!J50</f>
        <v>44</v>
      </c>
      <c r="L223" s="25">
        <f>'240Nm 11mm 0.76m-min'!K50</f>
        <v>27.17</v>
      </c>
      <c r="M223" s="24" t="str">
        <f>'240Nm 11mm 0.76m-min'!L50</f>
        <v>Alluminio</v>
      </c>
      <c r="N223" s="25">
        <f>'240Nm 11mm 0.76m-min'!M50</f>
        <v>270</v>
      </c>
      <c r="O223" s="37">
        <f>'240Nm 11mm 0.76m-min'!N50</f>
        <v>240</v>
      </c>
      <c r="P223" s="41">
        <f>'240Nm 11mm 0.76m-min'!O50</f>
        <v>11</v>
      </c>
      <c r="Q223" s="46">
        <f>'240Nm 11mm 0.76m-min'!P50</f>
        <v>0.76049999999999995</v>
      </c>
      <c r="R223" s="14">
        <f>'240Nm 11mm 0.76m-min'!Q50</f>
        <v>38.5</v>
      </c>
      <c r="S223" s="26">
        <f>'240Nm 11mm 0.76m-min'!R50</f>
        <v>1</v>
      </c>
      <c r="T223" s="24"/>
      <c r="U223" s="24"/>
    </row>
    <row r="224" spans="1:21" hidden="1" x14ac:dyDescent="0.25">
      <c r="A224" s="24">
        <f>'240Nm 11mm 0.76m-min'!A51</f>
        <v>6617951</v>
      </c>
      <c r="B224" s="51">
        <f>Table156[[#This Row],[Durata d''esercizio min. Doppie corse]]/(Cycle_max*60*24)</f>
        <v>131.30855158730159</v>
      </c>
      <c r="C224" s="49">
        <f>'240Nm 11mm 0.76m-min'!B51</f>
        <v>1.8280000000000001</v>
      </c>
      <c r="D224" s="24" t="str">
        <f>'240Nm 11mm 0.76m-min'!C51</f>
        <v>Ds20x20</v>
      </c>
      <c r="E224" s="24" t="str">
        <f>'240Nm 11mm 0.76m-min'!D51</f>
        <v>Ds</v>
      </c>
      <c r="F224" s="35">
        <f>'240Nm 11mm 0.76m-min'!E51</f>
        <v>20</v>
      </c>
      <c r="G224" s="14" t="e">
        <f>'240Nm 11mm 0.76m-min'!F51</f>
        <v>#N/A</v>
      </c>
      <c r="H224" s="41">
        <f>'240Nm 11mm 0.76m-min'!G51</f>
        <v>20</v>
      </c>
      <c r="I224" s="24" t="str">
        <f>'240Nm 11mm 0.76m-min'!H51</f>
        <v>R</v>
      </c>
      <c r="J224" s="35">
        <f>'240Nm 11mm 0.76m-min'!I51</f>
        <v>32</v>
      </c>
      <c r="K224" s="35">
        <f>'240Nm 11mm 0.76m-min'!J51</f>
        <v>44</v>
      </c>
      <c r="L224" s="25">
        <f>'240Nm 11mm 0.76m-min'!K51</f>
        <v>27.17</v>
      </c>
      <c r="M224" s="24" t="str">
        <f>'240Nm 11mm 0.76m-min'!L51</f>
        <v>Acciaio inox</v>
      </c>
      <c r="N224" s="25">
        <f>'240Nm 11mm 0.76m-min'!M51</f>
        <v>154.97999999999999</v>
      </c>
      <c r="O224" s="37">
        <f>'240Nm 11mm 0.76m-min'!N51</f>
        <v>240</v>
      </c>
      <c r="P224" s="41">
        <f>'240Nm 11mm 0.76m-min'!O51</f>
        <v>11</v>
      </c>
      <c r="Q224" s="46">
        <f>'240Nm 11mm 0.76m-min'!P51</f>
        <v>0.76049999999999995</v>
      </c>
      <c r="R224" s="14">
        <f>'240Nm 11mm 0.76m-min'!Q51</f>
        <v>38.5</v>
      </c>
      <c r="S224" s="26">
        <f>'240Nm 11mm 0.76m-min'!R51</f>
        <v>1</v>
      </c>
      <c r="T224" s="24"/>
      <c r="U224" s="24"/>
    </row>
    <row r="225" spans="1:21" hidden="1" x14ac:dyDescent="0.25">
      <c r="A225" s="24">
        <f>'80Nm 33mm 2.28m-min'!A50</f>
        <v>6378336</v>
      </c>
      <c r="B225" s="51">
        <f>Table156[[#This Row],[Durata d''esercizio min. Doppie corse]]/(Cycle_max*60*24)</f>
        <v>126.55428571428571</v>
      </c>
      <c r="C225" s="49">
        <f>'80Nm 33mm 2.28m-min'!B50</f>
        <v>0.45800000000000002</v>
      </c>
      <c r="D225" s="24" t="str">
        <f>'80Nm 33mm 2.28m-min'!C50</f>
        <v>Tr26x5</v>
      </c>
      <c r="E225" s="24" t="str">
        <f>'80Nm 33mm 2.28m-min'!D50</f>
        <v>Tr</v>
      </c>
      <c r="F225" s="35">
        <f>'80Nm 33mm 2.28m-min'!E50</f>
        <v>26</v>
      </c>
      <c r="G225" s="14" t="e">
        <f>'80Nm 33mm 2.28m-min'!F50</f>
        <v>#N/A</v>
      </c>
      <c r="H225" s="41">
        <f>'80Nm 33mm 2.28m-min'!G50</f>
        <v>5</v>
      </c>
      <c r="I225" s="24" t="str">
        <f>'80Nm 33mm 2.28m-min'!H50</f>
        <v>W300</v>
      </c>
      <c r="J225" s="35">
        <f>'80Nm 33mm 2.28m-min'!I50</f>
        <v>38</v>
      </c>
      <c r="K225" s="35">
        <f>'80Nm 33mm 2.28m-min'!J50</f>
        <v>46</v>
      </c>
      <c r="L225" s="25">
        <f>'80Nm 33mm 2.28m-min'!K50</f>
        <v>31.02</v>
      </c>
      <c r="M225" s="24" t="str">
        <f>'80Nm 33mm 2.28m-min'!L50</f>
        <v>Acciaio C15</v>
      </c>
      <c r="N225" s="25">
        <f>'80Nm 33mm 2.28m-min'!M50</f>
        <v>43.1</v>
      </c>
      <c r="O225" s="37">
        <f>'80Nm 33mm 2.28m-min'!N50</f>
        <v>80</v>
      </c>
      <c r="P225" s="41">
        <f>'80Nm 33mm 2.28m-min'!O50</f>
        <v>33</v>
      </c>
      <c r="Q225" s="46">
        <f>'80Nm 33mm 2.28m-min'!P50</f>
        <v>2.2810000000000001</v>
      </c>
      <c r="R225" s="14">
        <f>'80Nm 33mm 2.28m-min'!Q50</f>
        <v>462</v>
      </c>
      <c r="S225" s="26">
        <f>'80Nm 33mm 2.28m-min'!R50</f>
        <v>1</v>
      </c>
      <c r="T225" s="24"/>
      <c r="U225" s="24"/>
    </row>
    <row r="226" spans="1:21" hidden="1" x14ac:dyDescent="0.25">
      <c r="A226" s="24">
        <f>'120Nm 22mm 1.52m-min'!A52</f>
        <v>6378336</v>
      </c>
      <c r="B226" s="51">
        <f>Table156[[#This Row],[Durata d''esercizio min. Doppie corse]]/(Cycle_max*60*24)</f>
        <v>126.55428571428571</v>
      </c>
      <c r="C226" s="49">
        <f>'120Nm 22mm 1.52m-min'!B52</f>
        <v>0.65700000000000003</v>
      </c>
      <c r="D226" s="24" t="str">
        <f>'120Nm 22mm 1.52m-min'!C52</f>
        <v>Tr26x5</v>
      </c>
      <c r="E226" s="24" t="str">
        <f>'120Nm 22mm 1.52m-min'!D52</f>
        <v>Tr</v>
      </c>
      <c r="F226" s="35">
        <f>'120Nm 22mm 1.52m-min'!E52</f>
        <v>26</v>
      </c>
      <c r="G226" s="14" t="e">
        <f>'120Nm 22mm 1.52m-min'!F52</f>
        <v>#N/A</v>
      </c>
      <c r="H226" s="41">
        <f>'120Nm 22mm 1.52m-min'!G52</f>
        <v>5</v>
      </c>
      <c r="I226" s="24" t="str">
        <f>'120Nm 22mm 1.52m-min'!H52</f>
        <v>W300</v>
      </c>
      <c r="J226" s="35">
        <f>'120Nm 22mm 1.52m-min'!I52</f>
        <v>38</v>
      </c>
      <c r="K226" s="35">
        <f>'120Nm 22mm 1.52m-min'!J52</f>
        <v>46</v>
      </c>
      <c r="L226" s="25">
        <f>'120Nm 22mm 1.52m-min'!K52</f>
        <v>31.02</v>
      </c>
      <c r="M226" s="24" t="str">
        <f>'120Nm 22mm 1.52m-min'!L52</f>
        <v>Acciaio C15</v>
      </c>
      <c r="N226" s="25">
        <f>'120Nm 22mm 1.52m-min'!M52</f>
        <v>43.1</v>
      </c>
      <c r="O226" s="37">
        <f>'120Nm 22mm 1.52m-min'!N52</f>
        <v>120</v>
      </c>
      <c r="P226" s="41">
        <f>'120Nm 22mm 1.52m-min'!O52</f>
        <v>22</v>
      </c>
      <c r="Q226" s="46">
        <f>'120Nm 22mm 1.52m-min'!P52</f>
        <v>1.5209999999999999</v>
      </c>
      <c r="R226" s="14">
        <f>'120Nm 22mm 1.52m-min'!Q52</f>
        <v>308</v>
      </c>
      <c r="S226" s="26">
        <f>'120Nm 22mm 1.52m-min'!R52</f>
        <v>1</v>
      </c>
      <c r="T226" s="24"/>
      <c r="U226" s="24"/>
    </row>
    <row r="227" spans="1:21" hidden="1" x14ac:dyDescent="0.25">
      <c r="A227" s="24">
        <f>'240Nm 11mm 0.76m-min'!A52</f>
        <v>6378336</v>
      </c>
      <c r="B227" s="51">
        <f>Table156[[#This Row],[Durata d''esercizio min. Doppie corse]]/(Cycle_max*60*24)</f>
        <v>126.55428571428571</v>
      </c>
      <c r="C227" s="49">
        <f>'240Nm 11mm 0.76m-min'!B52</f>
        <v>1.254</v>
      </c>
      <c r="D227" s="24" t="str">
        <f>'240Nm 11mm 0.76m-min'!C52</f>
        <v>Tr26x5</v>
      </c>
      <c r="E227" s="24" t="str">
        <f>'240Nm 11mm 0.76m-min'!D52</f>
        <v>Tr</v>
      </c>
      <c r="F227" s="35">
        <f>'240Nm 11mm 0.76m-min'!E52</f>
        <v>26</v>
      </c>
      <c r="G227" s="14" t="e">
        <f>'240Nm 11mm 0.76m-min'!F52</f>
        <v>#N/A</v>
      </c>
      <c r="H227" s="41">
        <f>'240Nm 11mm 0.76m-min'!G52</f>
        <v>5</v>
      </c>
      <c r="I227" s="24" t="str">
        <f>'240Nm 11mm 0.76m-min'!H52</f>
        <v>W300</v>
      </c>
      <c r="J227" s="35">
        <f>'240Nm 11mm 0.76m-min'!I52</f>
        <v>38</v>
      </c>
      <c r="K227" s="35">
        <f>'240Nm 11mm 0.76m-min'!J52</f>
        <v>46</v>
      </c>
      <c r="L227" s="25">
        <f>'240Nm 11mm 0.76m-min'!K52</f>
        <v>31.02</v>
      </c>
      <c r="M227" s="24" t="str">
        <f>'240Nm 11mm 0.76m-min'!L52</f>
        <v>Acciaio C15</v>
      </c>
      <c r="N227" s="25">
        <f>'240Nm 11mm 0.76m-min'!M52</f>
        <v>43.1</v>
      </c>
      <c r="O227" s="37">
        <f>'240Nm 11mm 0.76m-min'!N52</f>
        <v>240</v>
      </c>
      <c r="P227" s="41">
        <f>'240Nm 11mm 0.76m-min'!O52</f>
        <v>11</v>
      </c>
      <c r="Q227" s="46">
        <f>'240Nm 11mm 0.76m-min'!P52</f>
        <v>0.76049999999999995</v>
      </c>
      <c r="R227" s="14">
        <f>'240Nm 11mm 0.76m-min'!Q52</f>
        <v>154</v>
      </c>
      <c r="S227" s="26">
        <f>'240Nm 11mm 0.76m-min'!R52</f>
        <v>1</v>
      </c>
      <c r="T227" s="24"/>
      <c r="U227" s="24"/>
    </row>
    <row r="228" spans="1:21" hidden="1" x14ac:dyDescent="0.25">
      <c r="A228" s="24">
        <f>'80Nm 33mm 2.28m-min'!A51</f>
        <v>6030239</v>
      </c>
      <c r="B228" s="51">
        <f>Table156[[#This Row],[Durata d''esercizio min. Doppie corse]]/(Cycle_max*60*24)</f>
        <v>119.64759920634921</v>
      </c>
      <c r="C228" s="49">
        <f>'80Nm 33mm 2.28m-min'!B51</f>
        <v>0.94399999999999995</v>
      </c>
      <c r="D228" s="24" t="str">
        <f>'80Nm 33mm 2.28m-min'!C51</f>
        <v>Ds16x35</v>
      </c>
      <c r="E228" s="24" t="str">
        <f>'80Nm 33mm 2.28m-min'!D51</f>
        <v>Ds</v>
      </c>
      <c r="F228" s="35">
        <f>'80Nm 33mm 2.28m-min'!E51</f>
        <v>16</v>
      </c>
      <c r="G228" s="14" t="e">
        <f>'80Nm 33mm 2.28m-min'!F51</f>
        <v>#N/A</v>
      </c>
      <c r="H228" s="41">
        <f>'80Nm 33mm 2.28m-min'!G51</f>
        <v>35</v>
      </c>
      <c r="I228" s="24" t="str">
        <f>'80Nm 33mm 2.28m-min'!H51</f>
        <v>J</v>
      </c>
      <c r="J228" s="35">
        <f>'80Nm 33mm 2.28m-min'!I51</f>
        <v>28</v>
      </c>
      <c r="K228" s="35">
        <f>'80Nm 33mm 2.28m-min'!J51</f>
        <v>35</v>
      </c>
      <c r="L228" s="25">
        <f>'80Nm 33mm 2.28m-min'!K51</f>
        <v>25.66</v>
      </c>
      <c r="M228" s="24" t="str">
        <f>'80Nm 33mm 2.28m-min'!L51</f>
        <v>Alluminio</v>
      </c>
      <c r="N228" s="25">
        <f>'80Nm 33mm 2.28m-min'!M51</f>
        <v>243</v>
      </c>
      <c r="O228" s="37">
        <f>'80Nm 33mm 2.28m-min'!N51</f>
        <v>80</v>
      </c>
      <c r="P228" s="41">
        <f>'80Nm 33mm 2.28m-min'!O51</f>
        <v>33</v>
      </c>
      <c r="Q228" s="46">
        <f>'80Nm 33mm 2.28m-min'!P51</f>
        <v>2.2810000000000001</v>
      </c>
      <c r="R228" s="14">
        <f>'80Nm 33mm 2.28m-min'!Q51</f>
        <v>66</v>
      </c>
      <c r="S228" s="26">
        <f>'80Nm 33mm 2.28m-min'!R51</f>
        <v>1</v>
      </c>
      <c r="T228" s="24"/>
      <c r="U228" s="24"/>
    </row>
    <row r="229" spans="1:21" hidden="1" x14ac:dyDescent="0.25">
      <c r="A229" s="24">
        <f>'80Nm 33mm 2.28m-min'!A52</f>
        <v>6030239</v>
      </c>
      <c r="B229" s="51">
        <f>Table156[[#This Row],[Durata d''esercizio min. Doppie corse]]/(Cycle_max*60*24)</f>
        <v>119.64759920634921</v>
      </c>
      <c r="C229" s="49">
        <f>'80Nm 33mm 2.28m-min'!B52</f>
        <v>0.94399999999999995</v>
      </c>
      <c r="D229" s="24" t="str">
        <f>'80Nm 33mm 2.28m-min'!C52</f>
        <v>Ds16x35</v>
      </c>
      <c r="E229" s="24" t="str">
        <f>'80Nm 33mm 2.28m-min'!D52</f>
        <v>Ds</v>
      </c>
      <c r="F229" s="35">
        <f>'80Nm 33mm 2.28m-min'!E52</f>
        <v>16</v>
      </c>
      <c r="G229" s="14" t="e">
        <f>'80Nm 33mm 2.28m-min'!F52</f>
        <v>#N/A</v>
      </c>
      <c r="H229" s="41">
        <f>'80Nm 33mm 2.28m-min'!G52</f>
        <v>35</v>
      </c>
      <c r="I229" s="24" t="str">
        <f>'80Nm 33mm 2.28m-min'!H52</f>
        <v>J</v>
      </c>
      <c r="J229" s="35">
        <f>'80Nm 33mm 2.28m-min'!I52</f>
        <v>28</v>
      </c>
      <c r="K229" s="35">
        <f>'80Nm 33mm 2.28m-min'!J52</f>
        <v>35</v>
      </c>
      <c r="L229" s="25">
        <f>'80Nm 33mm 2.28m-min'!K52</f>
        <v>25.66</v>
      </c>
      <c r="M229" s="24" t="str">
        <f>'80Nm 33mm 2.28m-min'!L52</f>
        <v>Acciaio inox</v>
      </c>
      <c r="N229" s="25">
        <f>'80Nm 33mm 2.28m-min'!M52</f>
        <v>120.54</v>
      </c>
      <c r="O229" s="37">
        <f>'80Nm 33mm 2.28m-min'!N52</f>
        <v>80</v>
      </c>
      <c r="P229" s="41">
        <f>'80Nm 33mm 2.28m-min'!O52</f>
        <v>33</v>
      </c>
      <c r="Q229" s="46">
        <f>'80Nm 33mm 2.28m-min'!P52</f>
        <v>2.2810000000000001</v>
      </c>
      <c r="R229" s="14">
        <f>'80Nm 33mm 2.28m-min'!Q52</f>
        <v>66</v>
      </c>
      <c r="S229" s="26">
        <f>'80Nm 33mm 2.28m-min'!R52</f>
        <v>1</v>
      </c>
      <c r="T229" s="24"/>
      <c r="U229" s="24"/>
    </row>
    <row r="230" spans="1:21" hidden="1" x14ac:dyDescent="0.25">
      <c r="A230" s="24">
        <f>'120Nm 22mm 1.52m-min'!A53</f>
        <v>6030239</v>
      </c>
      <c r="B230" s="51">
        <f>Table156[[#This Row],[Durata d''esercizio min. Doppie corse]]/(Cycle_max*60*24)</f>
        <v>119.64759920634921</v>
      </c>
      <c r="C230" s="49">
        <f>'120Nm 22mm 1.52m-min'!B53</f>
        <v>1.3859999999999999</v>
      </c>
      <c r="D230" s="24" t="str">
        <f>'120Nm 22mm 1.52m-min'!C53</f>
        <v>Ds16x35</v>
      </c>
      <c r="E230" s="24" t="str">
        <f>'120Nm 22mm 1.52m-min'!D53</f>
        <v>Ds</v>
      </c>
      <c r="F230" s="35">
        <f>'120Nm 22mm 1.52m-min'!E53</f>
        <v>16</v>
      </c>
      <c r="G230" s="14" t="e">
        <f>'120Nm 22mm 1.52m-min'!F53</f>
        <v>#N/A</v>
      </c>
      <c r="H230" s="41">
        <f>'120Nm 22mm 1.52m-min'!G53</f>
        <v>35</v>
      </c>
      <c r="I230" s="24" t="str">
        <f>'120Nm 22mm 1.52m-min'!H53</f>
        <v>J</v>
      </c>
      <c r="J230" s="35">
        <f>'120Nm 22mm 1.52m-min'!I53</f>
        <v>28</v>
      </c>
      <c r="K230" s="35">
        <f>'120Nm 22mm 1.52m-min'!J53</f>
        <v>35</v>
      </c>
      <c r="L230" s="25">
        <f>'120Nm 22mm 1.52m-min'!K53</f>
        <v>25.66</v>
      </c>
      <c r="M230" s="24" t="str">
        <f>'120Nm 22mm 1.52m-min'!L53</f>
        <v>Alluminio</v>
      </c>
      <c r="N230" s="25">
        <f>'120Nm 22mm 1.52m-min'!M53</f>
        <v>243</v>
      </c>
      <c r="O230" s="37">
        <f>'120Nm 22mm 1.52m-min'!N53</f>
        <v>120</v>
      </c>
      <c r="P230" s="41">
        <f>'120Nm 22mm 1.52m-min'!O53</f>
        <v>22</v>
      </c>
      <c r="Q230" s="46">
        <f>'120Nm 22mm 1.52m-min'!P53</f>
        <v>1.5209999999999999</v>
      </c>
      <c r="R230" s="14">
        <f>'120Nm 22mm 1.52m-min'!Q53</f>
        <v>44</v>
      </c>
      <c r="S230" s="26">
        <f>'120Nm 22mm 1.52m-min'!R53</f>
        <v>1</v>
      </c>
      <c r="T230" s="24"/>
      <c r="U230" s="24"/>
    </row>
    <row r="231" spans="1:21" hidden="1" x14ac:dyDescent="0.25">
      <c r="A231" s="24">
        <f>'120Nm 22mm 1.52m-min'!A54</f>
        <v>6030239</v>
      </c>
      <c r="B231" s="51">
        <f>Table156[[#This Row],[Durata d''esercizio min. Doppie corse]]/(Cycle_max*60*24)</f>
        <v>119.64759920634921</v>
      </c>
      <c r="C231" s="49">
        <f>'120Nm 22mm 1.52m-min'!B54</f>
        <v>1.3859999999999999</v>
      </c>
      <c r="D231" s="24" t="str">
        <f>'120Nm 22mm 1.52m-min'!C54</f>
        <v>Ds16x35</v>
      </c>
      <c r="E231" s="24" t="str">
        <f>'120Nm 22mm 1.52m-min'!D54</f>
        <v>Ds</v>
      </c>
      <c r="F231" s="35">
        <f>'120Nm 22mm 1.52m-min'!E54</f>
        <v>16</v>
      </c>
      <c r="G231" s="14" t="e">
        <f>'120Nm 22mm 1.52m-min'!F54</f>
        <v>#N/A</v>
      </c>
      <c r="H231" s="41">
        <f>'120Nm 22mm 1.52m-min'!G54</f>
        <v>35</v>
      </c>
      <c r="I231" s="24" t="str">
        <f>'120Nm 22mm 1.52m-min'!H54</f>
        <v>J</v>
      </c>
      <c r="J231" s="35">
        <f>'120Nm 22mm 1.52m-min'!I54</f>
        <v>28</v>
      </c>
      <c r="K231" s="35">
        <f>'120Nm 22mm 1.52m-min'!J54</f>
        <v>35</v>
      </c>
      <c r="L231" s="25">
        <f>'120Nm 22mm 1.52m-min'!K54</f>
        <v>25.66</v>
      </c>
      <c r="M231" s="24" t="str">
        <f>'120Nm 22mm 1.52m-min'!L54</f>
        <v>Acciaio inox</v>
      </c>
      <c r="N231" s="25">
        <f>'120Nm 22mm 1.52m-min'!M54</f>
        <v>120.54</v>
      </c>
      <c r="O231" s="37">
        <f>'120Nm 22mm 1.52m-min'!N54</f>
        <v>120</v>
      </c>
      <c r="P231" s="41">
        <f>'120Nm 22mm 1.52m-min'!O54</f>
        <v>22</v>
      </c>
      <c r="Q231" s="46">
        <f>'120Nm 22mm 1.52m-min'!P54</f>
        <v>1.5209999999999999</v>
      </c>
      <c r="R231" s="14">
        <f>'120Nm 22mm 1.52m-min'!Q54</f>
        <v>44</v>
      </c>
      <c r="S231" s="26">
        <f>'120Nm 22mm 1.52m-min'!R54</f>
        <v>1</v>
      </c>
      <c r="T231" s="24"/>
      <c r="U231" s="24"/>
    </row>
    <row r="232" spans="1:21" hidden="1" x14ac:dyDescent="0.25">
      <c r="A232" s="24">
        <f>'240Nm 11mm 0.76m-min'!A53</f>
        <v>6030239</v>
      </c>
      <c r="B232" s="51">
        <f>Table156[[#This Row],[Durata d''esercizio min. Doppie corse]]/(Cycle_max*60*24)</f>
        <v>119.64759920634921</v>
      </c>
      <c r="C232" s="49">
        <f>'240Nm 11mm 0.76m-min'!B53</f>
        <v>2.7130000000000001</v>
      </c>
      <c r="D232" s="24" t="str">
        <f>'240Nm 11mm 0.76m-min'!C53</f>
        <v>Ds16x35</v>
      </c>
      <c r="E232" s="24" t="str">
        <f>'240Nm 11mm 0.76m-min'!D53</f>
        <v>Ds</v>
      </c>
      <c r="F232" s="35">
        <f>'240Nm 11mm 0.76m-min'!E53</f>
        <v>16</v>
      </c>
      <c r="G232" s="14" t="e">
        <f>'240Nm 11mm 0.76m-min'!F53</f>
        <v>#N/A</v>
      </c>
      <c r="H232" s="41">
        <f>'240Nm 11mm 0.76m-min'!G53</f>
        <v>35</v>
      </c>
      <c r="I232" s="24" t="str">
        <f>'240Nm 11mm 0.76m-min'!H53</f>
        <v>J</v>
      </c>
      <c r="J232" s="35">
        <f>'240Nm 11mm 0.76m-min'!I53</f>
        <v>28</v>
      </c>
      <c r="K232" s="35">
        <f>'240Nm 11mm 0.76m-min'!J53</f>
        <v>35</v>
      </c>
      <c r="L232" s="25">
        <f>'240Nm 11mm 0.76m-min'!K53</f>
        <v>25.66</v>
      </c>
      <c r="M232" s="24" t="str">
        <f>'240Nm 11mm 0.76m-min'!L53</f>
        <v>Alluminio</v>
      </c>
      <c r="N232" s="25">
        <f>'240Nm 11mm 0.76m-min'!M53</f>
        <v>243</v>
      </c>
      <c r="O232" s="37">
        <f>'240Nm 11mm 0.76m-min'!N53</f>
        <v>240</v>
      </c>
      <c r="P232" s="41">
        <f>'240Nm 11mm 0.76m-min'!O53</f>
        <v>11</v>
      </c>
      <c r="Q232" s="46">
        <f>'240Nm 11mm 0.76m-min'!P53</f>
        <v>0.76049999999999995</v>
      </c>
      <c r="R232" s="14">
        <f>'240Nm 11mm 0.76m-min'!Q53</f>
        <v>22</v>
      </c>
      <c r="S232" s="26">
        <f>'240Nm 11mm 0.76m-min'!R53</f>
        <v>1</v>
      </c>
      <c r="T232" s="24"/>
      <c r="U232" s="24"/>
    </row>
    <row r="233" spans="1:21" hidden="1" x14ac:dyDescent="0.25">
      <c r="A233" s="24">
        <f>'240Nm 11mm 0.76m-min'!A54</f>
        <v>6030239</v>
      </c>
      <c r="B233" s="51">
        <f>Table156[[#This Row],[Durata d''esercizio min. Doppie corse]]/(Cycle_max*60*24)</f>
        <v>119.64759920634921</v>
      </c>
      <c r="C233" s="49">
        <f>'240Nm 11mm 0.76m-min'!B54</f>
        <v>2.7130000000000001</v>
      </c>
      <c r="D233" s="24" t="str">
        <f>'240Nm 11mm 0.76m-min'!C54</f>
        <v>Ds16x35</v>
      </c>
      <c r="E233" s="24" t="str">
        <f>'240Nm 11mm 0.76m-min'!D54</f>
        <v>Ds</v>
      </c>
      <c r="F233" s="35">
        <f>'240Nm 11mm 0.76m-min'!E54</f>
        <v>16</v>
      </c>
      <c r="G233" s="14" t="e">
        <f>'240Nm 11mm 0.76m-min'!F54</f>
        <v>#N/A</v>
      </c>
      <c r="H233" s="41">
        <f>'240Nm 11mm 0.76m-min'!G54</f>
        <v>35</v>
      </c>
      <c r="I233" s="24" t="str">
        <f>'240Nm 11mm 0.76m-min'!H54</f>
        <v>J</v>
      </c>
      <c r="J233" s="35">
        <f>'240Nm 11mm 0.76m-min'!I54</f>
        <v>28</v>
      </c>
      <c r="K233" s="35">
        <f>'240Nm 11mm 0.76m-min'!J54</f>
        <v>35</v>
      </c>
      <c r="L233" s="25">
        <f>'240Nm 11mm 0.76m-min'!K54</f>
        <v>25.66</v>
      </c>
      <c r="M233" s="24" t="str">
        <f>'240Nm 11mm 0.76m-min'!L54</f>
        <v>Acciaio inox</v>
      </c>
      <c r="N233" s="25">
        <f>'240Nm 11mm 0.76m-min'!M54</f>
        <v>120.54</v>
      </c>
      <c r="O233" s="37">
        <f>'240Nm 11mm 0.76m-min'!N54</f>
        <v>240</v>
      </c>
      <c r="P233" s="41">
        <f>'240Nm 11mm 0.76m-min'!O54</f>
        <v>11</v>
      </c>
      <c r="Q233" s="46">
        <f>'240Nm 11mm 0.76m-min'!P54</f>
        <v>0.76049999999999995</v>
      </c>
      <c r="R233" s="14">
        <f>'240Nm 11mm 0.76m-min'!Q54</f>
        <v>22</v>
      </c>
      <c r="S233" s="26">
        <f>'240Nm 11mm 0.76m-min'!R54</f>
        <v>1</v>
      </c>
      <c r="T233" s="24"/>
      <c r="U233" s="24"/>
    </row>
    <row r="234" spans="1:21" hidden="1" x14ac:dyDescent="0.25">
      <c r="A234" s="24">
        <f>'80Nm 33mm 2.28m-min'!A53</f>
        <v>5860870</v>
      </c>
      <c r="B234" s="51">
        <f>Table156[[#This Row],[Durata d''esercizio min. Doppie corse]]/(Cycle_max*60*24)</f>
        <v>116.28710317460317</v>
      </c>
      <c r="C234" s="49">
        <f>'80Nm 33mm 2.28m-min'!B53</f>
        <v>0.439</v>
      </c>
      <c r="D234" s="24" t="str">
        <f>'80Nm 33mm 2.28m-min'!C53</f>
        <v>Tr24x5</v>
      </c>
      <c r="E234" s="24" t="str">
        <f>'80Nm 33mm 2.28m-min'!D53</f>
        <v>Tr</v>
      </c>
      <c r="F234" s="35">
        <f>'80Nm 33mm 2.28m-min'!E53</f>
        <v>24</v>
      </c>
      <c r="G234" s="14" t="e">
        <f>'80Nm 33mm 2.28m-min'!F53</f>
        <v>#N/A</v>
      </c>
      <c r="H234" s="41">
        <f>'80Nm 33mm 2.28m-min'!G53</f>
        <v>5</v>
      </c>
      <c r="I234" s="24" t="str">
        <f>'80Nm 33mm 2.28m-min'!H53</f>
        <v>J</v>
      </c>
      <c r="J234" s="35">
        <f>'80Nm 33mm 2.28m-min'!I53</f>
        <v>32</v>
      </c>
      <c r="K234" s="35">
        <f>'80Nm 33mm 2.28m-min'!J53</f>
        <v>44</v>
      </c>
      <c r="L234" s="25">
        <f>'80Nm 33mm 2.28m-min'!K53</f>
        <v>17.690000000000001</v>
      </c>
      <c r="M234" s="24" t="str">
        <f>'80Nm 33mm 2.28m-min'!L53</f>
        <v>Acciaio C15</v>
      </c>
      <c r="N234" s="25">
        <f>'80Nm 33mm 2.28m-min'!M53</f>
        <v>34.82</v>
      </c>
      <c r="O234" s="37">
        <f>'80Nm 33mm 2.28m-min'!N53</f>
        <v>80</v>
      </c>
      <c r="P234" s="41">
        <f>'80Nm 33mm 2.28m-min'!O53</f>
        <v>33</v>
      </c>
      <c r="Q234" s="46">
        <f>'80Nm 33mm 2.28m-min'!P53</f>
        <v>2.2810000000000001</v>
      </c>
      <c r="R234" s="14">
        <f>'80Nm 33mm 2.28m-min'!Q53</f>
        <v>462</v>
      </c>
      <c r="S234" s="26">
        <f>'80Nm 33mm 2.28m-min'!R53</f>
        <v>1</v>
      </c>
      <c r="T234" s="24"/>
      <c r="U234" s="24"/>
    </row>
    <row r="235" spans="1:21" hidden="1" x14ac:dyDescent="0.25">
      <c r="A235" s="24">
        <f>'120Nm 22mm 1.52m-min'!A55</f>
        <v>5860870</v>
      </c>
      <c r="B235" s="51">
        <f>Table156[[#This Row],[Durata d''esercizio min. Doppie corse]]/(Cycle_max*60*24)</f>
        <v>116.28710317460317</v>
      </c>
      <c r="C235" s="49">
        <f>'120Nm 22mm 1.52m-min'!B55</f>
        <v>0.628</v>
      </c>
      <c r="D235" s="24" t="str">
        <f>'120Nm 22mm 1.52m-min'!C55</f>
        <v>Tr24x5</v>
      </c>
      <c r="E235" s="24" t="str">
        <f>'120Nm 22mm 1.52m-min'!D55</f>
        <v>Tr</v>
      </c>
      <c r="F235" s="35">
        <f>'120Nm 22mm 1.52m-min'!E55</f>
        <v>24</v>
      </c>
      <c r="G235" s="14" t="e">
        <f>'120Nm 22mm 1.52m-min'!F55</f>
        <v>#N/A</v>
      </c>
      <c r="H235" s="41">
        <f>'120Nm 22mm 1.52m-min'!G55</f>
        <v>5</v>
      </c>
      <c r="I235" s="24" t="str">
        <f>'120Nm 22mm 1.52m-min'!H55</f>
        <v>J</v>
      </c>
      <c r="J235" s="35">
        <f>'120Nm 22mm 1.52m-min'!I55</f>
        <v>32</v>
      </c>
      <c r="K235" s="35">
        <f>'120Nm 22mm 1.52m-min'!J55</f>
        <v>44</v>
      </c>
      <c r="L235" s="25">
        <f>'120Nm 22mm 1.52m-min'!K55</f>
        <v>17.690000000000001</v>
      </c>
      <c r="M235" s="24" t="str">
        <f>'120Nm 22mm 1.52m-min'!L55</f>
        <v>Acciaio C15</v>
      </c>
      <c r="N235" s="25">
        <f>'120Nm 22mm 1.52m-min'!M55</f>
        <v>34.82</v>
      </c>
      <c r="O235" s="37">
        <f>'120Nm 22mm 1.52m-min'!N55</f>
        <v>120</v>
      </c>
      <c r="P235" s="41">
        <f>'120Nm 22mm 1.52m-min'!O55</f>
        <v>22</v>
      </c>
      <c r="Q235" s="46">
        <f>'120Nm 22mm 1.52m-min'!P55</f>
        <v>1.5209999999999999</v>
      </c>
      <c r="R235" s="14">
        <f>'120Nm 22mm 1.52m-min'!Q55</f>
        <v>308</v>
      </c>
      <c r="S235" s="26">
        <f>'120Nm 22mm 1.52m-min'!R55</f>
        <v>1</v>
      </c>
      <c r="T235" s="24"/>
      <c r="U235" s="24"/>
    </row>
    <row r="236" spans="1:21" hidden="1" x14ac:dyDescent="0.25">
      <c r="A236" s="24">
        <f>'240Nm 11mm 0.76m-min'!A55</f>
        <v>5860870</v>
      </c>
      <c r="B236" s="51">
        <f>Table156[[#This Row],[Durata d''esercizio min. Doppie corse]]/(Cycle_max*60*24)</f>
        <v>116.28710317460317</v>
      </c>
      <c r="C236" s="49">
        <f>'240Nm 11mm 0.76m-min'!B55</f>
        <v>1.1970000000000001</v>
      </c>
      <c r="D236" s="24" t="str">
        <f>'240Nm 11mm 0.76m-min'!C55</f>
        <v>Tr24x5</v>
      </c>
      <c r="E236" s="24" t="str">
        <f>'240Nm 11mm 0.76m-min'!D55</f>
        <v>Tr</v>
      </c>
      <c r="F236" s="35">
        <f>'240Nm 11mm 0.76m-min'!E55</f>
        <v>24</v>
      </c>
      <c r="G236" s="14" t="e">
        <f>'240Nm 11mm 0.76m-min'!F55</f>
        <v>#N/A</v>
      </c>
      <c r="H236" s="41">
        <f>'240Nm 11mm 0.76m-min'!G55</f>
        <v>5</v>
      </c>
      <c r="I236" s="24" t="str">
        <f>'240Nm 11mm 0.76m-min'!H55</f>
        <v>J</v>
      </c>
      <c r="J236" s="35">
        <f>'240Nm 11mm 0.76m-min'!I55</f>
        <v>32</v>
      </c>
      <c r="K236" s="35">
        <f>'240Nm 11mm 0.76m-min'!J55</f>
        <v>44</v>
      </c>
      <c r="L236" s="25">
        <f>'240Nm 11mm 0.76m-min'!K55</f>
        <v>17.690000000000001</v>
      </c>
      <c r="M236" s="24" t="str">
        <f>'240Nm 11mm 0.76m-min'!L55</f>
        <v>Acciaio C15</v>
      </c>
      <c r="N236" s="25">
        <f>'240Nm 11mm 0.76m-min'!M55</f>
        <v>34.82</v>
      </c>
      <c r="O236" s="37">
        <f>'240Nm 11mm 0.76m-min'!N55</f>
        <v>240</v>
      </c>
      <c r="P236" s="41">
        <f>'240Nm 11mm 0.76m-min'!O55</f>
        <v>11</v>
      </c>
      <c r="Q236" s="46">
        <f>'240Nm 11mm 0.76m-min'!P55</f>
        <v>0.76049999999999995</v>
      </c>
      <c r="R236" s="14">
        <f>'240Nm 11mm 0.76m-min'!Q55</f>
        <v>154</v>
      </c>
      <c r="S236" s="26">
        <f>'240Nm 11mm 0.76m-min'!R55</f>
        <v>1</v>
      </c>
      <c r="T236" s="24"/>
      <c r="U236" s="24"/>
    </row>
    <row r="237" spans="1:21" hidden="1" x14ac:dyDescent="0.25">
      <c r="A237" s="24">
        <f>'80Nm 33mm 2.28m-min'!A54</f>
        <v>5612792</v>
      </c>
      <c r="B237" s="51">
        <f>Table156[[#This Row],[Durata d''esercizio min. Doppie corse]]/(Cycle_max*60*24)</f>
        <v>111.36492063492064</v>
      </c>
      <c r="C237" s="49">
        <f>'80Nm 33mm 2.28m-min'!B54</f>
        <v>0.378</v>
      </c>
      <c r="D237" s="24" t="str">
        <f>'80Nm 33mm 2.28m-min'!C54</f>
        <v>Tr20x4</v>
      </c>
      <c r="E237" s="24" t="str">
        <f>'80Nm 33mm 2.28m-min'!D54</f>
        <v>Tr</v>
      </c>
      <c r="F237" s="35">
        <f>'80Nm 33mm 2.28m-min'!E54</f>
        <v>20</v>
      </c>
      <c r="G237" s="14" t="e">
        <f>'80Nm 33mm 2.28m-min'!F54</f>
        <v>#N/A</v>
      </c>
      <c r="H237" s="41">
        <f>'80Nm 33mm 2.28m-min'!G54</f>
        <v>4</v>
      </c>
      <c r="I237" s="24" t="str">
        <f>'80Nm 33mm 2.28m-min'!H54</f>
        <v>J</v>
      </c>
      <c r="J237" s="35">
        <f>'80Nm 33mm 2.28m-min'!I54</f>
        <v>32</v>
      </c>
      <c r="K237" s="35">
        <f>'80Nm 33mm 2.28m-min'!J54</f>
        <v>44</v>
      </c>
      <c r="L237" s="25">
        <f>'80Nm 33mm 2.28m-min'!K54</f>
        <v>15.39</v>
      </c>
      <c r="M237" s="24" t="str">
        <f>'80Nm 33mm 2.28m-min'!L54</f>
        <v>Acciaio inox</v>
      </c>
      <c r="N237" s="25">
        <f>'80Nm 33mm 2.28m-min'!M54</f>
        <v>124.89</v>
      </c>
      <c r="O237" s="37">
        <f>'80Nm 33mm 2.28m-min'!N54</f>
        <v>80</v>
      </c>
      <c r="P237" s="41">
        <f>'80Nm 33mm 2.28m-min'!O54</f>
        <v>33</v>
      </c>
      <c r="Q237" s="46">
        <f>'80Nm 33mm 2.28m-min'!P54</f>
        <v>2.2810000000000001</v>
      </c>
      <c r="R237" s="14">
        <f>'80Nm 33mm 2.28m-min'!Q54</f>
        <v>577.5</v>
      </c>
      <c r="S237" s="26">
        <f>'80Nm 33mm 2.28m-min'!R54</f>
        <v>1</v>
      </c>
      <c r="T237" s="24"/>
      <c r="U237" s="24"/>
    </row>
    <row r="238" spans="1:21" hidden="1" x14ac:dyDescent="0.25">
      <c r="A238" s="24">
        <f>'120Nm 22mm 1.52m-min'!A56</f>
        <v>5612792</v>
      </c>
      <c r="B238" s="51">
        <f>Table156[[#This Row],[Durata d''esercizio min. Doppie corse]]/(Cycle_max*60*24)</f>
        <v>111.36492063492064</v>
      </c>
      <c r="C238" s="49">
        <f>'120Nm 22mm 1.52m-min'!B56</f>
        <v>0.53700000000000003</v>
      </c>
      <c r="D238" s="24" t="str">
        <f>'120Nm 22mm 1.52m-min'!C56</f>
        <v>Tr20x4</v>
      </c>
      <c r="E238" s="24" t="str">
        <f>'120Nm 22mm 1.52m-min'!D56</f>
        <v>Tr</v>
      </c>
      <c r="F238" s="35">
        <f>'120Nm 22mm 1.52m-min'!E56</f>
        <v>20</v>
      </c>
      <c r="G238" s="14" t="e">
        <f>'120Nm 22mm 1.52m-min'!F56</f>
        <v>#N/A</v>
      </c>
      <c r="H238" s="41">
        <f>'120Nm 22mm 1.52m-min'!G56</f>
        <v>4</v>
      </c>
      <c r="I238" s="24" t="str">
        <f>'120Nm 22mm 1.52m-min'!H56</f>
        <v>J</v>
      </c>
      <c r="J238" s="35">
        <f>'120Nm 22mm 1.52m-min'!I56</f>
        <v>32</v>
      </c>
      <c r="K238" s="35">
        <f>'120Nm 22mm 1.52m-min'!J56</f>
        <v>44</v>
      </c>
      <c r="L238" s="25">
        <f>'120Nm 22mm 1.52m-min'!K56</f>
        <v>15.39</v>
      </c>
      <c r="M238" s="24" t="str">
        <f>'120Nm 22mm 1.52m-min'!L56</f>
        <v>Acciaio inox</v>
      </c>
      <c r="N238" s="25">
        <f>'120Nm 22mm 1.52m-min'!M56</f>
        <v>124.89</v>
      </c>
      <c r="O238" s="37">
        <f>'120Nm 22mm 1.52m-min'!N56</f>
        <v>120</v>
      </c>
      <c r="P238" s="41">
        <f>'120Nm 22mm 1.52m-min'!O56</f>
        <v>22</v>
      </c>
      <c r="Q238" s="46">
        <f>'120Nm 22mm 1.52m-min'!P56</f>
        <v>1.5209999999999999</v>
      </c>
      <c r="R238" s="14">
        <f>'120Nm 22mm 1.52m-min'!Q56</f>
        <v>385</v>
      </c>
      <c r="S238" s="26">
        <f>'120Nm 22mm 1.52m-min'!R56</f>
        <v>1</v>
      </c>
      <c r="T238" s="24"/>
      <c r="U238" s="24"/>
    </row>
    <row r="239" spans="1:21" hidden="1" x14ac:dyDescent="0.25">
      <c r="A239" s="24">
        <f>'240Nm 11mm 0.76m-min'!A56</f>
        <v>5612792</v>
      </c>
      <c r="B239" s="51">
        <f>Table156[[#This Row],[Durata d''esercizio min. Doppie corse]]/(Cycle_max*60*24)</f>
        <v>111.36492063492064</v>
      </c>
      <c r="C239" s="49">
        <f>'240Nm 11mm 0.76m-min'!B56</f>
        <v>1.0149999999999999</v>
      </c>
      <c r="D239" s="24" t="str">
        <f>'240Nm 11mm 0.76m-min'!C56</f>
        <v>Tr20x4</v>
      </c>
      <c r="E239" s="24" t="str">
        <f>'240Nm 11mm 0.76m-min'!D56</f>
        <v>Tr</v>
      </c>
      <c r="F239" s="35">
        <f>'240Nm 11mm 0.76m-min'!E56</f>
        <v>20</v>
      </c>
      <c r="G239" s="14" t="e">
        <f>'240Nm 11mm 0.76m-min'!F56</f>
        <v>#N/A</v>
      </c>
      <c r="H239" s="41">
        <f>'240Nm 11mm 0.76m-min'!G56</f>
        <v>4</v>
      </c>
      <c r="I239" s="24" t="str">
        <f>'240Nm 11mm 0.76m-min'!H56</f>
        <v>J</v>
      </c>
      <c r="J239" s="35">
        <f>'240Nm 11mm 0.76m-min'!I56</f>
        <v>32</v>
      </c>
      <c r="K239" s="35">
        <f>'240Nm 11mm 0.76m-min'!J56</f>
        <v>44</v>
      </c>
      <c r="L239" s="25">
        <f>'240Nm 11mm 0.76m-min'!K56</f>
        <v>15.39</v>
      </c>
      <c r="M239" s="24" t="str">
        <f>'240Nm 11mm 0.76m-min'!L56</f>
        <v>Acciaio inox</v>
      </c>
      <c r="N239" s="25">
        <f>'240Nm 11mm 0.76m-min'!M56</f>
        <v>124.89</v>
      </c>
      <c r="O239" s="37">
        <f>'240Nm 11mm 0.76m-min'!N56</f>
        <v>240</v>
      </c>
      <c r="P239" s="41">
        <f>'240Nm 11mm 0.76m-min'!O56</f>
        <v>11</v>
      </c>
      <c r="Q239" s="46">
        <f>'240Nm 11mm 0.76m-min'!P56</f>
        <v>0.76049999999999995</v>
      </c>
      <c r="R239" s="14">
        <f>'240Nm 11mm 0.76m-min'!Q56</f>
        <v>192.5</v>
      </c>
      <c r="S239" s="26">
        <f>'240Nm 11mm 0.76m-min'!R56</f>
        <v>1</v>
      </c>
      <c r="T239" s="24"/>
      <c r="U239" s="24"/>
    </row>
    <row r="240" spans="1:21" hidden="1" x14ac:dyDescent="0.25">
      <c r="A240" s="24">
        <f>'80Nm 33mm 2.28m-min'!A55</f>
        <v>5581781</v>
      </c>
      <c r="B240" s="51">
        <f>Table156[[#This Row],[Durata d''esercizio min. Doppie corse]]/(Cycle_max*60*24)</f>
        <v>110.74962301587301</v>
      </c>
      <c r="C240" s="49">
        <f>'80Nm 33mm 2.28m-min'!B55</f>
        <v>0.439</v>
      </c>
      <c r="D240" s="24" t="str">
        <f>'80Nm 33mm 2.28m-min'!C55</f>
        <v>Tr24x5</v>
      </c>
      <c r="E240" s="24" t="str">
        <f>'80Nm 33mm 2.28m-min'!D55</f>
        <v>Tr</v>
      </c>
      <c r="F240" s="35">
        <f>'80Nm 33mm 2.28m-min'!E55</f>
        <v>24</v>
      </c>
      <c r="G240" s="14" t="e">
        <f>'80Nm 33mm 2.28m-min'!F55</f>
        <v>#N/A</v>
      </c>
      <c r="H240" s="41">
        <f>'80Nm 33mm 2.28m-min'!G55</f>
        <v>5</v>
      </c>
      <c r="I240" s="24" t="str">
        <f>'80Nm 33mm 2.28m-min'!H55</f>
        <v>W300</v>
      </c>
      <c r="J240" s="35">
        <f>'80Nm 33mm 2.28m-min'!I55</f>
        <v>32</v>
      </c>
      <c r="K240" s="35">
        <f>'80Nm 33mm 2.28m-min'!J55</f>
        <v>44</v>
      </c>
      <c r="L240" s="25">
        <f>'80Nm 33mm 2.28m-min'!K55</f>
        <v>24.23</v>
      </c>
      <c r="M240" s="24" t="str">
        <f>'80Nm 33mm 2.28m-min'!L55</f>
        <v>Acciaio C15</v>
      </c>
      <c r="N240" s="25">
        <f>'80Nm 33mm 2.28m-min'!M55</f>
        <v>34.82</v>
      </c>
      <c r="O240" s="37">
        <f>'80Nm 33mm 2.28m-min'!N55</f>
        <v>80</v>
      </c>
      <c r="P240" s="41">
        <f>'80Nm 33mm 2.28m-min'!O55</f>
        <v>33</v>
      </c>
      <c r="Q240" s="46">
        <f>'80Nm 33mm 2.28m-min'!P55</f>
        <v>2.2810000000000001</v>
      </c>
      <c r="R240" s="14">
        <f>'80Nm 33mm 2.28m-min'!Q55</f>
        <v>462</v>
      </c>
      <c r="S240" s="26">
        <f>'80Nm 33mm 2.28m-min'!R55</f>
        <v>1</v>
      </c>
      <c r="T240" s="24"/>
      <c r="U240" s="24"/>
    </row>
    <row r="241" spans="1:21" hidden="1" x14ac:dyDescent="0.25">
      <c r="A241" s="24">
        <f>'120Nm 22mm 1.52m-min'!A57</f>
        <v>5581781</v>
      </c>
      <c r="B241" s="51">
        <f>Table156[[#This Row],[Durata d''esercizio min. Doppie corse]]/(Cycle_max*60*24)</f>
        <v>110.74962301587301</v>
      </c>
      <c r="C241" s="49">
        <f>'120Nm 22mm 1.52m-min'!B57</f>
        <v>0.628</v>
      </c>
      <c r="D241" s="24" t="str">
        <f>'120Nm 22mm 1.52m-min'!C57</f>
        <v>Tr24x5</v>
      </c>
      <c r="E241" s="24" t="str">
        <f>'120Nm 22mm 1.52m-min'!D57</f>
        <v>Tr</v>
      </c>
      <c r="F241" s="35">
        <f>'120Nm 22mm 1.52m-min'!E57</f>
        <v>24</v>
      </c>
      <c r="G241" s="14" t="e">
        <f>'120Nm 22mm 1.52m-min'!F57</f>
        <v>#N/A</v>
      </c>
      <c r="H241" s="41">
        <f>'120Nm 22mm 1.52m-min'!G57</f>
        <v>5</v>
      </c>
      <c r="I241" s="24" t="str">
        <f>'120Nm 22mm 1.52m-min'!H57</f>
        <v>W300</v>
      </c>
      <c r="J241" s="35">
        <f>'120Nm 22mm 1.52m-min'!I57</f>
        <v>32</v>
      </c>
      <c r="K241" s="35">
        <f>'120Nm 22mm 1.52m-min'!J57</f>
        <v>44</v>
      </c>
      <c r="L241" s="25">
        <f>'120Nm 22mm 1.52m-min'!K57</f>
        <v>24.23</v>
      </c>
      <c r="M241" s="24" t="str">
        <f>'120Nm 22mm 1.52m-min'!L57</f>
        <v>Acciaio C15</v>
      </c>
      <c r="N241" s="25">
        <f>'120Nm 22mm 1.52m-min'!M57</f>
        <v>34.82</v>
      </c>
      <c r="O241" s="37">
        <f>'120Nm 22mm 1.52m-min'!N57</f>
        <v>120</v>
      </c>
      <c r="P241" s="41">
        <f>'120Nm 22mm 1.52m-min'!O57</f>
        <v>22</v>
      </c>
      <c r="Q241" s="46">
        <f>'120Nm 22mm 1.52m-min'!P57</f>
        <v>1.5209999999999999</v>
      </c>
      <c r="R241" s="14">
        <f>'120Nm 22mm 1.52m-min'!Q57</f>
        <v>308</v>
      </c>
      <c r="S241" s="26">
        <f>'120Nm 22mm 1.52m-min'!R57</f>
        <v>1</v>
      </c>
      <c r="T241" s="24"/>
      <c r="U241" s="24"/>
    </row>
    <row r="242" spans="1:21" hidden="1" x14ac:dyDescent="0.25">
      <c r="A242" s="24">
        <f>'240Nm 11mm 0.76m-min'!A57</f>
        <v>5581781</v>
      </c>
      <c r="B242" s="51">
        <f>Table156[[#This Row],[Durata d''esercizio min. Doppie corse]]/(Cycle_max*60*24)</f>
        <v>110.74962301587301</v>
      </c>
      <c r="C242" s="49">
        <f>'240Nm 11mm 0.76m-min'!B57</f>
        <v>1.1970000000000001</v>
      </c>
      <c r="D242" s="24" t="str">
        <f>'240Nm 11mm 0.76m-min'!C57</f>
        <v>Tr24x5</v>
      </c>
      <c r="E242" s="24" t="str">
        <f>'240Nm 11mm 0.76m-min'!D57</f>
        <v>Tr</v>
      </c>
      <c r="F242" s="35">
        <f>'240Nm 11mm 0.76m-min'!E57</f>
        <v>24</v>
      </c>
      <c r="G242" s="14" t="e">
        <f>'240Nm 11mm 0.76m-min'!F57</f>
        <v>#N/A</v>
      </c>
      <c r="H242" s="41">
        <f>'240Nm 11mm 0.76m-min'!G57</f>
        <v>5</v>
      </c>
      <c r="I242" s="24" t="str">
        <f>'240Nm 11mm 0.76m-min'!H57</f>
        <v>W300</v>
      </c>
      <c r="J242" s="35">
        <f>'240Nm 11mm 0.76m-min'!I57</f>
        <v>32</v>
      </c>
      <c r="K242" s="35">
        <f>'240Nm 11mm 0.76m-min'!J57</f>
        <v>44</v>
      </c>
      <c r="L242" s="25">
        <f>'240Nm 11mm 0.76m-min'!K57</f>
        <v>24.23</v>
      </c>
      <c r="M242" s="24" t="str">
        <f>'240Nm 11mm 0.76m-min'!L57</f>
        <v>Acciaio C15</v>
      </c>
      <c r="N242" s="25">
        <f>'240Nm 11mm 0.76m-min'!M57</f>
        <v>34.82</v>
      </c>
      <c r="O242" s="37">
        <f>'240Nm 11mm 0.76m-min'!N57</f>
        <v>240</v>
      </c>
      <c r="P242" s="41">
        <f>'240Nm 11mm 0.76m-min'!O57</f>
        <v>11</v>
      </c>
      <c r="Q242" s="46">
        <f>'240Nm 11mm 0.76m-min'!P57</f>
        <v>0.76049999999999995</v>
      </c>
      <c r="R242" s="14">
        <f>'240Nm 11mm 0.76m-min'!Q57</f>
        <v>154</v>
      </c>
      <c r="S242" s="26">
        <f>'240Nm 11mm 0.76m-min'!R57</f>
        <v>1</v>
      </c>
      <c r="T242" s="24"/>
      <c r="U242" s="24"/>
    </row>
    <row r="243" spans="1:21" hidden="1" x14ac:dyDescent="0.25">
      <c r="A243" s="24">
        <f>'80Nm 33mm 2.28m-min'!A56</f>
        <v>5451972</v>
      </c>
      <c r="B243" s="51">
        <f>Table156[[#This Row],[Durata d''esercizio min. Doppie corse]]/(Cycle_max*60*24)</f>
        <v>108.17404761904761</v>
      </c>
      <c r="C243" s="49">
        <f>'80Nm 33mm 2.28m-min'!B56</f>
        <v>0.439</v>
      </c>
      <c r="D243" s="24" t="str">
        <f>'80Nm 33mm 2.28m-min'!C56</f>
        <v>Tr24x5</v>
      </c>
      <c r="E243" s="24" t="str">
        <f>'80Nm 33mm 2.28m-min'!D56</f>
        <v>Tr</v>
      </c>
      <c r="F243" s="35">
        <f>'80Nm 33mm 2.28m-min'!E56</f>
        <v>24</v>
      </c>
      <c r="G243" s="14" t="e">
        <f>'80Nm 33mm 2.28m-min'!F56</f>
        <v>#N/A</v>
      </c>
      <c r="H243" s="41">
        <f>'80Nm 33mm 2.28m-min'!G56</f>
        <v>5</v>
      </c>
      <c r="I243" s="24" t="str">
        <f>'80Nm 33mm 2.28m-min'!H56</f>
        <v>R</v>
      </c>
      <c r="J243" s="35">
        <f>'80Nm 33mm 2.28m-min'!I56</f>
        <v>32</v>
      </c>
      <c r="K243" s="35">
        <f>'80Nm 33mm 2.28m-min'!J56</f>
        <v>44</v>
      </c>
      <c r="L243" s="25">
        <f>'80Nm 33mm 2.28m-min'!K56</f>
        <v>15.06</v>
      </c>
      <c r="M243" s="24" t="str">
        <f>'80Nm 33mm 2.28m-min'!L56</f>
        <v>Acciaio C15</v>
      </c>
      <c r="N243" s="25">
        <f>'80Nm 33mm 2.28m-min'!M56</f>
        <v>34.82</v>
      </c>
      <c r="O243" s="37">
        <f>'80Nm 33mm 2.28m-min'!N56</f>
        <v>80</v>
      </c>
      <c r="P243" s="41">
        <f>'80Nm 33mm 2.28m-min'!O56</f>
        <v>33</v>
      </c>
      <c r="Q243" s="46">
        <f>'80Nm 33mm 2.28m-min'!P56</f>
        <v>2.2810000000000001</v>
      </c>
      <c r="R243" s="14">
        <f>'80Nm 33mm 2.28m-min'!Q56</f>
        <v>462</v>
      </c>
      <c r="S243" s="26">
        <f>'80Nm 33mm 2.28m-min'!R56</f>
        <v>1</v>
      </c>
      <c r="T243" s="24"/>
      <c r="U243" s="24"/>
    </row>
    <row r="244" spans="1:21" hidden="1" x14ac:dyDescent="0.25">
      <c r="A244" s="24">
        <f>'120Nm 22mm 1.52m-min'!A58</f>
        <v>5451972</v>
      </c>
      <c r="B244" s="51">
        <f>Table156[[#This Row],[Durata d''esercizio min. Doppie corse]]/(Cycle_max*60*24)</f>
        <v>108.17404761904761</v>
      </c>
      <c r="C244" s="49">
        <f>'120Nm 22mm 1.52m-min'!B58</f>
        <v>0.628</v>
      </c>
      <c r="D244" s="24" t="str">
        <f>'120Nm 22mm 1.52m-min'!C58</f>
        <v>Tr24x5</v>
      </c>
      <c r="E244" s="24" t="str">
        <f>'120Nm 22mm 1.52m-min'!D58</f>
        <v>Tr</v>
      </c>
      <c r="F244" s="35">
        <f>'120Nm 22mm 1.52m-min'!E58</f>
        <v>24</v>
      </c>
      <c r="G244" s="14" t="e">
        <f>'120Nm 22mm 1.52m-min'!F58</f>
        <v>#N/A</v>
      </c>
      <c r="H244" s="41">
        <f>'120Nm 22mm 1.52m-min'!G58</f>
        <v>5</v>
      </c>
      <c r="I244" s="24" t="str">
        <f>'120Nm 22mm 1.52m-min'!H58</f>
        <v>R</v>
      </c>
      <c r="J244" s="35">
        <f>'120Nm 22mm 1.52m-min'!I58</f>
        <v>32</v>
      </c>
      <c r="K244" s="35">
        <f>'120Nm 22mm 1.52m-min'!J58</f>
        <v>44</v>
      </c>
      <c r="L244" s="25">
        <f>'120Nm 22mm 1.52m-min'!K58</f>
        <v>15.06</v>
      </c>
      <c r="M244" s="24" t="str">
        <f>'120Nm 22mm 1.52m-min'!L58</f>
        <v>Acciaio C15</v>
      </c>
      <c r="N244" s="25">
        <f>'120Nm 22mm 1.52m-min'!M58</f>
        <v>34.82</v>
      </c>
      <c r="O244" s="37">
        <f>'120Nm 22mm 1.52m-min'!N58</f>
        <v>120</v>
      </c>
      <c r="P244" s="41">
        <f>'120Nm 22mm 1.52m-min'!O58</f>
        <v>22</v>
      </c>
      <c r="Q244" s="46">
        <f>'120Nm 22mm 1.52m-min'!P58</f>
        <v>1.5209999999999999</v>
      </c>
      <c r="R244" s="14">
        <f>'120Nm 22mm 1.52m-min'!Q58</f>
        <v>308</v>
      </c>
      <c r="S244" s="26">
        <f>'120Nm 22mm 1.52m-min'!R58</f>
        <v>1</v>
      </c>
      <c r="T244" s="24"/>
      <c r="U244" s="24"/>
    </row>
    <row r="245" spans="1:21" hidden="1" x14ac:dyDescent="0.25">
      <c r="A245" s="24">
        <f>'240Nm 11mm 0.76m-min'!A58</f>
        <v>5451972</v>
      </c>
      <c r="B245" s="51">
        <f>Table156[[#This Row],[Durata d''esercizio min. Doppie corse]]/(Cycle_max*60*24)</f>
        <v>108.17404761904761</v>
      </c>
      <c r="C245" s="49">
        <f>'240Nm 11mm 0.76m-min'!B58</f>
        <v>1.1970000000000001</v>
      </c>
      <c r="D245" s="24" t="str">
        <f>'240Nm 11mm 0.76m-min'!C58</f>
        <v>Tr24x5</v>
      </c>
      <c r="E245" s="24" t="str">
        <f>'240Nm 11mm 0.76m-min'!D58</f>
        <v>Tr</v>
      </c>
      <c r="F245" s="35">
        <f>'240Nm 11mm 0.76m-min'!E58</f>
        <v>24</v>
      </c>
      <c r="G245" s="14" t="e">
        <f>'240Nm 11mm 0.76m-min'!F58</f>
        <v>#N/A</v>
      </c>
      <c r="H245" s="41">
        <f>'240Nm 11mm 0.76m-min'!G58</f>
        <v>5</v>
      </c>
      <c r="I245" s="24" t="str">
        <f>'240Nm 11mm 0.76m-min'!H58</f>
        <v>R</v>
      </c>
      <c r="J245" s="35">
        <f>'240Nm 11mm 0.76m-min'!I58</f>
        <v>32</v>
      </c>
      <c r="K245" s="35">
        <f>'240Nm 11mm 0.76m-min'!J58</f>
        <v>44</v>
      </c>
      <c r="L245" s="25">
        <f>'240Nm 11mm 0.76m-min'!K58</f>
        <v>15.06</v>
      </c>
      <c r="M245" s="24" t="str">
        <f>'240Nm 11mm 0.76m-min'!L58</f>
        <v>Acciaio C15</v>
      </c>
      <c r="N245" s="25">
        <f>'240Nm 11mm 0.76m-min'!M58</f>
        <v>34.82</v>
      </c>
      <c r="O245" s="37">
        <f>'240Nm 11mm 0.76m-min'!N58</f>
        <v>240</v>
      </c>
      <c r="P245" s="41">
        <f>'240Nm 11mm 0.76m-min'!O58</f>
        <v>11</v>
      </c>
      <c r="Q245" s="46">
        <f>'240Nm 11mm 0.76m-min'!P58</f>
        <v>0.76049999999999995</v>
      </c>
      <c r="R245" s="14">
        <f>'240Nm 11mm 0.76m-min'!Q58</f>
        <v>154</v>
      </c>
      <c r="S245" s="26">
        <f>'240Nm 11mm 0.76m-min'!R58</f>
        <v>1</v>
      </c>
      <c r="T245" s="24"/>
      <c r="U245" s="24"/>
    </row>
    <row r="246" spans="1:21" hidden="1" x14ac:dyDescent="0.25">
      <c r="A246" s="24">
        <f>'80Nm 33mm 2.28m-min'!A57</f>
        <v>5345516</v>
      </c>
      <c r="B246" s="51">
        <f>Table156[[#This Row],[Durata d''esercizio min. Doppie corse]]/(Cycle_max*60*24)</f>
        <v>106.0618253968254</v>
      </c>
      <c r="C246" s="49">
        <f>'80Nm 33mm 2.28m-min'!B57</f>
        <v>0.378</v>
      </c>
      <c r="D246" s="24" t="str">
        <f>'80Nm 33mm 2.28m-min'!C57</f>
        <v>Tr20x4</v>
      </c>
      <c r="E246" s="24" t="str">
        <f>'80Nm 33mm 2.28m-min'!D57</f>
        <v>Tr</v>
      </c>
      <c r="F246" s="35">
        <f>'80Nm 33mm 2.28m-min'!E57</f>
        <v>20</v>
      </c>
      <c r="G246" s="14" t="e">
        <f>'80Nm 33mm 2.28m-min'!F57</f>
        <v>#N/A</v>
      </c>
      <c r="H246" s="41">
        <f>'80Nm 33mm 2.28m-min'!G57</f>
        <v>4</v>
      </c>
      <c r="I246" s="24" t="str">
        <f>'80Nm 33mm 2.28m-min'!H57</f>
        <v>W300</v>
      </c>
      <c r="J246" s="35">
        <f>'80Nm 33mm 2.28m-min'!I57</f>
        <v>32</v>
      </c>
      <c r="K246" s="35">
        <f>'80Nm 33mm 2.28m-min'!J57</f>
        <v>44</v>
      </c>
      <c r="L246" s="25">
        <f>'80Nm 33mm 2.28m-min'!K57</f>
        <v>21.67</v>
      </c>
      <c r="M246" s="24" t="str">
        <f>'80Nm 33mm 2.28m-min'!L57</f>
        <v>Acciaio inox</v>
      </c>
      <c r="N246" s="25">
        <f>'80Nm 33mm 2.28m-min'!M57</f>
        <v>124.89</v>
      </c>
      <c r="O246" s="37">
        <f>'80Nm 33mm 2.28m-min'!N57</f>
        <v>80</v>
      </c>
      <c r="P246" s="41">
        <f>'80Nm 33mm 2.28m-min'!O57</f>
        <v>33</v>
      </c>
      <c r="Q246" s="46">
        <f>'80Nm 33mm 2.28m-min'!P57</f>
        <v>2.2810000000000001</v>
      </c>
      <c r="R246" s="14">
        <f>'80Nm 33mm 2.28m-min'!Q57</f>
        <v>577.5</v>
      </c>
      <c r="S246" s="26">
        <f>'80Nm 33mm 2.28m-min'!R57</f>
        <v>1</v>
      </c>
      <c r="T246" s="24"/>
      <c r="U246" s="24"/>
    </row>
    <row r="247" spans="1:21" hidden="1" x14ac:dyDescent="0.25">
      <c r="A247" s="24">
        <f>'120Nm 22mm 1.52m-min'!A59</f>
        <v>5345516</v>
      </c>
      <c r="B247" s="51">
        <f>Table156[[#This Row],[Durata d''esercizio min. Doppie corse]]/(Cycle_max*60*24)</f>
        <v>106.0618253968254</v>
      </c>
      <c r="C247" s="49">
        <f>'120Nm 22mm 1.52m-min'!B59</f>
        <v>0.53700000000000003</v>
      </c>
      <c r="D247" s="24" t="str">
        <f>'120Nm 22mm 1.52m-min'!C59</f>
        <v>Tr20x4</v>
      </c>
      <c r="E247" s="24" t="str">
        <f>'120Nm 22mm 1.52m-min'!D59</f>
        <v>Tr</v>
      </c>
      <c r="F247" s="35">
        <f>'120Nm 22mm 1.52m-min'!E59</f>
        <v>20</v>
      </c>
      <c r="G247" s="14" t="e">
        <f>'120Nm 22mm 1.52m-min'!F59</f>
        <v>#N/A</v>
      </c>
      <c r="H247" s="41">
        <f>'120Nm 22mm 1.52m-min'!G59</f>
        <v>4</v>
      </c>
      <c r="I247" s="24" t="str">
        <f>'120Nm 22mm 1.52m-min'!H59</f>
        <v>W300</v>
      </c>
      <c r="J247" s="35">
        <f>'120Nm 22mm 1.52m-min'!I59</f>
        <v>32</v>
      </c>
      <c r="K247" s="35">
        <f>'120Nm 22mm 1.52m-min'!J59</f>
        <v>44</v>
      </c>
      <c r="L247" s="25">
        <f>'120Nm 22mm 1.52m-min'!K59</f>
        <v>21.67</v>
      </c>
      <c r="M247" s="24" t="str">
        <f>'120Nm 22mm 1.52m-min'!L59</f>
        <v>Acciaio inox</v>
      </c>
      <c r="N247" s="25">
        <f>'120Nm 22mm 1.52m-min'!M59</f>
        <v>124.89</v>
      </c>
      <c r="O247" s="37">
        <f>'120Nm 22mm 1.52m-min'!N59</f>
        <v>120</v>
      </c>
      <c r="P247" s="41">
        <f>'120Nm 22mm 1.52m-min'!O59</f>
        <v>22</v>
      </c>
      <c r="Q247" s="46">
        <f>'120Nm 22mm 1.52m-min'!P59</f>
        <v>1.5209999999999999</v>
      </c>
      <c r="R247" s="14">
        <f>'120Nm 22mm 1.52m-min'!Q59</f>
        <v>385</v>
      </c>
      <c r="S247" s="26">
        <f>'120Nm 22mm 1.52m-min'!R59</f>
        <v>1</v>
      </c>
      <c r="T247" s="24"/>
      <c r="U247" s="24"/>
    </row>
    <row r="248" spans="1:21" hidden="1" x14ac:dyDescent="0.25">
      <c r="A248" s="24">
        <f>'240Nm 11mm 0.76m-min'!A59</f>
        <v>5345516</v>
      </c>
      <c r="B248" s="51">
        <f>Table156[[#This Row],[Durata d''esercizio min. Doppie corse]]/(Cycle_max*60*24)</f>
        <v>106.0618253968254</v>
      </c>
      <c r="C248" s="49">
        <f>'240Nm 11mm 0.76m-min'!B59</f>
        <v>1.0149999999999999</v>
      </c>
      <c r="D248" s="24" t="str">
        <f>'240Nm 11mm 0.76m-min'!C59</f>
        <v>Tr20x4</v>
      </c>
      <c r="E248" s="24" t="str">
        <f>'240Nm 11mm 0.76m-min'!D59</f>
        <v>Tr</v>
      </c>
      <c r="F248" s="35">
        <f>'240Nm 11mm 0.76m-min'!E59</f>
        <v>20</v>
      </c>
      <c r="G248" s="14" t="e">
        <f>'240Nm 11mm 0.76m-min'!F59</f>
        <v>#N/A</v>
      </c>
      <c r="H248" s="41">
        <f>'240Nm 11mm 0.76m-min'!G59</f>
        <v>4</v>
      </c>
      <c r="I248" s="24" t="str">
        <f>'240Nm 11mm 0.76m-min'!H59</f>
        <v>W300</v>
      </c>
      <c r="J248" s="35">
        <f>'240Nm 11mm 0.76m-min'!I59</f>
        <v>32</v>
      </c>
      <c r="K248" s="35">
        <f>'240Nm 11mm 0.76m-min'!J59</f>
        <v>44</v>
      </c>
      <c r="L248" s="25">
        <f>'240Nm 11mm 0.76m-min'!K59</f>
        <v>21.67</v>
      </c>
      <c r="M248" s="24" t="str">
        <f>'240Nm 11mm 0.76m-min'!L59</f>
        <v>Acciaio inox</v>
      </c>
      <c r="N248" s="25">
        <f>'240Nm 11mm 0.76m-min'!M59</f>
        <v>124.89</v>
      </c>
      <c r="O248" s="37">
        <f>'240Nm 11mm 0.76m-min'!N59</f>
        <v>240</v>
      </c>
      <c r="P248" s="41">
        <f>'240Nm 11mm 0.76m-min'!O59</f>
        <v>11</v>
      </c>
      <c r="Q248" s="46">
        <f>'240Nm 11mm 0.76m-min'!P59</f>
        <v>0.76049999999999995</v>
      </c>
      <c r="R248" s="14">
        <f>'240Nm 11mm 0.76m-min'!Q59</f>
        <v>192.5</v>
      </c>
      <c r="S248" s="26">
        <f>'240Nm 11mm 0.76m-min'!R59</f>
        <v>1</v>
      </c>
      <c r="T248" s="24"/>
      <c r="U248" s="24"/>
    </row>
    <row r="249" spans="1:21" hidden="1" x14ac:dyDescent="0.25">
      <c r="A249" s="24">
        <f>'80Nm 33mm 2.28m-min'!A58</f>
        <v>5219393</v>
      </c>
      <c r="B249" s="51">
        <f>Table156[[#This Row],[Durata d''esercizio min. Doppie corse]]/(Cycle_max*60*24)</f>
        <v>103.55938492063493</v>
      </c>
      <c r="C249" s="49">
        <f>'80Nm 33mm 2.28m-min'!B58</f>
        <v>2.375</v>
      </c>
      <c r="D249" s="24" t="str">
        <f>'80Nm 33mm 2.28m-min'!C58</f>
        <v>Ds18x80</v>
      </c>
      <c r="E249" s="24" t="str">
        <f>'80Nm 33mm 2.28m-min'!D58</f>
        <v>Ds</v>
      </c>
      <c r="F249" s="35">
        <f>'80Nm 33mm 2.28m-min'!E58</f>
        <v>18</v>
      </c>
      <c r="G249" s="14" t="e">
        <f>'80Nm 33mm 2.28m-min'!F58</f>
        <v>#N/A</v>
      </c>
      <c r="H249" s="41">
        <f>'80Nm 33mm 2.28m-min'!G58</f>
        <v>80</v>
      </c>
      <c r="I249" s="24" t="str">
        <f>'80Nm 33mm 2.28m-min'!H58</f>
        <v>J</v>
      </c>
      <c r="J249" s="35">
        <f>'80Nm 33mm 2.28m-min'!I58</f>
        <v>28</v>
      </c>
      <c r="K249" s="35">
        <f>'80Nm 33mm 2.28m-min'!J58</f>
        <v>35</v>
      </c>
      <c r="L249" s="25">
        <f>'80Nm 33mm 2.28m-min'!K58</f>
        <v>27.91</v>
      </c>
      <c r="M249" s="24" t="str">
        <f>'80Nm 33mm 2.28m-min'!L58</f>
        <v>Alluminio</v>
      </c>
      <c r="N249" s="25">
        <f>'80Nm 33mm 2.28m-min'!M58</f>
        <v>310.5</v>
      </c>
      <c r="O249" s="37">
        <f>'80Nm 33mm 2.28m-min'!N58</f>
        <v>80</v>
      </c>
      <c r="P249" s="41">
        <f>'80Nm 33mm 2.28m-min'!O58</f>
        <v>33</v>
      </c>
      <c r="Q249" s="46">
        <f>'80Nm 33mm 2.28m-min'!P58</f>
        <v>2.2810000000000001</v>
      </c>
      <c r="R249" s="14">
        <f>'80Nm 33mm 2.28m-min'!Q58</f>
        <v>28.875</v>
      </c>
      <c r="S249" s="26">
        <f>'80Nm 33mm 2.28m-min'!R58</f>
        <v>1</v>
      </c>
      <c r="T249" s="24"/>
      <c r="U249" s="24"/>
    </row>
    <row r="250" spans="1:21" hidden="1" x14ac:dyDescent="0.25">
      <c r="A250" s="24">
        <f>'80Nm 33mm 2.28m-min'!A59</f>
        <v>5219393</v>
      </c>
      <c r="B250" s="51">
        <f>Table156[[#This Row],[Durata d''esercizio min. Doppie corse]]/(Cycle_max*60*24)</f>
        <v>103.55938492063493</v>
      </c>
      <c r="C250" s="49">
        <f>'80Nm 33mm 2.28m-min'!B59</f>
        <v>2.375</v>
      </c>
      <c r="D250" s="24" t="str">
        <f>'80Nm 33mm 2.28m-min'!C59</f>
        <v>Ds18x80</v>
      </c>
      <c r="E250" s="24" t="str">
        <f>'80Nm 33mm 2.28m-min'!D59</f>
        <v>Ds</v>
      </c>
      <c r="F250" s="35">
        <f>'80Nm 33mm 2.28m-min'!E59</f>
        <v>18</v>
      </c>
      <c r="G250" s="14" t="e">
        <f>'80Nm 33mm 2.28m-min'!F59</f>
        <v>#N/A</v>
      </c>
      <c r="H250" s="41">
        <f>'80Nm 33mm 2.28m-min'!G59</f>
        <v>80</v>
      </c>
      <c r="I250" s="24" t="str">
        <f>'80Nm 33mm 2.28m-min'!H59</f>
        <v>J</v>
      </c>
      <c r="J250" s="35">
        <f>'80Nm 33mm 2.28m-min'!I59</f>
        <v>28</v>
      </c>
      <c r="K250" s="35">
        <f>'80Nm 33mm 2.28m-min'!J59</f>
        <v>35</v>
      </c>
      <c r="L250" s="25">
        <f>'80Nm 33mm 2.28m-min'!K59</f>
        <v>27.91</v>
      </c>
      <c r="M250" s="24" t="str">
        <f>'80Nm 33mm 2.28m-min'!L59</f>
        <v>Acciaio inox</v>
      </c>
      <c r="N250" s="25">
        <f>'80Nm 33mm 2.28m-min'!M59</f>
        <v>139.4</v>
      </c>
      <c r="O250" s="37">
        <f>'80Nm 33mm 2.28m-min'!N59</f>
        <v>80</v>
      </c>
      <c r="P250" s="41">
        <f>'80Nm 33mm 2.28m-min'!O59</f>
        <v>33</v>
      </c>
      <c r="Q250" s="46">
        <f>'80Nm 33mm 2.28m-min'!P59</f>
        <v>2.2810000000000001</v>
      </c>
      <c r="R250" s="14">
        <f>'80Nm 33mm 2.28m-min'!Q59</f>
        <v>28.875</v>
      </c>
      <c r="S250" s="26">
        <f>'80Nm 33mm 2.28m-min'!R59</f>
        <v>1</v>
      </c>
      <c r="T250" s="24"/>
      <c r="U250" s="24"/>
    </row>
    <row r="251" spans="1:21" hidden="1" x14ac:dyDescent="0.25">
      <c r="A251" s="24">
        <f>'120Nm 22mm 1.52m-min'!A60</f>
        <v>5219393</v>
      </c>
      <c r="B251" s="51">
        <f>Table156[[#This Row],[Durata d''esercizio min. Doppie corse]]/(Cycle_max*60*24)</f>
        <v>103.55938492063493</v>
      </c>
      <c r="C251" s="49">
        <f>'120Nm 22mm 1.52m-min'!B60</f>
        <v>3.532</v>
      </c>
      <c r="D251" s="24" t="str">
        <f>'120Nm 22mm 1.52m-min'!C60</f>
        <v>Ds18x80</v>
      </c>
      <c r="E251" s="24" t="str">
        <f>'120Nm 22mm 1.52m-min'!D60</f>
        <v>Ds</v>
      </c>
      <c r="F251" s="35">
        <f>'120Nm 22mm 1.52m-min'!E60</f>
        <v>18</v>
      </c>
      <c r="G251" s="14" t="e">
        <f>'120Nm 22mm 1.52m-min'!F60</f>
        <v>#N/A</v>
      </c>
      <c r="H251" s="41">
        <f>'120Nm 22mm 1.52m-min'!G60</f>
        <v>80</v>
      </c>
      <c r="I251" s="24" t="str">
        <f>'120Nm 22mm 1.52m-min'!H60</f>
        <v>J</v>
      </c>
      <c r="J251" s="35">
        <f>'120Nm 22mm 1.52m-min'!I60</f>
        <v>28</v>
      </c>
      <c r="K251" s="35">
        <f>'120Nm 22mm 1.52m-min'!J60</f>
        <v>35</v>
      </c>
      <c r="L251" s="25">
        <f>'120Nm 22mm 1.52m-min'!K60</f>
        <v>27.91</v>
      </c>
      <c r="M251" s="24" t="str">
        <f>'120Nm 22mm 1.52m-min'!L60</f>
        <v>Alluminio</v>
      </c>
      <c r="N251" s="25">
        <f>'120Nm 22mm 1.52m-min'!M60</f>
        <v>310.5</v>
      </c>
      <c r="O251" s="37">
        <f>'120Nm 22mm 1.52m-min'!N60</f>
        <v>120</v>
      </c>
      <c r="P251" s="41">
        <f>'120Nm 22mm 1.52m-min'!O60</f>
        <v>22</v>
      </c>
      <c r="Q251" s="46">
        <f>'120Nm 22mm 1.52m-min'!P60</f>
        <v>1.5209999999999999</v>
      </c>
      <c r="R251" s="14">
        <f>'120Nm 22mm 1.52m-min'!Q60</f>
        <v>19.25</v>
      </c>
      <c r="S251" s="26">
        <f>'120Nm 22mm 1.52m-min'!R60</f>
        <v>1</v>
      </c>
      <c r="T251" s="24"/>
      <c r="U251" s="24"/>
    </row>
    <row r="252" spans="1:21" hidden="1" x14ac:dyDescent="0.25">
      <c r="A252" s="24">
        <f>'120Nm 22mm 1.52m-min'!A61</f>
        <v>5219393</v>
      </c>
      <c r="B252" s="51">
        <f>Table156[[#This Row],[Durata d''esercizio min. Doppie corse]]/(Cycle_max*60*24)</f>
        <v>103.55938492063493</v>
      </c>
      <c r="C252" s="49">
        <f>'120Nm 22mm 1.52m-min'!B61</f>
        <v>3.532</v>
      </c>
      <c r="D252" s="24" t="str">
        <f>'120Nm 22mm 1.52m-min'!C61</f>
        <v>Ds18x80</v>
      </c>
      <c r="E252" s="24" t="str">
        <f>'120Nm 22mm 1.52m-min'!D61</f>
        <v>Ds</v>
      </c>
      <c r="F252" s="35">
        <f>'120Nm 22mm 1.52m-min'!E61</f>
        <v>18</v>
      </c>
      <c r="G252" s="14" t="e">
        <f>'120Nm 22mm 1.52m-min'!F61</f>
        <v>#N/A</v>
      </c>
      <c r="H252" s="41">
        <f>'120Nm 22mm 1.52m-min'!G61</f>
        <v>80</v>
      </c>
      <c r="I252" s="24" t="str">
        <f>'120Nm 22mm 1.52m-min'!H61</f>
        <v>J</v>
      </c>
      <c r="J252" s="35">
        <f>'120Nm 22mm 1.52m-min'!I61</f>
        <v>28</v>
      </c>
      <c r="K252" s="35">
        <f>'120Nm 22mm 1.52m-min'!J61</f>
        <v>35</v>
      </c>
      <c r="L252" s="25">
        <f>'120Nm 22mm 1.52m-min'!K61</f>
        <v>27.91</v>
      </c>
      <c r="M252" s="24" t="str">
        <f>'120Nm 22mm 1.52m-min'!L61</f>
        <v>Acciaio inox</v>
      </c>
      <c r="N252" s="25">
        <f>'120Nm 22mm 1.52m-min'!M61</f>
        <v>139.4</v>
      </c>
      <c r="O252" s="37">
        <f>'120Nm 22mm 1.52m-min'!N61</f>
        <v>120</v>
      </c>
      <c r="P252" s="41">
        <f>'120Nm 22mm 1.52m-min'!O61</f>
        <v>22</v>
      </c>
      <c r="Q252" s="46">
        <f>'120Nm 22mm 1.52m-min'!P61</f>
        <v>1.5209999999999999</v>
      </c>
      <c r="R252" s="14">
        <f>'120Nm 22mm 1.52m-min'!Q61</f>
        <v>19.25</v>
      </c>
      <c r="S252" s="26">
        <f>'120Nm 22mm 1.52m-min'!R61</f>
        <v>1</v>
      </c>
      <c r="T252" s="24"/>
      <c r="U252" s="24"/>
    </row>
    <row r="253" spans="1:21" hidden="1" x14ac:dyDescent="0.25">
      <c r="A253" s="24">
        <f>'240Nm 11mm 0.76m-min'!A60</f>
        <v>5219393</v>
      </c>
      <c r="B253" s="51">
        <f>Table156[[#This Row],[Durata d''esercizio min. Doppie corse]]/(Cycle_max*60*24)</f>
        <v>103.55938492063493</v>
      </c>
      <c r="C253" s="49">
        <f>'240Nm 11mm 0.76m-min'!B60</f>
        <v>7.0049999999999999</v>
      </c>
      <c r="D253" s="24" t="str">
        <f>'240Nm 11mm 0.76m-min'!C60</f>
        <v>Ds18x80</v>
      </c>
      <c r="E253" s="24" t="str">
        <f>'240Nm 11mm 0.76m-min'!D60</f>
        <v>Ds</v>
      </c>
      <c r="F253" s="35">
        <f>'240Nm 11mm 0.76m-min'!E60</f>
        <v>18</v>
      </c>
      <c r="G253" s="14" t="e">
        <f>'240Nm 11mm 0.76m-min'!F60</f>
        <v>#N/A</v>
      </c>
      <c r="H253" s="41">
        <f>'240Nm 11mm 0.76m-min'!G60</f>
        <v>80</v>
      </c>
      <c r="I253" s="24" t="str">
        <f>'240Nm 11mm 0.76m-min'!H60</f>
        <v>J</v>
      </c>
      <c r="J253" s="35">
        <f>'240Nm 11mm 0.76m-min'!I60</f>
        <v>28</v>
      </c>
      <c r="K253" s="35">
        <f>'240Nm 11mm 0.76m-min'!J60</f>
        <v>35</v>
      </c>
      <c r="L253" s="25">
        <f>'240Nm 11mm 0.76m-min'!K60</f>
        <v>27.91</v>
      </c>
      <c r="M253" s="24" t="str">
        <f>'240Nm 11mm 0.76m-min'!L60</f>
        <v>Alluminio</v>
      </c>
      <c r="N253" s="25">
        <f>'240Nm 11mm 0.76m-min'!M60</f>
        <v>310.5</v>
      </c>
      <c r="O253" s="37">
        <f>'240Nm 11mm 0.76m-min'!N60</f>
        <v>240</v>
      </c>
      <c r="P253" s="41">
        <f>'240Nm 11mm 0.76m-min'!O60</f>
        <v>11</v>
      </c>
      <c r="Q253" s="46">
        <f>'240Nm 11mm 0.76m-min'!P60</f>
        <v>0.76049999999999995</v>
      </c>
      <c r="R253" s="14">
        <f>'240Nm 11mm 0.76m-min'!Q60</f>
        <v>9.625</v>
      </c>
      <c r="S253" s="26">
        <f>'240Nm 11mm 0.76m-min'!R60</f>
        <v>1</v>
      </c>
      <c r="T253" s="24"/>
      <c r="U253" s="24"/>
    </row>
    <row r="254" spans="1:21" hidden="1" x14ac:dyDescent="0.25">
      <c r="A254" s="24">
        <f>'240Nm 11mm 0.76m-min'!A61</f>
        <v>5219393</v>
      </c>
      <c r="B254" s="51">
        <f>Table156[[#This Row],[Durata d''esercizio min. Doppie corse]]/(Cycle_max*60*24)</f>
        <v>103.55938492063493</v>
      </c>
      <c r="C254" s="49">
        <f>'240Nm 11mm 0.76m-min'!B61</f>
        <v>7.0049999999999999</v>
      </c>
      <c r="D254" s="24" t="str">
        <f>'240Nm 11mm 0.76m-min'!C61</f>
        <v>Ds18x80</v>
      </c>
      <c r="E254" s="24" t="str">
        <f>'240Nm 11mm 0.76m-min'!D61</f>
        <v>Ds</v>
      </c>
      <c r="F254" s="35">
        <f>'240Nm 11mm 0.76m-min'!E61</f>
        <v>18</v>
      </c>
      <c r="G254" s="14" t="e">
        <f>'240Nm 11mm 0.76m-min'!F61</f>
        <v>#N/A</v>
      </c>
      <c r="H254" s="41">
        <f>'240Nm 11mm 0.76m-min'!G61</f>
        <v>80</v>
      </c>
      <c r="I254" s="24" t="str">
        <f>'240Nm 11mm 0.76m-min'!H61</f>
        <v>J</v>
      </c>
      <c r="J254" s="35">
        <f>'240Nm 11mm 0.76m-min'!I61</f>
        <v>28</v>
      </c>
      <c r="K254" s="35">
        <f>'240Nm 11mm 0.76m-min'!J61</f>
        <v>35</v>
      </c>
      <c r="L254" s="25">
        <f>'240Nm 11mm 0.76m-min'!K61</f>
        <v>27.91</v>
      </c>
      <c r="M254" s="24" t="str">
        <f>'240Nm 11mm 0.76m-min'!L61</f>
        <v>Acciaio inox</v>
      </c>
      <c r="N254" s="25">
        <f>'240Nm 11mm 0.76m-min'!M61</f>
        <v>139.4</v>
      </c>
      <c r="O254" s="37">
        <f>'240Nm 11mm 0.76m-min'!N61</f>
        <v>240</v>
      </c>
      <c r="P254" s="41">
        <f>'240Nm 11mm 0.76m-min'!O61</f>
        <v>11</v>
      </c>
      <c r="Q254" s="46">
        <f>'240Nm 11mm 0.76m-min'!P61</f>
        <v>0.76049999999999995</v>
      </c>
      <c r="R254" s="14">
        <f>'240Nm 11mm 0.76m-min'!Q61</f>
        <v>9.625</v>
      </c>
      <c r="S254" s="26">
        <f>'240Nm 11mm 0.76m-min'!R61</f>
        <v>1</v>
      </c>
      <c r="T254" s="24"/>
      <c r="U254" s="24"/>
    </row>
    <row r="255" spans="1:21" hidden="1" x14ac:dyDescent="0.25">
      <c r="A255" s="24">
        <f>'80Nm 33mm 2.28m-min'!A60</f>
        <v>5169677</v>
      </c>
      <c r="B255" s="51">
        <f>Table156[[#This Row],[Durata d''esercizio min. Doppie corse]]/(Cycle_max*60*24)</f>
        <v>102.57295634920635</v>
      </c>
      <c r="C255" s="49">
        <f>'80Nm 33mm 2.28m-min'!B60</f>
        <v>0.378</v>
      </c>
      <c r="D255" s="24" t="str">
        <f>'80Nm 33mm 2.28m-min'!C60</f>
        <v>Tr20x4</v>
      </c>
      <c r="E255" s="24" t="str">
        <f>'80Nm 33mm 2.28m-min'!D60</f>
        <v>Tr</v>
      </c>
      <c r="F255" s="35">
        <f>'80Nm 33mm 2.28m-min'!E60</f>
        <v>20</v>
      </c>
      <c r="G255" s="14" t="e">
        <f>'80Nm 33mm 2.28m-min'!F60</f>
        <v>#N/A</v>
      </c>
      <c r="H255" s="41">
        <f>'80Nm 33mm 2.28m-min'!G60</f>
        <v>4</v>
      </c>
      <c r="I255" s="24" t="str">
        <f>'80Nm 33mm 2.28m-min'!H60</f>
        <v>R</v>
      </c>
      <c r="J255" s="35">
        <f>'80Nm 33mm 2.28m-min'!I60</f>
        <v>32</v>
      </c>
      <c r="K255" s="35">
        <f>'80Nm 33mm 2.28m-min'!J60</f>
        <v>44</v>
      </c>
      <c r="L255" s="25">
        <f>'80Nm 33mm 2.28m-min'!K60</f>
        <v>12.68</v>
      </c>
      <c r="M255" s="24" t="str">
        <f>'80Nm 33mm 2.28m-min'!L60</f>
        <v>Acciaio inox</v>
      </c>
      <c r="N255" s="25">
        <f>'80Nm 33mm 2.28m-min'!M60</f>
        <v>124.89</v>
      </c>
      <c r="O255" s="37">
        <f>'80Nm 33mm 2.28m-min'!N60</f>
        <v>80</v>
      </c>
      <c r="P255" s="41">
        <f>'80Nm 33mm 2.28m-min'!O60</f>
        <v>33</v>
      </c>
      <c r="Q255" s="46">
        <f>'80Nm 33mm 2.28m-min'!P60</f>
        <v>2.2810000000000001</v>
      </c>
      <c r="R255" s="14">
        <f>'80Nm 33mm 2.28m-min'!Q60</f>
        <v>577.5</v>
      </c>
      <c r="S255" s="26">
        <f>'80Nm 33mm 2.28m-min'!R60</f>
        <v>1</v>
      </c>
      <c r="T255" s="24"/>
      <c r="U255" s="24"/>
    </row>
    <row r="256" spans="1:21" hidden="1" x14ac:dyDescent="0.25">
      <c r="A256" s="24">
        <f>'120Nm 22mm 1.52m-min'!A62</f>
        <v>5169677</v>
      </c>
      <c r="B256" s="51">
        <f>Table156[[#This Row],[Durata d''esercizio min. Doppie corse]]/(Cycle_max*60*24)</f>
        <v>102.57295634920635</v>
      </c>
      <c r="C256" s="49">
        <f>'120Nm 22mm 1.52m-min'!B62</f>
        <v>0.53700000000000003</v>
      </c>
      <c r="D256" s="24" t="str">
        <f>'120Nm 22mm 1.52m-min'!C62</f>
        <v>Tr20x4</v>
      </c>
      <c r="E256" s="24" t="str">
        <f>'120Nm 22mm 1.52m-min'!D62</f>
        <v>Tr</v>
      </c>
      <c r="F256" s="35">
        <f>'120Nm 22mm 1.52m-min'!E62</f>
        <v>20</v>
      </c>
      <c r="G256" s="14" t="e">
        <f>'120Nm 22mm 1.52m-min'!F62</f>
        <v>#N/A</v>
      </c>
      <c r="H256" s="41">
        <f>'120Nm 22mm 1.52m-min'!G62</f>
        <v>4</v>
      </c>
      <c r="I256" s="24" t="str">
        <f>'120Nm 22mm 1.52m-min'!H62</f>
        <v>R</v>
      </c>
      <c r="J256" s="35">
        <f>'120Nm 22mm 1.52m-min'!I62</f>
        <v>32</v>
      </c>
      <c r="K256" s="35">
        <f>'120Nm 22mm 1.52m-min'!J62</f>
        <v>44</v>
      </c>
      <c r="L256" s="25">
        <f>'120Nm 22mm 1.52m-min'!K62</f>
        <v>12.68</v>
      </c>
      <c r="M256" s="24" t="str">
        <f>'120Nm 22mm 1.52m-min'!L62</f>
        <v>Acciaio inox</v>
      </c>
      <c r="N256" s="25">
        <f>'120Nm 22mm 1.52m-min'!M62</f>
        <v>124.89</v>
      </c>
      <c r="O256" s="37">
        <f>'120Nm 22mm 1.52m-min'!N62</f>
        <v>120</v>
      </c>
      <c r="P256" s="41">
        <f>'120Nm 22mm 1.52m-min'!O62</f>
        <v>22</v>
      </c>
      <c r="Q256" s="46">
        <f>'120Nm 22mm 1.52m-min'!P62</f>
        <v>1.5209999999999999</v>
      </c>
      <c r="R256" s="14">
        <f>'120Nm 22mm 1.52m-min'!Q62</f>
        <v>385</v>
      </c>
      <c r="S256" s="26">
        <f>'120Nm 22mm 1.52m-min'!R62</f>
        <v>1</v>
      </c>
      <c r="T256" s="24"/>
      <c r="U256" s="24"/>
    </row>
    <row r="257" spans="1:21" hidden="1" x14ac:dyDescent="0.25">
      <c r="A257" s="24">
        <f>'240Nm 11mm 0.76m-min'!A62</f>
        <v>5169677</v>
      </c>
      <c r="B257" s="51">
        <f>Table156[[#This Row],[Durata d''esercizio min. Doppie corse]]/(Cycle_max*60*24)</f>
        <v>102.57295634920635</v>
      </c>
      <c r="C257" s="49">
        <f>'240Nm 11mm 0.76m-min'!B62</f>
        <v>1.0149999999999999</v>
      </c>
      <c r="D257" s="24" t="str">
        <f>'240Nm 11mm 0.76m-min'!C62</f>
        <v>Tr20x4</v>
      </c>
      <c r="E257" s="24" t="str">
        <f>'240Nm 11mm 0.76m-min'!D62</f>
        <v>Tr</v>
      </c>
      <c r="F257" s="35">
        <f>'240Nm 11mm 0.76m-min'!E62</f>
        <v>20</v>
      </c>
      <c r="G257" s="14" t="e">
        <f>'240Nm 11mm 0.76m-min'!F62</f>
        <v>#N/A</v>
      </c>
      <c r="H257" s="41">
        <f>'240Nm 11mm 0.76m-min'!G62</f>
        <v>4</v>
      </c>
      <c r="I257" s="24" t="str">
        <f>'240Nm 11mm 0.76m-min'!H62</f>
        <v>R</v>
      </c>
      <c r="J257" s="35">
        <f>'240Nm 11mm 0.76m-min'!I62</f>
        <v>32</v>
      </c>
      <c r="K257" s="35">
        <f>'240Nm 11mm 0.76m-min'!J62</f>
        <v>44</v>
      </c>
      <c r="L257" s="25">
        <f>'240Nm 11mm 0.76m-min'!K62</f>
        <v>12.68</v>
      </c>
      <c r="M257" s="24" t="str">
        <f>'240Nm 11mm 0.76m-min'!L62</f>
        <v>Acciaio inox</v>
      </c>
      <c r="N257" s="25">
        <f>'240Nm 11mm 0.76m-min'!M62</f>
        <v>124.89</v>
      </c>
      <c r="O257" s="37">
        <f>'240Nm 11mm 0.76m-min'!N62</f>
        <v>240</v>
      </c>
      <c r="P257" s="41">
        <f>'240Nm 11mm 0.76m-min'!O62</f>
        <v>11</v>
      </c>
      <c r="Q257" s="46">
        <f>'240Nm 11mm 0.76m-min'!P62</f>
        <v>0.76049999999999995</v>
      </c>
      <c r="R257" s="14">
        <f>'240Nm 11mm 0.76m-min'!Q62</f>
        <v>192.5</v>
      </c>
      <c r="S257" s="26">
        <f>'240Nm 11mm 0.76m-min'!R62</f>
        <v>1</v>
      </c>
      <c r="T257" s="24"/>
      <c r="U257" s="24"/>
    </row>
    <row r="258" spans="1:21" hidden="1" x14ac:dyDescent="0.25">
      <c r="A258" s="24">
        <f>'80Nm 33mm 2.28m-min'!A61</f>
        <v>5098006</v>
      </c>
      <c r="B258" s="51">
        <f>Table156[[#This Row],[Durata d''esercizio min. Doppie corse]]/(Cycle_max*60*24)</f>
        <v>101.1509126984127</v>
      </c>
      <c r="C258" s="49">
        <f>'80Nm 33mm 2.28m-min'!B61</f>
        <v>0.81799999999999995</v>
      </c>
      <c r="D258" s="24" t="str">
        <f>'80Nm 33mm 2.28m-min'!C61</f>
        <v>Ds14x30</v>
      </c>
      <c r="E258" s="24" t="str">
        <f>'80Nm 33mm 2.28m-min'!D61</f>
        <v>Ds</v>
      </c>
      <c r="F258" s="35">
        <f>'80Nm 33mm 2.28m-min'!E61</f>
        <v>14</v>
      </c>
      <c r="G258" s="14" t="e">
        <f>'80Nm 33mm 2.28m-min'!F61</f>
        <v>#N/A</v>
      </c>
      <c r="H258" s="41">
        <f>'80Nm 33mm 2.28m-min'!G61</f>
        <v>30</v>
      </c>
      <c r="I258" s="24" t="str">
        <f>'80Nm 33mm 2.28m-min'!H61</f>
        <v>J</v>
      </c>
      <c r="J258" s="35">
        <f>'80Nm 33mm 2.28m-min'!I61</f>
        <v>28</v>
      </c>
      <c r="K258" s="35">
        <f>'80Nm 33mm 2.28m-min'!J61</f>
        <v>35</v>
      </c>
      <c r="L258" s="25">
        <f>'80Nm 33mm 2.28m-min'!K61</f>
        <v>24.16</v>
      </c>
      <c r="M258" s="24" t="str">
        <f>'80Nm 33mm 2.28m-min'!L61</f>
        <v>Acciaio inox</v>
      </c>
      <c r="N258" s="25">
        <f>'80Nm 33mm 2.28m-min'!M61</f>
        <v>90.2</v>
      </c>
      <c r="O258" s="37">
        <f>'80Nm 33mm 2.28m-min'!N61</f>
        <v>80</v>
      </c>
      <c r="P258" s="41">
        <f>'80Nm 33mm 2.28m-min'!O61</f>
        <v>33</v>
      </c>
      <c r="Q258" s="46">
        <f>'80Nm 33mm 2.28m-min'!P61</f>
        <v>2.2810000000000001</v>
      </c>
      <c r="R258" s="14">
        <f>'80Nm 33mm 2.28m-min'!Q61</f>
        <v>77</v>
      </c>
      <c r="S258" s="26">
        <f>'80Nm 33mm 2.28m-min'!R61</f>
        <v>1</v>
      </c>
      <c r="T258" s="24"/>
      <c r="U258" s="24"/>
    </row>
    <row r="259" spans="1:21" hidden="1" x14ac:dyDescent="0.25">
      <c r="A259" s="24">
        <f>'80Nm 33mm 2.28m-min'!A62</f>
        <v>5098006</v>
      </c>
      <c r="B259" s="51">
        <f>Table156[[#This Row],[Durata d''esercizio min. Doppie corse]]/(Cycle_max*60*24)</f>
        <v>101.1509126984127</v>
      </c>
      <c r="C259" s="49">
        <f>'80Nm 33mm 2.28m-min'!B62</f>
        <v>0.70199999999999996</v>
      </c>
      <c r="D259" s="24" t="str">
        <f>'80Nm 33mm 2.28m-min'!C62</f>
        <v>Ds14x25</v>
      </c>
      <c r="E259" s="24" t="str">
        <f>'80Nm 33mm 2.28m-min'!D62</f>
        <v>Ds</v>
      </c>
      <c r="F259" s="35">
        <f>'80Nm 33mm 2.28m-min'!E62</f>
        <v>14</v>
      </c>
      <c r="G259" s="14" t="e">
        <f>'80Nm 33mm 2.28m-min'!F62</f>
        <v>#N/A</v>
      </c>
      <c r="H259" s="41">
        <f>'80Nm 33mm 2.28m-min'!G62</f>
        <v>25</v>
      </c>
      <c r="I259" s="24" t="str">
        <f>'80Nm 33mm 2.28m-min'!H62</f>
        <v>J</v>
      </c>
      <c r="J259" s="35">
        <f>'80Nm 33mm 2.28m-min'!I62</f>
        <v>28</v>
      </c>
      <c r="K259" s="35">
        <f>'80Nm 33mm 2.28m-min'!J62</f>
        <v>35</v>
      </c>
      <c r="L259" s="25">
        <f>'80Nm 33mm 2.28m-min'!K62</f>
        <v>24.16</v>
      </c>
      <c r="M259" s="24" t="str">
        <f>'80Nm 33mm 2.28m-min'!L62</f>
        <v>Acciaio inox</v>
      </c>
      <c r="N259" s="25">
        <f>'80Nm 33mm 2.28m-min'!M62</f>
        <v>90.2</v>
      </c>
      <c r="O259" s="37">
        <f>'80Nm 33mm 2.28m-min'!N62</f>
        <v>80</v>
      </c>
      <c r="P259" s="41">
        <f>'80Nm 33mm 2.28m-min'!O62</f>
        <v>33</v>
      </c>
      <c r="Q259" s="46">
        <f>'80Nm 33mm 2.28m-min'!P62</f>
        <v>2.2810000000000001</v>
      </c>
      <c r="R259" s="14">
        <f>'80Nm 33mm 2.28m-min'!Q62</f>
        <v>92.4</v>
      </c>
      <c r="S259" s="26">
        <f>'80Nm 33mm 2.28m-min'!R62</f>
        <v>1</v>
      </c>
      <c r="T259" s="24"/>
      <c r="U259" s="24"/>
    </row>
    <row r="260" spans="1:21" hidden="1" x14ac:dyDescent="0.25">
      <c r="A260" s="24">
        <f>'120Nm 22mm 1.52m-min'!A63</f>
        <v>5098006</v>
      </c>
      <c r="B260" s="51">
        <f>Table156[[#This Row],[Durata d''esercizio min. Doppie corse]]/(Cycle_max*60*24)</f>
        <v>101.1509126984127</v>
      </c>
      <c r="C260" s="49">
        <f>'120Nm 22mm 1.52m-min'!B63</f>
        <v>1.0229999999999999</v>
      </c>
      <c r="D260" s="24" t="str">
        <f>'120Nm 22mm 1.52m-min'!C63</f>
        <v>Ds14x25</v>
      </c>
      <c r="E260" s="24" t="str">
        <f>'120Nm 22mm 1.52m-min'!D63</f>
        <v>Ds</v>
      </c>
      <c r="F260" s="35">
        <f>'120Nm 22mm 1.52m-min'!E63</f>
        <v>14</v>
      </c>
      <c r="G260" s="14" t="e">
        <f>'120Nm 22mm 1.52m-min'!F63</f>
        <v>#N/A</v>
      </c>
      <c r="H260" s="41">
        <f>'120Nm 22mm 1.52m-min'!G63</f>
        <v>25</v>
      </c>
      <c r="I260" s="24" t="str">
        <f>'120Nm 22mm 1.52m-min'!H63</f>
        <v>J</v>
      </c>
      <c r="J260" s="35">
        <f>'120Nm 22mm 1.52m-min'!I63</f>
        <v>28</v>
      </c>
      <c r="K260" s="35">
        <f>'120Nm 22mm 1.52m-min'!J63</f>
        <v>35</v>
      </c>
      <c r="L260" s="25">
        <f>'120Nm 22mm 1.52m-min'!K63</f>
        <v>24.16</v>
      </c>
      <c r="M260" s="24" t="str">
        <f>'120Nm 22mm 1.52m-min'!L63</f>
        <v>Acciaio inox</v>
      </c>
      <c r="N260" s="25">
        <f>'120Nm 22mm 1.52m-min'!M63</f>
        <v>90.2</v>
      </c>
      <c r="O260" s="37">
        <f>'120Nm 22mm 1.52m-min'!N63</f>
        <v>120</v>
      </c>
      <c r="P260" s="41">
        <f>'120Nm 22mm 1.52m-min'!O63</f>
        <v>22</v>
      </c>
      <c r="Q260" s="46">
        <f>'120Nm 22mm 1.52m-min'!P63</f>
        <v>1.5209999999999999</v>
      </c>
      <c r="R260" s="14">
        <f>'120Nm 22mm 1.52m-min'!Q63</f>
        <v>61.6</v>
      </c>
      <c r="S260" s="26">
        <f>'120Nm 22mm 1.52m-min'!R63</f>
        <v>1</v>
      </c>
      <c r="T260" s="24"/>
      <c r="U260" s="24"/>
    </row>
    <row r="261" spans="1:21" hidden="1" x14ac:dyDescent="0.25">
      <c r="A261" s="24">
        <f>'120Nm 22mm 1.52m-min'!A64</f>
        <v>5098006</v>
      </c>
      <c r="B261" s="51">
        <f>Table156[[#This Row],[Durata d''esercizio min. Doppie corse]]/(Cycle_max*60*24)</f>
        <v>101.1509126984127</v>
      </c>
      <c r="C261" s="49">
        <f>'120Nm 22mm 1.52m-min'!B64</f>
        <v>1.1970000000000001</v>
      </c>
      <c r="D261" s="24" t="str">
        <f>'120Nm 22mm 1.52m-min'!C64</f>
        <v>Ds14x30</v>
      </c>
      <c r="E261" s="24" t="str">
        <f>'120Nm 22mm 1.52m-min'!D64</f>
        <v>Ds</v>
      </c>
      <c r="F261" s="35">
        <f>'120Nm 22mm 1.52m-min'!E64</f>
        <v>14</v>
      </c>
      <c r="G261" s="14" t="e">
        <f>'120Nm 22mm 1.52m-min'!F64</f>
        <v>#N/A</v>
      </c>
      <c r="H261" s="41">
        <f>'120Nm 22mm 1.52m-min'!G64</f>
        <v>30</v>
      </c>
      <c r="I261" s="24" t="str">
        <f>'120Nm 22mm 1.52m-min'!H64</f>
        <v>J</v>
      </c>
      <c r="J261" s="35">
        <f>'120Nm 22mm 1.52m-min'!I64</f>
        <v>28</v>
      </c>
      <c r="K261" s="35">
        <f>'120Nm 22mm 1.52m-min'!J64</f>
        <v>35</v>
      </c>
      <c r="L261" s="25">
        <f>'120Nm 22mm 1.52m-min'!K64</f>
        <v>24.16</v>
      </c>
      <c r="M261" s="24" t="str">
        <f>'120Nm 22mm 1.52m-min'!L64</f>
        <v>Acciaio inox</v>
      </c>
      <c r="N261" s="25">
        <f>'120Nm 22mm 1.52m-min'!M64</f>
        <v>90.2</v>
      </c>
      <c r="O261" s="37">
        <f>'120Nm 22mm 1.52m-min'!N64</f>
        <v>120</v>
      </c>
      <c r="P261" s="41">
        <f>'120Nm 22mm 1.52m-min'!O64</f>
        <v>22</v>
      </c>
      <c r="Q261" s="46">
        <f>'120Nm 22mm 1.52m-min'!P64</f>
        <v>1.5209999999999999</v>
      </c>
      <c r="R261" s="14">
        <f>'120Nm 22mm 1.52m-min'!Q64</f>
        <v>51.333333333333336</v>
      </c>
      <c r="S261" s="26">
        <f>'120Nm 22mm 1.52m-min'!R64</f>
        <v>1</v>
      </c>
      <c r="T261" s="24"/>
      <c r="U261" s="24"/>
    </row>
    <row r="262" spans="1:21" hidden="1" x14ac:dyDescent="0.25">
      <c r="A262" s="24">
        <f>'240Nm 11mm 0.76m-min'!A63</f>
        <v>5098006</v>
      </c>
      <c r="B262" s="51">
        <f>Table156[[#This Row],[Durata d''esercizio min. Doppie corse]]/(Cycle_max*60*24)</f>
        <v>101.1509126984127</v>
      </c>
      <c r="C262" s="49">
        <f>'240Nm 11mm 0.76m-min'!B63</f>
        <v>1.9850000000000001</v>
      </c>
      <c r="D262" s="24" t="str">
        <f>'240Nm 11mm 0.76m-min'!C63</f>
        <v>Ds14x25</v>
      </c>
      <c r="E262" s="24" t="str">
        <f>'240Nm 11mm 0.76m-min'!D63</f>
        <v>Ds</v>
      </c>
      <c r="F262" s="35">
        <f>'240Nm 11mm 0.76m-min'!E63</f>
        <v>14</v>
      </c>
      <c r="G262" s="14" t="e">
        <f>'240Nm 11mm 0.76m-min'!F63</f>
        <v>#N/A</v>
      </c>
      <c r="H262" s="41">
        <f>'240Nm 11mm 0.76m-min'!G63</f>
        <v>25</v>
      </c>
      <c r="I262" s="24" t="str">
        <f>'240Nm 11mm 0.76m-min'!H63</f>
        <v>J</v>
      </c>
      <c r="J262" s="35">
        <f>'240Nm 11mm 0.76m-min'!I63</f>
        <v>28</v>
      </c>
      <c r="K262" s="35">
        <f>'240Nm 11mm 0.76m-min'!J63</f>
        <v>35</v>
      </c>
      <c r="L262" s="25">
        <f>'240Nm 11mm 0.76m-min'!K63</f>
        <v>24.16</v>
      </c>
      <c r="M262" s="24" t="str">
        <f>'240Nm 11mm 0.76m-min'!L63</f>
        <v>Acciaio inox</v>
      </c>
      <c r="N262" s="25">
        <f>'240Nm 11mm 0.76m-min'!M63</f>
        <v>90.2</v>
      </c>
      <c r="O262" s="37">
        <f>'240Nm 11mm 0.76m-min'!N63</f>
        <v>240</v>
      </c>
      <c r="P262" s="41">
        <f>'240Nm 11mm 0.76m-min'!O63</f>
        <v>11</v>
      </c>
      <c r="Q262" s="46">
        <f>'240Nm 11mm 0.76m-min'!P63</f>
        <v>0.76049999999999995</v>
      </c>
      <c r="R262" s="14">
        <f>'240Nm 11mm 0.76m-min'!Q63</f>
        <v>30.8</v>
      </c>
      <c r="S262" s="26">
        <f>'240Nm 11mm 0.76m-min'!R63</f>
        <v>1</v>
      </c>
      <c r="T262" s="24"/>
      <c r="U262" s="24"/>
    </row>
    <row r="263" spans="1:21" hidden="1" x14ac:dyDescent="0.25">
      <c r="A263" s="24">
        <f>'240Nm 11mm 0.76m-min'!A64</f>
        <v>5098006</v>
      </c>
      <c r="B263" s="51">
        <f>Table156[[#This Row],[Durata d''esercizio min. Doppie corse]]/(Cycle_max*60*24)</f>
        <v>101.1509126984127</v>
      </c>
      <c r="C263" s="49">
        <f>'240Nm 11mm 0.76m-min'!B64</f>
        <v>2.3340000000000001</v>
      </c>
      <c r="D263" s="24" t="str">
        <f>'240Nm 11mm 0.76m-min'!C64</f>
        <v>Ds14x30</v>
      </c>
      <c r="E263" s="24" t="str">
        <f>'240Nm 11mm 0.76m-min'!D64</f>
        <v>Ds</v>
      </c>
      <c r="F263" s="35">
        <f>'240Nm 11mm 0.76m-min'!E64</f>
        <v>14</v>
      </c>
      <c r="G263" s="14" t="e">
        <f>'240Nm 11mm 0.76m-min'!F64</f>
        <v>#N/A</v>
      </c>
      <c r="H263" s="41">
        <f>'240Nm 11mm 0.76m-min'!G64</f>
        <v>30</v>
      </c>
      <c r="I263" s="24" t="str">
        <f>'240Nm 11mm 0.76m-min'!H64</f>
        <v>J</v>
      </c>
      <c r="J263" s="35">
        <f>'240Nm 11mm 0.76m-min'!I64</f>
        <v>28</v>
      </c>
      <c r="K263" s="35">
        <f>'240Nm 11mm 0.76m-min'!J64</f>
        <v>35</v>
      </c>
      <c r="L263" s="25">
        <f>'240Nm 11mm 0.76m-min'!K64</f>
        <v>24.16</v>
      </c>
      <c r="M263" s="24" t="str">
        <f>'240Nm 11mm 0.76m-min'!L64</f>
        <v>Acciaio inox</v>
      </c>
      <c r="N263" s="25">
        <f>'240Nm 11mm 0.76m-min'!M64</f>
        <v>90.2</v>
      </c>
      <c r="O263" s="37">
        <f>'240Nm 11mm 0.76m-min'!N64</f>
        <v>240</v>
      </c>
      <c r="P263" s="41">
        <f>'240Nm 11mm 0.76m-min'!O64</f>
        <v>11</v>
      </c>
      <c r="Q263" s="46">
        <f>'240Nm 11mm 0.76m-min'!P64</f>
        <v>0.76049999999999995</v>
      </c>
      <c r="R263" s="14">
        <f>'240Nm 11mm 0.76m-min'!Q64</f>
        <v>25.666666666666668</v>
      </c>
      <c r="S263" s="26">
        <f>'240Nm 11mm 0.76m-min'!R64</f>
        <v>1</v>
      </c>
      <c r="T263" s="24"/>
      <c r="U263" s="24"/>
    </row>
    <row r="264" spans="1:21" hidden="1" x14ac:dyDescent="0.25">
      <c r="A264" s="24">
        <f>'80Nm 33mm 2.28m-min'!A63</f>
        <v>5069618</v>
      </c>
      <c r="B264" s="51">
        <f>Table156[[#This Row],[Durata d''esercizio min. Doppie corse]]/(Cycle_max*60*24)</f>
        <v>100.58765873015874</v>
      </c>
      <c r="C264" s="49">
        <f>'80Nm 33mm 2.28m-min'!B63</f>
        <v>0.378</v>
      </c>
      <c r="D264" s="24" t="str">
        <f>'80Nm 33mm 2.28m-min'!C63</f>
        <v>Tr20x4</v>
      </c>
      <c r="E264" s="24" t="str">
        <f>'80Nm 33mm 2.28m-min'!D63</f>
        <v>Tr</v>
      </c>
      <c r="F264" s="35">
        <f>'80Nm 33mm 2.28m-min'!E63</f>
        <v>20</v>
      </c>
      <c r="G264" s="14" t="e">
        <f>'80Nm 33mm 2.28m-min'!F63</f>
        <v>#N/A</v>
      </c>
      <c r="H264" s="41">
        <f>'80Nm 33mm 2.28m-min'!G63</f>
        <v>4</v>
      </c>
      <c r="I264" s="24" t="str">
        <f>'80Nm 33mm 2.28m-min'!H63</f>
        <v>J</v>
      </c>
      <c r="J264" s="35">
        <f>'80Nm 33mm 2.28m-min'!I63</f>
        <v>32</v>
      </c>
      <c r="K264" s="35">
        <f>'80Nm 33mm 2.28m-min'!J63</f>
        <v>44</v>
      </c>
      <c r="L264" s="25">
        <f>'80Nm 33mm 2.28m-min'!K63</f>
        <v>15.39</v>
      </c>
      <c r="M264" s="24" t="str">
        <f>'80Nm 33mm 2.28m-min'!L63</f>
        <v>Alluminio</v>
      </c>
      <c r="N264" s="25">
        <f>'80Nm 33mm 2.28m-min'!M63</f>
        <v>255</v>
      </c>
      <c r="O264" s="37">
        <f>'80Nm 33mm 2.28m-min'!N63</f>
        <v>80</v>
      </c>
      <c r="P264" s="41">
        <f>'80Nm 33mm 2.28m-min'!O63</f>
        <v>33</v>
      </c>
      <c r="Q264" s="46">
        <f>'80Nm 33mm 2.28m-min'!P63</f>
        <v>2.2810000000000001</v>
      </c>
      <c r="R264" s="14">
        <f>'80Nm 33mm 2.28m-min'!Q63</f>
        <v>577.5</v>
      </c>
      <c r="S264" s="26">
        <f>'80Nm 33mm 2.28m-min'!R63</f>
        <v>1</v>
      </c>
      <c r="T264" s="24"/>
      <c r="U264" s="24"/>
    </row>
    <row r="265" spans="1:21" hidden="1" x14ac:dyDescent="0.25">
      <c r="A265" s="24">
        <f>'120Nm 22mm 1.52m-min'!A65</f>
        <v>5069618</v>
      </c>
      <c r="B265" s="51">
        <f>Table156[[#This Row],[Durata d''esercizio min. Doppie corse]]/(Cycle_max*60*24)</f>
        <v>100.58765873015874</v>
      </c>
      <c r="C265" s="49">
        <f>'120Nm 22mm 1.52m-min'!B65</f>
        <v>0.53700000000000003</v>
      </c>
      <c r="D265" s="24" t="str">
        <f>'120Nm 22mm 1.52m-min'!C65</f>
        <v>Tr20x4</v>
      </c>
      <c r="E265" s="24" t="str">
        <f>'120Nm 22mm 1.52m-min'!D65</f>
        <v>Tr</v>
      </c>
      <c r="F265" s="35">
        <f>'120Nm 22mm 1.52m-min'!E65</f>
        <v>20</v>
      </c>
      <c r="G265" s="14" t="e">
        <f>'120Nm 22mm 1.52m-min'!F65</f>
        <v>#N/A</v>
      </c>
      <c r="H265" s="41">
        <f>'120Nm 22mm 1.52m-min'!G65</f>
        <v>4</v>
      </c>
      <c r="I265" s="24" t="str">
        <f>'120Nm 22mm 1.52m-min'!H65</f>
        <v>J</v>
      </c>
      <c r="J265" s="35">
        <f>'120Nm 22mm 1.52m-min'!I65</f>
        <v>32</v>
      </c>
      <c r="K265" s="35">
        <f>'120Nm 22mm 1.52m-min'!J65</f>
        <v>44</v>
      </c>
      <c r="L265" s="25">
        <f>'120Nm 22mm 1.52m-min'!K65</f>
        <v>15.39</v>
      </c>
      <c r="M265" s="24" t="str">
        <f>'120Nm 22mm 1.52m-min'!L65</f>
        <v>Alluminio</v>
      </c>
      <c r="N265" s="25">
        <f>'120Nm 22mm 1.52m-min'!M65</f>
        <v>255</v>
      </c>
      <c r="O265" s="37">
        <f>'120Nm 22mm 1.52m-min'!N65</f>
        <v>120</v>
      </c>
      <c r="P265" s="41">
        <f>'120Nm 22mm 1.52m-min'!O65</f>
        <v>22</v>
      </c>
      <c r="Q265" s="46">
        <f>'120Nm 22mm 1.52m-min'!P65</f>
        <v>1.5209999999999999</v>
      </c>
      <c r="R265" s="14">
        <f>'120Nm 22mm 1.52m-min'!Q65</f>
        <v>385</v>
      </c>
      <c r="S265" s="26">
        <f>'120Nm 22mm 1.52m-min'!R65</f>
        <v>1</v>
      </c>
      <c r="T265" s="24"/>
      <c r="U265" s="24"/>
    </row>
    <row r="266" spans="1:21" hidden="1" x14ac:dyDescent="0.25">
      <c r="A266" s="24">
        <f>'240Nm 11mm 0.76m-min'!A65</f>
        <v>5069618</v>
      </c>
      <c r="B266" s="51">
        <f>Table156[[#This Row],[Durata d''esercizio min. Doppie corse]]/(Cycle_max*60*24)</f>
        <v>100.58765873015874</v>
      </c>
      <c r="C266" s="49">
        <f>'240Nm 11mm 0.76m-min'!B65</f>
        <v>1.0149999999999999</v>
      </c>
      <c r="D266" s="24" t="str">
        <f>'240Nm 11mm 0.76m-min'!C65</f>
        <v>Tr20x4</v>
      </c>
      <c r="E266" s="24" t="str">
        <f>'240Nm 11mm 0.76m-min'!D65</f>
        <v>Tr</v>
      </c>
      <c r="F266" s="35">
        <f>'240Nm 11mm 0.76m-min'!E65</f>
        <v>20</v>
      </c>
      <c r="G266" s="14" t="e">
        <f>'240Nm 11mm 0.76m-min'!F65</f>
        <v>#N/A</v>
      </c>
      <c r="H266" s="41">
        <f>'240Nm 11mm 0.76m-min'!G65</f>
        <v>4</v>
      </c>
      <c r="I266" s="24" t="str">
        <f>'240Nm 11mm 0.76m-min'!H65</f>
        <v>J</v>
      </c>
      <c r="J266" s="35">
        <f>'240Nm 11mm 0.76m-min'!I65</f>
        <v>32</v>
      </c>
      <c r="K266" s="35">
        <f>'240Nm 11mm 0.76m-min'!J65</f>
        <v>44</v>
      </c>
      <c r="L266" s="25">
        <f>'240Nm 11mm 0.76m-min'!K65</f>
        <v>15.39</v>
      </c>
      <c r="M266" s="24" t="str">
        <f>'240Nm 11mm 0.76m-min'!L65</f>
        <v>Alluminio</v>
      </c>
      <c r="N266" s="25">
        <f>'240Nm 11mm 0.76m-min'!M65</f>
        <v>255</v>
      </c>
      <c r="O266" s="37">
        <f>'240Nm 11mm 0.76m-min'!N65</f>
        <v>240</v>
      </c>
      <c r="P266" s="41">
        <f>'240Nm 11mm 0.76m-min'!O65</f>
        <v>11</v>
      </c>
      <c r="Q266" s="46">
        <f>'240Nm 11mm 0.76m-min'!P65</f>
        <v>0.76049999999999995</v>
      </c>
      <c r="R266" s="14">
        <f>'240Nm 11mm 0.76m-min'!Q65</f>
        <v>192.5</v>
      </c>
      <c r="S266" s="26">
        <f>'240Nm 11mm 0.76m-min'!R65</f>
        <v>1</v>
      </c>
      <c r="T266" s="24"/>
      <c r="U266" s="24"/>
    </row>
    <row r="267" spans="1:21" hidden="1" x14ac:dyDescent="0.25">
      <c r="A267" s="24">
        <f>'80Nm 33mm 2.28m-min'!A64</f>
        <v>4981668</v>
      </c>
      <c r="B267" s="51">
        <f>Table156[[#This Row],[Durata d''esercizio min. Doppie corse]]/(Cycle_max*60*24)</f>
        <v>98.842619047619053</v>
      </c>
      <c r="C267" s="49">
        <f>'80Nm 33mm 2.28m-min'!B64</f>
        <v>0.44600000000000001</v>
      </c>
      <c r="D267" s="24" t="str">
        <f>'80Nm 33mm 2.28m-min'!C64</f>
        <v>Tr20x8P4</v>
      </c>
      <c r="E267" s="24" t="str">
        <f>'80Nm 33mm 2.28m-min'!D64</f>
        <v>Tr</v>
      </c>
      <c r="F267" s="35">
        <f>'80Nm 33mm 2.28m-min'!E64</f>
        <v>20</v>
      </c>
      <c r="G267" s="14">
        <f>'80Nm 33mm 2.28m-min'!F64</f>
        <v>8</v>
      </c>
      <c r="H267" s="41">
        <f>'80Nm 33mm 2.28m-min'!G64</f>
        <v>4</v>
      </c>
      <c r="I267" s="24" t="str">
        <f>'80Nm 33mm 2.28m-min'!H64</f>
        <v>J</v>
      </c>
      <c r="J267" s="35">
        <f>'80Nm 33mm 2.28m-min'!I64</f>
        <v>32</v>
      </c>
      <c r="K267" s="35">
        <f>'80Nm 33mm 2.28m-min'!J64</f>
        <v>44</v>
      </c>
      <c r="L267" s="25">
        <f>'80Nm 33mm 2.28m-min'!K64</f>
        <v>20.45</v>
      </c>
      <c r="M267" s="24" t="str">
        <f>'80Nm 33mm 2.28m-min'!L64</f>
        <v>Acciaio inox</v>
      </c>
      <c r="N267" s="25">
        <f>'80Nm 33mm 2.28m-min'!M64</f>
        <v>147.88999999999999</v>
      </c>
      <c r="O267" s="37">
        <f>'80Nm 33mm 2.28m-min'!N64</f>
        <v>80</v>
      </c>
      <c r="P267" s="41">
        <f>'80Nm 33mm 2.28m-min'!O64</f>
        <v>33</v>
      </c>
      <c r="Q267" s="46">
        <f>'80Nm 33mm 2.28m-min'!P64</f>
        <v>2.2810000000000001</v>
      </c>
      <c r="R267" s="14">
        <f>'80Nm 33mm 2.28m-min'!Q64</f>
        <v>577.5</v>
      </c>
      <c r="S267" s="26">
        <f>'80Nm 33mm 2.28m-min'!R64</f>
        <v>1</v>
      </c>
      <c r="T267" s="24"/>
      <c r="U267" s="24"/>
    </row>
    <row r="268" spans="1:21" hidden="1" x14ac:dyDescent="0.25">
      <c r="A268" s="24">
        <f>'120Nm 22mm 1.52m-min'!A66</f>
        <v>4981668</v>
      </c>
      <c r="B268" s="51">
        <f>Table156[[#This Row],[Durata d''esercizio min. Doppie corse]]/(Cycle_max*60*24)</f>
        <v>98.842619047619053</v>
      </c>
      <c r="C268" s="49">
        <f>'120Nm 22mm 1.52m-min'!B66</f>
        <v>0.63900000000000001</v>
      </c>
      <c r="D268" s="24" t="str">
        <f>'120Nm 22mm 1.52m-min'!C66</f>
        <v>Tr20x8P4</v>
      </c>
      <c r="E268" s="24" t="str">
        <f>'120Nm 22mm 1.52m-min'!D66</f>
        <v>Tr</v>
      </c>
      <c r="F268" s="35">
        <f>'120Nm 22mm 1.52m-min'!E66</f>
        <v>20</v>
      </c>
      <c r="G268" s="14">
        <f>'120Nm 22mm 1.52m-min'!F66</f>
        <v>8</v>
      </c>
      <c r="H268" s="41">
        <f>'120Nm 22mm 1.52m-min'!G66</f>
        <v>4</v>
      </c>
      <c r="I268" s="24" t="str">
        <f>'120Nm 22mm 1.52m-min'!H66</f>
        <v>J</v>
      </c>
      <c r="J268" s="35">
        <f>'120Nm 22mm 1.52m-min'!I66</f>
        <v>32</v>
      </c>
      <c r="K268" s="35">
        <f>'120Nm 22mm 1.52m-min'!J66</f>
        <v>44</v>
      </c>
      <c r="L268" s="25">
        <f>'120Nm 22mm 1.52m-min'!K66</f>
        <v>20.45</v>
      </c>
      <c r="M268" s="24" t="str">
        <f>'120Nm 22mm 1.52m-min'!L66</f>
        <v>Acciaio inox</v>
      </c>
      <c r="N268" s="25">
        <f>'120Nm 22mm 1.52m-min'!M66</f>
        <v>147.88999999999999</v>
      </c>
      <c r="O268" s="37">
        <f>'120Nm 22mm 1.52m-min'!N66</f>
        <v>120</v>
      </c>
      <c r="P268" s="41">
        <f>'120Nm 22mm 1.52m-min'!O66</f>
        <v>22</v>
      </c>
      <c r="Q268" s="46">
        <f>'120Nm 22mm 1.52m-min'!P66</f>
        <v>1.5209999999999999</v>
      </c>
      <c r="R268" s="14">
        <f>'120Nm 22mm 1.52m-min'!Q66</f>
        <v>385</v>
      </c>
      <c r="S268" s="26">
        <f>'120Nm 22mm 1.52m-min'!R66</f>
        <v>1</v>
      </c>
      <c r="T268" s="24"/>
      <c r="U268" s="24"/>
    </row>
    <row r="269" spans="1:21" hidden="1" x14ac:dyDescent="0.25">
      <c r="A269" s="24">
        <f>'240Nm 11mm 0.76m-min'!A66</f>
        <v>4981668</v>
      </c>
      <c r="B269" s="51">
        <f>Table156[[#This Row],[Durata d''esercizio min. Doppie corse]]/(Cycle_max*60*24)</f>
        <v>98.842619047619053</v>
      </c>
      <c r="C269" s="49">
        <f>'240Nm 11mm 0.76m-min'!B66</f>
        <v>1.2170000000000001</v>
      </c>
      <c r="D269" s="24" t="str">
        <f>'240Nm 11mm 0.76m-min'!C66</f>
        <v>Tr20x8P4</v>
      </c>
      <c r="E269" s="24" t="str">
        <f>'240Nm 11mm 0.76m-min'!D66</f>
        <v>Tr</v>
      </c>
      <c r="F269" s="35">
        <f>'240Nm 11mm 0.76m-min'!E66</f>
        <v>20</v>
      </c>
      <c r="G269" s="14">
        <f>'240Nm 11mm 0.76m-min'!F66</f>
        <v>8</v>
      </c>
      <c r="H269" s="41">
        <f>'240Nm 11mm 0.76m-min'!G66</f>
        <v>4</v>
      </c>
      <c r="I269" s="24" t="str">
        <f>'240Nm 11mm 0.76m-min'!H66</f>
        <v>J</v>
      </c>
      <c r="J269" s="35">
        <f>'240Nm 11mm 0.76m-min'!I66</f>
        <v>32</v>
      </c>
      <c r="K269" s="35">
        <f>'240Nm 11mm 0.76m-min'!J66</f>
        <v>44</v>
      </c>
      <c r="L269" s="25">
        <f>'240Nm 11mm 0.76m-min'!K66</f>
        <v>20.45</v>
      </c>
      <c r="M269" s="24" t="str">
        <f>'240Nm 11mm 0.76m-min'!L66</f>
        <v>Acciaio inox</v>
      </c>
      <c r="N269" s="25">
        <f>'240Nm 11mm 0.76m-min'!M66</f>
        <v>147.88999999999999</v>
      </c>
      <c r="O269" s="37">
        <f>'240Nm 11mm 0.76m-min'!N66</f>
        <v>240</v>
      </c>
      <c r="P269" s="41">
        <f>'240Nm 11mm 0.76m-min'!O66</f>
        <v>11</v>
      </c>
      <c r="Q269" s="46">
        <f>'240Nm 11mm 0.76m-min'!P66</f>
        <v>0.76049999999999995</v>
      </c>
      <c r="R269" s="14">
        <f>'240Nm 11mm 0.76m-min'!Q66</f>
        <v>192.5</v>
      </c>
      <c r="S269" s="26">
        <f>'240Nm 11mm 0.76m-min'!R66</f>
        <v>1</v>
      </c>
      <c r="T269" s="24"/>
      <c r="U269" s="24"/>
    </row>
    <row r="270" spans="1:21" hidden="1" x14ac:dyDescent="0.25">
      <c r="A270" s="24">
        <f>'80Nm 33mm 2.28m-min'!A65</f>
        <v>4980101</v>
      </c>
      <c r="B270" s="51">
        <f>Table156[[#This Row],[Durata d''esercizio min. Doppie corse]]/(Cycle_max*60*24)</f>
        <v>98.811527777777783</v>
      </c>
      <c r="C270" s="49">
        <f>'80Nm 33mm 2.28m-min'!B65</f>
        <v>1.0860000000000001</v>
      </c>
      <c r="D270" s="24" t="str">
        <f>'80Nm 33mm 2.28m-min'!C65</f>
        <v>Ds14x406</v>
      </c>
      <c r="E270" s="24" t="str">
        <f>'80Nm 33mm 2.28m-min'!D65</f>
        <v>Ds</v>
      </c>
      <c r="F270" s="35">
        <f>'80Nm 33mm 2.28m-min'!E65</f>
        <v>14</v>
      </c>
      <c r="G270" s="14" t="e">
        <f>'80Nm 33mm 2.28m-min'!F65</f>
        <v>#N/A</v>
      </c>
      <c r="H270" s="41">
        <f>'80Nm 33mm 2.28m-min'!G65</f>
        <v>406</v>
      </c>
      <c r="I270" s="24" t="str">
        <f>'80Nm 33mm 2.28m-min'!H65</f>
        <v>J</v>
      </c>
      <c r="J270" s="35">
        <f>'80Nm 33mm 2.28m-min'!I65</f>
        <v>28</v>
      </c>
      <c r="K270" s="35">
        <f>'80Nm 33mm 2.28m-min'!J65</f>
        <v>35</v>
      </c>
      <c r="L270" s="25" t="str">
        <f>'80Nm 33mm 2.28m-min'!K65</f>
        <v>Su richiesta</v>
      </c>
      <c r="M270" s="24" t="str">
        <f>'80Nm 33mm 2.28m-min'!L65</f>
        <v>Acciaio inox</v>
      </c>
      <c r="N270" s="25">
        <f>'80Nm 33mm 2.28m-min'!M65</f>
        <v>95.12</v>
      </c>
      <c r="O270" s="37">
        <f>'80Nm 33mm 2.28m-min'!N65</f>
        <v>80</v>
      </c>
      <c r="P270" s="41">
        <f>'80Nm 33mm 2.28m-min'!O65</f>
        <v>33</v>
      </c>
      <c r="Q270" s="46">
        <f>'80Nm 33mm 2.28m-min'!P65</f>
        <v>2.2810000000000001</v>
      </c>
      <c r="R270" s="14">
        <f>'80Nm 33mm 2.28m-min'!Q65</f>
        <v>5.6896551724137927</v>
      </c>
      <c r="S270" s="26">
        <f>'80Nm 33mm 2.28m-min'!R65</f>
        <v>1</v>
      </c>
      <c r="T270" s="24"/>
      <c r="U270" s="24"/>
    </row>
    <row r="271" spans="1:21" hidden="1" x14ac:dyDescent="0.25">
      <c r="A271" s="24">
        <f>'120Nm 22mm 1.52m-min'!A67</f>
        <v>4980101</v>
      </c>
      <c r="B271" s="51">
        <f>Table156[[#This Row],[Durata d''esercizio min. Doppie corse]]/(Cycle_max*60*24)</f>
        <v>98.811527777777783</v>
      </c>
      <c r="C271" s="49">
        <f>'120Nm 22mm 1.52m-min'!B67</f>
        <v>1.5980000000000001</v>
      </c>
      <c r="D271" s="24" t="str">
        <f>'120Nm 22mm 1.52m-min'!C67</f>
        <v>Ds14x406</v>
      </c>
      <c r="E271" s="24" t="str">
        <f>'120Nm 22mm 1.52m-min'!D67</f>
        <v>Ds</v>
      </c>
      <c r="F271" s="35">
        <f>'120Nm 22mm 1.52m-min'!E67</f>
        <v>14</v>
      </c>
      <c r="G271" s="14" t="e">
        <f>'120Nm 22mm 1.52m-min'!F67</f>
        <v>#N/A</v>
      </c>
      <c r="H271" s="41">
        <f>'120Nm 22mm 1.52m-min'!G67</f>
        <v>406</v>
      </c>
      <c r="I271" s="24" t="str">
        <f>'120Nm 22mm 1.52m-min'!H67</f>
        <v>J</v>
      </c>
      <c r="J271" s="35">
        <f>'120Nm 22mm 1.52m-min'!I67</f>
        <v>28</v>
      </c>
      <c r="K271" s="35">
        <f>'120Nm 22mm 1.52m-min'!J67</f>
        <v>35</v>
      </c>
      <c r="L271" s="25" t="str">
        <f>'120Nm 22mm 1.52m-min'!K67</f>
        <v>Su richiesta</v>
      </c>
      <c r="M271" s="24" t="str">
        <f>'120Nm 22mm 1.52m-min'!L67</f>
        <v>Acciaio inox</v>
      </c>
      <c r="N271" s="25">
        <f>'120Nm 22mm 1.52m-min'!M67</f>
        <v>95.12</v>
      </c>
      <c r="O271" s="37">
        <f>'120Nm 22mm 1.52m-min'!N67</f>
        <v>120</v>
      </c>
      <c r="P271" s="41">
        <f>'120Nm 22mm 1.52m-min'!O67</f>
        <v>22</v>
      </c>
      <c r="Q271" s="46">
        <f>'120Nm 22mm 1.52m-min'!P67</f>
        <v>1.5209999999999999</v>
      </c>
      <c r="R271" s="14">
        <f>'120Nm 22mm 1.52m-min'!Q67</f>
        <v>3.7931034482758621</v>
      </c>
      <c r="S271" s="26">
        <f>'120Nm 22mm 1.52m-min'!R67</f>
        <v>1</v>
      </c>
      <c r="T271" s="24"/>
      <c r="U271" s="24"/>
    </row>
    <row r="272" spans="1:21" hidden="1" x14ac:dyDescent="0.25">
      <c r="A272" s="24">
        <f>'240Nm 11mm 0.76m-min'!A67</f>
        <v>4980101</v>
      </c>
      <c r="B272" s="51">
        <f>Table156[[#This Row],[Durata d''esercizio min. Doppie corse]]/(Cycle_max*60*24)</f>
        <v>98.811527777777783</v>
      </c>
      <c r="C272" s="49">
        <f>'240Nm 11mm 0.76m-min'!B67</f>
        <v>3.137</v>
      </c>
      <c r="D272" s="24" t="str">
        <f>'240Nm 11mm 0.76m-min'!C67</f>
        <v>Ds14x406</v>
      </c>
      <c r="E272" s="24" t="str">
        <f>'240Nm 11mm 0.76m-min'!D67</f>
        <v>Ds</v>
      </c>
      <c r="F272" s="35">
        <f>'240Nm 11mm 0.76m-min'!E67</f>
        <v>14</v>
      </c>
      <c r="G272" s="14" t="e">
        <f>'240Nm 11mm 0.76m-min'!F67</f>
        <v>#N/A</v>
      </c>
      <c r="H272" s="41">
        <f>'240Nm 11mm 0.76m-min'!G67</f>
        <v>406</v>
      </c>
      <c r="I272" s="24" t="str">
        <f>'240Nm 11mm 0.76m-min'!H67</f>
        <v>J</v>
      </c>
      <c r="J272" s="35">
        <f>'240Nm 11mm 0.76m-min'!I67</f>
        <v>28</v>
      </c>
      <c r="K272" s="35">
        <f>'240Nm 11mm 0.76m-min'!J67</f>
        <v>35</v>
      </c>
      <c r="L272" s="25" t="str">
        <f>'240Nm 11mm 0.76m-min'!K67</f>
        <v>Su richiesta</v>
      </c>
      <c r="M272" s="24" t="str">
        <f>'240Nm 11mm 0.76m-min'!L67</f>
        <v>Acciaio inox</v>
      </c>
      <c r="N272" s="25">
        <f>'240Nm 11mm 0.76m-min'!M67</f>
        <v>95.12</v>
      </c>
      <c r="O272" s="37">
        <f>'240Nm 11mm 0.76m-min'!N67</f>
        <v>240</v>
      </c>
      <c r="P272" s="41">
        <f>'240Nm 11mm 0.76m-min'!O67</f>
        <v>11</v>
      </c>
      <c r="Q272" s="46">
        <f>'240Nm 11mm 0.76m-min'!P67</f>
        <v>0.76049999999999995</v>
      </c>
      <c r="R272" s="14">
        <f>'240Nm 11mm 0.76m-min'!Q67</f>
        <v>1.896551724137931</v>
      </c>
      <c r="S272" s="26">
        <f>'240Nm 11mm 0.76m-min'!R67</f>
        <v>1</v>
      </c>
      <c r="T272" s="24"/>
      <c r="U272" s="24"/>
    </row>
    <row r="273" spans="1:21" hidden="1" x14ac:dyDescent="0.25">
      <c r="A273" s="24">
        <f>'80Nm 33mm 2.28m-min'!A66</f>
        <v>4835636</v>
      </c>
      <c r="B273" s="51">
        <f>Table156[[#This Row],[Durata d''esercizio min. Doppie corse]]/(Cycle_max*60*24)</f>
        <v>95.945158730158724</v>
      </c>
      <c r="C273" s="49">
        <f>'80Nm 33mm 2.28m-min'!B66</f>
        <v>0.378</v>
      </c>
      <c r="D273" s="24" t="str">
        <f>'80Nm 33mm 2.28m-min'!C66</f>
        <v>Tr20x4</v>
      </c>
      <c r="E273" s="24" t="str">
        <f>'80Nm 33mm 2.28m-min'!D66</f>
        <v>Tr</v>
      </c>
      <c r="F273" s="35">
        <f>'80Nm 33mm 2.28m-min'!E66</f>
        <v>20</v>
      </c>
      <c r="G273" s="14" t="e">
        <f>'80Nm 33mm 2.28m-min'!F66</f>
        <v>#N/A</v>
      </c>
      <c r="H273" s="41">
        <f>'80Nm 33mm 2.28m-min'!G66</f>
        <v>4</v>
      </c>
      <c r="I273" s="24" t="str">
        <f>'80Nm 33mm 2.28m-min'!H66</f>
        <v>W300</v>
      </c>
      <c r="J273" s="35">
        <f>'80Nm 33mm 2.28m-min'!I66</f>
        <v>32</v>
      </c>
      <c r="K273" s="35">
        <f>'80Nm 33mm 2.28m-min'!J66</f>
        <v>44</v>
      </c>
      <c r="L273" s="25">
        <f>'80Nm 33mm 2.28m-min'!K66</f>
        <v>21.67</v>
      </c>
      <c r="M273" s="24" t="str">
        <f>'80Nm 33mm 2.28m-min'!L66</f>
        <v>Alluminio</v>
      </c>
      <c r="N273" s="25">
        <f>'80Nm 33mm 2.28m-min'!M66</f>
        <v>255</v>
      </c>
      <c r="O273" s="37">
        <f>'80Nm 33mm 2.28m-min'!N66</f>
        <v>80</v>
      </c>
      <c r="P273" s="41">
        <f>'80Nm 33mm 2.28m-min'!O66</f>
        <v>33</v>
      </c>
      <c r="Q273" s="46">
        <f>'80Nm 33mm 2.28m-min'!P66</f>
        <v>2.2810000000000001</v>
      </c>
      <c r="R273" s="14">
        <f>'80Nm 33mm 2.28m-min'!Q66</f>
        <v>577.5</v>
      </c>
      <c r="S273" s="26">
        <f>'80Nm 33mm 2.28m-min'!R66</f>
        <v>1</v>
      </c>
      <c r="T273" s="24"/>
      <c r="U273" s="24"/>
    </row>
    <row r="274" spans="1:21" hidden="1" x14ac:dyDescent="0.25">
      <c r="A274" s="24">
        <f>'120Nm 22mm 1.52m-min'!A68</f>
        <v>4835636</v>
      </c>
      <c r="B274" s="51">
        <f>Table156[[#This Row],[Durata d''esercizio min. Doppie corse]]/(Cycle_max*60*24)</f>
        <v>95.945158730158724</v>
      </c>
      <c r="C274" s="49">
        <f>'120Nm 22mm 1.52m-min'!B68</f>
        <v>0.53700000000000003</v>
      </c>
      <c r="D274" s="24" t="str">
        <f>'120Nm 22mm 1.52m-min'!C68</f>
        <v>Tr20x4</v>
      </c>
      <c r="E274" s="24" t="str">
        <f>'120Nm 22mm 1.52m-min'!D68</f>
        <v>Tr</v>
      </c>
      <c r="F274" s="35">
        <f>'120Nm 22mm 1.52m-min'!E68</f>
        <v>20</v>
      </c>
      <c r="G274" s="14" t="e">
        <f>'120Nm 22mm 1.52m-min'!F68</f>
        <v>#N/A</v>
      </c>
      <c r="H274" s="41">
        <f>'120Nm 22mm 1.52m-min'!G68</f>
        <v>4</v>
      </c>
      <c r="I274" s="24" t="str">
        <f>'120Nm 22mm 1.52m-min'!H68</f>
        <v>W300</v>
      </c>
      <c r="J274" s="35">
        <f>'120Nm 22mm 1.52m-min'!I68</f>
        <v>32</v>
      </c>
      <c r="K274" s="35">
        <f>'120Nm 22mm 1.52m-min'!J68</f>
        <v>44</v>
      </c>
      <c r="L274" s="25">
        <f>'120Nm 22mm 1.52m-min'!K68</f>
        <v>21.67</v>
      </c>
      <c r="M274" s="24" t="str">
        <f>'120Nm 22mm 1.52m-min'!L68</f>
        <v>Alluminio</v>
      </c>
      <c r="N274" s="25">
        <f>'120Nm 22mm 1.52m-min'!M68</f>
        <v>255</v>
      </c>
      <c r="O274" s="37">
        <f>'120Nm 22mm 1.52m-min'!N68</f>
        <v>120</v>
      </c>
      <c r="P274" s="41">
        <f>'120Nm 22mm 1.52m-min'!O68</f>
        <v>22</v>
      </c>
      <c r="Q274" s="46">
        <f>'120Nm 22mm 1.52m-min'!P68</f>
        <v>1.5209999999999999</v>
      </c>
      <c r="R274" s="14">
        <f>'120Nm 22mm 1.52m-min'!Q68</f>
        <v>385</v>
      </c>
      <c r="S274" s="26">
        <f>'120Nm 22mm 1.52m-min'!R68</f>
        <v>1</v>
      </c>
      <c r="T274" s="24"/>
      <c r="U274" s="24"/>
    </row>
    <row r="275" spans="1:21" hidden="1" x14ac:dyDescent="0.25">
      <c r="A275" s="24">
        <f>'240Nm 11mm 0.76m-min'!A68</f>
        <v>4835636</v>
      </c>
      <c r="B275" s="51">
        <f>Table156[[#This Row],[Durata d''esercizio min. Doppie corse]]/(Cycle_max*60*24)</f>
        <v>95.945158730158724</v>
      </c>
      <c r="C275" s="49">
        <f>'240Nm 11mm 0.76m-min'!B68</f>
        <v>1.0149999999999999</v>
      </c>
      <c r="D275" s="24" t="str">
        <f>'240Nm 11mm 0.76m-min'!C68</f>
        <v>Tr20x4</v>
      </c>
      <c r="E275" s="24" t="str">
        <f>'240Nm 11mm 0.76m-min'!D68</f>
        <v>Tr</v>
      </c>
      <c r="F275" s="35">
        <f>'240Nm 11mm 0.76m-min'!E68</f>
        <v>20</v>
      </c>
      <c r="G275" s="14" t="e">
        <f>'240Nm 11mm 0.76m-min'!F68</f>
        <v>#N/A</v>
      </c>
      <c r="H275" s="41">
        <f>'240Nm 11mm 0.76m-min'!G68</f>
        <v>4</v>
      </c>
      <c r="I275" s="24" t="str">
        <f>'240Nm 11mm 0.76m-min'!H68</f>
        <v>W300</v>
      </c>
      <c r="J275" s="35">
        <f>'240Nm 11mm 0.76m-min'!I68</f>
        <v>32</v>
      </c>
      <c r="K275" s="35">
        <f>'240Nm 11mm 0.76m-min'!J68</f>
        <v>44</v>
      </c>
      <c r="L275" s="25">
        <f>'240Nm 11mm 0.76m-min'!K68</f>
        <v>21.67</v>
      </c>
      <c r="M275" s="24" t="str">
        <f>'240Nm 11mm 0.76m-min'!L68</f>
        <v>Alluminio</v>
      </c>
      <c r="N275" s="25">
        <f>'240Nm 11mm 0.76m-min'!M68</f>
        <v>255</v>
      </c>
      <c r="O275" s="37">
        <f>'240Nm 11mm 0.76m-min'!N68</f>
        <v>240</v>
      </c>
      <c r="P275" s="41">
        <f>'240Nm 11mm 0.76m-min'!O68</f>
        <v>11</v>
      </c>
      <c r="Q275" s="46">
        <f>'240Nm 11mm 0.76m-min'!P68</f>
        <v>0.76049999999999995</v>
      </c>
      <c r="R275" s="14">
        <f>'240Nm 11mm 0.76m-min'!Q68</f>
        <v>192.5</v>
      </c>
      <c r="S275" s="26">
        <f>'240Nm 11mm 0.76m-min'!R68</f>
        <v>1</v>
      </c>
      <c r="T275" s="24"/>
      <c r="U275" s="24"/>
    </row>
    <row r="276" spans="1:21" hidden="1" x14ac:dyDescent="0.25">
      <c r="A276" s="24">
        <f>'80Nm 33mm 2.28m-min'!A67</f>
        <v>4744446</v>
      </c>
      <c r="B276" s="51">
        <f>Table156[[#This Row],[Durata d''esercizio min. Doppie corse]]/(Cycle_max*60*24)</f>
        <v>94.135833333333338</v>
      </c>
      <c r="C276" s="49">
        <f>'80Nm 33mm 2.28m-min'!B67</f>
        <v>0.44600000000000001</v>
      </c>
      <c r="D276" s="24" t="str">
        <f>'80Nm 33mm 2.28m-min'!C67</f>
        <v>Tr20x8P4</v>
      </c>
      <c r="E276" s="24" t="str">
        <f>'80Nm 33mm 2.28m-min'!D67</f>
        <v>Tr</v>
      </c>
      <c r="F276" s="35">
        <f>'80Nm 33mm 2.28m-min'!E67</f>
        <v>20</v>
      </c>
      <c r="G276" s="14">
        <f>'80Nm 33mm 2.28m-min'!F67</f>
        <v>8</v>
      </c>
      <c r="H276" s="41">
        <f>'80Nm 33mm 2.28m-min'!G67</f>
        <v>4</v>
      </c>
      <c r="I276" s="24" t="str">
        <f>'80Nm 33mm 2.28m-min'!H67</f>
        <v>W300</v>
      </c>
      <c r="J276" s="35">
        <f>'80Nm 33mm 2.28m-min'!I67</f>
        <v>32</v>
      </c>
      <c r="K276" s="35">
        <f>'80Nm 33mm 2.28m-min'!J67</f>
        <v>44</v>
      </c>
      <c r="L276" s="25">
        <f>'80Nm 33mm 2.28m-min'!K67</f>
        <v>27.29</v>
      </c>
      <c r="M276" s="24" t="str">
        <f>'80Nm 33mm 2.28m-min'!L67</f>
        <v>Acciaio inox</v>
      </c>
      <c r="N276" s="25">
        <f>'80Nm 33mm 2.28m-min'!M67</f>
        <v>147.88999999999999</v>
      </c>
      <c r="O276" s="37">
        <f>'80Nm 33mm 2.28m-min'!N67</f>
        <v>80</v>
      </c>
      <c r="P276" s="41">
        <f>'80Nm 33mm 2.28m-min'!O67</f>
        <v>33</v>
      </c>
      <c r="Q276" s="46">
        <f>'80Nm 33mm 2.28m-min'!P67</f>
        <v>2.2810000000000001</v>
      </c>
      <c r="R276" s="14">
        <f>'80Nm 33mm 2.28m-min'!Q67</f>
        <v>577.5</v>
      </c>
      <c r="S276" s="26">
        <f>'80Nm 33mm 2.28m-min'!R67</f>
        <v>1</v>
      </c>
      <c r="T276" s="24"/>
      <c r="U276" s="24"/>
    </row>
    <row r="277" spans="1:21" hidden="1" x14ac:dyDescent="0.25">
      <c r="A277" s="24">
        <f>'120Nm 22mm 1.52m-min'!A69</f>
        <v>4744446</v>
      </c>
      <c r="B277" s="51">
        <f>Table156[[#This Row],[Durata d''esercizio min. Doppie corse]]/(Cycle_max*60*24)</f>
        <v>94.135833333333338</v>
      </c>
      <c r="C277" s="49">
        <f>'120Nm 22mm 1.52m-min'!B69</f>
        <v>0.63900000000000001</v>
      </c>
      <c r="D277" s="24" t="str">
        <f>'120Nm 22mm 1.52m-min'!C69</f>
        <v>Tr20x8P4</v>
      </c>
      <c r="E277" s="24" t="str">
        <f>'120Nm 22mm 1.52m-min'!D69</f>
        <v>Tr</v>
      </c>
      <c r="F277" s="35">
        <f>'120Nm 22mm 1.52m-min'!E69</f>
        <v>20</v>
      </c>
      <c r="G277" s="14">
        <f>'120Nm 22mm 1.52m-min'!F69</f>
        <v>8</v>
      </c>
      <c r="H277" s="41">
        <f>'120Nm 22mm 1.52m-min'!G69</f>
        <v>4</v>
      </c>
      <c r="I277" s="24" t="str">
        <f>'120Nm 22mm 1.52m-min'!H69</f>
        <v>W300</v>
      </c>
      <c r="J277" s="35">
        <f>'120Nm 22mm 1.52m-min'!I69</f>
        <v>32</v>
      </c>
      <c r="K277" s="35">
        <f>'120Nm 22mm 1.52m-min'!J69</f>
        <v>44</v>
      </c>
      <c r="L277" s="25">
        <f>'120Nm 22mm 1.52m-min'!K69</f>
        <v>27.29</v>
      </c>
      <c r="M277" s="24" t="str">
        <f>'120Nm 22mm 1.52m-min'!L69</f>
        <v>Acciaio inox</v>
      </c>
      <c r="N277" s="25">
        <f>'120Nm 22mm 1.52m-min'!M69</f>
        <v>147.88999999999999</v>
      </c>
      <c r="O277" s="37">
        <f>'120Nm 22mm 1.52m-min'!N69</f>
        <v>120</v>
      </c>
      <c r="P277" s="41">
        <f>'120Nm 22mm 1.52m-min'!O69</f>
        <v>22</v>
      </c>
      <c r="Q277" s="46">
        <f>'120Nm 22mm 1.52m-min'!P69</f>
        <v>1.5209999999999999</v>
      </c>
      <c r="R277" s="14">
        <f>'120Nm 22mm 1.52m-min'!Q69</f>
        <v>385</v>
      </c>
      <c r="S277" s="26">
        <f>'120Nm 22mm 1.52m-min'!R69</f>
        <v>1</v>
      </c>
      <c r="T277" s="24"/>
      <c r="U277" s="24"/>
    </row>
    <row r="278" spans="1:21" hidden="1" x14ac:dyDescent="0.25">
      <c r="A278" s="24">
        <f>'240Nm 11mm 0.76m-min'!A69</f>
        <v>4744446</v>
      </c>
      <c r="B278" s="51">
        <f>Table156[[#This Row],[Durata d''esercizio min. Doppie corse]]/(Cycle_max*60*24)</f>
        <v>94.135833333333338</v>
      </c>
      <c r="C278" s="49">
        <f>'240Nm 11mm 0.76m-min'!B69</f>
        <v>1.2170000000000001</v>
      </c>
      <c r="D278" s="24" t="str">
        <f>'240Nm 11mm 0.76m-min'!C69</f>
        <v>Tr20x8P4</v>
      </c>
      <c r="E278" s="24" t="str">
        <f>'240Nm 11mm 0.76m-min'!D69</f>
        <v>Tr</v>
      </c>
      <c r="F278" s="35">
        <f>'240Nm 11mm 0.76m-min'!E69</f>
        <v>20</v>
      </c>
      <c r="G278" s="14">
        <f>'240Nm 11mm 0.76m-min'!F69</f>
        <v>8</v>
      </c>
      <c r="H278" s="41">
        <f>'240Nm 11mm 0.76m-min'!G69</f>
        <v>4</v>
      </c>
      <c r="I278" s="24" t="str">
        <f>'240Nm 11mm 0.76m-min'!H69</f>
        <v>W300</v>
      </c>
      <c r="J278" s="35">
        <f>'240Nm 11mm 0.76m-min'!I69</f>
        <v>32</v>
      </c>
      <c r="K278" s="35">
        <f>'240Nm 11mm 0.76m-min'!J69</f>
        <v>44</v>
      </c>
      <c r="L278" s="25">
        <f>'240Nm 11mm 0.76m-min'!K69</f>
        <v>27.29</v>
      </c>
      <c r="M278" s="24" t="str">
        <f>'240Nm 11mm 0.76m-min'!L69</f>
        <v>Acciaio inox</v>
      </c>
      <c r="N278" s="25">
        <f>'240Nm 11mm 0.76m-min'!M69</f>
        <v>147.88999999999999</v>
      </c>
      <c r="O278" s="37">
        <f>'240Nm 11mm 0.76m-min'!N69</f>
        <v>240</v>
      </c>
      <c r="P278" s="41">
        <f>'240Nm 11mm 0.76m-min'!O69</f>
        <v>11</v>
      </c>
      <c r="Q278" s="46">
        <f>'240Nm 11mm 0.76m-min'!P69</f>
        <v>0.76049999999999995</v>
      </c>
      <c r="R278" s="14">
        <f>'240Nm 11mm 0.76m-min'!Q69</f>
        <v>192.5</v>
      </c>
      <c r="S278" s="26">
        <f>'240Nm 11mm 0.76m-min'!R69</f>
        <v>1</v>
      </c>
      <c r="T278" s="24"/>
      <c r="U278" s="24"/>
    </row>
    <row r="279" spans="1:21" hidden="1" x14ac:dyDescent="0.25">
      <c r="A279" s="24">
        <f>'80Nm 33mm 2.28m-min'!A68</f>
        <v>4691289</v>
      </c>
      <c r="B279" s="51">
        <f>Table156[[#This Row],[Durata d''esercizio min. Doppie corse]]/(Cycle_max*60*24)</f>
        <v>93.081130952380946</v>
      </c>
      <c r="C279" s="49">
        <f>'80Nm 33mm 2.28m-min'!B68</f>
        <v>0.378</v>
      </c>
      <c r="D279" s="24" t="str">
        <f>'80Nm 33mm 2.28m-min'!C68</f>
        <v>Tr20x4</v>
      </c>
      <c r="E279" s="24" t="str">
        <f>'80Nm 33mm 2.28m-min'!D68</f>
        <v>Tr</v>
      </c>
      <c r="F279" s="35">
        <f>'80Nm 33mm 2.28m-min'!E68</f>
        <v>20</v>
      </c>
      <c r="G279" s="14" t="e">
        <f>'80Nm 33mm 2.28m-min'!F68</f>
        <v>#N/A</v>
      </c>
      <c r="H279" s="41">
        <f>'80Nm 33mm 2.28m-min'!G68</f>
        <v>4</v>
      </c>
      <c r="I279" s="24" t="str">
        <f>'80Nm 33mm 2.28m-min'!H68</f>
        <v>R</v>
      </c>
      <c r="J279" s="35">
        <f>'80Nm 33mm 2.28m-min'!I68</f>
        <v>32</v>
      </c>
      <c r="K279" s="35">
        <f>'80Nm 33mm 2.28m-min'!J68</f>
        <v>44</v>
      </c>
      <c r="L279" s="25">
        <f>'80Nm 33mm 2.28m-min'!K68</f>
        <v>12.68</v>
      </c>
      <c r="M279" s="24" t="str">
        <f>'80Nm 33mm 2.28m-min'!L68</f>
        <v>Alluminio</v>
      </c>
      <c r="N279" s="25">
        <f>'80Nm 33mm 2.28m-min'!M68</f>
        <v>255</v>
      </c>
      <c r="O279" s="37">
        <f>'80Nm 33mm 2.28m-min'!N68</f>
        <v>80</v>
      </c>
      <c r="P279" s="41">
        <f>'80Nm 33mm 2.28m-min'!O68</f>
        <v>33</v>
      </c>
      <c r="Q279" s="46">
        <f>'80Nm 33mm 2.28m-min'!P68</f>
        <v>2.2810000000000001</v>
      </c>
      <c r="R279" s="14">
        <f>'80Nm 33mm 2.28m-min'!Q68</f>
        <v>577.5</v>
      </c>
      <c r="S279" s="26">
        <f>'80Nm 33mm 2.28m-min'!R68</f>
        <v>1</v>
      </c>
      <c r="T279" s="24"/>
      <c r="U279" s="24"/>
    </row>
    <row r="280" spans="1:21" hidden="1" x14ac:dyDescent="0.25">
      <c r="A280" s="24">
        <f>'120Nm 22mm 1.52m-min'!A70</f>
        <v>4691289</v>
      </c>
      <c r="B280" s="51">
        <f>Table156[[#This Row],[Durata d''esercizio min. Doppie corse]]/(Cycle_max*60*24)</f>
        <v>93.081130952380946</v>
      </c>
      <c r="C280" s="49">
        <f>'120Nm 22mm 1.52m-min'!B70</f>
        <v>0.53700000000000003</v>
      </c>
      <c r="D280" s="24" t="str">
        <f>'120Nm 22mm 1.52m-min'!C70</f>
        <v>Tr20x4</v>
      </c>
      <c r="E280" s="24" t="str">
        <f>'120Nm 22mm 1.52m-min'!D70</f>
        <v>Tr</v>
      </c>
      <c r="F280" s="35">
        <f>'120Nm 22mm 1.52m-min'!E70</f>
        <v>20</v>
      </c>
      <c r="G280" s="14" t="e">
        <f>'120Nm 22mm 1.52m-min'!F70</f>
        <v>#N/A</v>
      </c>
      <c r="H280" s="41">
        <f>'120Nm 22mm 1.52m-min'!G70</f>
        <v>4</v>
      </c>
      <c r="I280" s="24" t="str">
        <f>'120Nm 22mm 1.52m-min'!H70</f>
        <v>R</v>
      </c>
      <c r="J280" s="35">
        <f>'120Nm 22mm 1.52m-min'!I70</f>
        <v>32</v>
      </c>
      <c r="K280" s="35">
        <f>'120Nm 22mm 1.52m-min'!J70</f>
        <v>44</v>
      </c>
      <c r="L280" s="25">
        <f>'120Nm 22mm 1.52m-min'!K70</f>
        <v>12.68</v>
      </c>
      <c r="M280" s="24" t="str">
        <f>'120Nm 22mm 1.52m-min'!L70</f>
        <v>Alluminio</v>
      </c>
      <c r="N280" s="25">
        <f>'120Nm 22mm 1.52m-min'!M70</f>
        <v>255</v>
      </c>
      <c r="O280" s="37">
        <f>'120Nm 22mm 1.52m-min'!N70</f>
        <v>120</v>
      </c>
      <c r="P280" s="41">
        <f>'120Nm 22mm 1.52m-min'!O70</f>
        <v>22</v>
      </c>
      <c r="Q280" s="46">
        <f>'120Nm 22mm 1.52m-min'!P70</f>
        <v>1.5209999999999999</v>
      </c>
      <c r="R280" s="14">
        <f>'120Nm 22mm 1.52m-min'!Q70</f>
        <v>385</v>
      </c>
      <c r="S280" s="26">
        <f>'120Nm 22mm 1.52m-min'!R70</f>
        <v>1</v>
      </c>
      <c r="T280" s="24"/>
      <c r="U280" s="24"/>
    </row>
    <row r="281" spans="1:21" hidden="1" x14ac:dyDescent="0.25">
      <c r="A281" s="24">
        <f>'240Nm 11mm 0.76m-min'!A70</f>
        <v>4691289</v>
      </c>
      <c r="B281" s="51">
        <f>Table156[[#This Row],[Durata d''esercizio min. Doppie corse]]/(Cycle_max*60*24)</f>
        <v>93.081130952380946</v>
      </c>
      <c r="C281" s="49">
        <f>'240Nm 11mm 0.76m-min'!B70</f>
        <v>1.0149999999999999</v>
      </c>
      <c r="D281" s="24" t="str">
        <f>'240Nm 11mm 0.76m-min'!C70</f>
        <v>Tr20x4</v>
      </c>
      <c r="E281" s="24" t="str">
        <f>'240Nm 11mm 0.76m-min'!D70</f>
        <v>Tr</v>
      </c>
      <c r="F281" s="35">
        <f>'240Nm 11mm 0.76m-min'!E70</f>
        <v>20</v>
      </c>
      <c r="G281" s="14" t="e">
        <f>'240Nm 11mm 0.76m-min'!F70</f>
        <v>#N/A</v>
      </c>
      <c r="H281" s="41">
        <f>'240Nm 11mm 0.76m-min'!G70</f>
        <v>4</v>
      </c>
      <c r="I281" s="24" t="str">
        <f>'240Nm 11mm 0.76m-min'!H70</f>
        <v>R</v>
      </c>
      <c r="J281" s="35">
        <f>'240Nm 11mm 0.76m-min'!I70</f>
        <v>32</v>
      </c>
      <c r="K281" s="35">
        <f>'240Nm 11mm 0.76m-min'!J70</f>
        <v>44</v>
      </c>
      <c r="L281" s="25">
        <f>'240Nm 11mm 0.76m-min'!K70</f>
        <v>12.68</v>
      </c>
      <c r="M281" s="24" t="str">
        <f>'240Nm 11mm 0.76m-min'!L70</f>
        <v>Alluminio</v>
      </c>
      <c r="N281" s="25">
        <f>'240Nm 11mm 0.76m-min'!M70</f>
        <v>255</v>
      </c>
      <c r="O281" s="37">
        <f>'240Nm 11mm 0.76m-min'!N70</f>
        <v>240</v>
      </c>
      <c r="P281" s="41">
        <f>'240Nm 11mm 0.76m-min'!O70</f>
        <v>11</v>
      </c>
      <c r="Q281" s="46">
        <f>'240Nm 11mm 0.76m-min'!P70</f>
        <v>0.76049999999999995</v>
      </c>
      <c r="R281" s="14">
        <f>'240Nm 11mm 0.76m-min'!Q70</f>
        <v>192.5</v>
      </c>
      <c r="S281" s="26">
        <f>'240Nm 11mm 0.76m-min'!R70</f>
        <v>1</v>
      </c>
      <c r="T281" s="24"/>
      <c r="U281" s="24"/>
    </row>
    <row r="282" spans="1:21" hidden="1" x14ac:dyDescent="0.25">
      <c r="A282" s="24">
        <f>'80Nm 33mm 2.28m-min'!A69</f>
        <v>4674762</v>
      </c>
      <c r="B282" s="51">
        <f>Table156[[#This Row],[Durata d''esercizio min. Doppie corse]]/(Cycle_max*60*24)</f>
        <v>92.753214285714279</v>
      </c>
      <c r="C282" s="49">
        <f>'80Nm 33mm 2.28m-min'!B69</f>
        <v>0.70699999999999996</v>
      </c>
      <c r="D282" s="24" t="str">
        <f>'80Nm 33mm 2.28m-min'!C69</f>
        <v>Ds18x24</v>
      </c>
      <c r="E282" s="24" t="str">
        <f>'80Nm 33mm 2.28m-min'!D69</f>
        <v>Ds</v>
      </c>
      <c r="F282" s="35">
        <f>'80Nm 33mm 2.28m-min'!E69</f>
        <v>18</v>
      </c>
      <c r="G282" s="14" t="e">
        <f>'80Nm 33mm 2.28m-min'!F69</f>
        <v>#N/A</v>
      </c>
      <c r="H282" s="41">
        <f>'80Nm 33mm 2.28m-min'!G69</f>
        <v>24</v>
      </c>
      <c r="I282" s="24" t="str">
        <f>'80Nm 33mm 2.28m-min'!H69</f>
        <v>R</v>
      </c>
      <c r="J282" s="35">
        <f>'80Nm 33mm 2.28m-min'!I69</f>
        <v>28</v>
      </c>
      <c r="K282" s="35">
        <f>'80Nm 33mm 2.28m-min'!J69</f>
        <v>35</v>
      </c>
      <c r="L282" s="25" t="str">
        <f>'80Nm 33mm 2.28m-min'!K69</f>
        <v>Su richiesta</v>
      </c>
      <c r="M282" s="24" t="str">
        <f>'80Nm 33mm 2.28m-min'!L69</f>
        <v>Alluminio</v>
      </c>
      <c r="N282" s="25">
        <f>'80Nm 33mm 2.28m-min'!M69</f>
        <v>243</v>
      </c>
      <c r="O282" s="37">
        <f>'80Nm 33mm 2.28m-min'!N69</f>
        <v>80</v>
      </c>
      <c r="P282" s="41">
        <f>'80Nm 33mm 2.28m-min'!O69</f>
        <v>33</v>
      </c>
      <c r="Q282" s="46">
        <f>'80Nm 33mm 2.28m-min'!P69</f>
        <v>2.2810000000000001</v>
      </c>
      <c r="R282" s="14">
        <f>'80Nm 33mm 2.28m-min'!Q69</f>
        <v>96.25</v>
      </c>
      <c r="S282" s="26">
        <f>'80Nm 33mm 2.28m-min'!R69</f>
        <v>1</v>
      </c>
      <c r="T282" s="24"/>
      <c r="U282" s="24"/>
    </row>
    <row r="283" spans="1:21" hidden="1" x14ac:dyDescent="0.25">
      <c r="A283" s="24">
        <f>'80Nm 33mm 2.28m-min'!A70</f>
        <v>4674762</v>
      </c>
      <c r="B283" s="51">
        <f>Table156[[#This Row],[Durata d''esercizio min. Doppie corse]]/(Cycle_max*60*24)</f>
        <v>92.753214285714279</v>
      </c>
      <c r="C283" s="49">
        <f>'80Nm 33mm 2.28m-min'!B70</f>
        <v>0.70699999999999996</v>
      </c>
      <c r="D283" s="24" t="str">
        <f>'80Nm 33mm 2.28m-min'!C70</f>
        <v>Ds18x24</v>
      </c>
      <c r="E283" s="24" t="str">
        <f>'80Nm 33mm 2.28m-min'!D70</f>
        <v>Ds</v>
      </c>
      <c r="F283" s="35">
        <f>'80Nm 33mm 2.28m-min'!E70</f>
        <v>18</v>
      </c>
      <c r="G283" s="14" t="e">
        <f>'80Nm 33mm 2.28m-min'!F70</f>
        <v>#N/A</v>
      </c>
      <c r="H283" s="41">
        <f>'80Nm 33mm 2.28m-min'!G70</f>
        <v>24</v>
      </c>
      <c r="I283" s="24" t="str">
        <f>'80Nm 33mm 2.28m-min'!H70</f>
        <v>R</v>
      </c>
      <c r="J283" s="35">
        <f>'80Nm 33mm 2.28m-min'!I70</f>
        <v>28</v>
      </c>
      <c r="K283" s="35">
        <f>'80Nm 33mm 2.28m-min'!J70</f>
        <v>35</v>
      </c>
      <c r="L283" s="25" t="str">
        <f>'80Nm 33mm 2.28m-min'!K70</f>
        <v>Su richiesta</v>
      </c>
      <c r="M283" s="24" t="str">
        <f>'80Nm 33mm 2.28m-min'!L70</f>
        <v>Acciaio inox</v>
      </c>
      <c r="N283" s="25">
        <f>'80Nm 33mm 2.28m-min'!M70</f>
        <v>146.37</v>
      </c>
      <c r="O283" s="37">
        <f>'80Nm 33mm 2.28m-min'!N70</f>
        <v>80</v>
      </c>
      <c r="P283" s="41">
        <f>'80Nm 33mm 2.28m-min'!O70</f>
        <v>33</v>
      </c>
      <c r="Q283" s="46">
        <f>'80Nm 33mm 2.28m-min'!P70</f>
        <v>2.2810000000000001</v>
      </c>
      <c r="R283" s="14">
        <f>'80Nm 33mm 2.28m-min'!Q70</f>
        <v>96.25</v>
      </c>
      <c r="S283" s="26">
        <f>'80Nm 33mm 2.28m-min'!R70</f>
        <v>1</v>
      </c>
      <c r="T283" s="24"/>
      <c r="U283" s="24"/>
    </row>
    <row r="284" spans="1:21" hidden="1" x14ac:dyDescent="0.25">
      <c r="A284" s="24">
        <f>'120Nm 22mm 1.52m-min'!A71</f>
        <v>4674762</v>
      </c>
      <c r="B284" s="51">
        <f>Table156[[#This Row],[Durata d''esercizio min. Doppie corse]]/(Cycle_max*60*24)</f>
        <v>92.753214285714279</v>
      </c>
      <c r="C284" s="49">
        <f>'120Nm 22mm 1.52m-min'!B71</f>
        <v>1.0309999999999999</v>
      </c>
      <c r="D284" s="24" t="str">
        <f>'120Nm 22mm 1.52m-min'!C71</f>
        <v>Ds18x24</v>
      </c>
      <c r="E284" s="24" t="str">
        <f>'120Nm 22mm 1.52m-min'!D71</f>
        <v>Ds</v>
      </c>
      <c r="F284" s="35">
        <f>'120Nm 22mm 1.52m-min'!E71</f>
        <v>18</v>
      </c>
      <c r="G284" s="14" t="e">
        <f>'120Nm 22mm 1.52m-min'!F71</f>
        <v>#N/A</v>
      </c>
      <c r="H284" s="41">
        <f>'120Nm 22mm 1.52m-min'!G71</f>
        <v>24</v>
      </c>
      <c r="I284" s="24" t="str">
        <f>'120Nm 22mm 1.52m-min'!H71</f>
        <v>R</v>
      </c>
      <c r="J284" s="35">
        <f>'120Nm 22mm 1.52m-min'!I71</f>
        <v>28</v>
      </c>
      <c r="K284" s="35">
        <f>'120Nm 22mm 1.52m-min'!J71</f>
        <v>35</v>
      </c>
      <c r="L284" s="25" t="str">
        <f>'120Nm 22mm 1.52m-min'!K71</f>
        <v>Su richiesta</v>
      </c>
      <c r="M284" s="24" t="str">
        <f>'120Nm 22mm 1.52m-min'!L71</f>
        <v>Alluminio</v>
      </c>
      <c r="N284" s="25">
        <f>'120Nm 22mm 1.52m-min'!M71</f>
        <v>243</v>
      </c>
      <c r="O284" s="37">
        <f>'120Nm 22mm 1.52m-min'!N71</f>
        <v>120</v>
      </c>
      <c r="P284" s="41">
        <f>'120Nm 22mm 1.52m-min'!O71</f>
        <v>22</v>
      </c>
      <c r="Q284" s="46">
        <f>'120Nm 22mm 1.52m-min'!P71</f>
        <v>1.5209999999999999</v>
      </c>
      <c r="R284" s="14">
        <f>'120Nm 22mm 1.52m-min'!Q71</f>
        <v>64.166666666666671</v>
      </c>
      <c r="S284" s="26">
        <f>'120Nm 22mm 1.52m-min'!R71</f>
        <v>1</v>
      </c>
      <c r="T284" s="24"/>
      <c r="U284" s="24"/>
    </row>
    <row r="285" spans="1:21" hidden="1" x14ac:dyDescent="0.25">
      <c r="A285" s="24">
        <f>'120Nm 22mm 1.52m-min'!A72</f>
        <v>4674762</v>
      </c>
      <c r="B285" s="51">
        <f>Table156[[#This Row],[Durata d''esercizio min. Doppie corse]]/(Cycle_max*60*24)</f>
        <v>92.753214285714279</v>
      </c>
      <c r="C285" s="49">
        <f>'120Nm 22mm 1.52m-min'!B72</f>
        <v>1.0309999999999999</v>
      </c>
      <c r="D285" s="24" t="str">
        <f>'120Nm 22mm 1.52m-min'!C72</f>
        <v>Ds18x24</v>
      </c>
      <c r="E285" s="24" t="str">
        <f>'120Nm 22mm 1.52m-min'!D72</f>
        <v>Ds</v>
      </c>
      <c r="F285" s="35">
        <f>'120Nm 22mm 1.52m-min'!E72</f>
        <v>18</v>
      </c>
      <c r="G285" s="14" t="e">
        <f>'120Nm 22mm 1.52m-min'!F72</f>
        <v>#N/A</v>
      </c>
      <c r="H285" s="41">
        <f>'120Nm 22mm 1.52m-min'!G72</f>
        <v>24</v>
      </c>
      <c r="I285" s="24" t="str">
        <f>'120Nm 22mm 1.52m-min'!H72</f>
        <v>R</v>
      </c>
      <c r="J285" s="35">
        <f>'120Nm 22mm 1.52m-min'!I72</f>
        <v>28</v>
      </c>
      <c r="K285" s="35">
        <f>'120Nm 22mm 1.52m-min'!J72</f>
        <v>35</v>
      </c>
      <c r="L285" s="25" t="str">
        <f>'120Nm 22mm 1.52m-min'!K72</f>
        <v>Su richiesta</v>
      </c>
      <c r="M285" s="24" t="str">
        <f>'120Nm 22mm 1.52m-min'!L72</f>
        <v>Acciaio inox</v>
      </c>
      <c r="N285" s="25">
        <f>'120Nm 22mm 1.52m-min'!M72</f>
        <v>146.37</v>
      </c>
      <c r="O285" s="37">
        <f>'120Nm 22mm 1.52m-min'!N72</f>
        <v>120</v>
      </c>
      <c r="P285" s="41">
        <f>'120Nm 22mm 1.52m-min'!O72</f>
        <v>22</v>
      </c>
      <c r="Q285" s="46">
        <f>'120Nm 22mm 1.52m-min'!P72</f>
        <v>1.5209999999999999</v>
      </c>
      <c r="R285" s="14">
        <f>'120Nm 22mm 1.52m-min'!Q72</f>
        <v>64.166666666666671</v>
      </c>
      <c r="S285" s="26">
        <f>'120Nm 22mm 1.52m-min'!R72</f>
        <v>1</v>
      </c>
      <c r="T285" s="24"/>
      <c r="U285" s="24"/>
    </row>
    <row r="286" spans="1:21" hidden="1" x14ac:dyDescent="0.25">
      <c r="A286" s="24">
        <f>'240Nm 11mm 0.76m-min'!A71</f>
        <v>4674762</v>
      </c>
      <c r="B286" s="51">
        <f>Table156[[#This Row],[Durata d''esercizio min. Doppie corse]]/(Cycle_max*60*24)</f>
        <v>92.753214285714279</v>
      </c>
      <c r="C286" s="49">
        <f>'240Nm 11mm 0.76m-min'!B71</f>
        <v>2.0019999999999998</v>
      </c>
      <c r="D286" s="24" t="str">
        <f>'240Nm 11mm 0.76m-min'!C71</f>
        <v>Ds18x24</v>
      </c>
      <c r="E286" s="24" t="str">
        <f>'240Nm 11mm 0.76m-min'!D71</f>
        <v>Ds</v>
      </c>
      <c r="F286" s="35">
        <f>'240Nm 11mm 0.76m-min'!E71</f>
        <v>18</v>
      </c>
      <c r="G286" s="14" t="e">
        <f>'240Nm 11mm 0.76m-min'!F71</f>
        <v>#N/A</v>
      </c>
      <c r="H286" s="41">
        <f>'240Nm 11mm 0.76m-min'!G71</f>
        <v>24</v>
      </c>
      <c r="I286" s="24" t="str">
        <f>'240Nm 11mm 0.76m-min'!H71</f>
        <v>R</v>
      </c>
      <c r="J286" s="35">
        <f>'240Nm 11mm 0.76m-min'!I71</f>
        <v>28</v>
      </c>
      <c r="K286" s="35">
        <f>'240Nm 11mm 0.76m-min'!J71</f>
        <v>35</v>
      </c>
      <c r="L286" s="25" t="str">
        <f>'240Nm 11mm 0.76m-min'!K71</f>
        <v>Su richiesta</v>
      </c>
      <c r="M286" s="24" t="str">
        <f>'240Nm 11mm 0.76m-min'!L71</f>
        <v>Alluminio</v>
      </c>
      <c r="N286" s="25">
        <f>'240Nm 11mm 0.76m-min'!M71</f>
        <v>243</v>
      </c>
      <c r="O286" s="37">
        <f>'240Nm 11mm 0.76m-min'!N71</f>
        <v>240</v>
      </c>
      <c r="P286" s="41">
        <f>'240Nm 11mm 0.76m-min'!O71</f>
        <v>11</v>
      </c>
      <c r="Q286" s="46">
        <f>'240Nm 11mm 0.76m-min'!P71</f>
        <v>0.76049999999999995</v>
      </c>
      <c r="R286" s="14">
        <f>'240Nm 11mm 0.76m-min'!Q71</f>
        <v>32.083333333333336</v>
      </c>
      <c r="S286" s="26">
        <f>'240Nm 11mm 0.76m-min'!R71</f>
        <v>1</v>
      </c>
      <c r="T286" s="24"/>
      <c r="U286" s="24"/>
    </row>
    <row r="287" spans="1:21" hidden="1" x14ac:dyDescent="0.25">
      <c r="A287" s="24">
        <f>'240Nm 11mm 0.76m-min'!A72</f>
        <v>4674762</v>
      </c>
      <c r="B287" s="51">
        <f>Table156[[#This Row],[Durata d''esercizio min. Doppie corse]]/(Cycle_max*60*24)</f>
        <v>92.753214285714279</v>
      </c>
      <c r="C287" s="49">
        <f>'240Nm 11mm 0.76m-min'!B72</f>
        <v>2.0019999999999998</v>
      </c>
      <c r="D287" s="24" t="str">
        <f>'240Nm 11mm 0.76m-min'!C72</f>
        <v>Ds18x24</v>
      </c>
      <c r="E287" s="24" t="str">
        <f>'240Nm 11mm 0.76m-min'!D72</f>
        <v>Ds</v>
      </c>
      <c r="F287" s="35">
        <f>'240Nm 11mm 0.76m-min'!E72</f>
        <v>18</v>
      </c>
      <c r="G287" s="14" t="e">
        <f>'240Nm 11mm 0.76m-min'!F72</f>
        <v>#N/A</v>
      </c>
      <c r="H287" s="41">
        <f>'240Nm 11mm 0.76m-min'!G72</f>
        <v>24</v>
      </c>
      <c r="I287" s="24" t="str">
        <f>'240Nm 11mm 0.76m-min'!H72</f>
        <v>R</v>
      </c>
      <c r="J287" s="35">
        <f>'240Nm 11mm 0.76m-min'!I72</f>
        <v>28</v>
      </c>
      <c r="K287" s="35">
        <f>'240Nm 11mm 0.76m-min'!J72</f>
        <v>35</v>
      </c>
      <c r="L287" s="25" t="str">
        <f>'240Nm 11mm 0.76m-min'!K72</f>
        <v>Su richiesta</v>
      </c>
      <c r="M287" s="24" t="str">
        <f>'240Nm 11mm 0.76m-min'!L72</f>
        <v>Acciaio inox</v>
      </c>
      <c r="N287" s="25">
        <f>'240Nm 11mm 0.76m-min'!M72</f>
        <v>146.37</v>
      </c>
      <c r="O287" s="37">
        <f>'240Nm 11mm 0.76m-min'!N72</f>
        <v>240</v>
      </c>
      <c r="P287" s="41">
        <f>'240Nm 11mm 0.76m-min'!O72</f>
        <v>11</v>
      </c>
      <c r="Q287" s="46">
        <f>'240Nm 11mm 0.76m-min'!P72</f>
        <v>0.76049999999999995</v>
      </c>
      <c r="R287" s="14">
        <f>'240Nm 11mm 0.76m-min'!Q72</f>
        <v>32.083333333333336</v>
      </c>
      <c r="S287" s="26">
        <f>'240Nm 11mm 0.76m-min'!R72</f>
        <v>1</v>
      </c>
      <c r="T287" s="24"/>
      <c r="U287" s="24"/>
    </row>
    <row r="288" spans="1:21" hidden="1" x14ac:dyDescent="0.25">
      <c r="A288" s="24">
        <f>'80Nm 33mm 2.28m-min'!A71</f>
        <v>4588379</v>
      </c>
      <c r="B288" s="51">
        <f>Table156[[#This Row],[Durata d''esercizio min. Doppie corse]]/(Cycle_max*60*24)</f>
        <v>91.039265873015879</v>
      </c>
      <c r="C288" s="49">
        <f>'80Nm 33mm 2.28m-min'!B71</f>
        <v>0.44600000000000001</v>
      </c>
      <c r="D288" s="24" t="str">
        <f>'80Nm 33mm 2.28m-min'!C71</f>
        <v>Tr20x8P4</v>
      </c>
      <c r="E288" s="24" t="str">
        <f>'80Nm 33mm 2.28m-min'!D71</f>
        <v>Tr</v>
      </c>
      <c r="F288" s="35">
        <f>'80Nm 33mm 2.28m-min'!E71</f>
        <v>20</v>
      </c>
      <c r="G288" s="14">
        <f>'80Nm 33mm 2.28m-min'!F71</f>
        <v>8</v>
      </c>
      <c r="H288" s="41">
        <f>'80Nm 33mm 2.28m-min'!G71</f>
        <v>4</v>
      </c>
      <c r="I288" s="24" t="str">
        <f>'80Nm 33mm 2.28m-min'!H71</f>
        <v>R</v>
      </c>
      <c r="J288" s="35">
        <f>'80Nm 33mm 2.28m-min'!I71</f>
        <v>32</v>
      </c>
      <c r="K288" s="35">
        <f>'80Nm 33mm 2.28m-min'!J71</f>
        <v>44</v>
      </c>
      <c r="L288" s="25">
        <f>'80Nm 33mm 2.28m-min'!K71</f>
        <v>17.920000000000002</v>
      </c>
      <c r="M288" s="24" t="str">
        <f>'80Nm 33mm 2.28m-min'!L71</f>
        <v>Acciaio inox</v>
      </c>
      <c r="N288" s="25">
        <f>'80Nm 33mm 2.28m-min'!M71</f>
        <v>147.88999999999999</v>
      </c>
      <c r="O288" s="37">
        <f>'80Nm 33mm 2.28m-min'!N71</f>
        <v>80</v>
      </c>
      <c r="P288" s="41">
        <f>'80Nm 33mm 2.28m-min'!O71</f>
        <v>33</v>
      </c>
      <c r="Q288" s="46">
        <f>'80Nm 33mm 2.28m-min'!P71</f>
        <v>2.2810000000000001</v>
      </c>
      <c r="R288" s="14">
        <f>'80Nm 33mm 2.28m-min'!Q71</f>
        <v>577.5</v>
      </c>
      <c r="S288" s="26">
        <f>'80Nm 33mm 2.28m-min'!R71</f>
        <v>1</v>
      </c>
      <c r="T288" s="24"/>
      <c r="U288" s="24"/>
    </row>
    <row r="289" spans="1:21" hidden="1" x14ac:dyDescent="0.25">
      <c r="A289" s="24">
        <f>'120Nm 22mm 1.52m-min'!A73</f>
        <v>4588379</v>
      </c>
      <c r="B289" s="51">
        <f>Table156[[#This Row],[Durata d''esercizio min. Doppie corse]]/(Cycle_max*60*24)</f>
        <v>91.039265873015879</v>
      </c>
      <c r="C289" s="49">
        <f>'120Nm 22mm 1.52m-min'!B73</f>
        <v>0.63900000000000001</v>
      </c>
      <c r="D289" s="24" t="str">
        <f>'120Nm 22mm 1.52m-min'!C73</f>
        <v>Tr20x8P4</v>
      </c>
      <c r="E289" s="24" t="str">
        <f>'120Nm 22mm 1.52m-min'!D73</f>
        <v>Tr</v>
      </c>
      <c r="F289" s="35">
        <f>'120Nm 22mm 1.52m-min'!E73</f>
        <v>20</v>
      </c>
      <c r="G289" s="14">
        <f>'120Nm 22mm 1.52m-min'!F73</f>
        <v>8</v>
      </c>
      <c r="H289" s="41">
        <f>'120Nm 22mm 1.52m-min'!G73</f>
        <v>4</v>
      </c>
      <c r="I289" s="24" t="str">
        <f>'120Nm 22mm 1.52m-min'!H73</f>
        <v>R</v>
      </c>
      <c r="J289" s="35">
        <f>'120Nm 22mm 1.52m-min'!I73</f>
        <v>32</v>
      </c>
      <c r="K289" s="35">
        <f>'120Nm 22mm 1.52m-min'!J73</f>
        <v>44</v>
      </c>
      <c r="L289" s="25">
        <f>'120Nm 22mm 1.52m-min'!K73</f>
        <v>17.920000000000002</v>
      </c>
      <c r="M289" s="24" t="str">
        <f>'120Nm 22mm 1.52m-min'!L73</f>
        <v>Acciaio inox</v>
      </c>
      <c r="N289" s="25">
        <f>'120Nm 22mm 1.52m-min'!M73</f>
        <v>147.88999999999999</v>
      </c>
      <c r="O289" s="37">
        <f>'120Nm 22mm 1.52m-min'!N73</f>
        <v>120</v>
      </c>
      <c r="P289" s="41">
        <f>'120Nm 22mm 1.52m-min'!O73</f>
        <v>22</v>
      </c>
      <c r="Q289" s="46">
        <f>'120Nm 22mm 1.52m-min'!P73</f>
        <v>1.5209999999999999</v>
      </c>
      <c r="R289" s="14">
        <f>'120Nm 22mm 1.52m-min'!Q73</f>
        <v>385</v>
      </c>
      <c r="S289" s="26">
        <f>'120Nm 22mm 1.52m-min'!R73</f>
        <v>1</v>
      </c>
      <c r="T289" s="24"/>
      <c r="U289" s="24"/>
    </row>
    <row r="290" spans="1:21" hidden="1" x14ac:dyDescent="0.25">
      <c r="A290" s="24">
        <f>'240Nm 11mm 0.76m-min'!A73</f>
        <v>4588379</v>
      </c>
      <c r="B290" s="51">
        <f>Table156[[#This Row],[Durata d''esercizio min. Doppie corse]]/(Cycle_max*60*24)</f>
        <v>91.039265873015879</v>
      </c>
      <c r="C290" s="49">
        <f>'240Nm 11mm 0.76m-min'!B73</f>
        <v>1.2170000000000001</v>
      </c>
      <c r="D290" s="24" t="str">
        <f>'240Nm 11mm 0.76m-min'!C73</f>
        <v>Tr20x8P4</v>
      </c>
      <c r="E290" s="24" t="str">
        <f>'240Nm 11mm 0.76m-min'!D73</f>
        <v>Tr</v>
      </c>
      <c r="F290" s="35">
        <f>'240Nm 11mm 0.76m-min'!E73</f>
        <v>20</v>
      </c>
      <c r="G290" s="14">
        <f>'240Nm 11mm 0.76m-min'!F73</f>
        <v>8</v>
      </c>
      <c r="H290" s="41">
        <f>'240Nm 11mm 0.76m-min'!G73</f>
        <v>4</v>
      </c>
      <c r="I290" s="24" t="str">
        <f>'240Nm 11mm 0.76m-min'!H73</f>
        <v>R</v>
      </c>
      <c r="J290" s="35">
        <f>'240Nm 11mm 0.76m-min'!I73</f>
        <v>32</v>
      </c>
      <c r="K290" s="35">
        <f>'240Nm 11mm 0.76m-min'!J73</f>
        <v>44</v>
      </c>
      <c r="L290" s="25">
        <f>'240Nm 11mm 0.76m-min'!K73</f>
        <v>17.920000000000002</v>
      </c>
      <c r="M290" s="24" t="str">
        <f>'240Nm 11mm 0.76m-min'!L73</f>
        <v>Acciaio inox</v>
      </c>
      <c r="N290" s="25">
        <f>'240Nm 11mm 0.76m-min'!M73</f>
        <v>147.88999999999999</v>
      </c>
      <c r="O290" s="37">
        <f>'240Nm 11mm 0.76m-min'!N73</f>
        <v>240</v>
      </c>
      <c r="P290" s="41">
        <f>'240Nm 11mm 0.76m-min'!O73</f>
        <v>11</v>
      </c>
      <c r="Q290" s="46">
        <f>'240Nm 11mm 0.76m-min'!P73</f>
        <v>0.76049999999999995</v>
      </c>
      <c r="R290" s="14">
        <f>'240Nm 11mm 0.76m-min'!Q73</f>
        <v>192.5</v>
      </c>
      <c r="S290" s="26">
        <f>'240Nm 11mm 0.76m-min'!R73</f>
        <v>1</v>
      </c>
      <c r="T290" s="24"/>
      <c r="U290" s="24"/>
    </row>
    <row r="291" spans="1:21" hidden="1" x14ac:dyDescent="0.25">
      <c r="A291" s="24">
        <f>'80Nm 33mm 2.28m-min'!A72</f>
        <v>4512239</v>
      </c>
      <c r="B291" s="51">
        <f>Table156[[#This Row],[Durata d''esercizio min. Doppie corse]]/(Cycle_max*60*24)</f>
        <v>89.528551587301592</v>
      </c>
      <c r="C291" s="49">
        <f>'80Nm 33mm 2.28m-min'!B72</f>
        <v>2.1819999999999999</v>
      </c>
      <c r="D291" s="24" t="str">
        <f>'80Nm 33mm 2.28m-min'!C72</f>
        <v>Ds20x80</v>
      </c>
      <c r="E291" s="24" t="str">
        <f>'80Nm 33mm 2.28m-min'!D72</f>
        <v>Ds</v>
      </c>
      <c r="F291" s="35">
        <f>'80Nm 33mm 2.28m-min'!E72</f>
        <v>20</v>
      </c>
      <c r="G291" s="14" t="e">
        <f>'80Nm 33mm 2.28m-min'!F72</f>
        <v>#N/A</v>
      </c>
      <c r="H291" s="41">
        <f>'80Nm 33mm 2.28m-min'!G72</f>
        <v>80</v>
      </c>
      <c r="I291" s="24" t="str">
        <f>'80Nm 33mm 2.28m-min'!H72</f>
        <v>R</v>
      </c>
      <c r="J291" s="35">
        <f>'80Nm 33mm 2.28m-min'!I72</f>
        <v>32</v>
      </c>
      <c r="K291" s="35">
        <f>'80Nm 33mm 2.28m-min'!J72</f>
        <v>44</v>
      </c>
      <c r="L291" s="25">
        <f>'80Nm 33mm 2.28m-min'!K72</f>
        <v>27.17</v>
      </c>
      <c r="M291" s="24" t="str">
        <f>'80Nm 33mm 2.28m-min'!L72</f>
        <v>Alluminio</v>
      </c>
      <c r="N291" s="25">
        <f>'80Nm 33mm 2.28m-min'!M72</f>
        <v>270</v>
      </c>
      <c r="O291" s="37">
        <f>'80Nm 33mm 2.28m-min'!N72</f>
        <v>80</v>
      </c>
      <c r="P291" s="41">
        <f>'80Nm 33mm 2.28m-min'!O72</f>
        <v>33</v>
      </c>
      <c r="Q291" s="46">
        <f>'80Nm 33mm 2.28m-min'!P72</f>
        <v>2.2810000000000001</v>
      </c>
      <c r="R291" s="14">
        <f>'80Nm 33mm 2.28m-min'!Q72</f>
        <v>28.875</v>
      </c>
      <c r="S291" s="26">
        <f>'80Nm 33mm 2.28m-min'!R72</f>
        <v>1</v>
      </c>
      <c r="T291" s="24"/>
      <c r="U291" s="24"/>
    </row>
    <row r="292" spans="1:21" hidden="1" x14ac:dyDescent="0.25">
      <c r="A292" s="24">
        <f>'80Nm 33mm 2.28m-min'!A73</f>
        <v>4512239</v>
      </c>
      <c r="B292" s="51">
        <f>Table156[[#This Row],[Durata d''esercizio min. Doppie corse]]/(Cycle_max*60*24)</f>
        <v>89.528551587301592</v>
      </c>
      <c r="C292" s="49">
        <f>'80Nm 33mm 2.28m-min'!B73</f>
        <v>2.1819999999999999</v>
      </c>
      <c r="D292" s="24" t="str">
        <f>'80Nm 33mm 2.28m-min'!C73</f>
        <v>Ds20x80</v>
      </c>
      <c r="E292" s="24" t="str">
        <f>'80Nm 33mm 2.28m-min'!D73</f>
        <v>Ds</v>
      </c>
      <c r="F292" s="35">
        <f>'80Nm 33mm 2.28m-min'!E73</f>
        <v>20</v>
      </c>
      <c r="G292" s="14" t="e">
        <f>'80Nm 33mm 2.28m-min'!F73</f>
        <v>#N/A</v>
      </c>
      <c r="H292" s="41">
        <f>'80Nm 33mm 2.28m-min'!G73</f>
        <v>80</v>
      </c>
      <c r="I292" s="24" t="str">
        <f>'80Nm 33mm 2.28m-min'!H73</f>
        <v>R</v>
      </c>
      <c r="J292" s="35">
        <f>'80Nm 33mm 2.28m-min'!I73</f>
        <v>32</v>
      </c>
      <c r="K292" s="35">
        <f>'80Nm 33mm 2.28m-min'!J73</f>
        <v>44</v>
      </c>
      <c r="L292" s="25">
        <f>'80Nm 33mm 2.28m-min'!K73</f>
        <v>27.17</v>
      </c>
      <c r="M292" s="24" t="str">
        <f>'80Nm 33mm 2.28m-min'!L73</f>
        <v>Acciaio inox</v>
      </c>
      <c r="N292" s="25">
        <f>'80Nm 33mm 2.28m-min'!M73</f>
        <v>164.82</v>
      </c>
      <c r="O292" s="37">
        <f>'80Nm 33mm 2.28m-min'!N73</f>
        <v>80</v>
      </c>
      <c r="P292" s="41">
        <f>'80Nm 33mm 2.28m-min'!O73</f>
        <v>33</v>
      </c>
      <c r="Q292" s="46">
        <f>'80Nm 33mm 2.28m-min'!P73</f>
        <v>2.2810000000000001</v>
      </c>
      <c r="R292" s="14">
        <f>'80Nm 33mm 2.28m-min'!Q73</f>
        <v>28.875</v>
      </c>
      <c r="S292" s="26">
        <f>'80Nm 33mm 2.28m-min'!R73</f>
        <v>1</v>
      </c>
      <c r="T292" s="24"/>
      <c r="U292" s="24"/>
    </row>
    <row r="293" spans="1:21" hidden="1" x14ac:dyDescent="0.25">
      <c r="A293" s="24">
        <f>'120Nm 22mm 1.52m-min'!A74</f>
        <v>4512239</v>
      </c>
      <c r="B293" s="51">
        <f>Table156[[#This Row],[Durata d''esercizio min. Doppie corse]]/(Cycle_max*60*24)</f>
        <v>89.528551587301592</v>
      </c>
      <c r="C293" s="49">
        <f>'120Nm 22mm 1.52m-min'!B74</f>
        <v>3.2429999999999999</v>
      </c>
      <c r="D293" s="24" t="str">
        <f>'120Nm 22mm 1.52m-min'!C74</f>
        <v>Ds20x80</v>
      </c>
      <c r="E293" s="24" t="str">
        <f>'120Nm 22mm 1.52m-min'!D74</f>
        <v>Ds</v>
      </c>
      <c r="F293" s="35">
        <f>'120Nm 22mm 1.52m-min'!E74</f>
        <v>20</v>
      </c>
      <c r="G293" s="14" t="e">
        <f>'120Nm 22mm 1.52m-min'!F74</f>
        <v>#N/A</v>
      </c>
      <c r="H293" s="41">
        <f>'120Nm 22mm 1.52m-min'!G74</f>
        <v>80</v>
      </c>
      <c r="I293" s="24" t="str">
        <f>'120Nm 22mm 1.52m-min'!H74</f>
        <v>R</v>
      </c>
      <c r="J293" s="35">
        <f>'120Nm 22mm 1.52m-min'!I74</f>
        <v>32</v>
      </c>
      <c r="K293" s="35">
        <f>'120Nm 22mm 1.52m-min'!J74</f>
        <v>44</v>
      </c>
      <c r="L293" s="25">
        <f>'120Nm 22mm 1.52m-min'!K74</f>
        <v>27.17</v>
      </c>
      <c r="M293" s="24" t="str">
        <f>'120Nm 22mm 1.52m-min'!L74</f>
        <v>Alluminio</v>
      </c>
      <c r="N293" s="25">
        <f>'120Nm 22mm 1.52m-min'!M74</f>
        <v>270</v>
      </c>
      <c r="O293" s="37">
        <f>'120Nm 22mm 1.52m-min'!N74</f>
        <v>120</v>
      </c>
      <c r="P293" s="41">
        <f>'120Nm 22mm 1.52m-min'!O74</f>
        <v>22</v>
      </c>
      <c r="Q293" s="46">
        <f>'120Nm 22mm 1.52m-min'!P74</f>
        <v>1.5209999999999999</v>
      </c>
      <c r="R293" s="14">
        <f>'120Nm 22mm 1.52m-min'!Q74</f>
        <v>19.25</v>
      </c>
      <c r="S293" s="26">
        <f>'120Nm 22mm 1.52m-min'!R74</f>
        <v>1</v>
      </c>
      <c r="T293" s="24"/>
      <c r="U293" s="24"/>
    </row>
    <row r="294" spans="1:21" hidden="1" x14ac:dyDescent="0.25">
      <c r="A294" s="24">
        <f>'120Nm 22mm 1.52m-min'!A75</f>
        <v>4512239</v>
      </c>
      <c r="B294" s="51">
        <f>Table156[[#This Row],[Durata d''esercizio min. Doppie corse]]/(Cycle_max*60*24)</f>
        <v>89.528551587301592</v>
      </c>
      <c r="C294" s="49">
        <f>'120Nm 22mm 1.52m-min'!B75</f>
        <v>3.2429999999999999</v>
      </c>
      <c r="D294" s="24" t="str">
        <f>'120Nm 22mm 1.52m-min'!C75</f>
        <v>Ds20x80</v>
      </c>
      <c r="E294" s="24" t="str">
        <f>'120Nm 22mm 1.52m-min'!D75</f>
        <v>Ds</v>
      </c>
      <c r="F294" s="35">
        <f>'120Nm 22mm 1.52m-min'!E75</f>
        <v>20</v>
      </c>
      <c r="G294" s="14" t="e">
        <f>'120Nm 22mm 1.52m-min'!F75</f>
        <v>#N/A</v>
      </c>
      <c r="H294" s="41">
        <f>'120Nm 22mm 1.52m-min'!G75</f>
        <v>80</v>
      </c>
      <c r="I294" s="24" t="str">
        <f>'120Nm 22mm 1.52m-min'!H75</f>
        <v>R</v>
      </c>
      <c r="J294" s="35">
        <f>'120Nm 22mm 1.52m-min'!I75</f>
        <v>32</v>
      </c>
      <c r="K294" s="35">
        <f>'120Nm 22mm 1.52m-min'!J75</f>
        <v>44</v>
      </c>
      <c r="L294" s="25">
        <f>'120Nm 22mm 1.52m-min'!K75</f>
        <v>27.17</v>
      </c>
      <c r="M294" s="24" t="str">
        <f>'120Nm 22mm 1.52m-min'!L75</f>
        <v>Acciaio inox</v>
      </c>
      <c r="N294" s="25">
        <f>'120Nm 22mm 1.52m-min'!M75</f>
        <v>164.82</v>
      </c>
      <c r="O294" s="37">
        <f>'120Nm 22mm 1.52m-min'!N75</f>
        <v>120</v>
      </c>
      <c r="P294" s="41">
        <f>'120Nm 22mm 1.52m-min'!O75</f>
        <v>22</v>
      </c>
      <c r="Q294" s="46">
        <f>'120Nm 22mm 1.52m-min'!P75</f>
        <v>1.5209999999999999</v>
      </c>
      <c r="R294" s="14">
        <f>'120Nm 22mm 1.52m-min'!Q75</f>
        <v>19.25</v>
      </c>
      <c r="S294" s="26">
        <f>'120Nm 22mm 1.52m-min'!R75</f>
        <v>1</v>
      </c>
      <c r="T294" s="24"/>
      <c r="U294" s="24"/>
    </row>
    <row r="295" spans="1:21" hidden="1" x14ac:dyDescent="0.25">
      <c r="A295" s="24">
        <f>'240Nm 11mm 0.76m-min'!A74</f>
        <v>4512239</v>
      </c>
      <c r="B295" s="51">
        <f>Table156[[#This Row],[Durata d''esercizio min. Doppie corse]]/(Cycle_max*60*24)</f>
        <v>89.528551587301592</v>
      </c>
      <c r="C295" s="49">
        <f>'240Nm 11mm 0.76m-min'!B74</f>
        <v>6.4260000000000002</v>
      </c>
      <c r="D295" s="24" t="str">
        <f>'240Nm 11mm 0.76m-min'!C74</f>
        <v>Ds20x80</v>
      </c>
      <c r="E295" s="24" t="str">
        <f>'240Nm 11mm 0.76m-min'!D74</f>
        <v>Ds</v>
      </c>
      <c r="F295" s="35">
        <f>'240Nm 11mm 0.76m-min'!E74</f>
        <v>20</v>
      </c>
      <c r="G295" s="14" t="e">
        <f>'240Nm 11mm 0.76m-min'!F74</f>
        <v>#N/A</v>
      </c>
      <c r="H295" s="41">
        <f>'240Nm 11mm 0.76m-min'!G74</f>
        <v>80</v>
      </c>
      <c r="I295" s="24" t="str">
        <f>'240Nm 11mm 0.76m-min'!H74</f>
        <v>R</v>
      </c>
      <c r="J295" s="35">
        <f>'240Nm 11mm 0.76m-min'!I74</f>
        <v>32</v>
      </c>
      <c r="K295" s="35">
        <f>'240Nm 11mm 0.76m-min'!J74</f>
        <v>44</v>
      </c>
      <c r="L295" s="25">
        <f>'240Nm 11mm 0.76m-min'!K74</f>
        <v>27.17</v>
      </c>
      <c r="M295" s="24" t="str">
        <f>'240Nm 11mm 0.76m-min'!L74</f>
        <v>Alluminio</v>
      </c>
      <c r="N295" s="25">
        <f>'240Nm 11mm 0.76m-min'!M74</f>
        <v>270</v>
      </c>
      <c r="O295" s="37">
        <f>'240Nm 11mm 0.76m-min'!N74</f>
        <v>240</v>
      </c>
      <c r="P295" s="41">
        <f>'240Nm 11mm 0.76m-min'!O74</f>
        <v>11</v>
      </c>
      <c r="Q295" s="46">
        <f>'240Nm 11mm 0.76m-min'!P74</f>
        <v>0.76049999999999995</v>
      </c>
      <c r="R295" s="14">
        <f>'240Nm 11mm 0.76m-min'!Q74</f>
        <v>9.625</v>
      </c>
      <c r="S295" s="26">
        <f>'240Nm 11mm 0.76m-min'!R74</f>
        <v>1</v>
      </c>
      <c r="T295" s="24"/>
      <c r="U295" s="24"/>
    </row>
    <row r="296" spans="1:21" hidden="1" x14ac:dyDescent="0.25">
      <c r="A296" s="24">
        <f>'240Nm 11mm 0.76m-min'!A75</f>
        <v>4512239</v>
      </c>
      <c r="B296" s="51">
        <f>Table156[[#This Row],[Durata d''esercizio min. Doppie corse]]/(Cycle_max*60*24)</f>
        <v>89.528551587301592</v>
      </c>
      <c r="C296" s="49">
        <f>'240Nm 11mm 0.76m-min'!B75</f>
        <v>6.4260000000000002</v>
      </c>
      <c r="D296" s="24" t="str">
        <f>'240Nm 11mm 0.76m-min'!C75</f>
        <v>Ds20x80</v>
      </c>
      <c r="E296" s="24" t="str">
        <f>'240Nm 11mm 0.76m-min'!D75</f>
        <v>Ds</v>
      </c>
      <c r="F296" s="35">
        <f>'240Nm 11mm 0.76m-min'!E75</f>
        <v>20</v>
      </c>
      <c r="G296" s="14" t="e">
        <f>'240Nm 11mm 0.76m-min'!F75</f>
        <v>#N/A</v>
      </c>
      <c r="H296" s="41">
        <f>'240Nm 11mm 0.76m-min'!G75</f>
        <v>80</v>
      </c>
      <c r="I296" s="24" t="str">
        <f>'240Nm 11mm 0.76m-min'!H75</f>
        <v>R</v>
      </c>
      <c r="J296" s="35">
        <f>'240Nm 11mm 0.76m-min'!I75</f>
        <v>32</v>
      </c>
      <c r="K296" s="35">
        <f>'240Nm 11mm 0.76m-min'!J75</f>
        <v>44</v>
      </c>
      <c r="L296" s="25">
        <f>'240Nm 11mm 0.76m-min'!K75</f>
        <v>27.17</v>
      </c>
      <c r="M296" s="24" t="str">
        <f>'240Nm 11mm 0.76m-min'!L75</f>
        <v>Acciaio inox</v>
      </c>
      <c r="N296" s="25">
        <f>'240Nm 11mm 0.76m-min'!M75</f>
        <v>164.82</v>
      </c>
      <c r="O296" s="37">
        <f>'240Nm 11mm 0.76m-min'!N75</f>
        <v>240</v>
      </c>
      <c r="P296" s="41">
        <f>'240Nm 11mm 0.76m-min'!O75</f>
        <v>11</v>
      </c>
      <c r="Q296" s="46">
        <f>'240Nm 11mm 0.76m-min'!P75</f>
        <v>0.76049999999999995</v>
      </c>
      <c r="R296" s="14">
        <f>'240Nm 11mm 0.76m-min'!Q75</f>
        <v>9.625</v>
      </c>
      <c r="S296" s="26">
        <f>'240Nm 11mm 0.76m-min'!R75</f>
        <v>1</v>
      </c>
      <c r="T296" s="24"/>
      <c r="U296" s="24"/>
    </row>
    <row r="297" spans="1:21" hidden="1" x14ac:dyDescent="0.25">
      <c r="A297" s="24">
        <f>'80Nm 33mm 2.28m-min'!A74</f>
        <v>4497038</v>
      </c>
      <c r="B297" s="51">
        <f>Table156[[#This Row],[Durata d''esercizio min. Doppie corse]]/(Cycle_max*60*24)</f>
        <v>89.226944444444442</v>
      </c>
      <c r="C297" s="49">
        <f>'80Nm 33mm 2.28m-min'!B74</f>
        <v>2.6640000000000001</v>
      </c>
      <c r="D297" s="24" t="str">
        <f>'80Nm 33mm 2.28m-min'!C74</f>
        <v>Ds20x90</v>
      </c>
      <c r="E297" s="24" t="str">
        <f>'80Nm 33mm 2.28m-min'!D74</f>
        <v>Ds</v>
      </c>
      <c r="F297" s="35">
        <f>'80Nm 33mm 2.28m-min'!E74</f>
        <v>20</v>
      </c>
      <c r="G297" s="14" t="e">
        <f>'80Nm 33mm 2.28m-min'!F74</f>
        <v>#N/A</v>
      </c>
      <c r="H297" s="41">
        <f>'80Nm 33mm 2.28m-min'!G74</f>
        <v>90</v>
      </c>
      <c r="I297" s="24" t="str">
        <f>'80Nm 33mm 2.28m-min'!H74</f>
        <v>R</v>
      </c>
      <c r="J297" s="35">
        <f>'80Nm 33mm 2.28m-min'!I74</f>
        <v>32</v>
      </c>
      <c r="K297" s="35">
        <f>'80Nm 33mm 2.28m-min'!J74</f>
        <v>44</v>
      </c>
      <c r="L297" s="25">
        <f>'80Nm 33mm 2.28m-min'!K74</f>
        <v>27.17</v>
      </c>
      <c r="M297" s="24" t="str">
        <f>'80Nm 33mm 2.28m-min'!L74</f>
        <v>Alluminio</v>
      </c>
      <c r="N297" s="25">
        <f>'80Nm 33mm 2.28m-min'!M74</f>
        <v>270</v>
      </c>
      <c r="O297" s="37">
        <f>'80Nm 33mm 2.28m-min'!N74</f>
        <v>80</v>
      </c>
      <c r="P297" s="41">
        <f>'80Nm 33mm 2.28m-min'!O74</f>
        <v>33</v>
      </c>
      <c r="Q297" s="46">
        <f>'80Nm 33mm 2.28m-min'!P74</f>
        <v>2.2810000000000001</v>
      </c>
      <c r="R297" s="14">
        <f>'80Nm 33mm 2.28m-min'!Q74</f>
        <v>25.666666666666668</v>
      </c>
      <c r="S297" s="26">
        <f>'80Nm 33mm 2.28m-min'!R74</f>
        <v>1</v>
      </c>
      <c r="T297" s="24"/>
      <c r="U297" s="24"/>
    </row>
    <row r="298" spans="1:21" hidden="1" x14ac:dyDescent="0.25">
      <c r="A298" s="24">
        <f>'80Nm 33mm 2.28m-min'!A75</f>
        <v>4497038</v>
      </c>
      <c r="B298" s="51">
        <f>Table156[[#This Row],[Durata d''esercizio min. Doppie corse]]/(Cycle_max*60*24)</f>
        <v>89.226944444444442</v>
      </c>
      <c r="C298" s="49">
        <f>'80Nm 33mm 2.28m-min'!B75</f>
        <v>2.6640000000000001</v>
      </c>
      <c r="D298" s="24" t="str">
        <f>'80Nm 33mm 2.28m-min'!C75</f>
        <v>Ds20x90</v>
      </c>
      <c r="E298" s="24" t="str">
        <f>'80Nm 33mm 2.28m-min'!D75</f>
        <v>Ds</v>
      </c>
      <c r="F298" s="35">
        <f>'80Nm 33mm 2.28m-min'!E75</f>
        <v>20</v>
      </c>
      <c r="G298" s="14" t="e">
        <f>'80Nm 33mm 2.28m-min'!F75</f>
        <v>#N/A</v>
      </c>
      <c r="H298" s="41">
        <f>'80Nm 33mm 2.28m-min'!G75</f>
        <v>90</v>
      </c>
      <c r="I298" s="24" t="str">
        <f>'80Nm 33mm 2.28m-min'!H75</f>
        <v>R</v>
      </c>
      <c r="J298" s="35">
        <f>'80Nm 33mm 2.28m-min'!I75</f>
        <v>32</v>
      </c>
      <c r="K298" s="35">
        <f>'80Nm 33mm 2.28m-min'!J75</f>
        <v>44</v>
      </c>
      <c r="L298" s="25">
        <f>'80Nm 33mm 2.28m-min'!K75</f>
        <v>27.17</v>
      </c>
      <c r="M298" s="24" t="str">
        <f>'80Nm 33mm 2.28m-min'!L75</f>
        <v>Acciaio inox</v>
      </c>
      <c r="N298" s="25">
        <f>'80Nm 33mm 2.28m-min'!M75</f>
        <v>167.28</v>
      </c>
      <c r="O298" s="37">
        <f>'80Nm 33mm 2.28m-min'!N75</f>
        <v>80</v>
      </c>
      <c r="P298" s="41">
        <f>'80Nm 33mm 2.28m-min'!O75</f>
        <v>33</v>
      </c>
      <c r="Q298" s="46">
        <f>'80Nm 33mm 2.28m-min'!P75</f>
        <v>2.2810000000000001</v>
      </c>
      <c r="R298" s="14">
        <f>'80Nm 33mm 2.28m-min'!Q75</f>
        <v>25.666666666666668</v>
      </c>
      <c r="S298" s="26">
        <f>'80Nm 33mm 2.28m-min'!R75</f>
        <v>1</v>
      </c>
      <c r="T298" s="24"/>
      <c r="U298" s="24"/>
    </row>
    <row r="299" spans="1:21" hidden="1" x14ac:dyDescent="0.25">
      <c r="A299" s="24">
        <f>'80Nm 33mm 2.28m-min'!A76</f>
        <v>4497038</v>
      </c>
      <c r="B299" s="51">
        <f>Table156[[#This Row],[Durata d''esercizio min. Doppie corse]]/(Cycle_max*60*24)</f>
        <v>89.226944444444442</v>
      </c>
      <c r="C299" s="49">
        <f>'80Nm 33mm 2.28m-min'!B76</f>
        <v>1.6519999999999999</v>
      </c>
      <c r="D299" s="24" t="str">
        <f>'80Nm 33mm 2.28m-min'!C76</f>
        <v>Ds20x60</v>
      </c>
      <c r="E299" s="24" t="str">
        <f>'80Nm 33mm 2.28m-min'!D76</f>
        <v>Ds</v>
      </c>
      <c r="F299" s="35">
        <f>'80Nm 33mm 2.28m-min'!E76</f>
        <v>20</v>
      </c>
      <c r="G299" s="14" t="e">
        <f>'80Nm 33mm 2.28m-min'!F76</f>
        <v>#N/A</v>
      </c>
      <c r="H299" s="41">
        <f>'80Nm 33mm 2.28m-min'!G76</f>
        <v>60</v>
      </c>
      <c r="I299" s="24" t="str">
        <f>'80Nm 33mm 2.28m-min'!H76</f>
        <v>R</v>
      </c>
      <c r="J299" s="35">
        <f>'80Nm 33mm 2.28m-min'!I76</f>
        <v>32</v>
      </c>
      <c r="K299" s="35">
        <f>'80Nm 33mm 2.28m-min'!J76</f>
        <v>44</v>
      </c>
      <c r="L299" s="25">
        <f>'80Nm 33mm 2.28m-min'!K76</f>
        <v>27.17</v>
      </c>
      <c r="M299" s="24" t="str">
        <f>'80Nm 33mm 2.28m-min'!L76</f>
        <v>Alluminio</v>
      </c>
      <c r="N299" s="25">
        <f>'80Nm 33mm 2.28m-min'!M76</f>
        <v>270</v>
      </c>
      <c r="O299" s="37">
        <f>'80Nm 33mm 2.28m-min'!N76</f>
        <v>80</v>
      </c>
      <c r="P299" s="41">
        <f>'80Nm 33mm 2.28m-min'!O76</f>
        <v>33</v>
      </c>
      <c r="Q299" s="46">
        <f>'80Nm 33mm 2.28m-min'!P76</f>
        <v>2.2810000000000001</v>
      </c>
      <c r="R299" s="14">
        <f>'80Nm 33mm 2.28m-min'!Q76</f>
        <v>38.5</v>
      </c>
      <c r="S299" s="26">
        <f>'80Nm 33mm 2.28m-min'!R76</f>
        <v>1</v>
      </c>
      <c r="T299" s="24"/>
      <c r="U299" s="24"/>
    </row>
    <row r="300" spans="1:21" hidden="1" x14ac:dyDescent="0.25">
      <c r="A300" s="24">
        <f>'80Nm 33mm 2.28m-min'!A77</f>
        <v>4497038</v>
      </c>
      <c r="B300" s="51">
        <f>Table156[[#This Row],[Durata d''esercizio min. Doppie corse]]/(Cycle_max*60*24)</f>
        <v>89.226944444444442</v>
      </c>
      <c r="C300" s="49">
        <f>'80Nm 33mm 2.28m-min'!B77</f>
        <v>1.6519999999999999</v>
      </c>
      <c r="D300" s="24" t="str">
        <f>'80Nm 33mm 2.28m-min'!C77</f>
        <v>Ds20x60</v>
      </c>
      <c r="E300" s="24" t="str">
        <f>'80Nm 33mm 2.28m-min'!D77</f>
        <v>Ds</v>
      </c>
      <c r="F300" s="35">
        <f>'80Nm 33mm 2.28m-min'!E77</f>
        <v>20</v>
      </c>
      <c r="G300" s="14" t="e">
        <f>'80Nm 33mm 2.28m-min'!F77</f>
        <v>#N/A</v>
      </c>
      <c r="H300" s="41">
        <f>'80Nm 33mm 2.28m-min'!G77</f>
        <v>60</v>
      </c>
      <c r="I300" s="24" t="str">
        <f>'80Nm 33mm 2.28m-min'!H77</f>
        <v>R</v>
      </c>
      <c r="J300" s="35">
        <f>'80Nm 33mm 2.28m-min'!I77</f>
        <v>32</v>
      </c>
      <c r="K300" s="35">
        <f>'80Nm 33mm 2.28m-min'!J77</f>
        <v>44</v>
      </c>
      <c r="L300" s="25">
        <f>'80Nm 33mm 2.28m-min'!K77</f>
        <v>27.17</v>
      </c>
      <c r="M300" s="24" t="str">
        <f>'80Nm 33mm 2.28m-min'!L77</f>
        <v>Acciaio inox</v>
      </c>
      <c r="N300" s="25">
        <f>'80Nm 33mm 2.28m-min'!M77</f>
        <v>158.26</v>
      </c>
      <c r="O300" s="37">
        <f>'80Nm 33mm 2.28m-min'!N77</f>
        <v>80</v>
      </c>
      <c r="P300" s="41">
        <f>'80Nm 33mm 2.28m-min'!O77</f>
        <v>33</v>
      </c>
      <c r="Q300" s="46">
        <f>'80Nm 33mm 2.28m-min'!P77</f>
        <v>2.2810000000000001</v>
      </c>
      <c r="R300" s="14">
        <f>'80Nm 33mm 2.28m-min'!Q77</f>
        <v>38.5</v>
      </c>
      <c r="S300" s="26">
        <f>'80Nm 33mm 2.28m-min'!R77</f>
        <v>1</v>
      </c>
      <c r="T300" s="24"/>
      <c r="U300" s="24"/>
    </row>
    <row r="301" spans="1:21" hidden="1" x14ac:dyDescent="0.25">
      <c r="A301" s="24">
        <f>'120Nm 22mm 1.52m-min'!A76</f>
        <v>4497038</v>
      </c>
      <c r="B301" s="51">
        <f>Table156[[#This Row],[Durata d''esercizio min. Doppie corse]]/(Cycle_max*60*24)</f>
        <v>89.226944444444442</v>
      </c>
      <c r="C301" s="49">
        <f>'120Nm 22mm 1.52m-min'!B76</f>
        <v>2.4470000000000001</v>
      </c>
      <c r="D301" s="24" t="str">
        <f>'120Nm 22mm 1.52m-min'!C76</f>
        <v>Ds20x60</v>
      </c>
      <c r="E301" s="24" t="str">
        <f>'120Nm 22mm 1.52m-min'!D76</f>
        <v>Ds</v>
      </c>
      <c r="F301" s="35">
        <f>'120Nm 22mm 1.52m-min'!E76</f>
        <v>20</v>
      </c>
      <c r="G301" s="14" t="e">
        <f>'120Nm 22mm 1.52m-min'!F76</f>
        <v>#N/A</v>
      </c>
      <c r="H301" s="41">
        <f>'120Nm 22mm 1.52m-min'!G76</f>
        <v>60</v>
      </c>
      <c r="I301" s="24" t="str">
        <f>'120Nm 22mm 1.52m-min'!H76</f>
        <v>R</v>
      </c>
      <c r="J301" s="35">
        <f>'120Nm 22mm 1.52m-min'!I76</f>
        <v>32</v>
      </c>
      <c r="K301" s="35">
        <f>'120Nm 22mm 1.52m-min'!J76</f>
        <v>44</v>
      </c>
      <c r="L301" s="25">
        <f>'120Nm 22mm 1.52m-min'!K76</f>
        <v>27.17</v>
      </c>
      <c r="M301" s="24" t="str">
        <f>'120Nm 22mm 1.52m-min'!L76</f>
        <v>Alluminio</v>
      </c>
      <c r="N301" s="25">
        <f>'120Nm 22mm 1.52m-min'!M76</f>
        <v>270</v>
      </c>
      <c r="O301" s="37">
        <f>'120Nm 22mm 1.52m-min'!N76</f>
        <v>120</v>
      </c>
      <c r="P301" s="41">
        <f>'120Nm 22mm 1.52m-min'!O76</f>
        <v>22</v>
      </c>
      <c r="Q301" s="46">
        <f>'120Nm 22mm 1.52m-min'!P76</f>
        <v>1.5209999999999999</v>
      </c>
      <c r="R301" s="14">
        <f>'120Nm 22mm 1.52m-min'!Q76</f>
        <v>25.666666666666668</v>
      </c>
      <c r="S301" s="26">
        <f>'120Nm 22mm 1.52m-min'!R76</f>
        <v>1</v>
      </c>
      <c r="T301" s="24"/>
      <c r="U301" s="24"/>
    </row>
    <row r="302" spans="1:21" hidden="1" x14ac:dyDescent="0.25">
      <c r="A302" s="24">
        <f>'120Nm 22mm 1.52m-min'!A77</f>
        <v>4497038</v>
      </c>
      <c r="B302" s="51">
        <f>Table156[[#This Row],[Durata d''esercizio min. Doppie corse]]/(Cycle_max*60*24)</f>
        <v>89.226944444444442</v>
      </c>
      <c r="C302" s="49">
        <f>'120Nm 22mm 1.52m-min'!B77</f>
        <v>2.4470000000000001</v>
      </c>
      <c r="D302" s="24" t="str">
        <f>'120Nm 22mm 1.52m-min'!C77</f>
        <v>Ds20x60</v>
      </c>
      <c r="E302" s="24" t="str">
        <f>'120Nm 22mm 1.52m-min'!D77</f>
        <v>Ds</v>
      </c>
      <c r="F302" s="35">
        <f>'120Nm 22mm 1.52m-min'!E77</f>
        <v>20</v>
      </c>
      <c r="G302" s="14" t="e">
        <f>'120Nm 22mm 1.52m-min'!F77</f>
        <v>#N/A</v>
      </c>
      <c r="H302" s="41">
        <f>'120Nm 22mm 1.52m-min'!G77</f>
        <v>60</v>
      </c>
      <c r="I302" s="24" t="str">
        <f>'120Nm 22mm 1.52m-min'!H77</f>
        <v>R</v>
      </c>
      <c r="J302" s="35">
        <f>'120Nm 22mm 1.52m-min'!I77</f>
        <v>32</v>
      </c>
      <c r="K302" s="35">
        <f>'120Nm 22mm 1.52m-min'!J77</f>
        <v>44</v>
      </c>
      <c r="L302" s="25">
        <f>'120Nm 22mm 1.52m-min'!K77</f>
        <v>27.17</v>
      </c>
      <c r="M302" s="24" t="str">
        <f>'120Nm 22mm 1.52m-min'!L77</f>
        <v>Acciaio inox</v>
      </c>
      <c r="N302" s="25">
        <f>'120Nm 22mm 1.52m-min'!M77</f>
        <v>158.26</v>
      </c>
      <c r="O302" s="37">
        <f>'120Nm 22mm 1.52m-min'!N77</f>
        <v>120</v>
      </c>
      <c r="P302" s="41">
        <f>'120Nm 22mm 1.52m-min'!O77</f>
        <v>22</v>
      </c>
      <c r="Q302" s="46">
        <f>'120Nm 22mm 1.52m-min'!P77</f>
        <v>1.5209999999999999</v>
      </c>
      <c r="R302" s="14">
        <f>'120Nm 22mm 1.52m-min'!Q77</f>
        <v>25.666666666666668</v>
      </c>
      <c r="S302" s="26">
        <f>'120Nm 22mm 1.52m-min'!R77</f>
        <v>1</v>
      </c>
      <c r="T302" s="24"/>
      <c r="U302" s="24"/>
    </row>
    <row r="303" spans="1:21" hidden="1" x14ac:dyDescent="0.25">
      <c r="A303" s="24">
        <f>'120Nm 22mm 1.52m-min'!A78</f>
        <v>4497038</v>
      </c>
      <c r="B303" s="51">
        <f>Table156[[#This Row],[Durata d''esercizio min. Doppie corse]]/(Cycle_max*60*24)</f>
        <v>89.226944444444442</v>
      </c>
      <c r="C303" s="49">
        <f>'120Nm 22mm 1.52m-min'!B78</f>
        <v>3.9670000000000001</v>
      </c>
      <c r="D303" s="24" t="str">
        <f>'120Nm 22mm 1.52m-min'!C78</f>
        <v>Ds20x90</v>
      </c>
      <c r="E303" s="24" t="str">
        <f>'120Nm 22mm 1.52m-min'!D78</f>
        <v>Ds</v>
      </c>
      <c r="F303" s="35">
        <f>'120Nm 22mm 1.52m-min'!E78</f>
        <v>20</v>
      </c>
      <c r="G303" s="14" t="e">
        <f>'120Nm 22mm 1.52m-min'!F78</f>
        <v>#N/A</v>
      </c>
      <c r="H303" s="41">
        <f>'120Nm 22mm 1.52m-min'!G78</f>
        <v>90</v>
      </c>
      <c r="I303" s="24" t="str">
        <f>'120Nm 22mm 1.52m-min'!H78</f>
        <v>R</v>
      </c>
      <c r="J303" s="35">
        <f>'120Nm 22mm 1.52m-min'!I78</f>
        <v>32</v>
      </c>
      <c r="K303" s="35">
        <f>'120Nm 22mm 1.52m-min'!J78</f>
        <v>44</v>
      </c>
      <c r="L303" s="25">
        <f>'120Nm 22mm 1.52m-min'!K78</f>
        <v>27.17</v>
      </c>
      <c r="M303" s="24" t="str">
        <f>'120Nm 22mm 1.52m-min'!L78</f>
        <v>Alluminio</v>
      </c>
      <c r="N303" s="25">
        <f>'120Nm 22mm 1.52m-min'!M78</f>
        <v>270</v>
      </c>
      <c r="O303" s="37">
        <f>'120Nm 22mm 1.52m-min'!N78</f>
        <v>120</v>
      </c>
      <c r="P303" s="41">
        <f>'120Nm 22mm 1.52m-min'!O78</f>
        <v>22</v>
      </c>
      <c r="Q303" s="46">
        <f>'120Nm 22mm 1.52m-min'!P78</f>
        <v>1.5209999999999999</v>
      </c>
      <c r="R303" s="14">
        <f>'120Nm 22mm 1.52m-min'!Q78</f>
        <v>17.111111111111111</v>
      </c>
      <c r="S303" s="26">
        <f>'120Nm 22mm 1.52m-min'!R78</f>
        <v>1</v>
      </c>
      <c r="T303" s="24"/>
      <c r="U303" s="24"/>
    </row>
    <row r="304" spans="1:21" hidden="1" x14ac:dyDescent="0.25">
      <c r="A304" s="24">
        <f>'120Nm 22mm 1.52m-min'!A79</f>
        <v>4497038</v>
      </c>
      <c r="B304" s="51">
        <f>Table156[[#This Row],[Durata d''esercizio min. Doppie corse]]/(Cycle_max*60*24)</f>
        <v>89.226944444444442</v>
      </c>
      <c r="C304" s="49">
        <f>'120Nm 22mm 1.52m-min'!B79</f>
        <v>3.9670000000000001</v>
      </c>
      <c r="D304" s="24" t="str">
        <f>'120Nm 22mm 1.52m-min'!C79</f>
        <v>Ds20x90</v>
      </c>
      <c r="E304" s="24" t="str">
        <f>'120Nm 22mm 1.52m-min'!D79</f>
        <v>Ds</v>
      </c>
      <c r="F304" s="35">
        <f>'120Nm 22mm 1.52m-min'!E79</f>
        <v>20</v>
      </c>
      <c r="G304" s="14" t="e">
        <f>'120Nm 22mm 1.52m-min'!F79</f>
        <v>#N/A</v>
      </c>
      <c r="H304" s="41">
        <f>'120Nm 22mm 1.52m-min'!G79</f>
        <v>90</v>
      </c>
      <c r="I304" s="24" t="str">
        <f>'120Nm 22mm 1.52m-min'!H79</f>
        <v>R</v>
      </c>
      <c r="J304" s="35">
        <f>'120Nm 22mm 1.52m-min'!I79</f>
        <v>32</v>
      </c>
      <c r="K304" s="35">
        <f>'120Nm 22mm 1.52m-min'!J79</f>
        <v>44</v>
      </c>
      <c r="L304" s="25">
        <f>'120Nm 22mm 1.52m-min'!K79</f>
        <v>27.17</v>
      </c>
      <c r="M304" s="24" t="str">
        <f>'120Nm 22mm 1.52m-min'!L79</f>
        <v>Acciaio inox</v>
      </c>
      <c r="N304" s="25">
        <f>'120Nm 22mm 1.52m-min'!M79</f>
        <v>167.28</v>
      </c>
      <c r="O304" s="37">
        <f>'120Nm 22mm 1.52m-min'!N79</f>
        <v>120</v>
      </c>
      <c r="P304" s="41">
        <f>'120Nm 22mm 1.52m-min'!O79</f>
        <v>22</v>
      </c>
      <c r="Q304" s="46">
        <f>'120Nm 22mm 1.52m-min'!P79</f>
        <v>1.5209999999999999</v>
      </c>
      <c r="R304" s="14">
        <f>'120Nm 22mm 1.52m-min'!Q79</f>
        <v>17.111111111111111</v>
      </c>
      <c r="S304" s="26">
        <f>'120Nm 22mm 1.52m-min'!R79</f>
        <v>1</v>
      </c>
      <c r="T304" s="24"/>
      <c r="U304" s="24"/>
    </row>
    <row r="305" spans="1:21" hidden="1" x14ac:dyDescent="0.25">
      <c r="A305" s="24">
        <f>'240Nm 11mm 0.76m-min'!A76</f>
        <v>4497038</v>
      </c>
      <c r="B305" s="51">
        <f>Table156[[#This Row],[Durata d''esercizio min. Doppie corse]]/(Cycle_max*60*24)</f>
        <v>89.226944444444442</v>
      </c>
      <c r="C305" s="49">
        <f>'240Nm 11mm 0.76m-min'!B76</f>
        <v>4.835</v>
      </c>
      <c r="D305" s="24" t="str">
        <f>'240Nm 11mm 0.76m-min'!C76</f>
        <v>Ds20x60</v>
      </c>
      <c r="E305" s="24" t="str">
        <f>'240Nm 11mm 0.76m-min'!D76</f>
        <v>Ds</v>
      </c>
      <c r="F305" s="35">
        <f>'240Nm 11mm 0.76m-min'!E76</f>
        <v>20</v>
      </c>
      <c r="G305" s="14" t="e">
        <f>'240Nm 11mm 0.76m-min'!F76</f>
        <v>#N/A</v>
      </c>
      <c r="H305" s="41">
        <f>'240Nm 11mm 0.76m-min'!G76</f>
        <v>60</v>
      </c>
      <c r="I305" s="24" t="str">
        <f>'240Nm 11mm 0.76m-min'!H76</f>
        <v>R</v>
      </c>
      <c r="J305" s="35">
        <f>'240Nm 11mm 0.76m-min'!I76</f>
        <v>32</v>
      </c>
      <c r="K305" s="35">
        <f>'240Nm 11mm 0.76m-min'!J76</f>
        <v>44</v>
      </c>
      <c r="L305" s="25">
        <f>'240Nm 11mm 0.76m-min'!K76</f>
        <v>27.17</v>
      </c>
      <c r="M305" s="24" t="str">
        <f>'240Nm 11mm 0.76m-min'!L76</f>
        <v>Alluminio</v>
      </c>
      <c r="N305" s="25">
        <f>'240Nm 11mm 0.76m-min'!M76</f>
        <v>270</v>
      </c>
      <c r="O305" s="37">
        <f>'240Nm 11mm 0.76m-min'!N76</f>
        <v>240</v>
      </c>
      <c r="P305" s="41">
        <f>'240Nm 11mm 0.76m-min'!O76</f>
        <v>11</v>
      </c>
      <c r="Q305" s="46">
        <f>'240Nm 11mm 0.76m-min'!P76</f>
        <v>0.76049999999999995</v>
      </c>
      <c r="R305" s="14">
        <f>'240Nm 11mm 0.76m-min'!Q76</f>
        <v>12.833333333333334</v>
      </c>
      <c r="S305" s="26">
        <f>'240Nm 11mm 0.76m-min'!R76</f>
        <v>1</v>
      </c>
      <c r="T305" s="24"/>
      <c r="U305" s="24"/>
    </row>
    <row r="306" spans="1:21" hidden="1" x14ac:dyDescent="0.25">
      <c r="A306" s="24">
        <f>'240Nm 11mm 0.76m-min'!A77</f>
        <v>4497038</v>
      </c>
      <c r="B306" s="51">
        <f>Table156[[#This Row],[Durata d''esercizio min. Doppie corse]]/(Cycle_max*60*24)</f>
        <v>89.226944444444442</v>
      </c>
      <c r="C306" s="49">
        <f>'240Nm 11mm 0.76m-min'!B77</f>
        <v>4.835</v>
      </c>
      <c r="D306" s="24" t="str">
        <f>'240Nm 11mm 0.76m-min'!C77</f>
        <v>Ds20x60</v>
      </c>
      <c r="E306" s="24" t="str">
        <f>'240Nm 11mm 0.76m-min'!D77</f>
        <v>Ds</v>
      </c>
      <c r="F306" s="35">
        <f>'240Nm 11mm 0.76m-min'!E77</f>
        <v>20</v>
      </c>
      <c r="G306" s="14" t="e">
        <f>'240Nm 11mm 0.76m-min'!F77</f>
        <v>#N/A</v>
      </c>
      <c r="H306" s="41">
        <f>'240Nm 11mm 0.76m-min'!G77</f>
        <v>60</v>
      </c>
      <c r="I306" s="24" t="str">
        <f>'240Nm 11mm 0.76m-min'!H77</f>
        <v>R</v>
      </c>
      <c r="J306" s="35">
        <f>'240Nm 11mm 0.76m-min'!I77</f>
        <v>32</v>
      </c>
      <c r="K306" s="35">
        <f>'240Nm 11mm 0.76m-min'!J77</f>
        <v>44</v>
      </c>
      <c r="L306" s="25">
        <f>'240Nm 11mm 0.76m-min'!K77</f>
        <v>27.17</v>
      </c>
      <c r="M306" s="24" t="str">
        <f>'240Nm 11mm 0.76m-min'!L77</f>
        <v>Acciaio inox</v>
      </c>
      <c r="N306" s="25">
        <f>'240Nm 11mm 0.76m-min'!M77</f>
        <v>158.26</v>
      </c>
      <c r="O306" s="37">
        <f>'240Nm 11mm 0.76m-min'!N77</f>
        <v>240</v>
      </c>
      <c r="P306" s="41">
        <f>'240Nm 11mm 0.76m-min'!O77</f>
        <v>11</v>
      </c>
      <c r="Q306" s="46">
        <f>'240Nm 11mm 0.76m-min'!P77</f>
        <v>0.76049999999999995</v>
      </c>
      <c r="R306" s="14">
        <f>'240Nm 11mm 0.76m-min'!Q77</f>
        <v>12.833333333333334</v>
      </c>
      <c r="S306" s="26">
        <f>'240Nm 11mm 0.76m-min'!R77</f>
        <v>1</v>
      </c>
      <c r="T306" s="24"/>
      <c r="U306" s="24"/>
    </row>
    <row r="307" spans="1:21" hidden="1" x14ac:dyDescent="0.25">
      <c r="A307" s="24">
        <f>'240Nm 11mm 0.76m-min'!A78</f>
        <v>4497038</v>
      </c>
      <c r="B307" s="51">
        <f>Table156[[#This Row],[Durata d''esercizio min. Doppie corse]]/(Cycle_max*60*24)</f>
        <v>89.226944444444442</v>
      </c>
      <c r="C307" s="49">
        <f>'240Nm 11mm 0.76m-min'!B78</f>
        <v>7.8730000000000002</v>
      </c>
      <c r="D307" s="24" t="str">
        <f>'240Nm 11mm 0.76m-min'!C78</f>
        <v>Ds20x90</v>
      </c>
      <c r="E307" s="24" t="str">
        <f>'240Nm 11mm 0.76m-min'!D78</f>
        <v>Ds</v>
      </c>
      <c r="F307" s="35">
        <f>'240Nm 11mm 0.76m-min'!E78</f>
        <v>20</v>
      </c>
      <c r="G307" s="14" t="e">
        <f>'240Nm 11mm 0.76m-min'!F78</f>
        <v>#N/A</v>
      </c>
      <c r="H307" s="41">
        <f>'240Nm 11mm 0.76m-min'!G78</f>
        <v>90</v>
      </c>
      <c r="I307" s="24" t="str">
        <f>'240Nm 11mm 0.76m-min'!H78</f>
        <v>R</v>
      </c>
      <c r="J307" s="35">
        <f>'240Nm 11mm 0.76m-min'!I78</f>
        <v>32</v>
      </c>
      <c r="K307" s="35">
        <f>'240Nm 11mm 0.76m-min'!J78</f>
        <v>44</v>
      </c>
      <c r="L307" s="25">
        <f>'240Nm 11mm 0.76m-min'!K78</f>
        <v>27.17</v>
      </c>
      <c r="M307" s="24" t="str">
        <f>'240Nm 11mm 0.76m-min'!L78</f>
        <v>Alluminio</v>
      </c>
      <c r="N307" s="25">
        <f>'240Nm 11mm 0.76m-min'!M78</f>
        <v>270</v>
      </c>
      <c r="O307" s="37">
        <f>'240Nm 11mm 0.76m-min'!N78</f>
        <v>240</v>
      </c>
      <c r="P307" s="41">
        <f>'240Nm 11mm 0.76m-min'!O78</f>
        <v>11</v>
      </c>
      <c r="Q307" s="46">
        <f>'240Nm 11mm 0.76m-min'!P78</f>
        <v>0.76049999999999995</v>
      </c>
      <c r="R307" s="14">
        <f>'240Nm 11mm 0.76m-min'!Q78</f>
        <v>8.5555555555555554</v>
      </c>
      <c r="S307" s="26">
        <f>'240Nm 11mm 0.76m-min'!R78</f>
        <v>1</v>
      </c>
      <c r="T307" s="24"/>
      <c r="U307" s="24"/>
    </row>
    <row r="308" spans="1:21" hidden="1" x14ac:dyDescent="0.25">
      <c r="A308" s="24">
        <f>'240Nm 11mm 0.76m-min'!A79</f>
        <v>4497038</v>
      </c>
      <c r="B308" s="51">
        <f>Table156[[#This Row],[Durata d''esercizio min. Doppie corse]]/(Cycle_max*60*24)</f>
        <v>89.226944444444442</v>
      </c>
      <c r="C308" s="49">
        <f>'240Nm 11mm 0.76m-min'!B79</f>
        <v>7.8730000000000002</v>
      </c>
      <c r="D308" s="24" t="str">
        <f>'240Nm 11mm 0.76m-min'!C79</f>
        <v>Ds20x90</v>
      </c>
      <c r="E308" s="24" t="str">
        <f>'240Nm 11mm 0.76m-min'!D79</f>
        <v>Ds</v>
      </c>
      <c r="F308" s="35">
        <f>'240Nm 11mm 0.76m-min'!E79</f>
        <v>20</v>
      </c>
      <c r="G308" s="14" t="e">
        <f>'240Nm 11mm 0.76m-min'!F79</f>
        <v>#N/A</v>
      </c>
      <c r="H308" s="41">
        <f>'240Nm 11mm 0.76m-min'!G79</f>
        <v>90</v>
      </c>
      <c r="I308" s="24" t="str">
        <f>'240Nm 11mm 0.76m-min'!H79</f>
        <v>R</v>
      </c>
      <c r="J308" s="35">
        <f>'240Nm 11mm 0.76m-min'!I79</f>
        <v>32</v>
      </c>
      <c r="K308" s="35">
        <f>'240Nm 11mm 0.76m-min'!J79</f>
        <v>44</v>
      </c>
      <c r="L308" s="25">
        <f>'240Nm 11mm 0.76m-min'!K79</f>
        <v>27.17</v>
      </c>
      <c r="M308" s="24" t="str">
        <f>'240Nm 11mm 0.76m-min'!L79</f>
        <v>Acciaio inox</v>
      </c>
      <c r="N308" s="25">
        <f>'240Nm 11mm 0.76m-min'!M79</f>
        <v>167.28</v>
      </c>
      <c r="O308" s="37">
        <f>'240Nm 11mm 0.76m-min'!N79</f>
        <v>240</v>
      </c>
      <c r="P308" s="41">
        <f>'240Nm 11mm 0.76m-min'!O79</f>
        <v>11</v>
      </c>
      <c r="Q308" s="46">
        <f>'240Nm 11mm 0.76m-min'!P79</f>
        <v>0.76049999999999995</v>
      </c>
      <c r="R308" s="14">
        <f>'240Nm 11mm 0.76m-min'!Q79</f>
        <v>8.5555555555555554</v>
      </c>
      <c r="S308" s="26">
        <f>'240Nm 11mm 0.76m-min'!R79</f>
        <v>1</v>
      </c>
      <c r="T308" s="24"/>
      <c r="U308" s="24"/>
    </row>
    <row r="309" spans="1:21" hidden="1" x14ac:dyDescent="0.25">
      <c r="A309" s="24">
        <f>'80Nm 33mm 2.28m-min'!A78</f>
        <v>4438375</v>
      </c>
      <c r="B309" s="51">
        <f>Table156[[#This Row],[Durata d''esercizio min. Doppie corse]]/(Cycle_max*60*24)</f>
        <v>88.062996031746039</v>
      </c>
      <c r="C309" s="49">
        <f>'80Nm 33mm 2.28m-min'!B78</f>
        <v>1.071</v>
      </c>
      <c r="D309" s="24" t="str">
        <f>'80Nm 33mm 2.28m-min'!C78</f>
        <v>Ds18x40</v>
      </c>
      <c r="E309" s="24" t="str">
        <f>'80Nm 33mm 2.28m-min'!D78</f>
        <v>Ds</v>
      </c>
      <c r="F309" s="35">
        <f>'80Nm 33mm 2.28m-min'!E78</f>
        <v>18</v>
      </c>
      <c r="G309" s="14" t="e">
        <f>'80Nm 33mm 2.28m-min'!F78</f>
        <v>#N/A</v>
      </c>
      <c r="H309" s="41">
        <f>'80Nm 33mm 2.28m-min'!G78</f>
        <v>40</v>
      </c>
      <c r="I309" s="24" t="str">
        <f>'80Nm 33mm 2.28m-min'!H78</f>
        <v>R</v>
      </c>
      <c r="J309" s="35">
        <f>'80Nm 33mm 2.28m-min'!I78</f>
        <v>28</v>
      </c>
      <c r="K309" s="35">
        <f>'80Nm 33mm 2.28m-min'!J78</f>
        <v>35</v>
      </c>
      <c r="L309" s="25">
        <f>'80Nm 33mm 2.28m-min'!K78</f>
        <v>21.92</v>
      </c>
      <c r="M309" s="24" t="str">
        <f>'80Nm 33mm 2.28m-min'!L78</f>
        <v>Alluminio</v>
      </c>
      <c r="N309" s="25">
        <f>'80Nm 33mm 2.28m-min'!M78</f>
        <v>243</v>
      </c>
      <c r="O309" s="37">
        <f>'80Nm 33mm 2.28m-min'!N78</f>
        <v>80</v>
      </c>
      <c r="P309" s="41">
        <f>'80Nm 33mm 2.28m-min'!O78</f>
        <v>33</v>
      </c>
      <c r="Q309" s="46">
        <f>'80Nm 33mm 2.28m-min'!P78</f>
        <v>2.2810000000000001</v>
      </c>
      <c r="R309" s="14">
        <f>'80Nm 33mm 2.28m-min'!Q78</f>
        <v>57.75</v>
      </c>
      <c r="S309" s="26">
        <f>'80Nm 33mm 2.28m-min'!R78</f>
        <v>1</v>
      </c>
      <c r="T309" s="24"/>
      <c r="U309" s="24"/>
    </row>
    <row r="310" spans="1:21" hidden="1" x14ac:dyDescent="0.25">
      <c r="A310" s="24">
        <f>'80Nm 33mm 2.28m-min'!A79</f>
        <v>4438375</v>
      </c>
      <c r="B310" s="51">
        <f>Table156[[#This Row],[Durata d''esercizio min. Doppie corse]]/(Cycle_max*60*24)</f>
        <v>88.062996031746039</v>
      </c>
      <c r="C310" s="49">
        <f>'80Nm 33mm 2.28m-min'!B79</f>
        <v>1.071</v>
      </c>
      <c r="D310" s="24" t="str">
        <f>'80Nm 33mm 2.28m-min'!C79</f>
        <v>Ds18x40</v>
      </c>
      <c r="E310" s="24" t="str">
        <f>'80Nm 33mm 2.28m-min'!D79</f>
        <v>Ds</v>
      </c>
      <c r="F310" s="35">
        <f>'80Nm 33mm 2.28m-min'!E79</f>
        <v>18</v>
      </c>
      <c r="G310" s="14" t="e">
        <f>'80Nm 33mm 2.28m-min'!F79</f>
        <v>#N/A</v>
      </c>
      <c r="H310" s="41">
        <f>'80Nm 33mm 2.28m-min'!G79</f>
        <v>40</v>
      </c>
      <c r="I310" s="24" t="str">
        <f>'80Nm 33mm 2.28m-min'!H79</f>
        <v>R</v>
      </c>
      <c r="J310" s="35">
        <f>'80Nm 33mm 2.28m-min'!I79</f>
        <v>28</v>
      </c>
      <c r="K310" s="35">
        <f>'80Nm 33mm 2.28m-min'!J79</f>
        <v>35</v>
      </c>
      <c r="L310" s="25">
        <f>'80Nm 33mm 2.28m-min'!K79</f>
        <v>21.92</v>
      </c>
      <c r="M310" s="24" t="str">
        <f>'80Nm 33mm 2.28m-min'!L79</f>
        <v>Acciaio inox</v>
      </c>
      <c r="N310" s="25">
        <f>'80Nm 33mm 2.28m-min'!M79</f>
        <v>134.07</v>
      </c>
      <c r="O310" s="37">
        <f>'80Nm 33mm 2.28m-min'!N79</f>
        <v>80</v>
      </c>
      <c r="P310" s="41">
        <f>'80Nm 33mm 2.28m-min'!O79</f>
        <v>33</v>
      </c>
      <c r="Q310" s="46">
        <f>'80Nm 33mm 2.28m-min'!P79</f>
        <v>2.2810000000000001</v>
      </c>
      <c r="R310" s="14">
        <f>'80Nm 33mm 2.28m-min'!Q79</f>
        <v>57.75</v>
      </c>
      <c r="S310" s="26">
        <f>'80Nm 33mm 2.28m-min'!R79</f>
        <v>1</v>
      </c>
      <c r="T310" s="24"/>
      <c r="U310" s="24"/>
    </row>
    <row r="311" spans="1:21" hidden="1" x14ac:dyDescent="0.25">
      <c r="A311" s="24">
        <f>'120Nm 22mm 1.52m-min'!A80</f>
        <v>4438375</v>
      </c>
      <c r="B311" s="51">
        <f>Table156[[#This Row],[Durata d''esercizio min. Doppie corse]]/(Cycle_max*60*24)</f>
        <v>88.062996031746039</v>
      </c>
      <c r="C311" s="49">
        <f>'120Nm 22mm 1.52m-min'!B80</f>
        <v>1.5760000000000001</v>
      </c>
      <c r="D311" s="24" t="str">
        <f>'120Nm 22mm 1.52m-min'!C80</f>
        <v>Ds18x40</v>
      </c>
      <c r="E311" s="24" t="str">
        <f>'120Nm 22mm 1.52m-min'!D80</f>
        <v>Ds</v>
      </c>
      <c r="F311" s="35">
        <f>'120Nm 22mm 1.52m-min'!E80</f>
        <v>18</v>
      </c>
      <c r="G311" s="14" t="e">
        <f>'120Nm 22mm 1.52m-min'!F80</f>
        <v>#N/A</v>
      </c>
      <c r="H311" s="41">
        <f>'120Nm 22mm 1.52m-min'!G80</f>
        <v>40</v>
      </c>
      <c r="I311" s="24" t="str">
        <f>'120Nm 22mm 1.52m-min'!H80</f>
        <v>R</v>
      </c>
      <c r="J311" s="35">
        <f>'120Nm 22mm 1.52m-min'!I80</f>
        <v>28</v>
      </c>
      <c r="K311" s="35">
        <f>'120Nm 22mm 1.52m-min'!J80</f>
        <v>35</v>
      </c>
      <c r="L311" s="25">
        <f>'120Nm 22mm 1.52m-min'!K80</f>
        <v>21.92</v>
      </c>
      <c r="M311" s="24" t="str">
        <f>'120Nm 22mm 1.52m-min'!L80</f>
        <v>Alluminio</v>
      </c>
      <c r="N311" s="25">
        <f>'120Nm 22mm 1.52m-min'!M80</f>
        <v>243</v>
      </c>
      <c r="O311" s="37">
        <f>'120Nm 22mm 1.52m-min'!N80</f>
        <v>120</v>
      </c>
      <c r="P311" s="41">
        <f>'120Nm 22mm 1.52m-min'!O80</f>
        <v>22</v>
      </c>
      <c r="Q311" s="46">
        <f>'120Nm 22mm 1.52m-min'!P80</f>
        <v>1.5209999999999999</v>
      </c>
      <c r="R311" s="14">
        <f>'120Nm 22mm 1.52m-min'!Q80</f>
        <v>38.5</v>
      </c>
      <c r="S311" s="26">
        <f>'120Nm 22mm 1.52m-min'!R80</f>
        <v>1</v>
      </c>
      <c r="T311" s="24"/>
      <c r="U311" s="24"/>
    </row>
    <row r="312" spans="1:21" hidden="1" x14ac:dyDescent="0.25">
      <c r="A312" s="24">
        <f>'120Nm 22mm 1.52m-min'!A81</f>
        <v>4438375</v>
      </c>
      <c r="B312" s="51">
        <f>Table156[[#This Row],[Durata d''esercizio min. Doppie corse]]/(Cycle_max*60*24)</f>
        <v>88.062996031746039</v>
      </c>
      <c r="C312" s="49">
        <f>'120Nm 22mm 1.52m-min'!B81</f>
        <v>1.5760000000000001</v>
      </c>
      <c r="D312" s="24" t="str">
        <f>'120Nm 22mm 1.52m-min'!C81</f>
        <v>Ds18x40</v>
      </c>
      <c r="E312" s="24" t="str">
        <f>'120Nm 22mm 1.52m-min'!D81</f>
        <v>Ds</v>
      </c>
      <c r="F312" s="35">
        <f>'120Nm 22mm 1.52m-min'!E81</f>
        <v>18</v>
      </c>
      <c r="G312" s="14" t="e">
        <f>'120Nm 22mm 1.52m-min'!F81</f>
        <v>#N/A</v>
      </c>
      <c r="H312" s="41">
        <f>'120Nm 22mm 1.52m-min'!G81</f>
        <v>40</v>
      </c>
      <c r="I312" s="24" t="str">
        <f>'120Nm 22mm 1.52m-min'!H81</f>
        <v>R</v>
      </c>
      <c r="J312" s="35">
        <f>'120Nm 22mm 1.52m-min'!I81</f>
        <v>28</v>
      </c>
      <c r="K312" s="35">
        <f>'120Nm 22mm 1.52m-min'!J81</f>
        <v>35</v>
      </c>
      <c r="L312" s="25">
        <f>'120Nm 22mm 1.52m-min'!K81</f>
        <v>21.92</v>
      </c>
      <c r="M312" s="24" t="str">
        <f>'120Nm 22mm 1.52m-min'!L81</f>
        <v>Acciaio inox</v>
      </c>
      <c r="N312" s="25">
        <f>'120Nm 22mm 1.52m-min'!M81</f>
        <v>134.07</v>
      </c>
      <c r="O312" s="37">
        <f>'120Nm 22mm 1.52m-min'!N81</f>
        <v>120</v>
      </c>
      <c r="P312" s="41">
        <f>'120Nm 22mm 1.52m-min'!O81</f>
        <v>22</v>
      </c>
      <c r="Q312" s="46">
        <f>'120Nm 22mm 1.52m-min'!P81</f>
        <v>1.5209999999999999</v>
      </c>
      <c r="R312" s="14">
        <f>'120Nm 22mm 1.52m-min'!Q81</f>
        <v>38.5</v>
      </c>
      <c r="S312" s="26">
        <f>'120Nm 22mm 1.52m-min'!R81</f>
        <v>1</v>
      </c>
      <c r="T312" s="24"/>
      <c r="U312" s="24"/>
    </row>
    <row r="313" spans="1:21" hidden="1" x14ac:dyDescent="0.25">
      <c r="A313" s="24">
        <f>'240Nm 11mm 0.76m-min'!A80</f>
        <v>4438375</v>
      </c>
      <c r="B313" s="51">
        <f>Table156[[#This Row],[Durata d''esercizio min. Doppie corse]]/(Cycle_max*60*24)</f>
        <v>88.062996031746039</v>
      </c>
      <c r="C313" s="49">
        <f>'240Nm 11mm 0.76m-min'!B80</f>
        <v>3.0920000000000001</v>
      </c>
      <c r="D313" s="24" t="str">
        <f>'240Nm 11mm 0.76m-min'!C80</f>
        <v>Ds18x40</v>
      </c>
      <c r="E313" s="24" t="str">
        <f>'240Nm 11mm 0.76m-min'!D80</f>
        <v>Ds</v>
      </c>
      <c r="F313" s="35">
        <f>'240Nm 11mm 0.76m-min'!E80</f>
        <v>18</v>
      </c>
      <c r="G313" s="14" t="e">
        <f>'240Nm 11mm 0.76m-min'!F80</f>
        <v>#N/A</v>
      </c>
      <c r="H313" s="41">
        <f>'240Nm 11mm 0.76m-min'!G80</f>
        <v>40</v>
      </c>
      <c r="I313" s="24" t="str">
        <f>'240Nm 11mm 0.76m-min'!H80</f>
        <v>R</v>
      </c>
      <c r="J313" s="35">
        <f>'240Nm 11mm 0.76m-min'!I80</f>
        <v>28</v>
      </c>
      <c r="K313" s="35">
        <f>'240Nm 11mm 0.76m-min'!J80</f>
        <v>35</v>
      </c>
      <c r="L313" s="25">
        <f>'240Nm 11mm 0.76m-min'!K80</f>
        <v>21.92</v>
      </c>
      <c r="M313" s="24" t="str">
        <f>'240Nm 11mm 0.76m-min'!L80</f>
        <v>Alluminio</v>
      </c>
      <c r="N313" s="25">
        <f>'240Nm 11mm 0.76m-min'!M80</f>
        <v>243</v>
      </c>
      <c r="O313" s="37">
        <f>'240Nm 11mm 0.76m-min'!N80</f>
        <v>240</v>
      </c>
      <c r="P313" s="41">
        <f>'240Nm 11mm 0.76m-min'!O80</f>
        <v>11</v>
      </c>
      <c r="Q313" s="46">
        <f>'240Nm 11mm 0.76m-min'!P80</f>
        <v>0.76049999999999995</v>
      </c>
      <c r="R313" s="14">
        <f>'240Nm 11mm 0.76m-min'!Q80</f>
        <v>19.25</v>
      </c>
      <c r="S313" s="26">
        <f>'240Nm 11mm 0.76m-min'!R80</f>
        <v>1</v>
      </c>
      <c r="T313" s="24"/>
      <c r="U313" s="24"/>
    </row>
    <row r="314" spans="1:21" hidden="1" x14ac:dyDescent="0.25">
      <c r="A314" s="24">
        <f>'240Nm 11mm 0.76m-min'!A81</f>
        <v>4438375</v>
      </c>
      <c r="B314" s="51">
        <f>Table156[[#This Row],[Durata d''esercizio min. Doppie corse]]/(Cycle_max*60*24)</f>
        <v>88.062996031746039</v>
      </c>
      <c r="C314" s="49">
        <f>'240Nm 11mm 0.76m-min'!B81</f>
        <v>3.0920000000000001</v>
      </c>
      <c r="D314" s="24" t="str">
        <f>'240Nm 11mm 0.76m-min'!C81</f>
        <v>Ds18x40</v>
      </c>
      <c r="E314" s="24" t="str">
        <f>'240Nm 11mm 0.76m-min'!D81</f>
        <v>Ds</v>
      </c>
      <c r="F314" s="35">
        <f>'240Nm 11mm 0.76m-min'!E81</f>
        <v>18</v>
      </c>
      <c r="G314" s="14" t="e">
        <f>'240Nm 11mm 0.76m-min'!F81</f>
        <v>#N/A</v>
      </c>
      <c r="H314" s="41">
        <f>'240Nm 11mm 0.76m-min'!G81</f>
        <v>40</v>
      </c>
      <c r="I314" s="24" t="str">
        <f>'240Nm 11mm 0.76m-min'!H81</f>
        <v>R</v>
      </c>
      <c r="J314" s="35">
        <f>'240Nm 11mm 0.76m-min'!I81</f>
        <v>28</v>
      </c>
      <c r="K314" s="35">
        <f>'240Nm 11mm 0.76m-min'!J81</f>
        <v>35</v>
      </c>
      <c r="L314" s="25">
        <f>'240Nm 11mm 0.76m-min'!K81</f>
        <v>21.92</v>
      </c>
      <c r="M314" s="24" t="str">
        <f>'240Nm 11mm 0.76m-min'!L81</f>
        <v>Acciaio inox</v>
      </c>
      <c r="N314" s="25">
        <f>'240Nm 11mm 0.76m-min'!M81</f>
        <v>134.07</v>
      </c>
      <c r="O314" s="37">
        <f>'240Nm 11mm 0.76m-min'!N81</f>
        <v>240</v>
      </c>
      <c r="P314" s="41">
        <f>'240Nm 11mm 0.76m-min'!O81</f>
        <v>11</v>
      </c>
      <c r="Q314" s="46">
        <f>'240Nm 11mm 0.76m-min'!P81</f>
        <v>0.76049999999999995</v>
      </c>
      <c r="R314" s="14">
        <f>'240Nm 11mm 0.76m-min'!Q81</f>
        <v>19.25</v>
      </c>
      <c r="S314" s="26">
        <f>'240Nm 11mm 0.76m-min'!R81</f>
        <v>1</v>
      </c>
      <c r="T314" s="24"/>
      <c r="U314" s="24"/>
    </row>
    <row r="315" spans="1:21" hidden="1" x14ac:dyDescent="0.25">
      <c r="A315" s="24">
        <f>'80Nm 33mm 2.28m-min'!A80</f>
        <v>4156957</v>
      </c>
      <c r="B315" s="51">
        <f>Table156[[#This Row],[Durata d''esercizio min. Doppie corse]]/(Cycle_max*60*24)</f>
        <v>82.479305555555555</v>
      </c>
      <c r="C315" s="49">
        <f>'80Nm 33mm 2.28m-min'!B80</f>
        <v>3.0070000000000001</v>
      </c>
      <c r="D315" s="24" t="str">
        <f>'80Nm 33mm 2.28m-min'!C80</f>
        <v>Ds18x100</v>
      </c>
      <c r="E315" s="24" t="str">
        <f>'80Nm 33mm 2.28m-min'!D80</f>
        <v>Ds</v>
      </c>
      <c r="F315" s="35">
        <f>'80Nm 33mm 2.28m-min'!E80</f>
        <v>18</v>
      </c>
      <c r="G315" s="14" t="e">
        <f>'80Nm 33mm 2.28m-min'!F80</f>
        <v>#N/A</v>
      </c>
      <c r="H315" s="41">
        <f>'80Nm 33mm 2.28m-min'!G80</f>
        <v>100</v>
      </c>
      <c r="I315" s="24" t="str">
        <f>'80Nm 33mm 2.28m-min'!H80</f>
        <v>J</v>
      </c>
      <c r="J315" s="35">
        <f>'80Nm 33mm 2.28m-min'!I80</f>
        <v>28</v>
      </c>
      <c r="K315" s="35">
        <f>'80Nm 33mm 2.28m-min'!J80</f>
        <v>35</v>
      </c>
      <c r="L315" s="25">
        <f>'80Nm 33mm 2.28m-min'!K80</f>
        <v>27.91</v>
      </c>
      <c r="M315" s="24" t="str">
        <f>'80Nm 33mm 2.28m-min'!L80</f>
        <v>Alluminio</v>
      </c>
      <c r="N315" s="25">
        <f>'80Nm 33mm 2.28m-min'!M80</f>
        <v>243</v>
      </c>
      <c r="O315" s="37">
        <f>'80Nm 33mm 2.28m-min'!N80</f>
        <v>80</v>
      </c>
      <c r="P315" s="41">
        <f>'80Nm 33mm 2.28m-min'!O80</f>
        <v>33</v>
      </c>
      <c r="Q315" s="46">
        <f>'80Nm 33mm 2.28m-min'!P80</f>
        <v>2.2810000000000001</v>
      </c>
      <c r="R315" s="14">
        <f>'80Nm 33mm 2.28m-min'!Q80</f>
        <v>23.1</v>
      </c>
      <c r="S315" s="26">
        <f>'80Nm 33mm 2.28m-min'!R80</f>
        <v>1</v>
      </c>
      <c r="T315" s="24"/>
      <c r="U315" s="24"/>
    </row>
    <row r="316" spans="1:21" hidden="1" x14ac:dyDescent="0.25">
      <c r="A316" s="24">
        <f>'80Nm 33mm 2.28m-min'!A81</f>
        <v>4156957</v>
      </c>
      <c r="B316" s="51">
        <f>Table156[[#This Row],[Durata d''esercizio min. Doppie corse]]/(Cycle_max*60*24)</f>
        <v>82.479305555555555</v>
      </c>
      <c r="C316" s="49">
        <f>'80Nm 33mm 2.28m-min'!B81</f>
        <v>3.0070000000000001</v>
      </c>
      <c r="D316" s="24" t="str">
        <f>'80Nm 33mm 2.28m-min'!C81</f>
        <v>Ds18x100</v>
      </c>
      <c r="E316" s="24" t="str">
        <f>'80Nm 33mm 2.28m-min'!D81</f>
        <v>Ds</v>
      </c>
      <c r="F316" s="35">
        <f>'80Nm 33mm 2.28m-min'!E81</f>
        <v>18</v>
      </c>
      <c r="G316" s="14" t="e">
        <f>'80Nm 33mm 2.28m-min'!F81</f>
        <v>#N/A</v>
      </c>
      <c r="H316" s="41">
        <f>'80Nm 33mm 2.28m-min'!G81</f>
        <v>100</v>
      </c>
      <c r="I316" s="24" t="str">
        <f>'80Nm 33mm 2.28m-min'!H81</f>
        <v>J</v>
      </c>
      <c r="J316" s="35">
        <f>'80Nm 33mm 2.28m-min'!I81</f>
        <v>28</v>
      </c>
      <c r="K316" s="35">
        <f>'80Nm 33mm 2.28m-min'!J81</f>
        <v>35</v>
      </c>
      <c r="L316" s="25">
        <f>'80Nm 33mm 2.28m-min'!K81</f>
        <v>27.91</v>
      </c>
      <c r="M316" s="24" t="str">
        <f>'80Nm 33mm 2.28m-min'!L81</f>
        <v>Acciaio inox</v>
      </c>
      <c r="N316" s="25">
        <f>'80Nm 33mm 2.28m-min'!M81</f>
        <v>146.69999999999999</v>
      </c>
      <c r="O316" s="37">
        <f>'80Nm 33mm 2.28m-min'!N81</f>
        <v>80</v>
      </c>
      <c r="P316" s="41">
        <f>'80Nm 33mm 2.28m-min'!O81</f>
        <v>33</v>
      </c>
      <c r="Q316" s="46">
        <f>'80Nm 33mm 2.28m-min'!P81</f>
        <v>2.2810000000000001</v>
      </c>
      <c r="R316" s="14">
        <f>'80Nm 33mm 2.28m-min'!Q81</f>
        <v>23.1</v>
      </c>
      <c r="S316" s="26">
        <f>'80Nm 33mm 2.28m-min'!R81</f>
        <v>1</v>
      </c>
      <c r="T316" s="24"/>
      <c r="U316" s="24"/>
    </row>
    <row r="317" spans="1:21" hidden="1" x14ac:dyDescent="0.25">
      <c r="A317" s="24">
        <f>'120Nm 22mm 1.52m-min'!A82</f>
        <v>4156957</v>
      </c>
      <c r="B317" s="51">
        <f>Table156[[#This Row],[Durata d''esercizio min. Doppie corse]]/(Cycle_max*60*24)</f>
        <v>82.479305555555555</v>
      </c>
      <c r="C317" s="49">
        <f>'120Nm 22mm 1.52m-min'!B82</f>
        <v>4.4809999999999999</v>
      </c>
      <c r="D317" s="24" t="str">
        <f>'120Nm 22mm 1.52m-min'!C82</f>
        <v>Ds18x100</v>
      </c>
      <c r="E317" s="24" t="str">
        <f>'120Nm 22mm 1.52m-min'!D82</f>
        <v>Ds</v>
      </c>
      <c r="F317" s="35">
        <f>'120Nm 22mm 1.52m-min'!E82</f>
        <v>18</v>
      </c>
      <c r="G317" s="14" t="e">
        <f>'120Nm 22mm 1.52m-min'!F82</f>
        <v>#N/A</v>
      </c>
      <c r="H317" s="41">
        <f>'120Nm 22mm 1.52m-min'!G82</f>
        <v>100</v>
      </c>
      <c r="I317" s="24" t="str">
        <f>'120Nm 22mm 1.52m-min'!H82</f>
        <v>J</v>
      </c>
      <c r="J317" s="35">
        <f>'120Nm 22mm 1.52m-min'!I82</f>
        <v>28</v>
      </c>
      <c r="K317" s="35">
        <f>'120Nm 22mm 1.52m-min'!J82</f>
        <v>35</v>
      </c>
      <c r="L317" s="25">
        <f>'120Nm 22mm 1.52m-min'!K82</f>
        <v>27.91</v>
      </c>
      <c r="M317" s="24" t="str">
        <f>'120Nm 22mm 1.52m-min'!L82</f>
        <v>Alluminio</v>
      </c>
      <c r="N317" s="25">
        <f>'120Nm 22mm 1.52m-min'!M82</f>
        <v>243</v>
      </c>
      <c r="O317" s="37">
        <f>'120Nm 22mm 1.52m-min'!N82</f>
        <v>120</v>
      </c>
      <c r="P317" s="41">
        <f>'120Nm 22mm 1.52m-min'!O82</f>
        <v>22</v>
      </c>
      <c r="Q317" s="46">
        <f>'120Nm 22mm 1.52m-min'!P82</f>
        <v>1.5209999999999999</v>
      </c>
      <c r="R317" s="14">
        <f>'120Nm 22mm 1.52m-min'!Q82</f>
        <v>15.4</v>
      </c>
      <c r="S317" s="26">
        <f>'120Nm 22mm 1.52m-min'!R82</f>
        <v>1</v>
      </c>
      <c r="T317" s="24"/>
      <c r="U317" s="24"/>
    </row>
    <row r="318" spans="1:21" hidden="1" x14ac:dyDescent="0.25">
      <c r="A318" s="24">
        <f>'120Nm 22mm 1.52m-min'!A83</f>
        <v>4156957</v>
      </c>
      <c r="B318" s="51">
        <f>Table156[[#This Row],[Durata d''esercizio min. Doppie corse]]/(Cycle_max*60*24)</f>
        <v>82.479305555555555</v>
      </c>
      <c r="C318" s="49">
        <f>'120Nm 22mm 1.52m-min'!B83</f>
        <v>4.4809999999999999</v>
      </c>
      <c r="D318" s="24" t="str">
        <f>'120Nm 22mm 1.52m-min'!C83</f>
        <v>Ds18x100</v>
      </c>
      <c r="E318" s="24" t="str">
        <f>'120Nm 22mm 1.52m-min'!D83</f>
        <v>Ds</v>
      </c>
      <c r="F318" s="35">
        <f>'120Nm 22mm 1.52m-min'!E83</f>
        <v>18</v>
      </c>
      <c r="G318" s="14" t="e">
        <f>'120Nm 22mm 1.52m-min'!F83</f>
        <v>#N/A</v>
      </c>
      <c r="H318" s="41">
        <f>'120Nm 22mm 1.52m-min'!G83</f>
        <v>100</v>
      </c>
      <c r="I318" s="24" t="str">
        <f>'120Nm 22mm 1.52m-min'!H83</f>
        <v>J</v>
      </c>
      <c r="J318" s="35">
        <f>'120Nm 22mm 1.52m-min'!I83</f>
        <v>28</v>
      </c>
      <c r="K318" s="35">
        <f>'120Nm 22mm 1.52m-min'!J83</f>
        <v>35</v>
      </c>
      <c r="L318" s="25">
        <f>'120Nm 22mm 1.52m-min'!K83</f>
        <v>27.91</v>
      </c>
      <c r="M318" s="24" t="str">
        <f>'120Nm 22mm 1.52m-min'!L83</f>
        <v>Acciaio inox</v>
      </c>
      <c r="N318" s="25">
        <f>'120Nm 22mm 1.52m-min'!M83</f>
        <v>146.69999999999999</v>
      </c>
      <c r="O318" s="37">
        <f>'120Nm 22mm 1.52m-min'!N83</f>
        <v>120</v>
      </c>
      <c r="P318" s="41">
        <f>'120Nm 22mm 1.52m-min'!O83</f>
        <v>22</v>
      </c>
      <c r="Q318" s="46">
        <f>'120Nm 22mm 1.52m-min'!P83</f>
        <v>1.5209999999999999</v>
      </c>
      <c r="R318" s="14">
        <f>'120Nm 22mm 1.52m-min'!Q83</f>
        <v>15.4</v>
      </c>
      <c r="S318" s="26">
        <f>'120Nm 22mm 1.52m-min'!R83</f>
        <v>1</v>
      </c>
      <c r="T318" s="24"/>
      <c r="U318" s="24"/>
    </row>
    <row r="319" spans="1:21" hidden="1" x14ac:dyDescent="0.25">
      <c r="A319" s="24">
        <f>'240Nm 11mm 0.76m-min'!A82</f>
        <v>4156957</v>
      </c>
      <c r="B319" s="51">
        <f>Table156[[#This Row],[Durata d''esercizio min. Doppie corse]]/(Cycle_max*60*24)</f>
        <v>82.479305555555555</v>
      </c>
      <c r="C319" s="49">
        <f>'240Nm 11mm 0.76m-min'!B82</f>
        <v>8.9019999999999992</v>
      </c>
      <c r="D319" s="24" t="str">
        <f>'240Nm 11mm 0.76m-min'!C82</f>
        <v>Ds18x100</v>
      </c>
      <c r="E319" s="24" t="str">
        <f>'240Nm 11mm 0.76m-min'!D82</f>
        <v>Ds</v>
      </c>
      <c r="F319" s="35">
        <f>'240Nm 11mm 0.76m-min'!E82</f>
        <v>18</v>
      </c>
      <c r="G319" s="14" t="e">
        <f>'240Nm 11mm 0.76m-min'!F82</f>
        <v>#N/A</v>
      </c>
      <c r="H319" s="41">
        <f>'240Nm 11mm 0.76m-min'!G82</f>
        <v>100</v>
      </c>
      <c r="I319" s="24" t="str">
        <f>'240Nm 11mm 0.76m-min'!H82</f>
        <v>J</v>
      </c>
      <c r="J319" s="35">
        <f>'240Nm 11mm 0.76m-min'!I82</f>
        <v>28</v>
      </c>
      <c r="K319" s="35">
        <f>'240Nm 11mm 0.76m-min'!J82</f>
        <v>35</v>
      </c>
      <c r="L319" s="25">
        <f>'240Nm 11mm 0.76m-min'!K82</f>
        <v>27.91</v>
      </c>
      <c r="M319" s="24" t="str">
        <f>'240Nm 11mm 0.76m-min'!L82</f>
        <v>Alluminio</v>
      </c>
      <c r="N319" s="25">
        <f>'240Nm 11mm 0.76m-min'!M82</f>
        <v>243</v>
      </c>
      <c r="O319" s="37">
        <f>'240Nm 11mm 0.76m-min'!N82</f>
        <v>240</v>
      </c>
      <c r="P319" s="41">
        <f>'240Nm 11mm 0.76m-min'!O82</f>
        <v>11</v>
      </c>
      <c r="Q319" s="46">
        <f>'240Nm 11mm 0.76m-min'!P82</f>
        <v>0.76049999999999995</v>
      </c>
      <c r="R319" s="14">
        <f>'240Nm 11mm 0.76m-min'!Q82</f>
        <v>7.7</v>
      </c>
      <c r="S319" s="26">
        <f>'240Nm 11mm 0.76m-min'!R82</f>
        <v>1</v>
      </c>
      <c r="T319" s="24"/>
      <c r="U319" s="24"/>
    </row>
    <row r="320" spans="1:21" hidden="1" x14ac:dyDescent="0.25">
      <c r="A320" s="24">
        <f>'240Nm 11mm 0.76m-min'!A83</f>
        <v>4156957</v>
      </c>
      <c r="B320" s="51">
        <f>Table156[[#This Row],[Durata d''esercizio min. Doppie corse]]/(Cycle_max*60*24)</f>
        <v>82.479305555555555</v>
      </c>
      <c r="C320" s="49">
        <f>'240Nm 11mm 0.76m-min'!B83</f>
        <v>8.9019999999999992</v>
      </c>
      <c r="D320" s="24" t="str">
        <f>'240Nm 11mm 0.76m-min'!C83</f>
        <v>Ds18x100</v>
      </c>
      <c r="E320" s="24" t="str">
        <f>'240Nm 11mm 0.76m-min'!D83</f>
        <v>Ds</v>
      </c>
      <c r="F320" s="35">
        <f>'240Nm 11mm 0.76m-min'!E83</f>
        <v>18</v>
      </c>
      <c r="G320" s="14" t="e">
        <f>'240Nm 11mm 0.76m-min'!F83</f>
        <v>#N/A</v>
      </c>
      <c r="H320" s="41">
        <f>'240Nm 11mm 0.76m-min'!G83</f>
        <v>100</v>
      </c>
      <c r="I320" s="24" t="str">
        <f>'240Nm 11mm 0.76m-min'!H83</f>
        <v>J</v>
      </c>
      <c r="J320" s="35">
        <f>'240Nm 11mm 0.76m-min'!I83</f>
        <v>28</v>
      </c>
      <c r="K320" s="35">
        <f>'240Nm 11mm 0.76m-min'!J83</f>
        <v>35</v>
      </c>
      <c r="L320" s="25">
        <f>'240Nm 11mm 0.76m-min'!K83</f>
        <v>27.91</v>
      </c>
      <c r="M320" s="24" t="str">
        <f>'240Nm 11mm 0.76m-min'!L83</f>
        <v>Acciaio inox</v>
      </c>
      <c r="N320" s="25">
        <f>'240Nm 11mm 0.76m-min'!M83</f>
        <v>146.69999999999999</v>
      </c>
      <c r="O320" s="37">
        <f>'240Nm 11mm 0.76m-min'!N83</f>
        <v>240</v>
      </c>
      <c r="P320" s="41">
        <f>'240Nm 11mm 0.76m-min'!O83</f>
        <v>11</v>
      </c>
      <c r="Q320" s="46">
        <f>'240Nm 11mm 0.76m-min'!P83</f>
        <v>0.76049999999999995</v>
      </c>
      <c r="R320" s="14">
        <f>'240Nm 11mm 0.76m-min'!Q83</f>
        <v>7.7</v>
      </c>
      <c r="S320" s="26">
        <f>'240Nm 11mm 0.76m-min'!R83</f>
        <v>1</v>
      </c>
      <c r="T320" s="24"/>
      <c r="U320" s="24"/>
    </row>
    <row r="321" spans="1:21" hidden="1" x14ac:dyDescent="0.25">
      <c r="A321" s="24">
        <f>'80Nm 33mm 2.28m-min'!A82</f>
        <v>3968641</v>
      </c>
      <c r="B321" s="51">
        <f>Table156[[#This Row],[Durata d''esercizio min. Doppie corse]]/(Cycle_max*60*24)</f>
        <v>78.74287698412698</v>
      </c>
      <c r="C321" s="49">
        <f>'80Nm 33mm 2.28m-min'!B82</f>
        <v>0.36299999999999999</v>
      </c>
      <c r="D321" s="24" t="str">
        <f>'80Nm 33mm 2.28m-min'!C82</f>
        <v>Tr18x4</v>
      </c>
      <c r="E321" s="24" t="str">
        <f>'80Nm 33mm 2.28m-min'!D82</f>
        <v>Tr</v>
      </c>
      <c r="F321" s="35">
        <f>'80Nm 33mm 2.28m-min'!E82</f>
        <v>18</v>
      </c>
      <c r="G321" s="14" t="e">
        <f>'80Nm 33mm 2.28m-min'!F82</f>
        <v>#N/A</v>
      </c>
      <c r="H321" s="41">
        <f>'80Nm 33mm 2.28m-min'!G82</f>
        <v>4</v>
      </c>
      <c r="I321" s="24" t="str">
        <f>'80Nm 33mm 2.28m-min'!H82</f>
        <v>J</v>
      </c>
      <c r="J321" s="35">
        <f>'80Nm 33mm 2.28m-min'!I82</f>
        <v>28</v>
      </c>
      <c r="K321" s="35">
        <f>'80Nm 33mm 2.28m-min'!J82</f>
        <v>35</v>
      </c>
      <c r="L321" s="25">
        <f>'80Nm 33mm 2.28m-min'!K82</f>
        <v>13.36</v>
      </c>
      <c r="M321" s="24" t="str">
        <f>'80Nm 33mm 2.28m-min'!L82</f>
        <v>Acciaio inox</v>
      </c>
      <c r="N321" s="25">
        <f>'80Nm 33mm 2.28m-min'!M82</f>
        <v>92.69</v>
      </c>
      <c r="O321" s="37">
        <f>'80Nm 33mm 2.28m-min'!N82</f>
        <v>80</v>
      </c>
      <c r="P321" s="41">
        <f>'80Nm 33mm 2.28m-min'!O82</f>
        <v>33</v>
      </c>
      <c r="Q321" s="46">
        <f>'80Nm 33mm 2.28m-min'!P82</f>
        <v>2.2810000000000001</v>
      </c>
      <c r="R321" s="14">
        <f>'80Nm 33mm 2.28m-min'!Q82</f>
        <v>577.5</v>
      </c>
      <c r="S321" s="26">
        <f>'80Nm 33mm 2.28m-min'!R82</f>
        <v>1</v>
      </c>
      <c r="T321" s="24"/>
      <c r="U321" s="24"/>
    </row>
    <row r="322" spans="1:21" hidden="1" x14ac:dyDescent="0.25">
      <c r="A322" s="24">
        <f>'120Nm 22mm 1.52m-min'!A84</f>
        <v>3968641</v>
      </c>
      <c r="B322" s="51">
        <f>Table156[[#This Row],[Durata d''esercizio min. Doppie corse]]/(Cycle_max*60*24)</f>
        <v>78.74287698412698</v>
      </c>
      <c r="C322" s="49">
        <f>'120Nm 22mm 1.52m-min'!B84</f>
        <v>0.51500000000000001</v>
      </c>
      <c r="D322" s="24" t="str">
        <f>'120Nm 22mm 1.52m-min'!C84</f>
        <v>Tr18x4</v>
      </c>
      <c r="E322" s="24" t="str">
        <f>'120Nm 22mm 1.52m-min'!D84</f>
        <v>Tr</v>
      </c>
      <c r="F322" s="35">
        <f>'120Nm 22mm 1.52m-min'!E84</f>
        <v>18</v>
      </c>
      <c r="G322" s="14" t="e">
        <f>'120Nm 22mm 1.52m-min'!F84</f>
        <v>#N/A</v>
      </c>
      <c r="H322" s="41">
        <f>'120Nm 22mm 1.52m-min'!G84</f>
        <v>4</v>
      </c>
      <c r="I322" s="24" t="str">
        <f>'120Nm 22mm 1.52m-min'!H84</f>
        <v>J</v>
      </c>
      <c r="J322" s="35">
        <f>'120Nm 22mm 1.52m-min'!I84</f>
        <v>28</v>
      </c>
      <c r="K322" s="35">
        <f>'120Nm 22mm 1.52m-min'!J84</f>
        <v>35</v>
      </c>
      <c r="L322" s="25">
        <f>'120Nm 22mm 1.52m-min'!K84</f>
        <v>13.36</v>
      </c>
      <c r="M322" s="24" t="str">
        <f>'120Nm 22mm 1.52m-min'!L84</f>
        <v>Acciaio inox</v>
      </c>
      <c r="N322" s="25">
        <f>'120Nm 22mm 1.52m-min'!M84</f>
        <v>92.69</v>
      </c>
      <c r="O322" s="37">
        <f>'120Nm 22mm 1.52m-min'!N84</f>
        <v>120</v>
      </c>
      <c r="P322" s="41">
        <f>'120Nm 22mm 1.52m-min'!O84</f>
        <v>22</v>
      </c>
      <c r="Q322" s="46">
        <f>'120Nm 22mm 1.52m-min'!P84</f>
        <v>1.5209999999999999</v>
      </c>
      <c r="R322" s="14">
        <f>'120Nm 22mm 1.52m-min'!Q84</f>
        <v>385</v>
      </c>
      <c r="S322" s="26">
        <f>'120Nm 22mm 1.52m-min'!R84</f>
        <v>1</v>
      </c>
      <c r="T322" s="24"/>
      <c r="U322" s="24"/>
    </row>
    <row r="323" spans="1:21" hidden="1" x14ac:dyDescent="0.25">
      <c r="A323" s="24">
        <f>'240Nm 11mm 0.76m-min'!A84</f>
        <v>3968641</v>
      </c>
      <c r="B323" s="51">
        <f>Table156[[#This Row],[Durata d''esercizio min. Doppie corse]]/(Cycle_max*60*24)</f>
        <v>78.74287698412698</v>
      </c>
      <c r="C323" s="49">
        <f>'240Nm 11mm 0.76m-min'!B84</f>
        <v>0.96899999999999997</v>
      </c>
      <c r="D323" s="24" t="str">
        <f>'240Nm 11mm 0.76m-min'!C84</f>
        <v>Tr18x4</v>
      </c>
      <c r="E323" s="24" t="str">
        <f>'240Nm 11mm 0.76m-min'!D84</f>
        <v>Tr</v>
      </c>
      <c r="F323" s="35">
        <f>'240Nm 11mm 0.76m-min'!E84</f>
        <v>18</v>
      </c>
      <c r="G323" s="14" t="e">
        <f>'240Nm 11mm 0.76m-min'!F84</f>
        <v>#N/A</v>
      </c>
      <c r="H323" s="41">
        <f>'240Nm 11mm 0.76m-min'!G84</f>
        <v>4</v>
      </c>
      <c r="I323" s="24" t="str">
        <f>'240Nm 11mm 0.76m-min'!H84</f>
        <v>J</v>
      </c>
      <c r="J323" s="35">
        <f>'240Nm 11mm 0.76m-min'!I84</f>
        <v>28</v>
      </c>
      <c r="K323" s="35">
        <f>'240Nm 11mm 0.76m-min'!J84</f>
        <v>35</v>
      </c>
      <c r="L323" s="25">
        <f>'240Nm 11mm 0.76m-min'!K84</f>
        <v>13.36</v>
      </c>
      <c r="M323" s="24" t="str">
        <f>'240Nm 11mm 0.76m-min'!L84</f>
        <v>Acciaio inox</v>
      </c>
      <c r="N323" s="25">
        <f>'240Nm 11mm 0.76m-min'!M84</f>
        <v>92.69</v>
      </c>
      <c r="O323" s="37">
        <f>'240Nm 11mm 0.76m-min'!N84</f>
        <v>240</v>
      </c>
      <c r="P323" s="41">
        <f>'240Nm 11mm 0.76m-min'!O84</f>
        <v>11</v>
      </c>
      <c r="Q323" s="46">
        <f>'240Nm 11mm 0.76m-min'!P84</f>
        <v>0.76049999999999995</v>
      </c>
      <c r="R323" s="14">
        <f>'240Nm 11mm 0.76m-min'!Q84</f>
        <v>192.5</v>
      </c>
      <c r="S323" s="26">
        <f>'240Nm 11mm 0.76m-min'!R84</f>
        <v>1</v>
      </c>
      <c r="T323" s="24"/>
      <c r="U323" s="24"/>
    </row>
    <row r="324" spans="1:21" hidden="1" x14ac:dyDescent="0.25">
      <c r="A324" s="24">
        <f>'80Nm 33mm 2.28m-min'!A83</f>
        <v>3928954</v>
      </c>
      <c r="B324" s="51">
        <f>Table156[[#This Row],[Durata d''esercizio min. Doppie corse]]/(Cycle_max*60*24)</f>
        <v>77.955436507936511</v>
      </c>
      <c r="C324" s="49">
        <f>'80Nm 33mm 2.28m-min'!B83</f>
        <v>0.378</v>
      </c>
      <c r="D324" s="24" t="str">
        <f>'80Nm 33mm 2.28m-min'!C83</f>
        <v>Tr20x4</v>
      </c>
      <c r="E324" s="24" t="str">
        <f>'80Nm 33mm 2.28m-min'!D83</f>
        <v>Tr</v>
      </c>
      <c r="F324" s="35">
        <f>'80Nm 33mm 2.28m-min'!E83</f>
        <v>20</v>
      </c>
      <c r="G324" s="14" t="e">
        <f>'80Nm 33mm 2.28m-min'!F83</f>
        <v>#N/A</v>
      </c>
      <c r="H324" s="41">
        <f>'80Nm 33mm 2.28m-min'!G83</f>
        <v>4</v>
      </c>
      <c r="I324" s="24" t="str">
        <f>'80Nm 33mm 2.28m-min'!H83</f>
        <v>J</v>
      </c>
      <c r="J324" s="35">
        <f>'80Nm 33mm 2.28m-min'!I83</f>
        <v>32</v>
      </c>
      <c r="K324" s="35">
        <f>'80Nm 33mm 2.28m-min'!J83</f>
        <v>44</v>
      </c>
      <c r="L324" s="25">
        <f>'80Nm 33mm 2.28m-min'!K83</f>
        <v>15.39</v>
      </c>
      <c r="M324" s="24" t="str">
        <f>'80Nm 33mm 2.28m-min'!L83</f>
        <v>Acciaio C15</v>
      </c>
      <c r="N324" s="25">
        <f>'80Nm 33mm 2.28m-min'!M83</f>
        <v>28.29</v>
      </c>
      <c r="O324" s="37">
        <f>'80Nm 33mm 2.28m-min'!N83</f>
        <v>80</v>
      </c>
      <c r="P324" s="41">
        <f>'80Nm 33mm 2.28m-min'!O83</f>
        <v>33</v>
      </c>
      <c r="Q324" s="46">
        <f>'80Nm 33mm 2.28m-min'!P83</f>
        <v>2.2810000000000001</v>
      </c>
      <c r="R324" s="14">
        <f>'80Nm 33mm 2.28m-min'!Q83</f>
        <v>577.5</v>
      </c>
      <c r="S324" s="26">
        <f>'80Nm 33mm 2.28m-min'!R83</f>
        <v>1</v>
      </c>
      <c r="T324" s="24"/>
      <c r="U324" s="24"/>
    </row>
    <row r="325" spans="1:21" hidden="1" x14ac:dyDescent="0.25">
      <c r="A325" s="24">
        <f>'120Nm 22mm 1.52m-min'!A85</f>
        <v>3928954</v>
      </c>
      <c r="B325" s="51">
        <f>Table156[[#This Row],[Durata d''esercizio min. Doppie corse]]/(Cycle_max*60*24)</f>
        <v>77.955436507936511</v>
      </c>
      <c r="C325" s="49">
        <f>'120Nm 22mm 1.52m-min'!B85</f>
        <v>0.53700000000000003</v>
      </c>
      <c r="D325" s="24" t="str">
        <f>'120Nm 22mm 1.52m-min'!C85</f>
        <v>Tr20x4</v>
      </c>
      <c r="E325" s="24" t="str">
        <f>'120Nm 22mm 1.52m-min'!D85</f>
        <v>Tr</v>
      </c>
      <c r="F325" s="35">
        <f>'120Nm 22mm 1.52m-min'!E85</f>
        <v>20</v>
      </c>
      <c r="G325" s="14" t="e">
        <f>'120Nm 22mm 1.52m-min'!F85</f>
        <v>#N/A</v>
      </c>
      <c r="H325" s="41">
        <f>'120Nm 22mm 1.52m-min'!G85</f>
        <v>4</v>
      </c>
      <c r="I325" s="24" t="str">
        <f>'120Nm 22mm 1.52m-min'!H85</f>
        <v>J</v>
      </c>
      <c r="J325" s="35">
        <f>'120Nm 22mm 1.52m-min'!I85</f>
        <v>32</v>
      </c>
      <c r="K325" s="35">
        <f>'120Nm 22mm 1.52m-min'!J85</f>
        <v>44</v>
      </c>
      <c r="L325" s="25">
        <f>'120Nm 22mm 1.52m-min'!K85</f>
        <v>15.39</v>
      </c>
      <c r="M325" s="24" t="str">
        <f>'120Nm 22mm 1.52m-min'!L85</f>
        <v>Acciaio C15</v>
      </c>
      <c r="N325" s="25">
        <f>'120Nm 22mm 1.52m-min'!M85</f>
        <v>28.29</v>
      </c>
      <c r="O325" s="37">
        <f>'120Nm 22mm 1.52m-min'!N85</f>
        <v>120</v>
      </c>
      <c r="P325" s="41">
        <f>'120Nm 22mm 1.52m-min'!O85</f>
        <v>22</v>
      </c>
      <c r="Q325" s="46">
        <f>'120Nm 22mm 1.52m-min'!P85</f>
        <v>1.5209999999999999</v>
      </c>
      <c r="R325" s="14">
        <f>'120Nm 22mm 1.52m-min'!Q85</f>
        <v>385</v>
      </c>
      <c r="S325" s="26">
        <f>'120Nm 22mm 1.52m-min'!R85</f>
        <v>1</v>
      </c>
      <c r="T325" s="24"/>
      <c r="U325" s="24"/>
    </row>
    <row r="326" spans="1:21" hidden="1" x14ac:dyDescent="0.25">
      <c r="A326" s="24">
        <f>'240Nm 11mm 0.76m-min'!A85</f>
        <v>3928954</v>
      </c>
      <c r="B326" s="51">
        <f>Table156[[#This Row],[Durata d''esercizio min. Doppie corse]]/(Cycle_max*60*24)</f>
        <v>77.955436507936511</v>
      </c>
      <c r="C326" s="49">
        <f>'240Nm 11mm 0.76m-min'!B85</f>
        <v>1.0149999999999999</v>
      </c>
      <c r="D326" s="24" t="str">
        <f>'240Nm 11mm 0.76m-min'!C85</f>
        <v>Tr20x4</v>
      </c>
      <c r="E326" s="24" t="str">
        <f>'240Nm 11mm 0.76m-min'!D85</f>
        <v>Tr</v>
      </c>
      <c r="F326" s="35">
        <f>'240Nm 11mm 0.76m-min'!E85</f>
        <v>20</v>
      </c>
      <c r="G326" s="14" t="e">
        <f>'240Nm 11mm 0.76m-min'!F85</f>
        <v>#N/A</v>
      </c>
      <c r="H326" s="41">
        <f>'240Nm 11mm 0.76m-min'!G85</f>
        <v>4</v>
      </c>
      <c r="I326" s="24" t="str">
        <f>'240Nm 11mm 0.76m-min'!H85</f>
        <v>J</v>
      </c>
      <c r="J326" s="35">
        <f>'240Nm 11mm 0.76m-min'!I85</f>
        <v>32</v>
      </c>
      <c r="K326" s="35">
        <f>'240Nm 11mm 0.76m-min'!J85</f>
        <v>44</v>
      </c>
      <c r="L326" s="25">
        <f>'240Nm 11mm 0.76m-min'!K85</f>
        <v>15.39</v>
      </c>
      <c r="M326" s="24" t="str">
        <f>'240Nm 11mm 0.76m-min'!L85</f>
        <v>Acciaio C15</v>
      </c>
      <c r="N326" s="25">
        <f>'240Nm 11mm 0.76m-min'!M85</f>
        <v>28.29</v>
      </c>
      <c r="O326" s="37">
        <f>'240Nm 11mm 0.76m-min'!N85</f>
        <v>240</v>
      </c>
      <c r="P326" s="41">
        <f>'240Nm 11mm 0.76m-min'!O85</f>
        <v>11</v>
      </c>
      <c r="Q326" s="46">
        <f>'240Nm 11mm 0.76m-min'!P85</f>
        <v>0.76049999999999995</v>
      </c>
      <c r="R326" s="14">
        <f>'240Nm 11mm 0.76m-min'!Q85</f>
        <v>192.5</v>
      </c>
      <c r="S326" s="26">
        <f>'240Nm 11mm 0.76m-min'!R85</f>
        <v>1</v>
      </c>
      <c r="T326" s="24"/>
      <c r="U326" s="24"/>
    </row>
    <row r="327" spans="1:21" hidden="1" x14ac:dyDescent="0.25">
      <c r="A327" s="24">
        <f>'80Nm 33mm 2.28m-min'!A84</f>
        <v>3890476</v>
      </c>
      <c r="B327" s="51">
        <f>Table156[[#This Row],[Durata d''esercizio min. Doppie corse]]/(Cycle_max*60*24)</f>
        <v>77.191984126984124</v>
      </c>
      <c r="C327" s="49">
        <f>'80Nm 33mm 2.28m-min'!B84</f>
        <v>0.94399999999999995</v>
      </c>
      <c r="D327" s="24" t="str">
        <f>'80Nm 33mm 2.28m-min'!C84</f>
        <v>Ds16x35</v>
      </c>
      <c r="E327" s="24" t="str">
        <f>'80Nm 33mm 2.28m-min'!D84</f>
        <v>Ds</v>
      </c>
      <c r="F327" s="35">
        <f>'80Nm 33mm 2.28m-min'!E84</f>
        <v>16</v>
      </c>
      <c r="G327" s="14" t="e">
        <f>'80Nm 33mm 2.28m-min'!F84</f>
        <v>#N/A</v>
      </c>
      <c r="H327" s="41">
        <f>'80Nm 33mm 2.28m-min'!G84</f>
        <v>35</v>
      </c>
      <c r="I327" s="24" t="str">
        <f>'80Nm 33mm 2.28m-min'!H84</f>
        <v>R</v>
      </c>
      <c r="J327" s="35">
        <f>'80Nm 33mm 2.28m-min'!I84</f>
        <v>28</v>
      </c>
      <c r="K327" s="35">
        <f>'80Nm 33mm 2.28m-min'!J84</f>
        <v>35</v>
      </c>
      <c r="L327" s="25">
        <f>'80Nm 33mm 2.28m-min'!K84</f>
        <v>20.84</v>
      </c>
      <c r="M327" s="24" t="str">
        <f>'80Nm 33mm 2.28m-min'!L84</f>
        <v>Alluminio</v>
      </c>
      <c r="N327" s="25">
        <f>'80Nm 33mm 2.28m-min'!M84</f>
        <v>243</v>
      </c>
      <c r="O327" s="37">
        <f>'80Nm 33mm 2.28m-min'!N84</f>
        <v>80</v>
      </c>
      <c r="P327" s="41">
        <f>'80Nm 33mm 2.28m-min'!O84</f>
        <v>33</v>
      </c>
      <c r="Q327" s="46">
        <f>'80Nm 33mm 2.28m-min'!P84</f>
        <v>2.2810000000000001</v>
      </c>
      <c r="R327" s="14">
        <f>'80Nm 33mm 2.28m-min'!Q84</f>
        <v>66</v>
      </c>
      <c r="S327" s="26">
        <f>'80Nm 33mm 2.28m-min'!R84</f>
        <v>1</v>
      </c>
      <c r="T327" s="24"/>
      <c r="U327" s="24"/>
    </row>
    <row r="328" spans="1:21" hidden="1" x14ac:dyDescent="0.25">
      <c r="A328" s="24">
        <f>'80Nm 33mm 2.28m-min'!A85</f>
        <v>3890476</v>
      </c>
      <c r="B328" s="51">
        <f>Table156[[#This Row],[Durata d''esercizio min. Doppie corse]]/(Cycle_max*60*24)</f>
        <v>77.191984126984124</v>
      </c>
      <c r="C328" s="49">
        <f>'80Nm 33mm 2.28m-min'!B85</f>
        <v>0.94399999999999995</v>
      </c>
      <c r="D328" s="24" t="str">
        <f>'80Nm 33mm 2.28m-min'!C85</f>
        <v>Ds16x35</v>
      </c>
      <c r="E328" s="24" t="str">
        <f>'80Nm 33mm 2.28m-min'!D85</f>
        <v>Ds</v>
      </c>
      <c r="F328" s="35">
        <f>'80Nm 33mm 2.28m-min'!E85</f>
        <v>16</v>
      </c>
      <c r="G328" s="14" t="e">
        <f>'80Nm 33mm 2.28m-min'!F85</f>
        <v>#N/A</v>
      </c>
      <c r="H328" s="41">
        <f>'80Nm 33mm 2.28m-min'!G85</f>
        <v>35</v>
      </c>
      <c r="I328" s="24" t="str">
        <f>'80Nm 33mm 2.28m-min'!H85</f>
        <v>R</v>
      </c>
      <c r="J328" s="35">
        <f>'80Nm 33mm 2.28m-min'!I85</f>
        <v>28</v>
      </c>
      <c r="K328" s="35">
        <f>'80Nm 33mm 2.28m-min'!J85</f>
        <v>35</v>
      </c>
      <c r="L328" s="25">
        <f>'80Nm 33mm 2.28m-min'!K85</f>
        <v>20.84</v>
      </c>
      <c r="M328" s="24" t="str">
        <f>'80Nm 33mm 2.28m-min'!L85</f>
        <v>Acciaio inox</v>
      </c>
      <c r="N328" s="25">
        <f>'80Nm 33mm 2.28m-min'!M85</f>
        <v>120.54</v>
      </c>
      <c r="O328" s="37">
        <f>'80Nm 33mm 2.28m-min'!N85</f>
        <v>80</v>
      </c>
      <c r="P328" s="41">
        <f>'80Nm 33mm 2.28m-min'!O85</f>
        <v>33</v>
      </c>
      <c r="Q328" s="46">
        <f>'80Nm 33mm 2.28m-min'!P85</f>
        <v>2.2810000000000001</v>
      </c>
      <c r="R328" s="14">
        <f>'80Nm 33mm 2.28m-min'!Q85</f>
        <v>66</v>
      </c>
      <c r="S328" s="26">
        <f>'80Nm 33mm 2.28m-min'!R85</f>
        <v>1</v>
      </c>
      <c r="T328" s="24"/>
      <c r="U328" s="24"/>
    </row>
    <row r="329" spans="1:21" hidden="1" x14ac:dyDescent="0.25">
      <c r="A329" s="24">
        <f>'120Nm 22mm 1.52m-min'!A86</f>
        <v>3890476</v>
      </c>
      <c r="B329" s="51">
        <f>Table156[[#This Row],[Durata d''esercizio min. Doppie corse]]/(Cycle_max*60*24)</f>
        <v>77.191984126984124</v>
      </c>
      <c r="C329" s="49">
        <f>'120Nm 22mm 1.52m-min'!B86</f>
        <v>1.3859999999999999</v>
      </c>
      <c r="D329" s="24" t="str">
        <f>'120Nm 22mm 1.52m-min'!C86</f>
        <v>Ds16x35</v>
      </c>
      <c r="E329" s="24" t="str">
        <f>'120Nm 22mm 1.52m-min'!D86</f>
        <v>Ds</v>
      </c>
      <c r="F329" s="35">
        <f>'120Nm 22mm 1.52m-min'!E86</f>
        <v>16</v>
      </c>
      <c r="G329" s="14" t="e">
        <f>'120Nm 22mm 1.52m-min'!F86</f>
        <v>#N/A</v>
      </c>
      <c r="H329" s="41">
        <f>'120Nm 22mm 1.52m-min'!G86</f>
        <v>35</v>
      </c>
      <c r="I329" s="24" t="str">
        <f>'120Nm 22mm 1.52m-min'!H86</f>
        <v>R</v>
      </c>
      <c r="J329" s="35">
        <f>'120Nm 22mm 1.52m-min'!I86</f>
        <v>28</v>
      </c>
      <c r="K329" s="35">
        <f>'120Nm 22mm 1.52m-min'!J86</f>
        <v>35</v>
      </c>
      <c r="L329" s="25">
        <f>'120Nm 22mm 1.52m-min'!K86</f>
        <v>20.84</v>
      </c>
      <c r="M329" s="24" t="str">
        <f>'120Nm 22mm 1.52m-min'!L86</f>
        <v>Alluminio</v>
      </c>
      <c r="N329" s="25">
        <f>'120Nm 22mm 1.52m-min'!M86</f>
        <v>243</v>
      </c>
      <c r="O329" s="37">
        <f>'120Nm 22mm 1.52m-min'!N86</f>
        <v>120</v>
      </c>
      <c r="P329" s="41">
        <f>'120Nm 22mm 1.52m-min'!O86</f>
        <v>22</v>
      </c>
      <c r="Q329" s="46">
        <f>'120Nm 22mm 1.52m-min'!P86</f>
        <v>1.5209999999999999</v>
      </c>
      <c r="R329" s="14">
        <f>'120Nm 22mm 1.52m-min'!Q86</f>
        <v>44</v>
      </c>
      <c r="S329" s="26">
        <f>'120Nm 22mm 1.52m-min'!R86</f>
        <v>1</v>
      </c>
      <c r="T329" s="24"/>
      <c r="U329" s="24"/>
    </row>
    <row r="330" spans="1:21" hidden="1" x14ac:dyDescent="0.25">
      <c r="A330" s="24">
        <f>'120Nm 22mm 1.52m-min'!A87</f>
        <v>3890476</v>
      </c>
      <c r="B330" s="51">
        <f>Table156[[#This Row],[Durata d''esercizio min. Doppie corse]]/(Cycle_max*60*24)</f>
        <v>77.191984126984124</v>
      </c>
      <c r="C330" s="49">
        <f>'120Nm 22mm 1.52m-min'!B87</f>
        <v>1.3859999999999999</v>
      </c>
      <c r="D330" s="24" t="str">
        <f>'120Nm 22mm 1.52m-min'!C87</f>
        <v>Ds16x35</v>
      </c>
      <c r="E330" s="24" t="str">
        <f>'120Nm 22mm 1.52m-min'!D87</f>
        <v>Ds</v>
      </c>
      <c r="F330" s="35">
        <f>'120Nm 22mm 1.52m-min'!E87</f>
        <v>16</v>
      </c>
      <c r="G330" s="14" t="e">
        <f>'120Nm 22mm 1.52m-min'!F87</f>
        <v>#N/A</v>
      </c>
      <c r="H330" s="41">
        <f>'120Nm 22mm 1.52m-min'!G87</f>
        <v>35</v>
      </c>
      <c r="I330" s="24" t="str">
        <f>'120Nm 22mm 1.52m-min'!H87</f>
        <v>R</v>
      </c>
      <c r="J330" s="35">
        <f>'120Nm 22mm 1.52m-min'!I87</f>
        <v>28</v>
      </c>
      <c r="K330" s="35">
        <f>'120Nm 22mm 1.52m-min'!J87</f>
        <v>35</v>
      </c>
      <c r="L330" s="25">
        <f>'120Nm 22mm 1.52m-min'!K87</f>
        <v>20.84</v>
      </c>
      <c r="M330" s="24" t="str">
        <f>'120Nm 22mm 1.52m-min'!L87</f>
        <v>Acciaio inox</v>
      </c>
      <c r="N330" s="25">
        <f>'120Nm 22mm 1.52m-min'!M87</f>
        <v>120.54</v>
      </c>
      <c r="O330" s="37">
        <f>'120Nm 22mm 1.52m-min'!N87</f>
        <v>120</v>
      </c>
      <c r="P330" s="41">
        <f>'120Nm 22mm 1.52m-min'!O87</f>
        <v>22</v>
      </c>
      <c r="Q330" s="46">
        <f>'120Nm 22mm 1.52m-min'!P87</f>
        <v>1.5209999999999999</v>
      </c>
      <c r="R330" s="14">
        <f>'120Nm 22mm 1.52m-min'!Q87</f>
        <v>44</v>
      </c>
      <c r="S330" s="26">
        <f>'120Nm 22mm 1.52m-min'!R87</f>
        <v>1</v>
      </c>
      <c r="T330" s="24"/>
      <c r="U330" s="24"/>
    </row>
    <row r="331" spans="1:21" hidden="1" x14ac:dyDescent="0.25">
      <c r="A331" s="24">
        <f>'240Nm 11mm 0.76m-min'!A86</f>
        <v>3890476</v>
      </c>
      <c r="B331" s="51">
        <f>Table156[[#This Row],[Durata d''esercizio min. Doppie corse]]/(Cycle_max*60*24)</f>
        <v>77.191984126984124</v>
      </c>
      <c r="C331" s="49">
        <f>'240Nm 11mm 0.76m-min'!B86</f>
        <v>2.7130000000000001</v>
      </c>
      <c r="D331" s="24" t="str">
        <f>'240Nm 11mm 0.76m-min'!C86</f>
        <v>Ds16x35</v>
      </c>
      <c r="E331" s="24" t="str">
        <f>'240Nm 11mm 0.76m-min'!D86</f>
        <v>Ds</v>
      </c>
      <c r="F331" s="35">
        <f>'240Nm 11mm 0.76m-min'!E86</f>
        <v>16</v>
      </c>
      <c r="G331" s="14" t="e">
        <f>'240Nm 11mm 0.76m-min'!F86</f>
        <v>#N/A</v>
      </c>
      <c r="H331" s="41">
        <f>'240Nm 11mm 0.76m-min'!G86</f>
        <v>35</v>
      </c>
      <c r="I331" s="24" t="str">
        <f>'240Nm 11mm 0.76m-min'!H86</f>
        <v>R</v>
      </c>
      <c r="J331" s="35">
        <f>'240Nm 11mm 0.76m-min'!I86</f>
        <v>28</v>
      </c>
      <c r="K331" s="35">
        <f>'240Nm 11mm 0.76m-min'!J86</f>
        <v>35</v>
      </c>
      <c r="L331" s="25">
        <f>'240Nm 11mm 0.76m-min'!K86</f>
        <v>20.84</v>
      </c>
      <c r="M331" s="24" t="str">
        <f>'240Nm 11mm 0.76m-min'!L86</f>
        <v>Alluminio</v>
      </c>
      <c r="N331" s="25">
        <f>'240Nm 11mm 0.76m-min'!M86</f>
        <v>243</v>
      </c>
      <c r="O331" s="37">
        <f>'240Nm 11mm 0.76m-min'!N86</f>
        <v>240</v>
      </c>
      <c r="P331" s="41">
        <f>'240Nm 11mm 0.76m-min'!O86</f>
        <v>11</v>
      </c>
      <c r="Q331" s="46">
        <f>'240Nm 11mm 0.76m-min'!P86</f>
        <v>0.76049999999999995</v>
      </c>
      <c r="R331" s="14">
        <f>'240Nm 11mm 0.76m-min'!Q86</f>
        <v>22</v>
      </c>
      <c r="S331" s="26">
        <f>'240Nm 11mm 0.76m-min'!R86</f>
        <v>1</v>
      </c>
      <c r="T331" s="24"/>
      <c r="U331" s="24"/>
    </row>
    <row r="332" spans="1:21" hidden="1" x14ac:dyDescent="0.25">
      <c r="A332" s="24">
        <f>'240Nm 11mm 0.76m-min'!A87</f>
        <v>3890476</v>
      </c>
      <c r="B332" s="51">
        <f>Table156[[#This Row],[Durata d''esercizio min. Doppie corse]]/(Cycle_max*60*24)</f>
        <v>77.191984126984124</v>
      </c>
      <c r="C332" s="49">
        <f>'240Nm 11mm 0.76m-min'!B87</f>
        <v>2.7130000000000001</v>
      </c>
      <c r="D332" s="24" t="str">
        <f>'240Nm 11mm 0.76m-min'!C87</f>
        <v>Ds16x35</v>
      </c>
      <c r="E332" s="24" t="str">
        <f>'240Nm 11mm 0.76m-min'!D87</f>
        <v>Ds</v>
      </c>
      <c r="F332" s="35">
        <f>'240Nm 11mm 0.76m-min'!E87</f>
        <v>16</v>
      </c>
      <c r="G332" s="14" t="e">
        <f>'240Nm 11mm 0.76m-min'!F87</f>
        <v>#N/A</v>
      </c>
      <c r="H332" s="41">
        <f>'240Nm 11mm 0.76m-min'!G87</f>
        <v>35</v>
      </c>
      <c r="I332" s="24" t="str">
        <f>'240Nm 11mm 0.76m-min'!H87</f>
        <v>R</v>
      </c>
      <c r="J332" s="35">
        <f>'240Nm 11mm 0.76m-min'!I87</f>
        <v>28</v>
      </c>
      <c r="K332" s="35">
        <f>'240Nm 11mm 0.76m-min'!J87</f>
        <v>35</v>
      </c>
      <c r="L332" s="25">
        <f>'240Nm 11mm 0.76m-min'!K87</f>
        <v>20.84</v>
      </c>
      <c r="M332" s="24" t="str">
        <f>'240Nm 11mm 0.76m-min'!L87</f>
        <v>Acciaio inox</v>
      </c>
      <c r="N332" s="25">
        <f>'240Nm 11mm 0.76m-min'!M87</f>
        <v>120.54</v>
      </c>
      <c r="O332" s="37">
        <f>'240Nm 11mm 0.76m-min'!N87</f>
        <v>240</v>
      </c>
      <c r="P332" s="41">
        <f>'240Nm 11mm 0.76m-min'!O87</f>
        <v>11</v>
      </c>
      <c r="Q332" s="46">
        <f>'240Nm 11mm 0.76m-min'!P87</f>
        <v>0.76049999999999995</v>
      </c>
      <c r="R332" s="14">
        <f>'240Nm 11mm 0.76m-min'!Q87</f>
        <v>22</v>
      </c>
      <c r="S332" s="26">
        <f>'240Nm 11mm 0.76m-min'!R87</f>
        <v>1</v>
      </c>
      <c r="T332" s="24"/>
      <c r="U332" s="24"/>
    </row>
    <row r="333" spans="1:21" hidden="1" x14ac:dyDescent="0.25">
      <c r="A333" s="24">
        <f>'80Nm 33mm 2.28m-min'!A86</f>
        <v>3779658</v>
      </c>
      <c r="B333" s="51">
        <f>Table156[[#This Row],[Durata d''esercizio min. Doppie corse]]/(Cycle_max*60*24)</f>
        <v>74.993214285714288</v>
      </c>
      <c r="C333" s="49">
        <f>'80Nm 33mm 2.28m-min'!B86</f>
        <v>0.36299999999999999</v>
      </c>
      <c r="D333" s="24" t="str">
        <f>'80Nm 33mm 2.28m-min'!C86</f>
        <v>Tr18x4</v>
      </c>
      <c r="E333" s="24" t="str">
        <f>'80Nm 33mm 2.28m-min'!D86</f>
        <v>Tr</v>
      </c>
      <c r="F333" s="35">
        <f>'80Nm 33mm 2.28m-min'!E86</f>
        <v>18</v>
      </c>
      <c r="G333" s="14" t="e">
        <f>'80Nm 33mm 2.28m-min'!F86</f>
        <v>#N/A</v>
      </c>
      <c r="H333" s="41">
        <f>'80Nm 33mm 2.28m-min'!G86</f>
        <v>4</v>
      </c>
      <c r="I333" s="24" t="str">
        <f>'80Nm 33mm 2.28m-min'!H86</f>
        <v>W300</v>
      </c>
      <c r="J333" s="35">
        <f>'80Nm 33mm 2.28m-min'!I86</f>
        <v>28</v>
      </c>
      <c r="K333" s="35">
        <f>'80Nm 33mm 2.28m-min'!J86</f>
        <v>35</v>
      </c>
      <c r="L333" s="25">
        <f>'80Nm 33mm 2.28m-min'!K86</f>
        <v>16.41</v>
      </c>
      <c r="M333" s="24" t="str">
        <f>'80Nm 33mm 2.28m-min'!L86</f>
        <v>Acciaio inox</v>
      </c>
      <c r="N333" s="25">
        <f>'80Nm 33mm 2.28m-min'!M86</f>
        <v>92.69</v>
      </c>
      <c r="O333" s="37">
        <f>'80Nm 33mm 2.28m-min'!N86</f>
        <v>80</v>
      </c>
      <c r="P333" s="41">
        <f>'80Nm 33mm 2.28m-min'!O86</f>
        <v>33</v>
      </c>
      <c r="Q333" s="46">
        <f>'80Nm 33mm 2.28m-min'!P86</f>
        <v>2.2810000000000001</v>
      </c>
      <c r="R333" s="14">
        <f>'80Nm 33mm 2.28m-min'!Q86</f>
        <v>577.5</v>
      </c>
      <c r="S333" s="26">
        <f>'80Nm 33mm 2.28m-min'!R86</f>
        <v>1</v>
      </c>
      <c r="T333" s="24"/>
      <c r="U333" s="24"/>
    </row>
    <row r="334" spans="1:21" hidden="1" x14ac:dyDescent="0.25">
      <c r="A334" s="24">
        <f>'120Nm 22mm 1.52m-min'!A88</f>
        <v>3779658</v>
      </c>
      <c r="B334" s="51">
        <f>Table156[[#This Row],[Durata d''esercizio min. Doppie corse]]/(Cycle_max*60*24)</f>
        <v>74.993214285714288</v>
      </c>
      <c r="C334" s="49">
        <f>'120Nm 22mm 1.52m-min'!B88</f>
        <v>0.51500000000000001</v>
      </c>
      <c r="D334" s="24" t="str">
        <f>'120Nm 22mm 1.52m-min'!C88</f>
        <v>Tr18x4</v>
      </c>
      <c r="E334" s="24" t="str">
        <f>'120Nm 22mm 1.52m-min'!D88</f>
        <v>Tr</v>
      </c>
      <c r="F334" s="35">
        <f>'120Nm 22mm 1.52m-min'!E88</f>
        <v>18</v>
      </c>
      <c r="G334" s="14" t="e">
        <f>'120Nm 22mm 1.52m-min'!F88</f>
        <v>#N/A</v>
      </c>
      <c r="H334" s="41">
        <f>'120Nm 22mm 1.52m-min'!G88</f>
        <v>4</v>
      </c>
      <c r="I334" s="24" t="str">
        <f>'120Nm 22mm 1.52m-min'!H88</f>
        <v>W300</v>
      </c>
      <c r="J334" s="35">
        <f>'120Nm 22mm 1.52m-min'!I88</f>
        <v>28</v>
      </c>
      <c r="K334" s="35">
        <f>'120Nm 22mm 1.52m-min'!J88</f>
        <v>35</v>
      </c>
      <c r="L334" s="25">
        <f>'120Nm 22mm 1.52m-min'!K88</f>
        <v>16.41</v>
      </c>
      <c r="M334" s="24" t="str">
        <f>'120Nm 22mm 1.52m-min'!L88</f>
        <v>Acciaio inox</v>
      </c>
      <c r="N334" s="25">
        <f>'120Nm 22mm 1.52m-min'!M88</f>
        <v>92.69</v>
      </c>
      <c r="O334" s="37">
        <f>'120Nm 22mm 1.52m-min'!N88</f>
        <v>120</v>
      </c>
      <c r="P334" s="41">
        <f>'120Nm 22mm 1.52m-min'!O88</f>
        <v>22</v>
      </c>
      <c r="Q334" s="46">
        <f>'120Nm 22mm 1.52m-min'!P88</f>
        <v>1.5209999999999999</v>
      </c>
      <c r="R334" s="14">
        <f>'120Nm 22mm 1.52m-min'!Q88</f>
        <v>385</v>
      </c>
      <c r="S334" s="26">
        <f>'120Nm 22mm 1.52m-min'!R88</f>
        <v>1</v>
      </c>
      <c r="T334" s="24"/>
      <c r="U334" s="24"/>
    </row>
    <row r="335" spans="1:21" hidden="1" x14ac:dyDescent="0.25">
      <c r="A335" s="24">
        <f>'240Nm 11mm 0.76m-min'!A88</f>
        <v>3779658</v>
      </c>
      <c r="B335" s="51">
        <f>Table156[[#This Row],[Durata d''esercizio min. Doppie corse]]/(Cycle_max*60*24)</f>
        <v>74.993214285714288</v>
      </c>
      <c r="C335" s="49">
        <f>'240Nm 11mm 0.76m-min'!B88</f>
        <v>0.96899999999999997</v>
      </c>
      <c r="D335" s="24" t="str">
        <f>'240Nm 11mm 0.76m-min'!C88</f>
        <v>Tr18x4</v>
      </c>
      <c r="E335" s="24" t="str">
        <f>'240Nm 11mm 0.76m-min'!D88</f>
        <v>Tr</v>
      </c>
      <c r="F335" s="35">
        <f>'240Nm 11mm 0.76m-min'!E88</f>
        <v>18</v>
      </c>
      <c r="G335" s="14" t="e">
        <f>'240Nm 11mm 0.76m-min'!F88</f>
        <v>#N/A</v>
      </c>
      <c r="H335" s="41">
        <f>'240Nm 11mm 0.76m-min'!G88</f>
        <v>4</v>
      </c>
      <c r="I335" s="24" t="str">
        <f>'240Nm 11mm 0.76m-min'!H88</f>
        <v>W300</v>
      </c>
      <c r="J335" s="35">
        <f>'240Nm 11mm 0.76m-min'!I88</f>
        <v>28</v>
      </c>
      <c r="K335" s="35">
        <f>'240Nm 11mm 0.76m-min'!J88</f>
        <v>35</v>
      </c>
      <c r="L335" s="25">
        <f>'240Nm 11mm 0.76m-min'!K88</f>
        <v>16.41</v>
      </c>
      <c r="M335" s="24" t="str">
        <f>'240Nm 11mm 0.76m-min'!L88</f>
        <v>Acciaio inox</v>
      </c>
      <c r="N335" s="25">
        <f>'240Nm 11mm 0.76m-min'!M88</f>
        <v>92.69</v>
      </c>
      <c r="O335" s="37">
        <f>'240Nm 11mm 0.76m-min'!N88</f>
        <v>240</v>
      </c>
      <c r="P335" s="41">
        <f>'240Nm 11mm 0.76m-min'!O88</f>
        <v>11</v>
      </c>
      <c r="Q335" s="46">
        <f>'240Nm 11mm 0.76m-min'!P88</f>
        <v>0.76049999999999995</v>
      </c>
      <c r="R335" s="14">
        <f>'240Nm 11mm 0.76m-min'!Q88</f>
        <v>192.5</v>
      </c>
      <c r="S335" s="26">
        <f>'240Nm 11mm 0.76m-min'!R88</f>
        <v>1</v>
      </c>
      <c r="T335" s="24"/>
      <c r="U335" s="24"/>
    </row>
    <row r="336" spans="1:21" hidden="1" x14ac:dyDescent="0.25">
      <c r="A336" s="24">
        <f>'80Nm 33mm 2.28m-min'!A87</f>
        <v>3741861</v>
      </c>
      <c r="B336" s="51">
        <f>Table156[[#This Row],[Durata d''esercizio min. Doppie corse]]/(Cycle_max*60*24)</f>
        <v>74.243273809523814</v>
      </c>
      <c r="C336" s="49">
        <f>'80Nm 33mm 2.28m-min'!B87</f>
        <v>0.378</v>
      </c>
      <c r="D336" s="24" t="str">
        <f>'80Nm 33mm 2.28m-min'!C87</f>
        <v>Tr20x4</v>
      </c>
      <c r="E336" s="24" t="str">
        <f>'80Nm 33mm 2.28m-min'!D87</f>
        <v>Tr</v>
      </c>
      <c r="F336" s="35">
        <f>'80Nm 33mm 2.28m-min'!E87</f>
        <v>20</v>
      </c>
      <c r="G336" s="14" t="e">
        <f>'80Nm 33mm 2.28m-min'!F87</f>
        <v>#N/A</v>
      </c>
      <c r="H336" s="41">
        <f>'80Nm 33mm 2.28m-min'!G87</f>
        <v>4</v>
      </c>
      <c r="I336" s="24" t="str">
        <f>'80Nm 33mm 2.28m-min'!H87</f>
        <v>W300</v>
      </c>
      <c r="J336" s="35">
        <f>'80Nm 33mm 2.28m-min'!I87</f>
        <v>32</v>
      </c>
      <c r="K336" s="35">
        <f>'80Nm 33mm 2.28m-min'!J87</f>
        <v>44</v>
      </c>
      <c r="L336" s="25">
        <f>'80Nm 33mm 2.28m-min'!K87</f>
        <v>21.67</v>
      </c>
      <c r="M336" s="24" t="str">
        <f>'80Nm 33mm 2.28m-min'!L87</f>
        <v>Acciaio C15</v>
      </c>
      <c r="N336" s="25">
        <f>'80Nm 33mm 2.28m-min'!M87</f>
        <v>28.29</v>
      </c>
      <c r="O336" s="37">
        <f>'80Nm 33mm 2.28m-min'!N87</f>
        <v>80</v>
      </c>
      <c r="P336" s="41">
        <f>'80Nm 33mm 2.28m-min'!O87</f>
        <v>33</v>
      </c>
      <c r="Q336" s="46">
        <f>'80Nm 33mm 2.28m-min'!P87</f>
        <v>2.2810000000000001</v>
      </c>
      <c r="R336" s="14">
        <f>'80Nm 33mm 2.28m-min'!Q87</f>
        <v>577.5</v>
      </c>
      <c r="S336" s="26">
        <f>'80Nm 33mm 2.28m-min'!R87</f>
        <v>1</v>
      </c>
      <c r="T336" s="24"/>
      <c r="U336" s="24"/>
    </row>
    <row r="337" spans="1:21" hidden="1" x14ac:dyDescent="0.25">
      <c r="A337" s="24">
        <f>'120Nm 22mm 1.52m-min'!A89</f>
        <v>3741861</v>
      </c>
      <c r="B337" s="51">
        <f>Table156[[#This Row],[Durata d''esercizio min. Doppie corse]]/(Cycle_max*60*24)</f>
        <v>74.243273809523814</v>
      </c>
      <c r="C337" s="49">
        <f>'120Nm 22mm 1.52m-min'!B89</f>
        <v>0.53700000000000003</v>
      </c>
      <c r="D337" s="24" t="str">
        <f>'120Nm 22mm 1.52m-min'!C89</f>
        <v>Tr20x4</v>
      </c>
      <c r="E337" s="24" t="str">
        <f>'120Nm 22mm 1.52m-min'!D89</f>
        <v>Tr</v>
      </c>
      <c r="F337" s="35">
        <f>'120Nm 22mm 1.52m-min'!E89</f>
        <v>20</v>
      </c>
      <c r="G337" s="14" t="e">
        <f>'120Nm 22mm 1.52m-min'!F89</f>
        <v>#N/A</v>
      </c>
      <c r="H337" s="41">
        <f>'120Nm 22mm 1.52m-min'!G89</f>
        <v>4</v>
      </c>
      <c r="I337" s="24" t="str">
        <f>'120Nm 22mm 1.52m-min'!H89</f>
        <v>W300</v>
      </c>
      <c r="J337" s="35">
        <f>'120Nm 22mm 1.52m-min'!I89</f>
        <v>32</v>
      </c>
      <c r="K337" s="35">
        <f>'120Nm 22mm 1.52m-min'!J89</f>
        <v>44</v>
      </c>
      <c r="L337" s="25">
        <f>'120Nm 22mm 1.52m-min'!K89</f>
        <v>21.67</v>
      </c>
      <c r="M337" s="24" t="str">
        <f>'120Nm 22mm 1.52m-min'!L89</f>
        <v>Acciaio C15</v>
      </c>
      <c r="N337" s="25">
        <f>'120Nm 22mm 1.52m-min'!M89</f>
        <v>28.29</v>
      </c>
      <c r="O337" s="37">
        <f>'120Nm 22mm 1.52m-min'!N89</f>
        <v>120</v>
      </c>
      <c r="P337" s="41">
        <f>'120Nm 22mm 1.52m-min'!O89</f>
        <v>22</v>
      </c>
      <c r="Q337" s="46">
        <f>'120Nm 22mm 1.52m-min'!P89</f>
        <v>1.5209999999999999</v>
      </c>
      <c r="R337" s="14">
        <f>'120Nm 22mm 1.52m-min'!Q89</f>
        <v>385</v>
      </c>
      <c r="S337" s="26">
        <f>'120Nm 22mm 1.52m-min'!R89</f>
        <v>1</v>
      </c>
      <c r="T337" s="24"/>
      <c r="U337" s="24"/>
    </row>
    <row r="338" spans="1:21" hidden="1" x14ac:dyDescent="0.25">
      <c r="A338" s="24">
        <f>'240Nm 11mm 0.76m-min'!A89</f>
        <v>3741861</v>
      </c>
      <c r="B338" s="51">
        <f>Table156[[#This Row],[Durata d''esercizio min. Doppie corse]]/(Cycle_max*60*24)</f>
        <v>74.243273809523814</v>
      </c>
      <c r="C338" s="49">
        <f>'240Nm 11mm 0.76m-min'!B89</f>
        <v>1.0149999999999999</v>
      </c>
      <c r="D338" s="24" t="str">
        <f>'240Nm 11mm 0.76m-min'!C89</f>
        <v>Tr20x4</v>
      </c>
      <c r="E338" s="24" t="str">
        <f>'240Nm 11mm 0.76m-min'!D89</f>
        <v>Tr</v>
      </c>
      <c r="F338" s="35">
        <f>'240Nm 11mm 0.76m-min'!E89</f>
        <v>20</v>
      </c>
      <c r="G338" s="14" t="e">
        <f>'240Nm 11mm 0.76m-min'!F89</f>
        <v>#N/A</v>
      </c>
      <c r="H338" s="41">
        <f>'240Nm 11mm 0.76m-min'!G89</f>
        <v>4</v>
      </c>
      <c r="I338" s="24" t="str">
        <f>'240Nm 11mm 0.76m-min'!H89</f>
        <v>W300</v>
      </c>
      <c r="J338" s="35">
        <f>'240Nm 11mm 0.76m-min'!I89</f>
        <v>32</v>
      </c>
      <c r="K338" s="35">
        <f>'240Nm 11mm 0.76m-min'!J89</f>
        <v>44</v>
      </c>
      <c r="L338" s="25">
        <f>'240Nm 11mm 0.76m-min'!K89</f>
        <v>21.67</v>
      </c>
      <c r="M338" s="24" t="str">
        <f>'240Nm 11mm 0.76m-min'!L89</f>
        <v>Acciaio C15</v>
      </c>
      <c r="N338" s="25">
        <f>'240Nm 11mm 0.76m-min'!M89</f>
        <v>28.29</v>
      </c>
      <c r="O338" s="37">
        <f>'240Nm 11mm 0.76m-min'!N89</f>
        <v>240</v>
      </c>
      <c r="P338" s="41">
        <f>'240Nm 11mm 0.76m-min'!O89</f>
        <v>11</v>
      </c>
      <c r="Q338" s="46">
        <f>'240Nm 11mm 0.76m-min'!P89</f>
        <v>0.76049999999999995</v>
      </c>
      <c r="R338" s="14">
        <f>'240Nm 11mm 0.76m-min'!Q89</f>
        <v>192.5</v>
      </c>
      <c r="S338" s="26">
        <f>'240Nm 11mm 0.76m-min'!R89</f>
        <v>1</v>
      </c>
      <c r="T338" s="24"/>
      <c r="U338" s="24"/>
    </row>
    <row r="339" spans="1:21" hidden="1" x14ac:dyDescent="0.25">
      <c r="A339" s="24">
        <f>'80Nm 33mm 2.28m-min'!A88</f>
        <v>3655327</v>
      </c>
      <c r="B339" s="51">
        <f>Table156[[#This Row],[Durata d''esercizio min. Doppie corse]]/(Cycle_max*60*24)</f>
        <v>72.526329365079363</v>
      </c>
      <c r="C339" s="49">
        <f>'80Nm 33mm 2.28m-min'!B88</f>
        <v>0.36299999999999999</v>
      </c>
      <c r="D339" s="24" t="str">
        <f>'80Nm 33mm 2.28m-min'!C88</f>
        <v>Tr18x4</v>
      </c>
      <c r="E339" s="24" t="str">
        <f>'80Nm 33mm 2.28m-min'!D88</f>
        <v>Tr</v>
      </c>
      <c r="F339" s="35">
        <f>'80Nm 33mm 2.28m-min'!E88</f>
        <v>18</v>
      </c>
      <c r="G339" s="14" t="e">
        <f>'80Nm 33mm 2.28m-min'!F88</f>
        <v>#N/A</v>
      </c>
      <c r="H339" s="41">
        <f>'80Nm 33mm 2.28m-min'!G88</f>
        <v>4</v>
      </c>
      <c r="I339" s="24" t="str">
        <f>'80Nm 33mm 2.28m-min'!H88</f>
        <v>R</v>
      </c>
      <c r="J339" s="35">
        <f>'80Nm 33mm 2.28m-min'!I88</f>
        <v>28</v>
      </c>
      <c r="K339" s="35">
        <f>'80Nm 33mm 2.28m-min'!J88</f>
        <v>35</v>
      </c>
      <c r="L339" s="25">
        <f>'80Nm 33mm 2.28m-min'!K88</f>
        <v>11.28</v>
      </c>
      <c r="M339" s="24" t="str">
        <f>'80Nm 33mm 2.28m-min'!L88</f>
        <v>Acciaio inox</v>
      </c>
      <c r="N339" s="25">
        <f>'80Nm 33mm 2.28m-min'!M88</f>
        <v>92.69</v>
      </c>
      <c r="O339" s="37">
        <f>'80Nm 33mm 2.28m-min'!N88</f>
        <v>80</v>
      </c>
      <c r="P339" s="41">
        <f>'80Nm 33mm 2.28m-min'!O88</f>
        <v>33</v>
      </c>
      <c r="Q339" s="46">
        <f>'80Nm 33mm 2.28m-min'!P88</f>
        <v>2.2810000000000001</v>
      </c>
      <c r="R339" s="14">
        <f>'80Nm 33mm 2.28m-min'!Q88</f>
        <v>577.5</v>
      </c>
      <c r="S339" s="26">
        <f>'80Nm 33mm 2.28m-min'!R88</f>
        <v>1</v>
      </c>
      <c r="T339" s="24"/>
      <c r="U339" s="24"/>
    </row>
    <row r="340" spans="1:21" hidden="1" x14ac:dyDescent="0.25">
      <c r="A340" s="24">
        <f>'120Nm 22mm 1.52m-min'!A90</f>
        <v>3655327</v>
      </c>
      <c r="B340" s="51">
        <f>Table156[[#This Row],[Durata d''esercizio min. Doppie corse]]/(Cycle_max*60*24)</f>
        <v>72.526329365079363</v>
      </c>
      <c r="C340" s="49">
        <f>'120Nm 22mm 1.52m-min'!B90</f>
        <v>0.51500000000000001</v>
      </c>
      <c r="D340" s="24" t="str">
        <f>'120Nm 22mm 1.52m-min'!C90</f>
        <v>Tr18x4</v>
      </c>
      <c r="E340" s="24" t="str">
        <f>'120Nm 22mm 1.52m-min'!D90</f>
        <v>Tr</v>
      </c>
      <c r="F340" s="35">
        <f>'120Nm 22mm 1.52m-min'!E90</f>
        <v>18</v>
      </c>
      <c r="G340" s="14" t="e">
        <f>'120Nm 22mm 1.52m-min'!F90</f>
        <v>#N/A</v>
      </c>
      <c r="H340" s="41">
        <f>'120Nm 22mm 1.52m-min'!G90</f>
        <v>4</v>
      </c>
      <c r="I340" s="24" t="str">
        <f>'120Nm 22mm 1.52m-min'!H90</f>
        <v>R</v>
      </c>
      <c r="J340" s="35">
        <f>'120Nm 22mm 1.52m-min'!I90</f>
        <v>28</v>
      </c>
      <c r="K340" s="35">
        <f>'120Nm 22mm 1.52m-min'!J90</f>
        <v>35</v>
      </c>
      <c r="L340" s="25">
        <f>'120Nm 22mm 1.52m-min'!K90</f>
        <v>11.28</v>
      </c>
      <c r="M340" s="24" t="str">
        <f>'120Nm 22mm 1.52m-min'!L90</f>
        <v>Acciaio inox</v>
      </c>
      <c r="N340" s="25">
        <f>'120Nm 22mm 1.52m-min'!M90</f>
        <v>92.69</v>
      </c>
      <c r="O340" s="37">
        <f>'120Nm 22mm 1.52m-min'!N90</f>
        <v>120</v>
      </c>
      <c r="P340" s="41">
        <f>'120Nm 22mm 1.52m-min'!O90</f>
        <v>22</v>
      </c>
      <c r="Q340" s="46">
        <f>'120Nm 22mm 1.52m-min'!P90</f>
        <v>1.5209999999999999</v>
      </c>
      <c r="R340" s="14">
        <f>'120Nm 22mm 1.52m-min'!Q90</f>
        <v>385</v>
      </c>
      <c r="S340" s="26">
        <f>'120Nm 22mm 1.52m-min'!R90</f>
        <v>1</v>
      </c>
      <c r="T340" s="24"/>
      <c r="U340" s="24"/>
    </row>
    <row r="341" spans="1:21" hidden="1" x14ac:dyDescent="0.25">
      <c r="A341" s="24">
        <f>'240Nm 11mm 0.76m-min'!A90</f>
        <v>3655327</v>
      </c>
      <c r="B341" s="51">
        <f>Table156[[#This Row],[Durata d''esercizio min. Doppie corse]]/(Cycle_max*60*24)</f>
        <v>72.526329365079363</v>
      </c>
      <c r="C341" s="49">
        <f>'240Nm 11mm 0.76m-min'!B90</f>
        <v>0.96899999999999997</v>
      </c>
      <c r="D341" s="24" t="str">
        <f>'240Nm 11mm 0.76m-min'!C90</f>
        <v>Tr18x4</v>
      </c>
      <c r="E341" s="24" t="str">
        <f>'240Nm 11mm 0.76m-min'!D90</f>
        <v>Tr</v>
      </c>
      <c r="F341" s="35">
        <f>'240Nm 11mm 0.76m-min'!E90</f>
        <v>18</v>
      </c>
      <c r="G341" s="14" t="e">
        <f>'240Nm 11mm 0.76m-min'!F90</f>
        <v>#N/A</v>
      </c>
      <c r="H341" s="41">
        <f>'240Nm 11mm 0.76m-min'!G90</f>
        <v>4</v>
      </c>
      <c r="I341" s="24" t="str">
        <f>'240Nm 11mm 0.76m-min'!H90</f>
        <v>R</v>
      </c>
      <c r="J341" s="35">
        <f>'240Nm 11mm 0.76m-min'!I90</f>
        <v>28</v>
      </c>
      <c r="K341" s="35">
        <f>'240Nm 11mm 0.76m-min'!J90</f>
        <v>35</v>
      </c>
      <c r="L341" s="25">
        <f>'240Nm 11mm 0.76m-min'!K90</f>
        <v>11.28</v>
      </c>
      <c r="M341" s="24" t="str">
        <f>'240Nm 11mm 0.76m-min'!L90</f>
        <v>Acciaio inox</v>
      </c>
      <c r="N341" s="25">
        <f>'240Nm 11mm 0.76m-min'!M90</f>
        <v>92.69</v>
      </c>
      <c r="O341" s="37">
        <f>'240Nm 11mm 0.76m-min'!N90</f>
        <v>240</v>
      </c>
      <c r="P341" s="41">
        <f>'240Nm 11mm 0.76m-min'!O90</f>
        <v>11</v>
      </c>
      <c r="Q341" s="46">
        <f>'240Nm 11mm 0.76m-min'!P90</f>
        <v>0.76049999999999995</v>
      </c>
      <c r="R341" s="14">
        <f>'240Nm 11mm 0.76m-min'!Q90</f>
        <v>192.5</v>
      </c>
      <c r="S341" s="26">
        <f>'240Nm 11mm 0.76m-min'!R90</f>
        <v>1</v>
      </c>
      <c r="T341" s="24"/>
      <c r="U341" s="24"/>
    </row>
    <row r="342" spans="1:21" hidden="1" x14ac:dyDescent="0.25">
      <c r="A342" s="24">
        <f>'80Nm 33mm 2.28m-min'!A89</f>
        <v>3654841</v>
      </c>
      <c r="B342" s="51">
        <f>Table156[[#This Row],[Durata d''esercizio min. Doppie corse]]/(Cycle_max*60*24)</f>
        <v>72.516686507936512</v>
      </c>
      <c r="C342" s="49">
        <f>'80Nm 33mm 2.28m-min'!B89</f>
        <v>0.378</v>
      </c>
      <c r="D342" s="24" t="str">
        <f>'80Nm 33mm 2.28m-min'!C89</f>
        <v>Tr20x4</v>
      </c>
      <c r="E342" s="24" t="str">
        <f>'80Nm 33mm 2.28m-min'!D89</f>
        <v>Tr</v>
      </c>
      <c r="F342" s="35">
        <f>'80Nm 33mm 2.28m-min'!E89</f>
        <v>20</v>
      </c>
      <c r="G342" s="14" t="e">
        <f>'80Nm 33mm 2.28m-min'!F89</f>
        <v>#N/A</v>
      </c>
      <c r="H342" s="41">
        <f>'80Nm 33mm 2.28m-min'!G89</f>
        <v>4</v>
      </c>
      <c r="I342" s="24" t="str">
        <f>'80Nm 33mm 2.28m-min'!H89</f>
        <v>R</v>
      </c>
      <c r="J342" s="35">
        <f>'80Nm 33mm 2.28m-min'!I89</f>
        <v>32</v>
      </c>
      <c r="K342" s="35">
        <f>'80Nm 33mm 2.28m-min'!J89</f>
        <v>44</v>
      </c>
      <c r="L342" s="25">
        <f>'80Nm 33mm 2.28m-min'!K89</f>
        <v>12.68</v>
      </c>
      <c r="M342" s="24" t="str">
        <f>'80Nm 33mm 2.28m-min'!L89</f>
        <v>Acciaio C15</v>
      </c>
      <c r="N342" s="25">
        <f>'80Nm 33mm 2.28m-min'!M89</f>
        <v>28.29</v>
      </c>
      <c r="O342" s="37">
        <f>'80Nm 33mm 2.28m-min'!N89</f>
        <v>80</v>
      </c>
      <c r="P342" s="41">
        <f>'80Nm 33mm 2.28m-min'!O89</f>
        <v>33</v>
      </c>
      <c r="Q342" s="46">
        <f>'80Nm 33mm 2.28m-min'!P89</f>
        <v>2.2810000000000001</v>
      </c>
      <c r="R342" s="14">
        <f>'80Nm 33mm 2.28m-min'!Q89</f>
        <v>577.5</v>
      </c>
      <c r="S342" s="26">
        <f>'80Nm 33mm 2.28m-min'!R89</f>
        <v>1</v>
      </c>
      <c r="T342" s="24"/>
      <c r="U342" s="24"/>
    </row>
    <row r="343" spans="1:21" hidden="1" x14ac:dyDescent="0.25">
      <c r="A343" s="24">
        <f>'120Nm 22mm 1.52m-min'!A91</f>
        <v>3654841</v>
      </c>
      <c r="B343" s="51">
        <f>Table156[[#This Row],[Durata d''esercizio min. Doppie corse]]/(Cycle_max*60*24)</f>
        <v>72.516686507936512</v>
      </c>
      <c r="C343" s="49">
        <f>'120Nm 22mm 1.52m-min'!B91</f>
        <v>0.53700000000000003</v>
      </c>
      <c r="D343" s="24" t="str">
        <f>'120Nm 22mm 1.52m-min'!C91</f>
        <v>Tr20x4</v>
      </c>
      <c r="E343" s="24" t="str">
        <f>'120Nm 22mm 1.52m-min'!D91</f>
        <v>Tr</v>
      </c>
      <c r="F343" s="35">
        <f>'120Nm 22mm 1.52m-min'!E91</f>
        <v>20</v>
      </c>
      <c r="G343" s="14" t="e">
        <f>'120Nm 22mm 1.52m-min'!F91</f>
        <v>#N/A</v>
      </c>
      <c r="H343" s="41">
        <f>'120Nm 22mm 1.52m-min'!G91</f>
        <v>4</v>
      </c>
      <c r="I343" s="24" t="str">
        <f>'120Nm 22mm 1.52m-min'!H91</f>
        <v>R</v>
      </c>
      <c r="J343" s="35">
        <f>'120Nm 22mm 1.52m-min'!I91</f>
        <v>32</v>
      </c>
      <c r="K343" s="35">
        <f>'120Nm 22mm 1.52m-min'!J91</f>
        <v>44</v>
      </c>
      <c r="L343" s="25">
        <f>'120Nm 22mm 1.52m-min'!K91</f>
        <v>12.68</v>
      </c>
      <c r="M343" s="24" t="str">
        <f>'120Nm 22mm 1.52m-min'!L91</f>
        <v>Acciaio C15</v>
      </c>
      <c r="N343" s="25">
        <f>'120Nm 22mm 1.52m-min'!M91</f>
        <v>28.29</v>
      </c>
      <c r="O343" s="37">
        <f>'120Nm 22mm 1.52m-min'!N91</f>
        <v>120</v>
      </c>
      <c r="P343" s="41">
        <f>'120Nm 22mm 1.52m-min'!O91</f>
        <v>22</v>
      </c>
      <c r="Q343" s="46">
        <f>'120Nm 22mm 1.52m-min'!P91</f>
        <v>1.5209999999999999</v>
      </c>
      <c r="R343" s="14">
        <f>'120Nm 22mm 1.52m-min'!Q91</f>
        <v>385</v>
      </c>
      <c r="S343" s="26">
        <f>'120Nm 22mm 1.52m-min'!R91</f>
        <v>1</v>
      </c>
      <c r="T343" s="24"/>
      <c r="U343" s="24"/>
    </row>
    <row r="344" spans="1:21" hidden="1" x14ac:dyDescent="0.25">
      <c r="A344" s="24">
        <f>'240Nm 11mm 0.76m-min'!A91</f>
        <v>3654841</v>
      </c>
      <c r="B344" s="51">
        <f>Table156[[#This Row],[Durata d''esercizio min. Doppie corse]]/(Cycle_max*60*24)</f>
        <v>72.516686507936512</v>
      </c>
      <c r="C344" s="49">
        <f>'240Nm 11mm 0.76m-min'!B91</f>
        <v>1.0149999999999999</v>
      </c>
      <c r="D344" s="24" t="str">
        <f>'240Nm 11mm 0.76m-min'!C91</f>
        <v>Tr20x4</v>
      </c>
      <c r="E344" s="24" t="str">
        <f>'240Nm 11mm 0.76m-min'!D91</f>
        <v>Tr</v>
      </c>
      <c r="F344" s="35">
        <f>'240Nm 11mm 0.76m-min'!E91</f>
        <v>20</v>
      </c>
      <c r="G344" s="14" t="e">
        <f>'240Nm 11mm 0.76m-min'!F91</f>
        <v>#N/A</v>
      </c>
      <c r="H344" s="41">
        <f>'240Nm 11mm 0.76m-min'!G91</f>
        <v>4</v>
      </c>
      <c r="I344" s="24" t="str">
        <f>'240Nm 11mm 0.76m-min'!H91</f>
        <v>R</v>
      </c>
      <c r="J344" s="35">
        <f>'240Nm 11mm 0.76m-min'!I91</f>
        <v>32</v>
      </c>
      <c r="K344" s="35">
        <f>'240Nm 11mm 0.76m-min'!J91</f>
        <v>44</v>
      </c>
      <c r="L344" s="25">
        <f>'240Nm 11mm 0.76m-min'!K91</f>
        <v>12.68</v>
      </c>
      <c r="M344" s="24" t="str">
        <f>'240Nm 11mm 0.76m-min'!L91</f>
        <v>Acciaio C15</v>
      </c>
      <c r="N344" s="25">
        <f>'240Nm 11mm 0.76m-min'!M91</f>
        <v>28.29</v>
      </c>
      <c r="O344" s="37">
        <f>'240Nm 11mm 0.76m-min'!N91</f>
        <v>240</v>
      </c>
      <c r="P344" s="41">
        <f>'240Nm 11mm 0.76m-min'!O91</f>
        <v>11</v>
      </c>
      <c r="Q344" s="46">
        <f>'240Nm 11mm 0.76m-min'!P91</f>
        <v>0.76049999999999995</v>
      </c>
      <c r="R344" s="14">
        <f>'240Nm 11mm 0.76m-min'!Q91</f>
        <v>192.5</v>
      </c>
      <c r="S344" s="26">
        <f>'240Nm 11mm 0.76m-min'!R91</f>
        <v>1</v>
      </c>
      <c r="T344" s="24"/>
      <c r="U344" s="24"/>
    </row>
    <row r="345" spans="1:21" hidden="1" x14ac:dyDescent="0.25">
      <c r="A345" s="24">
        <f>'80Nm 33mm 2.28m-min'!A90</f>
        <v>3584579</v>
      </c>
      <c r="B345" s="51">
        <f>Table156[[#This Row],[Durata d''esercizio min. Doppie corse]]/(Cycle_max*60*24)</f>
        <v>71.122599206349207</v>
      </c>
      <c r="C345" s="49">
        <f>'80Nm 33mm 2.28m-min'!B90</f>
        <v>0.36299999999999999</v>
      </c>
      <c r="D345" s="24" t="str">
        <f>'80Nm 33mm 2.28m-min'!C90</f>
        <v>Tr18x4</v>
      </c>
      <c r="E345" s="24" t="str">
        <f>'80Nm 33mm 2.28m-min'!D90</f>
        <v>Tr</v>
      </c>
      <c r="F345" s="35">
        <f>'80Nm 33mm 2.28m-min'!E90</f>
        <v>18</v>
      </c>
      <c r="G345" s="14" t="e">
        <f>'80Nm 33mm 2.28m-min'!F90</f>
        <v>#N/A</v>
      </c>
      <c r="H345" s="41">
        <f>'80Nm 33mm 2.28m-min'!G90</f>
        <v>4</v>
      </c>
      <c r="I345" s="24" t="str">
        <f>'80Nm 33mm 2.28m-min'!H90</f>
        <v>J</v>
      </c>
      <c r="J345" s="35">
        <f>'80Nm 33mm 2.28m-min'!I90</f>
        <v>28</v>
      </c>
      <c r="K345" s="35">
        <f>'80Nm 33mm 2.28m-min'!J90</f>
        <v>35</v>
      </c>
      <c r="L345" s="25">
        <f>'80Nm 33mm 2.28m-min'!K90</f>
        <v>13.36</v>
      </c>
      <c r="M345" s="24" t="str">
        <f>'80Nm 33mm 2.28m-min'!L90</f>
        <v>Alluminio</v>
      </c>
      <c r="N345" s="25">
        <f>'80Nm 33mm 2.28m-min'!M90</f>
        <v>177.48</v>
      </c>
      <c r="O345" s="37">
        <f>'80Nm 33mm 2.28m-min'!N90</f>
        <v>80</v>
      </c>
      <c r="P345" s="41">
        <f>'80Nm 33mm 2.28m-min'!O90</f>
        <v>33</v>
      </c>
      <c r="Q345" s="46">
        <f>'80Nm 33mm 2.28m-min'!P90</f>
        <v>2.2810000000000001</v>
      </c>
      <c r="R345" s="14">
        <f>'80Nm 33mm 2.28m-min'!Q90</f>
        <v>577.5</v>
      </c>
      <c r="S345" s="26">
        <f>'80Nm 33mm 2.28m-min'!R90</f>
        <v>1</v>
      </c>
      <c r="T345" s="24"/>
      <c r="U345" s="24"/>
    </row>
    <row r="346" spans="1:21" hidden="1" x14ac:dyDescent="0.25">
      <c r="A346" s="24">
        <f>'120Nm 22mm 1.52m-min'!A92</f>
        <v>3584579</v>
      </c>
      <c r="B346" s="51">
        <f>Table156[[#This Row],[Durata d''esercizio min. Doppie corse]]/(Cycle_max*60*24)</f>
        <v>71.122599206349207</v>
      </c>
      <c r="C346" s="49">
        <f>'120Nm 22mm 1.52m-min'!B92</f>
        <v>0.51500000000000001</v>
      </c>
      <c r="D346" s="24" t="str">
        <f>'120Nm 22mm 1.52m-min'!C92</f>
        <v>Tr18x4</v>
      </c>
      <c r="E346" s="24" t="str">
        <f>'120Nm 22mm 1.52m-min'!D92</f>
        <v>Tr</v>
      </c>
      <c r="F346" s="35">
        <f>'120Nm 22mm 1.52m-min'!E92</f>
        <v>18</v>
      </c>
      <c r="G346" s="14" t="e">
        <f>'120Nm 22mm 1.52m-min'!F92</f>
        <v>#N/A</v>
      </c>
      <c r="H346" s="41">
        <f>'120Nm 22mm 1.52m-min'!G92</f>
        <v>4</v>
      </c>
      <c r="I346" s="24" t="str">
        <f>'120Nm 22mm 1.52m-min'!H92</f>
        <v>J</v>
      </c>
      <c r="J346" s="35">
        <f>'120Nm 22mm 1.52m-min'!I92</f>
        <v>28</v>
      </c>
      <c r="K346" s="35">
        <f>'120Nm 22mm 1.52m-min'!J92</f>
        <v>35</v>
      </c>
      <c r="L346" s="25">
        <f>'120Nm 22mm 1.52m-min'!K92</f>
        <v>13.36</v>
      </c>
      <c r="M346" s="24" t="str">
        <f>'120Nm 22mm 1.52m-min'!L92</f>
        <v>Alluminio</v>
      </c>
      <c r="N346" s="25">
        <f>'120Nm 22mm 1.52m-min'!M92</f>
        <v>177.48</v>
      </c>
      <c r="O346" s="37">
        <f>'120Nm 22mm 1.52m-min'!N92</f>
        <v>120</v>
      </c>
      <c r="P346" s="41">
        <f>'120Nm 22mm 1.52m-min'!O92</f>
        <v>22</v>
      </c>
      <c r="Q346" s="46">
        <f>'120Nm 22mm 1.52m-min'!P92</f>
        <v>1.5209999999999999</v>
      </c>
      <c r="R346" s="14">
        <f>'120Nm 22mm 1.52m-min'!Q92</f>
        <v>385</v>
      </c>
      <c r="S346" s="26">
        <f>'120Nm 22mm 1.52m-min'!R92</f>
        <v>1</v>
      </c>
      <c r="T346" s="24"/>
      <c r="U346" s="24"/>
    </row>
    <row r="347" spans="1:21" hidden="1" x14ac:dyDescent="0.25">
      <c r="A347" s="24">
        <f>'240Nm 11mm 0.76m-min'!A92</f>
        <v>3584579</v>
      </c>
      <c r="B347" s="51">
        <f>Table156[[#This Row],[Durata d''esercizio min. Doppie corse]]/(Cycle_max*60*24)</f>
        <v>71.122599206349207</v>
      </c>
      <c r="C347" s="49">
        <f>'240Nm 11mm 0.76m-min'!B92</f>
        <v>0.96899999999999997</v>
      </c>
      <c r="D347" s="24" t="str">
        <f>'240Nm 11mm 0.76m-min'!C92</f>
        <v>Tr18x4</v>
      </c>
      <c r="E347" s="24" t="str">
        <f>'240Nm 11mm 0.76m-min'!D92</f>
        <v>Tr</v>
      </c>
      <c r="F347" s="35">
        <f>'240Nm 11mm 0.76m-min'!E92</f>
        <v>18</v>
      </c>
      <c r="G347" s="14" t="e">
        <f>'240Nm 11mm 0.76m-min'!F92</f>
        <v>#N/A</v>
      </c>
      <c r="H347" s="41">
        <f>'240Nm 11mm 0.76m-min'!G92</f>
        <v>4</v>
      </c>
      <c r="I347" s="24" t="str">
        <f>'240Nm 11mm 0.76m-min'!H92</f>
        <v>J</v>
      </c>
      <c r="J347" s="35">
        <f>'240Nm 11mm 0.76m-min'!I92</f>
        <v>28</v>
      </c>
      <c r="K347" s="35">
        <f>'240Nm 11mm 0.76m-min'!J92</f>
        <v>35</v>
      </c>
      <c r="L347" s="25">
        <f>'240Nm 11mm 0.76m-min'!K92</f>
        <v>13.36</v>
      </c>
      <c r="M347" s="24" t="str">
        <f>'240Nm 11mm 0.76m-min'!L92</f>
        <v>Alluminio</v>
      </c>
      <c r="N347" s="25">
        <f>'240Nm 11mm 0.76m-min'!M92</f>
        <v>177.48</v>
      </c>
      <c r="O347" s="37">
        <f>'240Nm 11mm 0.76m-min'!N92</f>
        <v>240</v>
      </c>
      <c r="P347" s="41">
        <f>'240Nm 11mm 0.76m-min'!O92</f>
        <v>11</v>
      </c>
      <c r="Q347" s="46">
        <f>'240Nm 11mm 0.76m-min'!P92</f>
        <v>0.76049999999999995</v>
      </c>
      <c r="R347" s="14">
        <f>'240Nm 11mm 0.76m-min'!Q92</f>
        <v>192.5</v>
      </c>
      <c r="S347" s="26">
        <f>'240Nm 11mm 0.76m-min'!R92</f>
        <v>1</v>
      </c>
      <c r="T347" s="24"/>
      <c r="U347" s="24"/>
    </row>
    <row r="348" spans="1:21" hidden="1" x14ac:dyDescent="0.25">
      <c r="A348" s="24">
        <f>'80Nm 33mm 2.28m-min'!A91</f>
        <v>3540718</v>
      </c>
      <c r="B348" s="51">
        <f>Table156[[#This Row],[Durata d''esercizio min. Doppie corse]]/(Cycle_max*60*24)</f>
        <v>70.252341269841267</v>
      </c>
      <c r="C348" s="49">
        <f>'80Nm 33mm 2.28m-min'!B91</f>
        <v>0.69199999999999995</v>
      </c>
      <c r="D348" s="24" t="str">
        <f>'80Nm 33mm 2.28m-min'!C91</f>
        <v>Ds10x25</v>
      </c>
      <c r="E348" s="24" t="str">
        <f>'80Nm 33mm 2.28m-min'!D91</f>
        <v>Ds</v>
      </c>
      <c r="F348" s="35">
        <f>'80Nm 33mm 2.28m-min'!E91</f>
        <v>10</v>
      </c>
      <c r="G348" s="14" t="e">
        <f>'80Nm 33mm 2.28m-min'!F91</f>
        <v>#N/A</v>
      </c>
      <c r="H348" s="41">
        <f>'80Nm 33mm 2.28m-min'!G91</f>
        <v>25</v>
      </c>
      <c r="I348" s="24" t="str">
        <f>'80Nm 33mm 2.28m-min'!H91</f>
        <v>J</v>
      </c>
      <c r="J348" s="35">
        <f>'80Nm 33mm 2.28m-min'!I91</f>
        <v>25</v>
      </c>
      <c r="K348" s="35">
        <f>'80Nm 33mm 2.28m-min'!J91</f>
        <v>25</v>
      </c>
      <c r="L348" s="25">
        <f>'80Nm 33mm 2.28m-min'!K91</f>
        <v>20.85</v>
      </c>
      <c r="M348" s="24" t="str">
        <f>'80Nm 33mm 2.28m-min'!L91</f>
        <v>Acciaio inox</v>
      </c>
      <c r="N348" s="25">
        <f>'80Nm 33mm 2.28m-min'!M91</f>
        <v>64.349999999999994</v>
      </c>
      <c r="O348" s="37">
        <f>'80Nm 33mm 2.28m-min'!N91</f>
        <v>80</v>
      </c>
      <c r="P348" s="41">
        <f>'80Nm 33mm 2.28m-min'!O91</f>
        <v>33</v>
      </c>
      <c r="Q348" s="46">
        <f>'80Nm 33mm 2.28m-min'!P91</f>
        <v>2.2810000000000001</v>
      </c>
      <c r="R348" s="14">
        <f>'80Nm 33mm 2.28m-min'!Q91</f>
        <v>92.4</v>
      </c>
      <c r="S348" s="26">
        <f>'80Nm 33mm 2.28m-min'!R91</f>
        <v>1</v>
      </c>
      <c r="T348" s="24"/>
      <c r="U348" s="24"/>
    </row>
    <row r="349" spans="1:21" hidden="1" x14ac:dyDescent="0.25">
      <c r="A349" s="24">
        <f>'120Nm 22mm 1.52m-min'!A93</f>
        <v>3540718</v>
      </c>
      <c r="B349" s="51">
        <f>Table156[[#This Row],[Durata d''esercizio min. Doppie corse]]/(Cycle_max*60*24)</f>
        <v>70.252341269841267</v>
      </c>
      <c r="C349" s="49">
        <f>'120Nm 22mm 1.52m-min'!B93</f>
        <v>1.0069999999999999</v>
      </c>
      <c r="D349" s="24" t="str">
        <f>'120Nm 22mm 1.52m-min'!C93</f>
        <v>Ds10x25</v>
      </c>
      <c r="E349" s="24" t="str">
        <f>'120Nm 22mm 1.52m-min'!D93</f>
        <v>Ds</v>
      </c>
      <c r="F349" s="35">
        <f>'120Nm 22mm 1.52m-min'!E93</f>
        <v>10</v>
      </c>
      <c r="G349" s="14" t="e">
        <f>'120Nm 22mm 1.52m-min'!F93</f>
        <v>#N/A</v>
      </c>
      <c r="H349" s="41">
        <f>'120Nm 22mm 1.52m-min'!G93</f>
        <v>25</v>
      </c>
      <c r="I349" s="24" t="str">
        <f>'120Nm 22mm 1.52m-min'!H93</f>
        <v>J</v>
      </c>
      <c r="J349" s="35">
        <f>'120Nm 22mm 1.52m-min'!I93</f>
        <v>25</v>
      </c>
      <c r="K349" s="35">
        <f>'120Nm 22mm 1.52m-min'!J93</f>
        <v>25</v>
      </c>
      <c r="L349" s="25">
        <f>'120Nm 22mm 1.52m-min'!K93</f>
        <v>20.85</v>
      </c>
      <c r="M349" s="24" t="str">
        <f>'120Nm 22mm 1.52m-min'!L93</f>
        <v>Acciaio inox</v>
      </c>
      <c r="N349" s="25">
        <f>'120Nm 22mm 1.52m-min'!M93</f>
        <v>64.349999999999994</v>
      </c>
      <c r="O349" s="37">
        <f>'120Nm 22mm 1.52m-min'!N93</f>
        <v>120</v>
      </c>
      <c r="P349" s="41">
        <f>'120Nm 22mm 1.52m-min'!O93</f>
        <v>22</v>
      </c>
      <c r="Q349" s="46">
        <f>'120Nm 22mm 1.52m-min'!P93</f>
        <v>1.5209999999999999</v>
      </c>
      <c r="R349" s="14">
        <f>'120Nm 22mm 1.52m-min'!Q93</f>
        <v>61.6</v>
      </c>
      <c r="S349" s="26">
        <f>'120Nm 22mm 1.52m-min'!R93</f>
        <v>1</v>
      </c>
      <c r="T349" s="24"/>
      <c r="U349" s="24"/>
    </row>
    <row r="350" spans="1:21" hidden="1" x14ac:dyDescent="0.25">
      <c r="A350" s="24">
        <f>'240Nm 11mm 0.76m-min'!A93</f>
        <v>3540718</v>
      </c>
      <c r="B350" s="51">
        <f>Table156[[#This Row],[Durata d''esercizio min. Doppie corse]]/(Cycle_max*60*24)</f>
        <v>70.252341269841267</v>
      </c>
      <c r="C350" s="49">
        <f>'240Nm 11mm 0.76m-min'!B93</f>
        <v>1.9550000000000001</v>
      </c>
      <c r="D350" s="24" t="str">
        <f>'240Nm 11mm 0.76m-min'!C93</f>
        <v>Ds10x25</v>
      </c>
      <c r="E350" s="24" t="str">
        <f>'240Nm 11mm 0.76m-min'!D93</f>
        <v>Ds</v>
      </c>
      <c r="F350" s="35">
        <f>'240Nm 11mm 0.76m-min'!E93</f>
        <v>10</v>
      </c>
      <c r="G350" s="14" t="e">
        <f>'240Nm 11mm 0.76m-min'!F93</f>
        <v>#N/A</v>
      </c>
      <c r="H350" s="41">
        <f>'240Nm 11mm 0.76m-min'!G93</f>
        <v>25</v>
      </c>
      <c r="I350" s="24" t="str">
        <f>'240Nm 11mm 0.76m-min'!H93</f>
        <v>J</v>
      </c>
      <c r="J350" s="35">
        <f>'240Nm 11mm 0.76m-min'!I93</f>
        <v>25</v>
      </c>
      <c r="K350" s="35">
        <f>'240Nm 11mm 0.76m-min'!J93</f>
        <v>25</v>
      </c>
      <c r="L350" s="25">
        <f>'240Nm 11mm 0.76m-min'!K93</f>
        <v>20.85</v>
      </c>
      <c r="M350" s="24" t="str">
        <f>'240Nm 11mm 0.76m-min'!L93</f>
        <v>Acciaio inox</v>
      </c>
      <c r="N350" s="25">
        <f>'240Nm 11mm 0.76m-min'!M93</f>
        <v>64.349999999999994</v>
      </c>
      <c r="O350" s="37">
        <f>'240Nm 11mm 0.76m-min'!N93</f>
        <v>240</v>
      </c>
      <c r="P350" s="41">
        <f>'240Nm 11mm 0.76m-min'!O93</f>
        <v>11</v>
      </c>
      <c r="Q350" s="46">
        <f>'240Nm 11mm 0.76m-min'!P93</f>
        <v>0.76049999999999995</v>
      </c>
      <c r="R350" s="14">
        <f>'240Nm 11mm 0.76m-min'!Q93</f>
        <v>30.8</v>
      </c>
      <c r="S350" s="26">
        <f>'240Nm 11mm 0.76m-min'!R93</f>
        <v>1</v>
      </c>
      <c r="T350" s="24"/>
      <c r="U350" s="24"/>
    </row>
    <row r="351" spans="1:21" hidden="1" x14ac:dyDescent="0.25">
      <c r="A351" s="24">
        <f>'80Nm 33mm 2.28m-min'!A92</f>
        <v>3487168</v>
      </c>
      <c r="B351" s="51">
        <f>Table156[[#This Row],[Durata d''esercizio min. Doppie corse]]/(Cycle_max*60*24)</f>
        <v>69.189841269841267</v>
      </c>
      <c r="C351" s="49">
        <f>'80Nm 33mm 2.28m-min'!B92</f>
        <v>0.44600000000000001</v>
      </c>
      <c r="D351" s="24" t="str">
        <f>'80Nm 33mm 2.28m-min'!C92</f>
        <v>Tr20x8P4</v>
      </c>
      <c r="E351" s="24" t="str">
        <f>'80Nm 33mm 2.28m-min'!D92</f>
        <v>Tr</v>
      </c>
      <c r="F351" s="35">
        <f>'80Nm 33mm 2.28m-min'!E92</f>
        <v>20</v>
      </c>
      <c r="G351" s="14">
        <f>'80Nm 33mm 2.28m-min'!F92</f>
        <v>8</v>
      </c>
      <c r="H351" s="41">
        <f>'80Nm 33mm 2.28m-min'!G92</f>
        <v>4</v>
      </c>
      <c r="I351" s="24" t="str">
        <f>'80Nm 33mm 2.28m-min'!H92</f>
        <v>J</v>
      </c>
      <c r="J351" s="35">
        <f>'80Nm 33mm 2.28m-min'!I92</f>
        <v>32</v>
      </c>
      <c r="K351" s="35">
        <f>'80Nm 33mm 2.28m-min'!J92</f>
        <v>44</v>
      </c>
      <c r="L351" s="25">
        <f>'80Nm 33mm 2.28m-min'!K92</f>
        <v>20.45</v>
      </c>
      <c r="M351" s="24" t="str">
        <f>'80Nm 33mm 2.28m-min'!L92</f>
        <v>Acciaio C15</v>
      </c>
      <c r="N351" s="25">
        <f>'80Nm 33mm 2.28m-min'!M92</f>
        <v>28.29</v>
      </c>
      <c r="O351" s="37">
        <f>'80Nm 33mm 2.28m-min'!N92</f>
        <v>80</v>
      </c>
      <c r="P351" s="41">
        <f>'80Nm 33mm 2.28m-min'!O92</f>
        <v>33</v>
      </c>
      <c r="Q351" s="46">
        <f>'80Nm 33mm 2.28m-min'!P92</f>
        <v>2.2810000000000001</v>
      </c>
      <c r="R351" s="14">
        <f>'80Nm 33mm 2.28m-min'!Q92</f>
        <v>577.5</v>
      </c>
      <c r="S351" s="26">
        <f>'80Nm 33mm 2.28m-min'!R92</f>
        <v>1</v>
      </c>
      <c r="T351" s="24"/>
      <c r="U351" s="24"/>
    </row>
    <row r="352" spans="1:21" hidden="1" x14ac:dyDescent="0.25">
      <c r="A352" s="24">
        <f>'120Nm 22mm 1.52m-min'!A94</f>
        <v>3487168</v>
      </c>
      <c r="B352" s="51">
        <f>Table156[[#This Row],[Durata d''esercizio min. Doppie corse]]/(Cycle_max*60*24)</f>
        <v>69.189841269841267</v>
      </c>
      <c r="C352" s="49">
        <f>'120Nm 22mm 1.52m-min'!B94</f>
        <v>0.63900000000000001</v>
      </c>
      <c r="D352" s="24" t="str">
        <f>'120Nm 22mm 1.52m-min'!C94</f>
        <v>Tr20x8P4</v>
      </c>
      <c r="E352" s="24" t="str">
        <f>'120Nm 22mm 1.52m-min'!D94</f>
        <v>Tr</v>
      </c>
      <c r="F352" s="35">
        <f>'120Nm 22mm 1.52m-min'!E94</f>
        <v>20</v>
      </c>
      <c r="G352" s="14">
        <f>'120Nm 22mm 1.52m-min'!F94</f>
        <v>8</v>
      </c>
      <c r="H352" s="41">
        <f>'120Nm 22mm 1.52m-min'!G94</f>
        <v>4</v>
      </c>
      <c r="I352" s="24" t="str">
        <f>'120Nm 22mm 1.52m-min'!H94</f>
        <v>J</v>
      </c>
      <c r="J352" s="35">
        <f>'120Nm 22mm 1.52m-min'!I94</f>
        <v>32</v>
      </c>
      <c r="K352" s="35">
        <f>'120Nm 22mm 1.52m-min'!J94</f>
        <v>44</v>
      </c>
      <c r="L352" s="25">
        <f>'120Nm 22mm 1.52m-min'!K94</f>
        <v>20.45</v>
      </c>
      <c r="M352" s="24" t="str">
        <f>'120Nm 22mm 1.52m-min'!L94</f>
        <v>Acciaio C15</v>
      </c>
      <c r="N352" s="25">
        <f>'120Nm 22mm 1.52m-min'!M94</f>
        <v>28.29</v>
      </c>
      <c r="O352" s="37">
        <f>'120Nm 22mm 1.52m-min'!N94</f>
        <v>120</v>
      </c>
      <c r="P352" s="41">
        <f>'120Nm 22mm 1.52m-min'!O94</f>
        <v>22</v>
      </c>
      <c r="Q352" s="46">
        <f>'120Nm 22mm 1.52m-min'!P94</f>
        <v>1.5209999999999999</v>
      </c>
      <c r="R352" s="14">
        <f>'120Nm 22mm 1.52m-min'!Q94</f>
        <v>385</v>
      </c>
      <c r="S352" s="26">
        <f>'120Nm 22mm 1.52m-min'!R94</f>
        <v>1</v>
      </c>
      <c r="T352" s="24"/>
      <c r="U352" s="24"/>
    </row>
    <row r="353" spans="1:21" hidden="1" x14ac:dyDescent="0.25">
      <c r="A353" s="24">
        <f>'240Nm 11mm 0.76m-min'!A94</f>
        <v>3487168</v>
      </c>
      <c r="B353" s="51">
        <f>Table156[[#This Row],[Durata d''esercizio min. Doppie corse]]/(Cycle_max*60*24)</f>
        <v>69.189841269841267</v>
      </c>
      <c r="C353" s="49">
        <f>'240Nm 11mm 0.76m-min'!B94</f>
        <v>1.2170000000000001</v>
      </c>
      <c r="D353" s="24" t="str">
        <f>'240Nm 11mm 0.76m-min'!C94</f>
        <v>Tr20x8P4</v>
      </c>
      <c r="E353" s="24" t="str">
        <f>'240Nm 11mm 0.76m-min'!D94</f>
        <v>Tr</v>
      </c>
      <c r="F353" s="35">
        <f>'240Nm 11mm 0.76m-min'!E94</f>
        <v>20</v>
      </c>
      <c r="G353" s="14">
        <f>'240Nm 11mm 0.76m-min'!F94</f>
        <v>8</v>
      </c>
      <c r="H353" s="41">
        <f>'240Nm 11mm 0.76m-min'!G94</f>
        <v>4</v>
      </c>
      <c r="I353" s="24" t="str">
        <f>'240Nm 11mm 0.76m-min'!H94</f>
        <v>J</v>
      </c>
      <c r="J353" s="35">
        <f>'240Nm 11mm 0.76m-min'!I94</f>
        <v>32</v>
      </c>
      <c r="K353" s="35">
        <f>'240Nm 11mm 0.76m-min'!J94</f>
        <v>44</v>
      </c>
      <c r="L353" s="25">
        <f>'240Nm 11mm 0.76m-min'!K94</f>
        <v>20.45</v>
      </c>
      <c r="M353" s="24" t="str">
        <f>'240Nm 11mm 0.76m-min'!L94</f>
        <v>Acciaio C15</v>
      </c>
      <c r="N353" s="25">
        <f>'240Nm 11mm 0.76m-min'!M94</f>
        <v>28.29</v>
      </c>
      <c r="O353" s="37">
        <f>'240Nm 11mm 0.76m-min'!N94</f>
        <v>240</v>
      </c>
      <c r="P353" s="41">
        <f>'240Nm 11mm 0.76m-min'!O94</f>
        <v>11</v>
      </c>
      <c r="Q353" s="46">
        <f>'240Nm 11mm 0.76m-min'!P94</f>
        <v>0.76049999999999995</v>
      </c>
      <c r="R353" s="14">
        <f>'240Nm 11mm 0.76m-min'!Q94</f>
        <v>192.5</v>
      </c>
      <c r="S353" s="26">
        <f>'240Nm 11mm 0.76m-min'!R94</f>
        <v>1</v>
      </c>
      <c r="T353" s="24"/>
      <c r="U353" s="24"/>
    </row>
    <row r="354" spans="1:21" hidden="1" x14ac:dyDescent="0.25">
      <c r="A354" s="24">
        <f>'80Nm 33mm 2.28m-min'!A93</f>
        <v>3472561</v>
      </c>
      <c r="B354" s="51">
        <f>Table156[[#This Row],[Durata d''esercizio min. Doppie corse]]/(Cycle_max*60*24)</f>
        <v>68.900019841269838</v>
      </c>
      <c r="C354" s="49">
        <f>'80Nm 33mm 2.28m-min'!B93</f>
        <v>0.32500000000000001</v>
      </c>
      <c r="D354" s="24" t="str">
        <f>'80Nm 33mm 2.28m-min'!C93</f>
        <v>Tr16x4</v>
      </c>
      <c r="E354" s="24" t="str">
        <f>'80Nm 33mm 2.28m-min'!D93</f>
        <v>Tr</v>
      </c>
      <c r="F354" s="35">
        <f>'80Nm 33mm 2.28m-min'!E93</f>
        <v>16</v>
      </c>
      <c r="G354" s="14" t="e">
        <f>'80Nm 33mm 2.28m-min'!F93</f>
        <v>#N/A</v>
      </c>
      <c r="H354" s="41">
        <f>'80Nm 33mm 2.28m-min'!G93</f>
        <v>4</v>
      </c>
      <c r="I354" s="24" t="str">
        <f>'80Nm 33mm 2.28m-min'!H93</f>
        <v>J</v>
      </c>
      <c r="J354" s="35">
        <f>'80Nm 33mm 2.28m-min'!I93</f>
        <v>28</v>
      </c>
      <c r="K354" s="35">
        <f>'80Nm 33mm 2.28m-min'!J93</f>
        <v>35</v>
      </c>
      <c r="L354" s="25">
        <f>'80Nm 33mm 2.28m-min'!K93</f>
        <v>14.51</v>
      </c>
      <c r="M354" s="24" t="str">
        <f>'80Nm 33mm 2.28m-min'!L93</f>
        <v>Acciaio inox</v>
      </c>
      <c r="N354" s="25">
        <f>'80Nm 33mm 2.28m-min'!M93</f>
        <v>74.98</v>
      </c>
      <c r="O354" s="37">
        <f>'80Nm 33mm 2.28m-min'!N93</f>
        <v>80</v>
      </c>
      <c r="P354" s="41">
        <f>'80Nm 33mm 2.28m-min'!O93</f>
        <v>33</v>
      </c>
      <c r="Q354" s="46">
        <f>'80Nm 33mm 2.28m-min'!P93</f>
        <v>2.2810000000000001</v>
      </c>
      <c r="R354" s="14">
        <f>'80Nm 33mm 2.28m-min'!Q93</f>
        <v>577.5</v>
      </c>
      <c r="S354" s="26">
        <f>'80Nm 33mm 2.28m-min'!R93</f>
        <v>1</v>
      </c>
      <c r="T354" s="24"/>
      <c r="U354" s="24"/>
    </row>
    <row r="355" spans="1:21" hidden="1" x14ac:dyDescent="0.25">
      <c r="A355" s="24">
        <f>'120Nm 22mm 1.52m-min'!A95</f>
        <v>3472561</v>
      </c>
      <c r="B355" s="51">
        <f>Table156[[#This Row],[Durata d''esercizio min. Doppie corse]]/(Cycle_max*60*24)</f>
        <v>68.900019841269838</v>
      </c>
      <c r="C355" s="49">
        <f>'120Nm 22mm 1.52m-min'!B95</f>
        <v>0.45800000000000002</v>
      </c>
      <c r="D355" s="24" t="str">
        <f>'120Nm 22mm 1.52m-min'!C95</f>
        <v>Tr16x4</v>
      </c>
      <c r="E355" s="24" t="str">
        <f>'120Nm 22mm 1.52m-min'!D95</f>
        <v>Tr</v>
      </c>
      <c r="F355" s="35">
        <f>'120Nm 22mm 1.52m-min'!E95</f>
        <v>16</v>
      </c>
      <c r="G355" s="14" t="e">
        <f>'120Nm 22mm 1.52m-min'!F95</f>
        <v>#N/A</v>
      </c>
      <c r="H355" s="41">
        <f>'120Nm 22mm 1.52m-min'!G95</f>
        <v>4</v>
      </c>
      <c r="I355" s="24" t="str">
        <f>'120Nm 22mm 1.52m-min'!H95</f>
        <v>J</v>
      </c>
      <c r="J355" s="35">
        <f>'120Nm 22mm 1.52m-min'!I95</f>
        <v>28</v>
      </c>
      <c r="K355" s="35">
        <f>'120Nm 22mm 1.52m-min'!J95</f>
        <v>35</v>
      </c>
      <c r="L355" s="25">
        <f>'120Nm 22mm 1.52m-min'!K95</f>
        <v>14.51</v>
      </c>
      <c r="M355" s="24" t="str">
        <f>'120Nm 22mm 1.52m-min'!L95</f>
        <v>Acciaio inox</v>
      </c>
      <c r="N355" s="25">
        <f>'120Nm 22mm 1.52m-min'!M95</f>
        <v>74.98</v>
      </c>
      <c r="O355" s="37">
        <f>'120Nm 22mm 1.52m-min'!N95</f>
        <v>120</v>
      </c>
      <c r="P355" s="41">
        <f>'120Nm 22mm 1.52m-min'!O95</f>
        <v>22</v>
      </c>
      <c r="Q355" s="46">
        <f>'120Nm 22mm 1.52m-min'!P95</f>
        <v>1.5209999999999999</v>
      </c>
      <c r="R355" s="14">
        <f>'120Nm 22mm 1.52m-min'!Q95</f>
        <v>385</v>
      </c>
      <c r="S355" s="26">
        <f>'120Nm 22mm 1.52m-min'!R95</f>
        <v>1</v>
      </c>
      <c r="T355" s="24"/>
      <c r="U355" s="24"/>
    </row>
    <row r="356" spans="1:21" hidden="1" x14ac:dyDescent="0.25">
      <c r="A356" s="24">
        <f>'240Nm 11mm 0.76m-min'!A95</f>
        <v>3472561</v>
      </c>
      <c r="B356" s="51">
        <f>Table156[[#This Row],[Durata d''esercizio min. Doppie corse]]/(Cycle_max*60*24)</f>
        <v>68.900019841269838</v>
      </c>
      <c r="C356" s="49">
        <f>'240Nm 11mm 0.76m-min'!B95</f>
        <v>0.85599999999999998</v>
      </c>
      <c r="D356" s="24" t="str">
        <f>'240Nm 11mm 0.76m-min'!C95</f>
        <v>Tr16x4</v>
      </c>
      <c r="E356" s="24" t="str">
        <f>'240Nm 11mm 0.76m-min'!D95</f>
        <v>Tr</v>
      </c>
      <c r="F356" s="35">
        <f>'240Nm 11mm 0.76m-min'!E95</f>
        <v>16</v>
      </c>
      <c r="G356" s="14" t="e">
        <f>'240Nm 11mm 0.76m-min'!F95</f>
        <v>#N/A</v>
      </c>
      <c r="H356" s="41">
        <f>'240Nm 11mm 0.76m-min'!G95</f>
        <v>4</v>
      </c>
      <c r="I356" s="24" t="str">
        <f>'240Nm 11mm 0.76m-min'!H95</f>
        <v>J</v>
      </c>
      <c r="J356" s="35">
        <f>'240Nm 11mm 0.76m-min'!I95</f>
        <v>28</v>
      </c>
      <c r="K356" s="35">
        <f>'240Nm 11mm 0.76m-min'!J95</f>
        <v>35</v>
      </c>
      <c r="L356" s="25">
        <f>'240Nm 11mm 0.76m-min'!K95</f>
        <v>14.51</v>
      </c>
      <c r="M356" s="24" t="str">
        <f>'240Nm 11mm 0.76m-min'!L95</f>
        <v>Acciaio inox</v>
      </c>
      <c r="N356" s="25">
        <f>'240Nm 11mm 0.76m-min'!M95</f>
        <v>74.98</v>
      </c>
      <c r="O356" s="37">
        <f>'240Nm 11mm 0.76m-min'!N95</f>
        <v>240</v>
      </c>
      <c r="P356" s="41">
        <f>'240Nm 11mm 0.76m-min'!O95</f>
        <v>11</v>
      </c>
      <c r="Q356" s="46">
        <f>'240Nm 11mm 0.76m-min'!P95</f>
        <v>0.76049999999999995</v>
      </c>
      <c r="R356" s="14">
        <f>'240Nm 11mm 0.76m-min'!Q95</f>
        <v>192.5</v>
      </c>
      <c r="S356" s="26">
        <f>'240Nm 11mm 0.76m-min'!R95</f>
        <v>1</v>
      </c>
      <c r="T356" s="24"/>
      <c r="U356" s="24"/>
    </row>
    <row r="357" spans="1:21" hidden="1" x14ac:dyDescent="0.25">
      <c r="A357" s="24">
        <f>'80Nm 33mm 2.28m-min'!A94</f>
        <v>3467354</v>
      </c>
      <c r="B357" s="51">
        <f>Table156[[#This Row],[Durata d''esercizio min. Doppie corse]]/(Cycle_max*60*24)</f>
        <v>68.796706349206346</v>
      </c>
      <c r="C357" s="49">
        <f>'80Nm 33mm 2.28m-min'!B94</f>
        <v>0.42399999999999999</v>
      </c>
      <c r="D357" s="24" t="str">
        <f>'80Nm 33mm 2.28m-min'!C94</f>
        <v>Tr18x8P4</v>
      </c>
      <c r="E357" s="24" t="str">
        <f>'80Nm 33mm 2.28m-min'!D94</f>
        <v>Tr</v>
      </c>
      <c r="F357" s="35">
        <f>'80Nm 33mm 2.28m-min'!E94</f>
        <v>18</v>
      </c>
      <c r="G357" s="14">
        <f>'80Nm 33mm 2.28m-min'!F94</f>
        <v>8</v>
      </c>
      <c r="H357" s="41">
        <f>'80Nm 33mm 2.28m-min'!G94</f>
        <v>4</v>
      </c>
      <c r="I357" s="24" t="str">
        <f>'80Nm 33mm 2.28m-min'!H94</f>
        <v>J</v>
      </c>
      <c r="J357" s="35">
        <f>'80Nm 33mm 2.28m-min'!I94</f>
        <v>28</v>
      </c>
      <c r="K357" s="35">
        <f>'80Nm 33mm 2.28m-min'!J94</f>
        <v>35</v>
      </c>
      <c r="L357" s="25">
        <f>'80Nm 33mm 2.28m-min'!K94</f>
        <v>18.100000000000001</v>
      </c>
      <c r="M357" s="24" t="str">
        <f>'80Nm 33mm 2.28m-min'!L94</f>
        <v>Acciaio inox</v>
      </c>
      <c r="N357" s="25">
        <f>'80Nm 33mm 2.28m-min'!M94</f>
        <v>143.29</v>
      </c>
      <c r="O357" s="37">
        <f>'80Nm 33mm 2.28m-min'!N94</f>
        <v>80</v>
      </c>
      <c r="P357" s="41">
        <f>'80Nm 33mm 2.28m-min'!O94</f>
        <v>33</v>
      </c>
      <c r="Q357" s="46">
        <f>'80Nm 33mm 2.28m-min'!P94</f>
        <v>2.2810000000000001</v>
      </c>
      <c r="R357" s="14">
        <f>'80Nm 33mm 2.28m-min'!Q94</f>
        <v>577.5</v>
      </c>
      <c r="S357" s="26">
        <f>'80Nm 33mm 2.28m-min'!R94</f>
        <v>1</v>
      </c>
      <c r="T357" s="24"/>
      <c r="U357" s="24"/>
    </row>
    <row r="358" spans="1:21" hidden="1" x14ac:dyDescent="0.25">
      <c r="A358" s="24">
        <f>'120Nm 22mm 1.52m-min'!A96</f>
        <v>3467354</v>
      </c>
      <c r="B358" s="51">
        <f>Table156[[#This Row],[Durata d''esercizio min. Doppie corse]]/(Cycle_max*60*24)</f>
        <v>68.796706349206346</v>
      </c>
      <c r="C358" s="49">
        <f>'120Nm 22mm 1.52m-min'!B96</f>
        <v>0.60599999999999998</v>
      </c>
      <c r="D358" s="24" t="str">
        <f>'120Nm 22mm 1.52m-min'!C96</f>
        <v>Tr18x8P4</v>
      </c>
      <c r="E358" s="24" t="str">
        <f>'120Nm 22mm 1.52m-min'!D96</f>
        <v>Tr</v>
      </c>
      <c r="F358" s="35">
        <f>'120Nm 22mm 1.52m-min'!E96</f>
        <v>18</v>
      </c>
      <c r="G358" s="14">
        <f>'120Nm 22mm 1.52m-min'!F96</f>
        <v>8</v>
      </c>
      <c r="H358" s="41">
        <f>'120Nm 22mm 1.52m-min'!G96</f>
        <v>4</v>
      </c>
      <c r="I358" s="24" t="str">
        <f>'120Nm 22mm 1.52m-min'!H96</f>
        <v>J</v>
      </c>
      <c r="J358" s="35">
        <f>'120Nm 22mm 1.52m-min'!I96</f>
        <v>28</v>
      </c>
      <c r="K358" s="35">
        <f>'120Nm 22mm 1.52m-min'!J96</f>
        <v>35</v>
      </c>
      <c r="L358" s="25">
        <f>'120Nm 22mm 1.52m-min'!K96</f>
        <v>18.100000000000001</v>
      </c>
      <c r="M358" s="24" t="str">
        <f>'120Nm 22mm 1.52m-min'!L96</f>
        <v>Acciaio inox</v>
      </c>
      <c r="N358" s="25">
        <f>'120Nm 22mm 1.52m-min'!M96</f>
        <v>143.29</v>
      </c>
      <c r="O358" s="37">
        <f>'120Nm 22mm 1.52m-min'!N96</f>
        <v>120</v>
      </c>
      <c r="P358" s="41">
        <f>'120Nm 22mm 1.52m-min'!O96</f>
        <v>22</v>
      </c>
      <c r="Q358" s="46">
        <f>'120Nm 22mm 1.52m-min'!P96</f>
        <v>1.5209999999999999</v>
      </c>
      <c r="R358" s="14">
        <f>'120Nm 22mm 1.52m-min'!Q96</f>
        <v>385</v>
      </c>
      <c r="S358" s="26">
        <f>'120Nm 22mm 1.52m-min'!R96</f>
        <v>1</v>
      </c>
      <c r="T358" s="24"/>
      <c r="U358" s="24"/>
    </row>
    <row r="359" spans="1:21" hidden="1" x14ac:dyDescent="0.25">
      <c r="A359" s="24">
        <f>'240Nm 11mm 0.76m-min'!A96</f>
        <v>3467354</v>
      </c>
      <c r="B359" s="51">
        <f>Table156[[#This Row],[Durata d''esercizio min. Doppie corse]]/(Cycle_max*60*24)</f>
        <v>68.796706349206346</v>
      </c>
      <c r="C359" s="49">
        <f>'240Nm 11mm 0.76m-min'!B96</f>
        <v>1.151</v>
      </c>
      <c r="D359" s="24" t="str">
        <f>'240Nm 11mm 0.76m-min'!C96</f>
        <v>Tr18x8P4</v>
      </c>
      <c r="E359" s="24" t="str">
        <f>'240Nm 11mm 0.76m-min'!D96</f>
        <v>Tr</v>
      </c>
      <c r="F359" s="35">
        <f>'240Nm 11mm 0.76m-min'!E96</f>
        <v>18</v>
      </c>
      <c r="G359" s="14">
        <f>'240Nm 11mm 0.76m-min'!F96</f>
        <v>8</v>
      </c>
      <c r="H359" s="41">
        <f>'240Nm 11mm 0.76m-min'!G96</f>
        <v>4</v>
      </c>
      <c r="I359" s="24" t="str">
        <f>'240Nm 11mm 0.76m-min'!H96</f>
        <v>J</v>
      </c>
      <c r="J359" s="35">
        <f>'240Nm 11mm 0.76m-min'!I96</f>
        <v>28</v>
      </c>
      <c r="K359" s="35">
        <f>'240Nm 11mm 0.76m-min'!J96</f>
        <v>35</v>
      </c>
      <c r="L359" s="25">
        <f>'240Nm 11mm 0.76m-min'!K96</f>
        <v>18.100000000000001</v>
      </c>
      <c r="M359" s="24" t="str">
        <f>'240Nm 11mm 0.76m-min'!L96</f>
        <v>Acciaio inox</v>
      </c>
      <c r="N359" s="25">
        <f>'240Nm 11mm 0.76m-min'!M96</f>
        <v>143.29</v>
      </c>
      <c r="O359" s="37">
        <f>'240Nm 11mm 0.76m-min'!N96</f>
        <v>240</v>
      </c>
      <c r="P359" s="41">
        <f>'240Nm 11mm 0.76m-min'!O96</f>
        <v>11</v>
      </c>
      <c r="Q359" s="46">
        <f>'240Nm 11mm 0.76m-min'!P96</f>
        <v>0.76049999999999995</v>
      </c>
      <c r="R359" s="14">
        <f>'240Nm 11mm 0.76m-min'!Q96</f>
        <v>192.5</v>
      </c>
      <c r="S359" s="26">
        <f>'240Nm 11mm 0.76m-min'!R96</f>
        <v>1</v>
      </c>
      <c r="T359" s="24"/>
      <c r="U359" s="24"/>
    </row>
    <row r="360" spans="1:21" hidden="1" x14ac:dyDescent="0.25">
      <c r="A360" s="24">
        <f>'80Nm 33mm 2.28m-min'!A95</f>
        <v>3419137</v>
      </c>
      <c r="B360" s="51">
        <f>Table156[[#This Row],[Durata d''esercizio min. Doppie corse]]/(Cycle_max*60*24)</f>
        <v>67.840019841269836</v>
      </c>
      <c r="C360" s="49">
        <f>'80Nm 33mm 2.28m-min'!B95</f>
        <v>0.36299999999999999</v>
      </c>
      <c r="D360" s="24" t="str">
        <f>'80Nm 33mm 2.28m-min'!C95</f>
        <v>Tr18x4</v>
      </c>
      <c r="E360" s="24" t="str">
        <f>'80Nm 33mm 2.28m-min'!D95</f>
        <v>Tr</v>
      </c>
      <c r="F360" s="35">
        <f>'80Nm 33mm 2.28m-min'!E95</f>
        <v>18</v>
      </c>
      <c r="G360" s="14" t="e">
        <f>'80Nm 33mm 2.28m-min'!F95</f>
        <v>#N/A</v>
      </c>
      <c r="H360" s="41">
        <f>'80Nm 33mm 2.28m-min'!G95</f>
        <v>4</v>
      </c>
      <c r="I360" s="24" t="str">
        <f>'80Nm 33mm 2.28m-min'!H95</f>
        <v>W300</v>
      </c>
      <c r="J360" s="35">
        <f>'80Nm 33mm 2.28m-min'!I95</f>
        <v>28</v>
      </c>
      <c r="K360" s="35">
        <f>'80Nm 33mm 2.28m-min'!J95</f>
        <v>35</v>
      </c>
      <c r="L360" s="25">
        <f>'80Nm 33mm 2.28m-min'!K95</f>
        <v>16.41</v>
      </c>
      <c r="M360" s="24" t="str">
        <f>'80Nm 33mm 2.28m-min'!L95</f>
        <v>Alluminio</v>
      </c>
      <c r="N360" s="25">
        <f>'80Nm 33mm 2.28m-min'!M95</f>
        <v>177.48</v>
      </c>
      <c r="O360" s="37">
        <f>'80Nm 33mm 2.28m-min'!N95</f>
        <v>80</v>
      </c>
      <c r="P360" s="41">
        <f>'80Nm 33mm 2.28m-min'!O95</f>
        <v>33</v>
      </c>
      <c r="Q360" s="46">
        <f>'80Nm 33mm 2.28m-min'!P95</f>
        <v>2.2810000000000001</v>
      </c>
      <c r="R360" s="14">
        <f>'80Nm 33mm 2.28m-min'!Q95</f>
        <v>577.5</v>
      </c>
      <c r="S360" s="26">
        <f>'80Nm 33mm 2.28m-min'!R95</f>
        <v>1</v>
      </c>
      <c r="T360" s="24"/>
      <c r="U360" s="24"/>
    </row>
    <row r="361" spans="1:21" hidden="1" x14ac:dyDescent="0.25">
      <c r="A361" s="24">
        <f>'120Nm 22mm 1.52m-min'!A97</f>
        <v>3419137</v>
      </c>
      <c r="B361" s="51">
        <f>Table156[[#This Row],[Durata d''esercizio min. Doppie corse]]/(Cycle_max*60*24)</f>
        <v>67.840019841269836</v>
      </c>
      <c r="C361" s="49">
        <f>'120Nm 22mm 1.52m-min'!B97</f>
        <v>0.51500000000000001</v>
      </c>
      <c r="D361" s="24" t="str">
        <f>'120Nm 22mm 1.52m-min'!C97</f>
        <v>Tr18x4</v>
      </c>
      <c r="E361" s="24" t="str">
        <f>'120Nm 22mm 1.52m-min'!D97</f>
        <v>Tr</v>
      </c>
      <c r="F361" s="35">
        <f>'120Nm 22mm 1.52m-min'!E97</f>
        <v>18</v>
      </c>
      <c r="G361" s="14" t="e">
        <f>'120Nm 22mm 1.52m-min'!F97</f>
        <v>#N/A</v>
      </c>
      <c r="H361" s="41">
        <f>'120Nm 22mm 1.52m-min'!G97</f>
        <v>4</v>
      </c>
      <c r="I361" s="24" t="str">
        <f>'120Nm 22mm 1.52m-min'!H97</f>
        <v>W300</v>
      </c>
      <c r="J361" s="35">
        <f>'120Nm 22mm 1.52m-min'!I97</f>
        <v>28</v>
      </c>
      <c r="K361" s="35">
        <f>'120Nm 22mm 1.52m-min'!J97</f>
        <v>35</v>
      </c>
      <c r="L361" s="25">
        <f>'120Nm 22mm 1.52m-min'!K97</f>
        <v>16.41</v>
      </c>
      <c r="M361" s="24" t="str">
        <f>'120Nm 22mm 1.52m-min'!L97</f>
        <v>Alluminio</v>
      </c>
      <c r="N361" s="25">
        <f>'120Nm 22mm 1.52m-min'!M97</f>
        <v>177.48</v>
      </c>
      <c r="O361" s="37">
        <f>'120Nm 22mm 1.52m-min'!N97</f>
        <v>120</v>
      </c>
      <c r="P361" s="41">
        <f>'120Nm 22mm 1.52m-min'!O97</f>
        <v>22</v>
      </c>
      <c r="Q361" s="46">
        <f>'120Nm 22mm 1.52m-min'!P97</f>
        <v>1.5209999999999999</v>
      </c>
      <c r="R361" s="14">
        <f>'120Nm 22mm 1.52m-min'!Q97</f>
        <v>385</v>
      </c>
      <c r="S361" s="26">
        <f>'120Nm 22mm 1.52m-min'!R97</f>
        <v>1</v>
      </c>
      <c r="T361" s="24"/>
      <c r="U361" s="24"/>
    </row>
    <row r="362" spans="1:21" hidden="1" x14ac:dyDescent="0.25">
      <c r="A362" s="24">
        <f>'240Nm 11mm 0.76m-min'!A97</f>
        <v>3419137</v>
      </c>
      <c r="B362" s="51">
        <f>Table156[[#This Row],[Durata d''esercizio min. Doppie corse]]/(Cycle_max*60*24)</f>
        <v>67.840019841269836</v>
      </c>
      <c r="C362" s="49">
        <f>'240Nm 11mm 0.76m-min'!B97</f>
        <v>0.96899999999999997</v>
      </c>
      <c r="D362" s="24" t="str">
        <f>'240Nm 11mm 0.76m-min'!C97</f>
        <v>Tr18x4</v>
      </c>
      <c r="E362" s="24" t="str">
        <f>'240Nm 11mm 0.76m-min'!D97</f>
        <v>Tr</v>
      </c>
      <c r="F362" s="35">
        <f>'240Nm 11mm 0.76m-min'!E97</f>
        <v>18</v>
      </c>
      <c r="G362" s="14" t="e">
        <f>'240Nm 11mm 0.76m-min'!F97</f>
        <v>#N/A</v>
      </c>
      <c r="H362" s="41">
        <f>'240Nm 11mm 0.76m-min'!G97</f>
        <v>4</v>
      </c>
      <c r="I362" s="24" t="str">
        <f>'240Nm 11mm 0.76m-min'!H97</f>
        <v>W300</v>
      </c>
      <c r="J362" s="35">
        <f>'240Nm 11mm 0.76m-min'!I97</f>
        <v>28</v>
      </c>
      <c r="K362" s="35">
        <f>'240Nm 11mm 0.76m-min'!J97</f>
        <v>35</v>
      </c>
      <c r="L362" s="25">
        <f>'240Nm 11mm 0.76m-min'!K97</f>
        <v>16.41</v>
      </c>
      <c r="M362" s="24" t="str">
        <f>'240Nm 11mm 0.76m-min'!L97</f>
        <v>Alluminio</v>
      </c>
      <c r="N362" s="25">
        <f>'240Nm 11mm 0.76m-min'!M97</f>
        <v>177.48</v>
      </c>
      <c r="O362" s="37">
        <f>'240Nm 11mm 0.76m-min'!N97</f>
        <v>240</v>
      </c>
      <c r="P362" s="41">
        <f>'240Nm 11mm 0.76m-min'!O97</f>
        <v>11</v>
      </c>
      <c r="Q362" s="46">
        <f>'240Nm 11mm 0.76m-min'!P97</f>
        <v>0.76049999999999995</v>
      </c>
      <c r="R362" s="14">
        <f>'240Nm 11mm 0.76m-min'!Q97</f>
        <v>192.5</v>
      </c>
      <c r="S362" s="26">
        <f>'240Nm 11mm 0.76m-min'!R97</f>
        <v>1</v>
      </c>
      <c r="T362" s="24"/>
      <c r="U362" s="24"/>
    </row>
    <row r="363" spans="1:21" hidden="1" x14ac:dyDescent="0.25">
      <c r="A363" s="24">
        <f>'80Nm 33mm 2.28m-min'!A96</f>
        <v>3400698</v>
      </c>
      <c r="B363" s="51">
        <f>Table156[[#This Row],[Durata d''esercizio min. Doppie corse]]/(Cycle_max*60*24)</f>
        <v>67.474166666666662</v>
      </c>
      <c r="C363" s="49">
        <f>'80Nm 33mm 2.28m-min'!B96</f>
        <v>0.40799999999999997</v>
      </c>
      <c r="D363" s="24" t="str">
        <f>'80Nm 33mm 2.28m-min'!C96</f>
        <v>Ds127x127</v>
      </c>
      <c r="E363" s="24" t="str">
        <f>'80Nm 33mm 2.28m-min'!D96</f>
        <v>Ds</v>
      </c>
      <c r="F363" s="35">
        <f>'80Nm 33mm 2.28m-min'!E96</f>
        <v>127</v>
      </c>
      <c r="G363" s="14" t="e">
        <f>'80Nm 33mm 2.28m-min'!F96</f>
        <v>#N/A</v>
      </c>
      <c r="H363" s="41">
        <f>'80Nm 33mm 2.28m-min'!G96</f>
        <v>127</v>
      </c>
      <c r="I363" s="24" t="str">
        <f>'80Nm 33mm 2.28m-min'!H96</f>
        <v>J</v>
      </c>
      <c r="J363" s="35">
        <f>'80Nm 33mm 2.28m-min'!I96</f>
        <v>28</v>
      </c>
      <c r="K363" s="35">
        <f>'80Nm 33mm 2.28m-min'!J96</f>
        <v>35</v>
      </c>
      <c r="L363" s="25" t="str">
        <f>'80Nm 33mm 2.28m-min'!K96</f>
        <v>Su richiesta</v>
      </c>
      <c r="M363" s="24" t="str">
        <f>'80Nm 33mm 2.28m-min'!L96</f>
        <v>Acciaio inox</v>
      </c>
      <c r="N363" s="25" t="str">
        <f>'80Nm 33mm 2.28m-min'!M96</f>
        <v>Su richiesta</v>
      </c>
      <c r="O363" s="37">
        <f>'80Nm 33mm 2.28m-min'!N96</f>
        <v>80</v>
      </c>
      <c r="P363" s="41">
        <f>'80Nm 33mm 2.28m-min'!O96</f>
        <v>33</v>
      </c>
      <c r="Q363" s="46">
        <f>'80Nm 33mm 2.28m-min'!P96</f>
        <v>2.2810000000000001</v>
      </c>
      <c r="R363" s="14">
        <f>'80Nm 33mm 2.28m-min'!Q96</f>
        <v>18.188976377952756</v>
      </c>
      <c r="S363" s="26">
        <f>'80Nm 33mm 2.28m-min'!R96</f>
        <v>1</v>
      </c>
      <c r="T363" s="24"/>
      <c r="U363" s="24"/>
    </row>
    <row r="364" spans="1:21" hidden="1" x14ac:dyDescent="0.25">
      <c r="A364" s="24">
        <f>'120Nm 22mm 1.52m-min'!A98</f>
        <v>3400698</v>
      </c>
      <c r="B364" s="51">
        <f>Table156[[#This Row],[Durata d''esercizio min. Doppie corse]]/(Cycle_max*60*24)</f>
        <v>67.474166666666662</v>
      </c>
      <c r="C364" s="49">
        <f>'120Nm 22mm 1.52m-min'!B98</f>
        <v>0.58299999999999996</v>
      </c>
      <c r="D364" s="24" t="str">
        <f>'120Nm 22mm 1.52m-min'!C98</f>
        <v>Ds127x127</v>
      </c>
      <c r="E364" s="24" t="str">
        <f>'120Nm 22mm 1.52m-min'!D98</f>
        <v>Ds</v>
      </c>
      <c r="F364" s="35">
        <f>'120Nm 22mm 1.52m-min'!E98</f>
        <v>127</v>
      </c>
      <c r="G364" s="14" t="e">
        <f>'120Nm 22mm 1.52m-min'!F98</f>
        <v>#N/A</v>
      </c>
      <c r="H364" s="41">
        <f>'120Nm 22mm 1.52m-min'!G98</f>
        <v>127</v>
      </c>
      <c r="I364" s="24" t="str">
        <f>'120Nm 22mm 1.52m-min'!H98</f>
        <v>J</v>
      </c>
      <c r="J364" s="35">
        <f>'120Nm 22mm 1.52m-min'!I98</f>
        <v>28</v>
      </c>
      <c r="K364" s="35">
        <f>'120Nm 22mm 1.52m-min'!J98</f>
        <v>35</v>
      </c>
      <c r="L364" s="25" t="str">
        <f>'120Nm 22mm 1.52m-min'!K98</f>
        <v>Su richiesta</v>
      </c>
      <c r="M364" s="24" t="str">
        <f>'120Nm 22mm 1.52m-min'!L98</f>
        <v>Acciaio inox</v>
      </c>
      <c r="N364" s="25" t="str">
        <f>'120Nm 22mm 1.52m-min'!M98</f>
        <v>Su richiesta</v>
      </c>
      <c r="O364" s="37">
        <f>'120Nm 22mm 1.52m-min'!N98</f>
        <v>120</v>
      </c>
      <c r="P364" s="41">
        <f>'120Nm 22mm 1.52m-min'!O98</f>
        <v>22</v>
      </c>
      <c r="Q364" s="46">
        <f>'120Nm 22mm 1.52m-min'!P98</f>
        <v>1.5209999999999999</v>
      </c>
      <c r="R364" s="14">
        <f>'120Nm 22mm 1.52m-min'!Q98</f>
        <v>12.125984251968504</v>
      </c>
      <c r="S364" s="26">
        <f>'120Nm 22mm 1.52m-min'!R98</f>
        <v>1</v>
      </c>
      <c r="T364" s="24"/>
      <c r="U364" s="24"/>
    </row>
    <row r="365" spans="1:21" hidden="1" x14ac:dyDescent="0.25">
      <c r="A365" s="24">
        <f>'240Nm 11mm 0.76m-min'!A98</f>
        <v>3400698</v>
      </c>
      <c r="B365" s="51">
        <f>Table156[[#This Row],[Durata d''esercizio min. Doppie corse]]/(Cycle_max*60*24)</f>
        <v>67.474166666666662</v>
      </c>
      <c r="C365" s="49">
        <f>'240Nm 11mm 0.76m-min'!B98</f>
        <v>1.105</v>
      </c>
      <c r="D365" s="24" t="str">
        <f>'240Nm 11mm 0.76m-min'!C98</f>
        <v>Ds127x127</v>
      </c>
      <c r="E365" s="24" t="str">
        <f>'240Nm 11mm 0.76m-min'!D98</f>
        <v>Ds</v>
      </c>
      <c r="F365" s="35">
        <f>'240Nm 11mm 0.76m-min'!E98</f>
        <v>127</v>
      </c>
      <c r="G365" s="14" t="e">
        <f>'240Nm 11mm 0.76m-min'!F98</f>
        <v>#N/A</v>
      </c>
      <c r="H365" s="41">
        <f>'240Nm 11mm 0.76m-min'!G98</f>
        <v>127</v>
      </c>
      <c r="I365" s="24" t="str">
        <f>'240Nm 11mm 0.76m-min'!H98</f>
        <v>J</v>
      </c>
      <c r="J365" s="35">
        <f>'240Nm 11mm 0.76m-min'!I98</f>
        <v>28</v>
      </c>
      <c r="K365" s="35">
        <f>'240Nm 11mm 0.76m-min'!J98</f>
        <v>35</v>
      </c>
      <c r="L365" s="25" t="str">
        <f>'240Nm 11mm 0.76m-min'!K98</f>
        <v>Su richiesta</v>
      </c>
      <c r="M365" s="24" t="str">
        <f>'240Nm 11mm 0.76m-min'!L98</f>
        <v>Acciaio inox</v>
      </c>
      <c r="N365" s="25" t="str">
        <f>'240Nm 11mm 0.76m-min'!M98</f>
        <v>Su richiesta</v>
      </c>
      <c r="O365" s="37">
        <f>'240Nm 11mm 0.76m-min'!N98</f>
        <v>240</v>
      </c>
      <c r="P365" s="41">
        <f>'240Nm 11mm 0.76m-min'!O98</f>
        <v>11</v>
      </c>
      <c r="Q365" s="46">
        <f>'240Nm 11mm 0.76m-min'!P98</f>
        <v>0.76049999999999995</v>
      </c>
      <c r="R365" s="14">
        <f>'240Nm 11mm 0.76m-min'!Q98</f>
        <v>6.0629921259842519</v>
      </c>
      <c r="S365" s="26">
        <f>'240Nm 11mm 0.76m-min'!R98</f>
        <v>1</v>
      </c>
      <c r="T365" s="24"/>
      <c r="U365" s="24"/>
    </row>
    <row r="366" spans="1:21" hidden="1" x14ac:dyDescent="0.25">
      <c r="A366" s="24">
        <f>'80Nm 33mm 2.28m-min'!A97</f>
        <v>3367351</v>
      </c>
      <c r="B366" s="51">
        <f>Table156[[#This Row],[Durata d''esercizio min. Doppie corse]]/(Cycle_max*60*24)</f>
        <v>66.812519841269847</v>
      </c>
      <c r="C366" s="49">
        <f>'80Nm 33mm 2.28m-min'!B97</f>
        <v>2.375</v>
      </c>
      <c r="D366" s="24" t="str">
        <f>'80Nm 33mm 2.28m-min'!C97</f>
        <v>Ds18x80</v>
      </c>
      <c r="E366" s="24" t="str">
        <f>'80Nm 33mm 2.28m-min'!D97</f>
        <v>Ds</v>
      </c>
      <c r="F366" s="35">
        <f>'80Nm 33mm 2.28m-min'!E97</f>
        <v>18</v>
      </c>
      <c r="G366" s="14" t="e">
        <f>'80Nm 33mm 2.28m-min'!F97</f>
        <v>#N/A</v>
      </c>
      <c r="H366" s="41">
        <f>'80Nm 33mm 2.28m-min'!G97</f>
        <v>80</v>
      </c>
      <c r="I366" s="24" t="str">
        <f>'80Nm 33mm 2.28m-min'!H97</f>
        <v>R</v>
      </c>
      <c r="J366" s="35">
        <f>'80Nm 33mm 2.28m-min'!I97</f>
        <v>28</v>
      </c>
      <c r="K366" s="35">
        <f>'80Nm 33mm 2.28m-min'!J97</f>
        <v>35</v>
      </c>
      <c r="L366" s="25">
        <f>'80Nm 33mm 2.28m-min'!K97</f>
        <v>22.78</v>
      </c>
      <c r="M366" s="24" t="str">
        <f>'80Nm 33mm 2.28m-min'!L97</f>
        <v>Alluminio</v>
      </c>
      <c r="N366" s="25">
        <f>'80Nm 33mm 2.28m-min'!M97</f>
        <v>310.5</v>
      </c>
      <c r="O366" s="37">
        <f>'80Nm 33mm 2.28m-min'!N97</f>
        <v>80</v>
      </c>
      <c r="P366" s="41">
        <f>'80Nm 33mm 2.28m-min'!O97</f>
        <v>33</v>
      </c>
      <c r="Q366" s="46">
        <f>'80Nm 33mm 2.28m-min'!P97</f>
        <v>2.2810000000000001</v>
      </c>
      <c r="R366" s="14">
        <f>'80Nm 33mm 2.28m-min'!Q97</f>
        <v>28.875</v>
      </c>
      <c r="S366" s="26">
        <f>'80Nm 33mm 2.28m-min'!R97</f>
        <v>1</v>
      </c>
      <c r="T366" s="24"/>
      <c r="U366" s="24"/>
    </row>
    <row r="367" spans="1:21" hidden="1" x14ac:dyDescent="0.25">
      <c r="A367" s="24">
        <f>'80Nm 33mm 2.28m-min'!A98</f>
        <v>3367351</v>
      </c>
      <c r="B367" s="51">
        <f>Table156[[#This Row],[Durata d''esercizio min. Doppie corse]]/(Cycle_max*60*24)</f>
        <v>66.812519841269847</v>
      </c>
      <c r="C367" s="49">
        <f>'80Nm 33mm 2.28m-min'!B98</f>
        <v>2.375</v>
      </c>
      <c r="D367" s="24" t="str">
        <f>'80Nm 33mm 2.28m-min'!C98</f>
        <v>Ds18x80</v>
      </c>
      <c r="E367" s="24" t="str">
        <f>'80Nm 33mm 2.28m-min'!D98</f>
        <v>Ds</v>
      </c>
      <c r="F367" s="35">
        <f>'80Nm 33mm 2.28m-min'!E98</f>
        <v>18</v>
      </c>
      <c r="G367" s="14" t="e">
        <f>'80Nm 33mm 2.28m-min'!F98</f>
        <v>#N/A</v>
      </c>
      <c r="H367" s="41">
        <f>'80Nm 33mm 2.28m-min'!G98</f>
        <v>80</v>
      </c>
      <c r="I367" s="24" t="str">
        <f>'80Nm 33mm 2.28m-min'!H98</f>
        <v>R</v>
      </c>
      <c r="J367" s="35">
        <f>'80Nm 33mm 2.28m-min'!I98</f>
        <v>28</v>
      </c>
      <c r="K367" s="35">
        <f>'80Nm 33mm 2.28m-min'!J98</f>
        <v>35</v>
      </c>
      <c r="L367" s="25">
        <f>'80Nm 33mm 2.28m-min'!K98</f>
        <v>22.78</v>
      </c>
      <c r="M367" s="24" t="str">
        <f>'80Nm 33mm 2.28m-min'!L98</f>
        <v>Acciaio inox</v>
      </c>
      <c r="N367" s="25">
        <f>'80Nm 33mm 2.28m-min'!M98</f>
        <v>139.4</v>
      </c>
      <c r="O367" s="37">
        <f>'80Nm 33mm 2.28m-min'!N98</f>
        <v>80</v>
      </c>
      <c r="P367" s="41">
        <f>'80Nm 33mm 2.28m-min'!O98</f>
        <v>33</v>
      </c>
      <c r="Q367" s="46">
        <f>'80Nm 33mm 2.28m-min'!P98</f>
        <v>2.2810000000000001</v>
      </c>
      <c r="R367" s="14">
        <f>'80Nm 33mm 2.28m-min'!Q98</f>
        <v>28.875</v>
      </c>
      <c r="S367" s="26">
        <f>'80Nm 33mm 2.28m-min'!R98</f>
        <v>1</v>
      </c>
      <c r="T367" s="24"/>
      <c r="U367" s="24"/>
    </row>
    <row r="368" spans="1:21" hidden="1" x14ac:dyDescent="0.25">
      <c r="A368" s="24">
        <f>'120Nm 22mm 1.52m-min'!A99</f>
        <v>3367351</v>
      </c>
      <c r="B368" s="51">
        <f>Table156[[#This Row],[Durata d''esercizio min. Doppie corse]]/(Cycle_max*60*24)</f>
        <v>66.812519841269847</v>
      </c>
      <c r="C368" s="49">
        <f>'120Nm 22mm 1.52m-min'!B99</f>
        <v>3.532</v>
      </c>
      <c r="D368" s="24" t="str">
        <f>'120Nm 22mm 1.52m-min'!C99</f>
        <v>Ds18x80</v>
      </c>
      <c r="E368" s="24" t="str">
        <f>'120Nm 22mm 1.52m-min'!D99</f>
        <v>Ds</v>
      </c>
      <c r="F368" s="35">
        <f>'120Nm 22mm 1.52m-min'!E99</f>
        <v>18</v>
      </c>
      <c r="G368" s="14" t="e">
        <f>'120Nm 22mm 1.52m-min'!F99</f>
        <v>#N/A</v>
      </c>
      <c r="H368" s="41">
        <f>'120Nm 22mm 1.52m-min'!G99</f>
        <v>80</v>
      </c>
      <c r="I368" s="24" t="str">
        <f>'120Nm 22mm 1.52m-min'!H99</f>
        <v>R</v>
      </c>
      <c r="J368" s="35">
        <f>'120Nm 22mm 1.52m-min'!I99</f>
        <v>28</v>
      </c>
      <c r="K368" s="35">
        <f>'120Nm 22mm 1.52m-min'!J99</f>
        <v>35</v>
      </c>
      <c r="L368" s="25">
        <f>'120Nm 22mm 1.52m-min'!K99</f>
        <v>22.78</v>
      </c>
      <c r="M368" s="24" t="str">
        <f>'120Nm 22mm 1.52m-min'!L99</f>
        <v>Alluminio</v>
      </c>
      <c r="N368" s="25">
        <f>'120Nm 22mm 1.52m-min'!M99</f>
        <v>310.5</v>
      </c>
      <c r="O368" s="37">
        <f>'120Nm 22mm 1.52m-min'!N99</f>
        <v>120</v>
      </c>
      <c r="P368" s="41">
        <f>'120Nm 22mm 1.52m-min'!O99</f>
        <v>22</v>
      </c>
      <c r="Q368" s="46">
        <f>'120Nm 22mm 1.52m-min'!P99</f>
        <v>1.5209999999999999</v>
      </c>
      <c r="R368" s="14">
        <f>'120Nm 22mm 1.52m-min'!Q99</f>
        <v>19.25</v>
      </c>
      <c r="S368" s="26">
        <f>'120Nm 22mm 1.52m-min'!R99</f>
        <v>1</v>
      </c>
      <c r="T368" s="24"/>
      <c r="U368" s="24"/>
    </row>
    <row r="369" spans="1:21" hidden="1" x14ac:dyDescent="0.25">
      <c r="A369" s="24">
        <f>'120Nm 22mm 1.52m-min'!A100</f>
        <v>3367351</v>
      </c>
      <c r="B369" s="51">
        <f>Table156[[#This Row],[Durata d''esercizio min. Doppie corse]]/(Cycle_max*60*24)</f>
        <v>66.812519841269847</v>
      </c>
      <c r="C369" s="49">
        <f>'120Nm 22mm 1.52m-min'!B100</f>
        <v>3.532</v>
      </c>
      <c r="D369" s="24" t="str">
        <f>'120Nm 22mm 1.52m-min'!C100</f>
        <v>Ds18x80</v>
      </c>
      <c r="E369" s="24" t="str">
        <f>'120Nm 22mm 1.52m-min'!D100</f>
        <v>Ds</v>
      </c>
      <c r="F369" s="35">
        <f>'120Nm 22mm 1.52m-min'!E100</f>
        <v>18</v>
      </c>
      <c r="G369" s="14" t="e">
        <f>'120Nm 22mm 1.52m-min'!F100</f>
        <v>#N/A</v>
      </c>
      <c r="H369" s="41">
        <f>'120Nm 22mm 1.52m-min'!G100</f>
        <v>80</v>
      </c>
      <c r="I369" s="24" t="str">
        <f>'120Nm 22mm 1.52m-min'!H100</f>
        <v>R</v>
      </c>
      <c r="J369" s="35">
        <f>'120Nm 22mm 1.52m-min'!I100</f>
        <v>28</v>
      </c>
      <c r="K369" s="35">
        <f>'120Nm 22mm 1.52m-min'!J100</f>
        <v>35</v>
      </c>
      <c r="L369" s="25">
        <f>'120Nm 22mm 1.52m-min'!K100</f>
        <v>22.78</v>
      </c>
      <c r="M369" s="24" t="str">
        <f>'120Nm 22mm 1.52m-min'!L100</f>
        <v>Acciaio inox</v>
      </c>
      <c r="N369" s="25">
        <f>'120Nm 22mm 1.52m-min'!M100</f>
        <v>139.4</v>
      </c>
      <c r="O369" s="37">
        <f>'120Nm 22mm 1.52m-min'!N100</f>
        <v>120</v>
      </c>
      <c r="P369" s="41">
        <f>'120Nm 22mm 1.52m-min'!O100</f>
        <v>22</v>
      </c>
      <c r="Q369" s="46">
        <f>'120Nm 22mm 1.52m-min'!P100</f>
        <v>1.5209999999999999</v>
      </c>
      <c r="R369" s="14">
        <f>'120Nm 22mm 1.52m-min'!Q100</f>
        <v>19.25</v>
      </c>
      <c r="S369" s="26">
        <f>'120Nm 22mm 1.52m-min'!R100</f>
        <v>1</v>
      </c>
      <c r="T369" s="24"/>
      <c r="U369" s="24"/>
    </row>
    <row r="370" spans="1:21" hidden="1" x14ac:dyDescent="0.25">
      <c r="A370" s="24">
        <f>'240Nm 11mm 0.76m-min'!A99</f>
        <v>3367351</v>
      </c>
      <c r="B370" s="51">
        <f>Table156[[#This Row],[Durata d''esercizio min. Doppie corse]]/(Cycle_max*60*24)</f>
        <v>66.812519841269847</v>
      </c>
      <c r="C370" s="49">
        <f>'240Nm 11mm 0.76m-min'!B99</f>
        <v>7.0049999999999999</v>
      </c>
      <c r="D370" s="24" t="str">
        <f>'240Nm 11mm 0.76m-min'!C99</f>
        <v>Ds18x80</v>
      </c>
      <c r="E370" s="24" t="str">
        <f>'240Nm 11mm 0.76m-min'!D99</f>
        <v>Ds</v>
      </c>
      <c r="F370" s="35">
        <f>'240Nm 11mm 0.76m-min'!E99</f>
        <v>18</v>
      </c>
      <c r="G370" s="14" t="e">
        <f>'240Nm 11mm 0.76m-min'!F99</f>
        <v>#N/A</v>
      </c>
      <c r="H370" s="41">
        <f>'240Nm 11mm 0.76m-min'!G99</f>
        <v>80</v>
      </c>
      <c r="I370" s="24" t="str">
        <f>'240Nm 11mm 0.76m-min'!H99</f>
        <v>R</v>
      </c>
      <c r="J370" s="35">
        <f>'240Nm 11mm 0.76m-min'!I99</f>
        <v>28</v>
      </c>
      <c r="K370" s="35">
        <f>'240Nm 11mm 0.76m-min'!J99</f>
        <v>35</v>
      </c>
      <c r="L370" s="25">
        <f>'240Nm 11mm 0.76m-min'!K99</f>
        <v>22.78</v>
      </c>
      <c r="M370" s="24" t="str">
        <f>'240Nm 11mm 0.76m-min'!L99</f>
        <v>Alluminio</v>
      </c>
      <c r="N370" s="25">
        <f>'240Nm 11mm 0.76m-min'!M99</f>
        <v>310.5</v>
      </c>
      <c r="O370" s="37">
        <f>'240Nm 11mm 0.76m-min'!N99</f>
        <v>240</v>
      </c>
      <c r="P370" s="41">
        <f>'240Nm 11mm 0.76m-min'!O99</f>
        <v>11</v>
      </c>
      <c r="Q370" s="46">
        <f>'240Nm 11mm 0.76m-min'!P99</f>
        <v>0.76049999999999995</v>
      </c>
      <c r="R370" s="14">
        <f>'240Nm 11mm 0.76m-min'!Q99</f>
        <v>9.625</v>
      </c>
      <c r="S370" s="26">
        <f>'240Nm 11mm 0.76m-min'!R99</f>
        <v>1</v>
      </c>
      <c r="T370" s="24"/>
      <c r="U370" s="24"/>
    </row>
    <row r="371" spans="1:21" hidden="1" x14ac:dyDescent="0.25">
      <c r="A371" s="24">
        <f>'240Nm 11mm 0.76m-min'!A100</f>
        <v>3367351</v>
      </c>
      <c r="B371" s="51">
        <f>Table156[[#This Row],[Durata d''esercizio min. Doppie corse]]/(Cycle_max*60*24)</f>
        <v>66.812519841269847</v>
      </c>
      <c r="C371" s="49">
        <f>'240Nm 11mm 0.76m-min'!B100</f>
        <v>7.0049999999999999</v>
      </c>
      <c r="D371" s="24" t="str">
        <f>'240Nm 11mm 0.76m-min'!C100</f>
        <v>Ds18x80</v>
      </c>
      <c r="E371" s="24" t="str">
        <f>'240Nm 11mm 0.76m-min'!D100</f>
        <v>Ds</v>
      </c>
      <c r="F371" s="35">
        <f>'240Nm 11mm 0.76m-min'!E100</f>
        <v>18</v>
      </c>
      <c r="G371" s="14" t="e">
        <f>'240Nm 11mm 0.76m-min'!F100</f>
        <v>#N/A</v>
      </c>
      <c r="H371" s="41">
        <f>'240Nm 11mm 0.76m-min'!G100</f>
        <v>80</v>
      </c>
      <c r="I371" s="24" t="str">
        <f>'240Nm 11mm 0.76m-min'!H100</f>
        <v>R</v>
      </c>
      <c r="J371" s="35">
        <f>'240Nm 11mm 0.76m-min'!I100</f>
        <v>28</v>
      </c>
      <c r="K371" s="35">
        <f>'240Nm 11mm 0.76m-min'!J100</f>
        <v>35</v>
      </c>
      <c r="L371" s="25">
        <f>'240Nm 11mm 0.76m-min'!K100</f>
        <v>22.78</v>
      </c>
      <c r="M371" s="24" t="str">
        <f>'240Nm 11mm 0.76m-min'!L100</f>
        <v>Acciaio inox</v>
      </c>
      <c r="N371" s="25">
        <f>'240Nm 11mm 0.76m-min'!M100</f>
        <v>139.4</v>
      </c>
      <c r="O371" s="37">
        <f>'240Nm 11mm 0.76m-min'!N100</f>
        <v>240</v>
      </c>
      <c r="P371" s="41">
        <f>'240Nm 11mm 0.76m-min'!O100</f>
        <v>11</v>
      </c>
      <c r="Q371" s="46">
        <f>'240Nm 11mm 0.76m-min'!P100</f>
        <v>0.76049999999999995</v>
      </c>
      <c r="R371" s="14">
        <f>'240Nm 11mm 0.76m-min'!Q100</f>
        <v>9.625</v>
      </c>
      <c r="S371" s="26">
        <f>'240Nm 11mm 0.76m-min'!R100</f>
        <v>1</v>
      </c>
      <c r="T371" s="24"/>
      <c r="U371" s="24"/>
    </row>
    <row r="372" spans="1:21" hidden="1" x14ac:dyDescent="0.25">
      <c r="A372" s="24">
        <f>'80Nm 33mm 2.28m-min'!A99</f>
        <v>3321112</v>
      </c>
      <c r="B372" s="51">
        <f>Table156[[#This Row],[Durata d''esercizio min. Doppie corse]]/(Cycle_max*60*24)</f>
        <v>65.895079365079368</v>
      </c>
      <c r="C372" s="49">
        <f>'80Nm 33mm 2.28m-min'!B99</f>
        <v>0.44600000000000001</v>
      </c>
      <c r="D372" s="24" t="str">
        <f>'80Nm 33mm 2.28m-min'!C99</f>
        <v>Tr20x8P4</v>
      </c>
      <c r="E372" s="24" t="str">
        <f>'80Nm 33mm 2.28m-min'!D99</f>
        <v>Tr</v>
      </c>
      <c r="F372" s="35">
        <f>'80Nm 33mm 2.28m-min'!E99</f>
        <v>20</v>
      </c>
      <c r="G372" s="14">
        <f>'80Nm 33mm 2.28m-min'!F99</f>
        <v>8</v>
      </c>
      <c r="H372" s="41">
        <f>'80Nm 33mm 2.28m-min'!G99</f>
        <v>4</v>
      </c>
      <c r="I372" s="24" t="str">
        <f>'80Nm 33mm 2.28m-min'!H99</f>
        <v>W300</v>
      </c>
      <c r="J372" s="35">
        <f>'80Nm 33mm 2.28m-min'!I99</f>
        <v>32</v>
      </c>
      <c r="K372" s="35">
        <f>'80Nm 33mm 2.28m-min'!J99</f>
        <v>44</v>
      </c>
      <c r="L372" s="25">
        <f>'80Nm 33mm 2.28m-min'!K99</f>
        <v>27.29</v>
      </c>
      <c r="M372" s="24" t="str">
        <f>'80Nm 33mm 2.28m-min'!L99</f>
        <v>Acciaio C15</v>
      </c>
      <c r="N372" s="25">
        <f>'80Nm 33mm 2.28m-min'!M99</f>
        <v>28.29</v>
      </c>
      <c r="O372" s="37">
        <f>'80Nm 33mm 2.28m-min'!N99</f>
        <v>80</v>
      </c>
      <c r="P372" s="41">
        <f>'80Nm 33mm 2.28m-min'!O99</f>
        <v>33</v>
      </c>
      <c r="Q372" s="46">
        <f>'80Nm 33mm 2.28m-min'!P99</f>
        <v>2.2810000000000001</v>
      </c>
      <c r="R372" s="14">
        <f>'80Nm 33mm 2.28m-min'!Q99</f>
        <v>577.5</v>
      </c>
      <c r="S372" s="26">
        <f>'80Nm 33mm 2.28m-min'!R99</f>
        <v>1</v>
      </c>
      <c r="T372" s="24"/>
      <c r="U372" s="24"/>
    </row>
    <row r="373" spans="1:21" hidden="1" x14ac:dyDescent="0.25">
      <c r="A373" s="24">
        <f>'120Nm 22mm 1.52m-min'!A101</f>
        <v>3321112</v>
      </c>
      <c r="B373" s="51">
        <f>Table156[[#This Row],[Durata d''esercizio min. Doppie corse]]/(Cycle_max*60*24)</f>
        <v>65.895079365079368</v>
      </c>
      <c r="C373" s="49">
        <f>'120Nm 22mm 1.52m-min'!B101</f>
        <v>0.63900000000000001</v>
      </c>
      <c r="D373" s="24" t="str">
        <f>'120Nm 22mm 1.52m-min'!C101</f>
        <v>Tr20x8P4</v>
      </c>
      <c r="E373" s="24" t="str">
        <f>'120Nm 22mm 1.52m-min'!D101</f>
        <v>Tr</v>
      </c>
      <c r="F373" s="35">
        <f>'120Nm 22mm 1.52m-min'!E101</f>
        <v>20</v>
      </c>
      <c r="G373" s="14">
        <f>'120Nm 22mm 1.52m-min'!F101</f>
        <v>8</v>
      </c>
      <c r="H373" s="41">
        <f>'120Nm 22mm 1.52m-min'!G101</f>
        <v>4</v>
      </c>
      <c r="I373" s="24" t="str">
        <f>'120Nm 22mm 1.52m-min'!H101</f>
        <v>W300</v>
      </c>
      <c r="J373" s="35">
        <f>'120Nm 22mm 1.52m-min'!I101</f>
        <v>32</v>
      </c>
      <c r="K373" s="35">
        <f>'120Nm 22mm 1.52m-min'!J101</f>
        <v>44</v>
      </c>
      <c r="L373" s="25">
        <f>'120Nm 22mm 1.52m-min'!K101</f>
        <v>27.29</v>
      </c>
      <c r="M373" s="24" t="str">
        <f>'120Nm 22mm 1.52m-min'!L101</f>
        <v>Acciaio C15</v>
      </c>
      <c r="N373" s="25">
        <f>'120Nm 22mm 1.52m-min'!M101</f>
        <v>28.29</v>
      </c>
      <c r="O373" s="37">
        <f>'120Nm 22mm 1.52m-min'!N101</f>
        <v>120</v>
      </c>
      <c r="P373" s="41">
        <f>'120Nm 22mm 1.52m-min'!O101</f>
        <v>22</v>
      </c>
      <c r="Q373" s="46">
        <f>'120Nm 22mm 1.52m-min'!P101</f>
        <v>1.5209999999999999</v>
      </c>
      <c r="R373" s="14">
        <f>'120Nm 22mm 1.52m-min'!Q101</f>
        <v>385</v>
      </c>
      <c r="S373" s="26">
        <f>'120Nm 22mm 1.52m-min'!R101</f>
        <v>1</v>
      </c>
      <c r="T373" s="24"/>
      <c r="U373" s="24"/>
    </row>
    <row r="374" spans="1:21" hidden="1" x14ac:dyDescent="0.25">
      <c r="A374" s="24">
        <f>'240Nm 11mm 0.76m-min'!A101</f>
        <v>3321112</v>
      </c>
      <c r="B374" s="51">
        <f>Table156[[#This Row],[Durata d''esercizio min. Doppie corse]]/(Cycle_max*60*24)</f>
        <v>65.895079365079368</v>
      </c>
      <c r="C374" s="49">
        <f>'240Nm 11mm 0.76m-min'!B101</f>
        <v>1.2170000000000001</v>
      </c>
      <c r="D374" s="24" t="str">
        <f>'240Nm 11mm 0.76m-min'!C101</f>
        <v>Tr20x8P4</v>
      </c>
      <c r="E374" s="24" t="str">
        <f>'240Nm 11mm 0.76m-min'!D101</f>
        <v>Tr</v>
      </c>
      <c r="F374" s="35">
        <f>'240Nm 11mm 0.76m-min'!E101</f>
        <v>20</v>
      </c>
      <c r="G374" s="14">
        <f>'240Nm 11mm 0.76m-min'!F101</f>
        <v>8</v>
      </c>
      <c r="H374" s="41">
        <f>'240Nm 11mm 0.76m-min'!G101</f>
        <v>4</v>
      </c>
      <c r="I374" s="24" t="str">
        <f>'240Nm 11mm 0.76m-min'!H101</f>
        <v>W300</v>
      </c>
      <c r="J374" s="35">
        <f>'240Nm 11mm 0.76m-min'!I101</f>
        <v>32</v>
      </c>
      <c r="K374" s="35">
        <f>'240Nm 11mm 0.76m-min'!J101</f>
        <v>44</v>
      </c>
      <c r="L374" s="25">
        <f>'240Nm 11mm 0.76m-min'!K101</f>
        <v>27.29</v>
      </c>
      <c r="M374" s="24" t="str">
        <f>'240Nm 11mm 0.76m-min'!L101</f>
        <v>Acciaio C15</v>
      </c>
      <c r="N374" s="25">
        <f>'240Nm 11mm 0.76m-min'!M101</f>
        <v>28.29</v>
      </c>
      <c r="O374" s="37">
        <f>'240Nm 11mm 0.76m-min'!N101</f>
        <v>240</v>
      </c>
      <c r="P374" s="41">
        <f>'240Nm 11mm 0.76m-min'!O101</f>
        <v>11</v>
      </c>
      <c r="Q374" s="46">
        <f>'240Nm 11mm 0.76m-min'!P101</f>
        <v>0.76049999999999995</v>
      </c>
      <c r="R374" s="14">
        <f>'240Nm 11mm 0.76m-min'!Q101</f>
        <v>192.5</v>
      </c>
      <c r="S374" s="26">
        <f>'240Nm 11mm 0.76m-min'!R101</f>
        <v>1</v>
      </c>
      <c r="T374" s="24"/>
      <c r="U374" s="24"/>
    </row>
    <row r="375" spans="1:21" hidden="1" x14ac:dyDescent="0.25">
      <c r="A375" s="24">
        <f>'80Nm 33mm 2.28m-min'!A100</f>
        <v>3317073</v>
      </c>
      <c r="B375" s="51">
        <f>Table156[[#This Row],[Durata d''esercizio min. Doppie corse]]/(Cycle_max*60*24)</f>
        <v>65.814940476190472</v>
      </c>
      <c r="C375" s="49">
        <f>'80Nm 33mm 2.28m-min'!B100</f>
        <v>0.36299999999999999</v>
      </c>
      <c r="D375" s="24" t="str">
        <f>'80Nm 33mm 2.28m-min'!C100</f>
        <v>Tr18x4</v>
      </c>
      <c r="E375" s="24" t="str">
        <f>'80Nm 33mm 2.28m-min'!D100</f>
        <v>Tr</v>
      </c>
      <c r="F375" s="35">
        <f>'80Nm 33mm 2.28m-min'!E100</f>
        <v>18</v>
      </c>
      <c r="G375" s="14" t="e">
        <f>'80Nm 33mm 2.28m-min'!F100</f>
        <v>#N/A</v>
      </c>
      <c r="H375" s="41">
        <f>'80Nm 33mm 2.28m-min'!G100</f>
        <v>4</v>
      </c>
      <c r="I375" s="24" t="str">
        <f>'80Nm 33mm 2.28m-min'!H100</f>
        <v>R</v>
      </c>
      <c r="J375" s="35">
        <f>'80Nm 33mm 2.28m-min'!I100</f>
        <v>28</v>
      </c>
      <c r="K375" s="35">
        <f>'80Nm 33mm 2.28m-min'!J100</f>
        <v>35</v>
      </c>
      <c r="L375" s="25">
        <f>'80Nm 33mm 2.28m-min'!K100</f>
        <v>11.28</v>
      </c>
      <c r="M375" s="24" t="str">
        <f>'80Nm 33mm 2.28m-min'!L100</f>
        <v>Alluminio</v>
      </c>
      <c r="N375" s="25">
        <f>'80Nm 33mm 2.28m-min'!M100</f>
        <v>177.48</v>
      </c>
      <c r="O375" s="37">
        <f>'80Nm 33mm 2.28m-min'!N100</f>
        <v>80</v>
      </c>
      <c r="P375" s="41">
        <f>'80Nm 33mm 2.28m-min'!O100</f>
        <v>33</v>
      </c>
      <c r="Q375" s="46">
        <f>'80Nm 33mm 2.28m-min'!P100</f>
        <v>2.2810000000000001</v>
      </c>
      <c r="R375" s="14">
        <f>'80Nm 33mm 2.28m-min'!Q100</f>
        <v>577.5</v>
      </c>
      <c r="S375" s="26">
        <f>'80Nm 33mm 2.28m-min'!R100</f>
        <v>1</v>
      </c>
      <c r="T375" s="24"/>
      <c r="U375" s="24"/>
    </row>
    <row r="376" spans="1:21" hidden="1" x14ac:dyDescent="0.25">
      <c r="A376" s="24">
        <f>'120Nm 22mm 1.52m-min'!A102</f>
        <v>3317073</v>
      </c>
      <c r="B376" s="51">
        <f>Table156[[#This Row],[Durata d''esercizio min. Doppie corse]]/(Cycle_max*60*24)</f>
        <v>65.814940476190472</v>
      </c>
      <c r="C376" s="49">
        <f>'120Nm 22mm 1.52m-min'!B102</f>
        <v>0.51500000000000001</v>
      </c>
      <c r="D376" s="24" t="str">
        <f>'120Nm 22mm 1.52m-min'!C102</f>
        <v>Tr18x4</v>
      </c>
      <c r="E376" s="24" t="str">
        <f>'120Nm 22mm 1.52m-min'!D102</f>
        <v>Tr</v>
      </c>
      <c r="F376" s="35">
        <f>'120Nm 22mm 1.52m-min'!E102</f>
        <v>18</v>
      </c>
      <c r="G376" s="14" t="e">
        <f>'120Nm 22mm 1.52m-min'!F102</f>
        <v>#N/A</v>
      </c>
      <c r="H376" s="41">
        <f>'120Nm 22mm 1.52m-min'!G102</f>
        <v>4</v>
      </c>
      <c r="I376" s="24" t="str">
        <f>'120Nm 22mm 1.52m-min'!H102</f>
        <v>R</v>
      </c>
      <c r="J376" s="35">
        <f>'120Nm 22mm 1.52m-min'!I102</f>
        <v>28</v>
      </c>
      <c r="K376" s="35">
        <f>'120Nm 22mm 1.52m-min'!J102</f>
        <v>35</v>
      </c>
      <c r="L376" s="25">
        <f>'120Nm 22mm 1.52m-min'!K102</f>
        <v>11.28</v>
      </c>
      <c r="M376" s="24" t="str">
        <f>'120Nm 22mm 1.52m-min'!L102</f>
        <v>Alluminio</v>
      </c>
      <c r="N376" s="25">
        <f>'120Nm 22mm 1.52m-min'!M102</f>
        <v>177.48</v>
      </c>
      <c r="O376" s="37">
        <f>'120Nm 22mm 1.52m-min'!N102</f>
        <v>120</v>
      </c>
      <c r="P376" s="41">
        <f>'120Nm 22mm 1.52m-min'!O102</f>
        <v>22</v>
      </c>
      <c r="Q376" s="46">
        <f>'120Nm 22mm 1.52m-min'!P102</f>
        <v>1.5209999999999999</v>
      </c>
      <c r="R376" s="14">
        <f>'120Nm 22mm 1.52m-min'!Q102</f>
        <v>385</v>
      </c>
      <c r="S376" s="26">
        <f>'120Nm 22mm 1.52m-min'!R102</f>
        <v>1</v>
      </c>
      <c r="T376" s="24"/>
      <c r="U376" s="24"/>
    </row>
    <row r="377" spans="1:21" hidden="1" x14ac:dyDescent="0.25">
      <c r="A377" s="24">
        <f>'240Nm 11mm 0.76m-min'!A102</f>
        <v>3317073</v>
      </c>
      <c r="B377" s="51">
        <f>Table156[[#This Row],[Durata d''esercizio min. Doppie corse]]/(Cycle_max*60*24)</f>
        <v>65.814940476190472</v>
      </c>
      <c r="C377" s="49">
        <f>'240Nm 11mm 0.76m-min'!B102</f>
        <v>0.96899999999999997</v>
      </c>
      <c r="D377" s="24" t="str">
        <f>'240Nm 11mm 0.76m-min'!C102</f>
        <v>Tr18x4</v>
      </c>
      <c r="E377" s="24" t="str">
        <f>'240Nm 11mm 0.76m-min'!D102</f>
        <v>Tr</v>
      </c>
      <c r="F377" s="35">
        <f>'240Nm 11mm 0.76m-min'!E102</f>
        <v>18</v>
      </c>
      <c r="G377" s="14" t="e">
        <f>'240Nm 11mm 0.76m-min'!F102</f>
        <v>#N/A</v>
      </c>
      <c r="H377" s="41">
        <f>'240Nm 11mm 0.76m-min'!G102</f>
        <v>4</v>
      </c>
      <c r="I377" s="24" t="str">
        <f>'240Nm 11mm 0.76m-min'!H102</f>
        <v>R</v>
      </c>
      <c r="J377" s="35">
        <f>'240Nm 11mm 0.76m-min'!I102</f>
        <v>28</v>
      </c>
      <c r="K377" s="35">
        <f>'240Nm 11mm 0.76m-min'!J102</f>
        <v>35</v>
      </c>
      <c r="L377" s="25">
        <f>'240Nm 11mm 0.76m-min'!K102</f>
        <v>11.28</v>
      </c>
      <c r="M377" s="24" t="str">
        <f>'240Nm 11mm 0.76m-min'!L102</f>
        <v>Alluminio</v>
      </c>
      <c r="N377" s="25">
        <f>'240Nm 11mm 0.76m-min'!M102</f>
        <v>177.48</v>
      </c>
      <c r="O377" s="37">
        <f>'240Nm 11mm 0.76m-min'!N102</f>
        <v>240</v>
      </c>
      <c r="P377" s="41">
        <f>'240Nm 11mm 0.76m-min'!O102</f>
        <v>11</v>
      </c>
      <c r="Q377" s="46">
        <f>'240Nm 11mm 0.76m-min'!P102</f>
        <v>0.76049999999999995</v>
      </c>
      <c r="R377" s="14">
        <f>'240Nm 11mm 0.76m-min'!Q102</f>
        <v>192.5</v>
      </c>
      <c r="S377" s="26">
        <f>'240Nm 11mm 0.76m-min'!R102</f>
        <v>1</v>
      </c>
      <c r="T377" s="24"/>
      <c r="U377" s="24"/>
    </row>
    <row r="378" spans="1:21" hidden="1" x14ac:dyDescent="0.25">
      <c r="A378" s="24">
        <f>'80Nm 33mm 2.28m-min'!A101</f>
        <v>3307201</v>
      </c>
      <c r="B378" s="51">
        <f>Table156[[#This Row],[Durata d''esercizio min. Doppie corse]]/(Cycle_max*60*24)</f>
        <v>65.619067460317467</v>
      </c>
      <c r="C378" s="49">
        <f>'80Nm 33mm 2.28m-min'!B101</f>
        <v>0.32500000000000001</v>
      </c>
      <c r="D378" s="24" t="str">
        <f>'80Nm 33mm 2.28m-min'!C101</f>
        <v>Tr16x4</v>
      </c>
      <c r="E378" s="24" t="str">
        <f>'80Nm 33mm 2.28m-min'!D101</f>
        <v>Tr</v>
      </c>
      <c r="F378" s="35">
        <f>'80Nm 33mm 2.28m-min'!E101</f>
        <v>16</v>
      </c>
      <c r="G378" s="14" t="e">
        <f>'80Nm 33mm 2.28m-min'!F101</f>
        <v>#N/A</v>
      </c>
      <c r="H378" s="41">
        <f>'80Nm 33mm 2.28m-min'!G101</f>
        <v>4</v>
      </c>
      <c r="I378" s="24" t="str">
        <f>'80Nm 33mm 2.28m-min'!H101</f>
        <v>W300</v>
      </c>
      <c r="J378" s="35">
        <f>'80Nm 33mm 2.28m-min'!I101</f>
        <v>28</v>
      </c>
      <c r="K378" s="35">
        <f>'80Nm 33mm 2.28m-min'!J101</f>
        <v>35</v>
      </c>
      <c r="L378" s="25">
        <f>'80Nm 33mm 2.28m-min'!K101</f>
        <v>17.68</v>
      </c>
      <c r="M378" s="24" t="str">
        <f>'80Nm 33mm 2.28m-min'!L101</f>
        <v>Acciaio inox</v>
      </c>
      <c r="N378" s="25">
        <f>'80Nm 33mm 2.28m-min'!M101</f>
        <v>74.98</v>
      </c>
      <c r="O378" s="37">
        <f>'80Nm 33mm 2.28m-min'!N101</f>
        <v>80</v>
      </c>
      <c r="P378" s="41">
        <f>'80Nm 33mm 2.28m-min'!O101</f>
        <v>33</v>
      </c>
      <c r="Q378" s="46">
        <f>'80Nm 33mm 2.28m-min'!P101</f>
        <v>2.2810000000000001</v>
      </c>
      <c r="R378" s="14">
        <f>'80Nm 33mm 2.28m-min'!Q101</f>
        <v>577.5</v>
      </c>
      <c r="S378" s="26">
        <f>'80Nm 33mm 2.28m-min'!R101</f>
        <v>1</v>
      </c>
      <c r="T378" s="24"/>
      <c r="U378" s="24"/>
    </row>
    <row r="379" spans="1:21" hidden="1" x14ac:dyDescent="0.25">
      <c r="A379" s="24">
        <f>'120Nm 22mm 1.52m-min'!A103</f>
        <v>3307201</v>
      </c>
      <c r="B379" s="51">
        <f>Table156[[#This Row],[Durata d''esercizio min. Doppie corse]]/(Cycle_max*60*24)</f>
        <v>65.619067460317467</v>
      </c>
      <c r="C379" s="49">
        <f>'120Nm 22mm 1.52m-min'!B103</f>
        <v>0.45800000000000002</v>
      </c>
      <c r="D379" s="24" t="str">
        <f>'120Nm 22mm 1.52m-min'!C103</f>
        <v>Tr16x4</v>
      </c>
      <c r="E379" s="24" t="str">
        <f>'120Nm 22mm 1.52m-min'!D103</f>
        <v>Tr</v>
      </c>
      <c r="F379" s="35">
        <f>'120Nm 22mm 1.52m-min'!E103</f>
        <v>16</v>
      </c>
      <c r="G379" s="14" t="e">
        <f>'120Nm 22mm 1.52m-min'!F103</f>
        <v>#N/A</v>
      </c>
      <c r="H379" s="41">
        <f>'120Nm 22mm 1.52m-min'!G103</f>
        <v>4</v>
      </c>
      <c r="I379" s="24" t="str">
        <f>'120Nm 22mm 1.52m-min'!H103</f>
        <v>W300</v>
      </c>
      <c r="J379" s="35">
        <f>'120Nm 22mm 1.52m-min'!I103</f>
        <v>28</v>
      </c>
      <c r="K379" s="35">
        <f>'120Nm 22mm 1.52m-min'!J103</f>
        <v>35</v>
      </c>
      <c r="L379" s="25">
        <f>'120Nm 22mm 1.52m-min'!K103</f>
        <v>17.68</v>
      </c>
      <c r="M379" s="24" t="str">
        <f>'120Nm 22mm 1.52m-min'!L103</f>
        <v>Acciaio inox</v>
      </c>
      <c r="N379" s="25">
        <f>'120Nm 22mm 1.52m-min'!M103</f>
        <v>74.98</v>
      </c>
      <c r="O379" s="37">
        <f>'120Nm 22mm 1.52m-min'!N103</f>
        <v>120</v>
      </c>
      <c r="P379" s="41">
        <f>'120Nm 22mm 1.52m-min'!O103</f>
        <v>22</v>
      </c>
      <c r="Q379" s="46">
        <f>'120Nm 22mm 1.52m-min'!P103</f>
        <v>1.5209999999999999</v>
      </c>
      <c r="R379" s="14">
        <f>'120Nm 22mm 1.52m-min'!Q103</f>
        <v>385</v>
      </c>
      <c r="S379" s="26">
        <f>'120Nm 22mm 1.52m-min'!R103</f>
        <v>1</v>
      </c>
      <c r="T379" s="24"/>
      <c r="U379" s="24"/>
    </row>
    <row r="380" spans="1:21" hidden="1" x14ac:dyDescent="0.25">
      <c r="A380" s="24">
        <f>'240Nm 11mm 0.76m-min'!A103</f>
        <v>3307201</v>
      </c>
      <c r="B380" s="51">
        <f>Table156[[#This Row],[Durata d''esercizio min. Doppie corse]]/(Cycle_max*60*24)</f>
        <v>65.619067460317467</v>
      </c>
      <c r="C380" s="49">
        <f>'240Nm 11mm 0.76m-min'!B103</f>
        <v>0.85599999999999998</v>
      </c>
      <c r="D380" s="24" t="str">
        <f>'240Nm 11mm 0.76m-min'!C103</f>
        <v>Tr16x4</v>
      </c>
      <c r="E380" s="24" t="str">
        <f>'240Nm 11mm 0.76m-min'!D103</f>
        <v>Tr</v>
      </c>
      <c r="F380" s="35">
        <f>'240Nm 11mm 0.76m-min'!E103</f>
        <v>16</v>
      </c>
      <c r="G380" s="14" t="e">
        <f>'240Nm 11mm 0.76m-min'!F103</f>
        <v>#N/A</v>
      </c>
      <c r="H380" s="41">
        <f>'240Nm 11mm 0.76m-min'!G103</f>
        <v>4</v>
      </c>
      <c r="I380" s="24" t="str">
        <f>'240Nm 11mm 0.76m-min'!H103</f>
        <v>W300</v>
      </c>
      <c r="J380" s="35">
        <f>'240Nm 11mm 0.76m-min'!I103</f>
        <v>28</v>
      </c>
      <c r="K380" s="35">
        <f>'240Nm 11mm 0.76m-min'!J103</f>
        <v>35</v>
      </c>
      <c r="L380" s="25">
        <f>'240Nm 11mm 0.76m-min'!K103</f>
        <v>17.68</v>
      </c>
      <c r="M380" s="24" t="str">
        <f>'240Nm 11mm 0.76m-min'!L103</f>
        <v>Acciaio inox</v>
      </c>
      <c r="N380" s="25">
        <f>'240Nm 11mm 0.76m-min'!M103</f>
        <v>74.98</v>
      </c>
      <c r="O380" s="37">
        <f>'240Nm 11mm 0.76m-min'!N103</f>
        <v>240</v>
      </c>
      <c r="P380" s="41">
        <f>'240Nm 11mm 0.76m-min'!O103</f>
        <v>11</v>
      </c>
      <c r="Q380" s="46">
        <f>'240Nm 11mm 0.76m-min'!P103</f>
        <v>0.76049999999999995</v>
      </c>
      <c r="R380" s="14">
        <f>'240Nm 11mm 0.76m-min'!Q103</f>
        <v>192.5</v>
      </c>
      <c r="S380" s="26">
        <f>'240Nm 11mm 0.76m-min'!R103</f>
        <v>1</v>
      </c>
      <c r="T380" s="24"/>
      <c r="U380" s="24"/>
    </row>
    <row r="381" spans="1:21" hidden="1" x14ac:dyDescent="0.25">
      <c r="A381" s="24">
        <f>'80Nm 33mm 2.28m-min'!A102</f>
        <v>3302242</v>
      </c>
      <c r="B381" s="51">
        <f>Table156[[#This Row],[Durata d''esercizio min. Doppie corse]]/(Cycle_max*60*24)</f>
        <v>65.520674603174598</v>
      </c>
      <c r="C381" s="49">
        <f>'80Nm 33mm 2.28m-min'!B102</f>
        <v>0.42399999999999999</v>
      </c>
      <c r="D381" s="24" t="str">
        <f>'80Nm 33mm 2.28m-min'!C102</f>
        <v>Tr18x8P4</v>
      </c>
      <c r="E381" s="24" t="str">
        <f>'80Nm 33mm 2.28m-min'!D102</f>
        <v>Tr</v>
      </c>
      <c r="F381" s="35">
        <f>'80Nm 33mm 2.28m-min'!E102</f>
        <v>18</v>
      </c>
      <c r="G381" s="14">
        <f>'80Nm 33mm 2.28m-min'!F102</f>
        <v>8</v>
      </c>
      <c r="H381" s="41">
        <f>'80Nm 33mm 2.28m-min'!G102</f>
        <v>4</v>
      </c>
      <c r="I381" s="24" t="str">
        <f>'80Nm 33mm 2.28m-min'!H102</f>
        <v>W300</v>
      </c>
      <c r="J381" s="35">
        <f>'80Nm 33mm 2.28m-min'!I102</f>
        <v>28</v>
      </c>
      <c r="K381" s="35">
        <f>'80Nm 33mm 2.28m-min'!J102</f>
        <v>35</v>
      </c>
      <c r="L381" s="25">
        <f>'80Nm 33mm 2.28m-min'!K102</f>
        <v>21.66</v>
      </c>
      <c r="M381" s="24" t="str">
        <f>'80Nm 33mm 2.28m-min'!L102</f>
        <v>Acciaio inox</v>
      </c>
      <c r="N381" s="25">
        <f>'80Nm 33mm 2.28m-min'!M102</f>
        <v>143.29</v>
      </c>
      <c r="O381" s="37">
        <f>'80Nm 33mm 2.28m-min'!N102</f>
        <v>80</v>
      </c>
      <c r="P381" s="41">
        <f>'80Nm 33mm 2.28m-min'!O102</f>
        <v>33</v>
      </c>
      <c r="Q381" s="46">
        <f>'80Nm 33mm 2.28m-min'!P102</f>
        <v>2.2810000000000001</v>
      </c>
      <c r="R381" s="14">
        <f>'80Nm 33mm 2.28m-min'!Q102</f>
        <v>577.5</v>
      </c>
      <c r="S381" s="26">
        <f>'80Nm 33mm 2.28m-min'!R102</f>
        <v>1</v>
      </c>
      <c r="T381" s="24"/>
      <c r="U381" s="24"/>
    </row>
    <row r="382" spans="1:21" hidden="1" x14ac:dyDescent="0.25">
      <c r="A382" s="24">
        <f>'120Nm 22mm 1.52m-min'!A104</f>
        <v>3302242</v>
      </c>
      <c r="B382" s="51">
        <f>Table156[[#This Row],[Durata d''esercizio min. Doppie corse]]/(Cycle_max*60*24)</f>
        <v>65.520674603174598</v>
      </c>
      <c r="C382" s="49">
        <f>'120Nm 22mm 1.52m-min'!B104</f>
        <v>0.60599999999999998</v>
      </c>
      <c r="D382" s="24" t="str">
        <f>'120Nm 22mm 1.52m-min'!C104</f>
        <v>Tr18x8P4</v>
      </c>
      <c r="E382" s="24" t="str">
        <f>'120Nm 22mm 1.52m-min'!D104</f>
        <v>Tr</v>
      </c>
      <c r="F382" s="35">
        <f>'120Nm 22mm 1.52m-min'!E104</f>
        <v>18</v>
      </c>
      <c r="G382" s="14">
        <f>'120Nm 22mm 1.52m-min'!F104</f>
        <v>8</v>
      </c>
      <c r="H382" s="41">
        <f>'120Nm 22mm 1.52m-min'!G104</f>
        <v>4</v>
      </c>
      <c r="I382" s="24" t="str">
        <f>'120Nm 22mm 1.52m-min'!H104</f>
        <v>W300</v>
      </c>
      <c r="J382" s="35">
        <f>'120Nm 22mm 1.52m-min'!I104</f>
        <v>28</v>
      </c>
      <c r="K382" s="35">
        <f>'120Nm 22mm 1.52m-min'!J104</f>
        <v>35</v>
      </c>
      <c r="L382" s="25">
        <f>'120Nm 22mm 1.52m-min'!K104</f>
        <v>21.66</v>
      </c>
      <c r="M382" s="24" t="str">
        <f>'120Nm 22mm 1.52m-min'!L104</f>
        <v>Acciaio inox</v>
      </c>
      <c r="N382" s="25">
        <f>'120Nm 22mm 1.52m-min'!M104</f>
        <v>143.29</v>
      </c>
      <c r="O382" s="37">
        <f>'120Nm 22mm 1.52m-min'!N104</f>
        <v>120</v>
      </c>
      <c r="P382" s="41">
        <f>'120Nm 22mm 1.52m-min'!O104</f>
        <v>22</v>
      </c>
      <c r="Q382" s="46">
        <f>'120Nm 22mm 1.52m-min'!P104</f>
        <v>1.5209999999999999</v>
      </c>
      <c r="R382" s="14">
        <f>'120Nm 22mm 1.52m-min'!Q104</f>
        <v>385</v>
      </c>
      <c r="S382" s="26">
        <f>'120Nm 22mm 1.52m-min'!R104</f>
        <v>1</v>
      </c>
      <c r="T382" s="24"/>
      <c r="U382" s="24"/>
    </row>
    <row r="383" spans="1:21" hidden="1" x14ac:dyDescent="0.25">
      <c r="A383" s="24">
        <f>'240Nm 11mm 0.76m-min'!A104</f>
        <v>3302242</v>
      </c>
      <c r="B383" s="51">
        <f>Table156[[#This Row],[Durata d''esercizio min. Doppie corse]]/(Cycle_max*60*24)</f>
        <v>65.520674603174598</v>
      </c>
      <c r="C383" s="49">
        <f>'240Nm 11mm 0.76m-min'!B104</f>
        <v>1.151</v>
      </c>
      <c r="D383" s="24" t="str">
        <f>'240Nm 11mm 0.76m-min'!C104</f>
        <v>Tr18x8P4</v>
      </c>
      <c r="E383" s="24" t="str">
        <f>'240Nm 11mm 0.76m-min'!D104</f>
        <v>Tr</v>
      </c>
      <c r="F383" s="35">
        <f>'240Nm 11mm 0.76m-min'!E104</f>
        <v>18</v>
      </c>
      <c r="G383" s="14">
        <f>'240Nm 11mm 0.76m-min'!F104</f>
        <v>8</v>
      </c>
      <c r="H383" s="41">
        <f>'240Nm 11mm 0.76m-min'!G104</f>
        <v>4</v>
      </c>
      <c r="I383" s="24" t="str">
        <f>'240Nm 11mm 0.76m-min'!H104</f>
        <v>W300</v>
      </c>
      <c r="J383" s="35">
        <f>'240Nm 11mm 0.76m-min'!I104</f>
        <v>28</v>
      </c>
      <c r="K383" s="35">
        <f>'240Nm 11mm 0.76m-min'!J104</f>
        <v>35</v>
      </c>
      <c r="L383" s="25">
        <f>'240Nm 11mm 0.76m-min'!K104</f>
        <v>21.66</v>
      </c>
      <c r="M383" s="24" t="str">
        <f>'240Nm 11mm 0.76m-min'!L104</f>
        <v>Acciaio inox</v>
      </c>
      <c r="N383" s="25">
        <f>'240Nm 11mm 0.76m-min'!M104</f>
        <v>143.29</v>
      </c>
      <c r="O383" s="37">
        <f>'240Nm 11mm 0.76m-min'!N104</f>
        <v>240</v>
      </c>
      <c r="P383" s="41">
        <f>'240Nm 11mm 0.76m-min'!O104</f>
        <v>11</v>
      </c>
      <c r="Q383" s="46">
        <f>'240Nm 11mm 0.76m-min'!P104</f>
        <v>0.76049999999999995</v>
      </c>
      <c r="R383" s="14">
        <f>'240Nm 11mm 0.76m-min'!Q104</f>
        <v>192.5</v>
      </c>
      <c r="S383" s="26">
        <f>'240Nm 11mm 0.76m-min'!R104</f>
        <v>1</v>
      </c>
      <c r="T383" s="24"/>
      <c r="U383" s="24"/>
    </row>
    <row r="384" spans="1:21" hidden="1" x14ac:dyDescent="0.25">
      <c r="A384" s="24">
        <f>'80Nm 33mm 2.28m-min'!A103</f>
        <v>3289036</v>
      </c>
      <c r="B384" s="51">
        <f>Table156[[#This Row],[Durata d''esercizio min. Doppie corse]]/(Cycle_max*60*24)</f>
        <v>65.258650793650787</v>
      </c>
      <c r="C384" s="49">
        <f>'80Nm 33mm 2.28m-min'!B103</f>
        <v>0.81799999999999995</v>
      </c>
      <c r="D384" s="24" t="str">
        <f>'80Nm 33mm 2.28m-min'!C103</f>
        <v>Ds14x30</v>
      </c>
      <c r="E384" s="24" t="str">
        <f>'80Nm 33mm 2.28m-min'!D103</f>
        <v>Ds</v>
      </c>
      <c r="F384" s="35">
        <f>'80Nm 33mm 2.28m-min'!E103</f>
        <v>14</v>
      </c>
      <c r="G384" s="14" t="e">
        <f>'80Nm 33mm 2.28m-min'!F103</f>
        <v>#N/A</v>
      </c>
      <c r="H384" s="41">
        <f>'80Nm 33mm 2.28m-min'!G103</f>
        <v>30</v>
      </c>
      <c r="I384" s="24" t="str">
        <f>'80Nm 33mm 2.28m-min'!H103</f>
        <v>R</v>
      </c>
      <c r="J384" s="35">
        <f>'80Nm 33mm 2.28m-min'!I103</f>
        <v>28</v>
      </c>
      <c r="K384" s="35">
        <f>'80Nm 33mm 2.28m-min'!J103</f>
        <v>35</v>
      </c>
      <c r="L384" s="25">
        <f>'80Nm 33mm 2.28m-min'!K103</f>
        <v>19.55</v>
      </c>
      <c r="M384" s="24" t="str">
        <f>'80Nm 33mm 2.28m-min'!L103</f>
        <v>Acciaio inox</v>
      </c>
      <c r="N384" s="25">
        <f>'80Nm 33mm 2.28m-min'!M103</f>
        <v>90.2</v>
      </c>
      <c r="O384" s="37">
        <f>'80Nm 33mm 2.28m-min'!N103</f>
        <v>80</v>
      </c>
      <c r="P384" s="41">
        <f>'80Nm 33mm 2.28m-min'!O103</f>
        <v>33</v>
      </c>
      <c r="Q384" s="46">
        <f>'80Nm 33mm 2.28m-min'!P103</f>
        <v>2.2810000000000001</v>
      </c>
      <c r="R384" s="14">
        <f>'80Nm 33mm 2.28m-min'!Q103</f>
        <v>77</v>
      </c>
      <c r="S384" s="26">
        <f>'80Nm 33mm 2.28m-min'!R103</f>
        <v>1</v>
      </c>
      <c r="T384" s="24"/>
      <c r="U384" s="24"/>
    </row>
    <row r="385" spans="1:21" hidden="1" x14ac:dyDescent="0.25">
      <c r="A385" s="24">
        <f>'80Nm 33mm 2.28m-min'!A104</f>
        <v>3289036</v>
      </c>
      <c r="B385" s="51">
        <f>Table156[[#This Row],[Durata d''esercizio min. Doppie corse]]/(Cycle_max*60*24)</f>
        <v>65.258650793650787</v>
      </c>
      <c r="C385" s="49">
        <f>'80Nm 33mm 2.28m-min'!B104</f>
        <v>0.70199999999999996</v>
      </c>
      <c r="D385" s="24" t="str">
        <f>'80Nm 33mm 2.28m-min'!C104</f>
        <v>Ds14x25</v>
      </c>
      <c r="E385" s="24" t="str">
        <f>'80Nm 33mm 2.28m-min'!D104</f>
        <v>Ds</v>
      </c>
      <c r="F385" s="35">
        <f>'80Nm 33mm 2.28m-min'!E104</f>
        <v>14</v>
      </c>
      <c r="G385" s="14" t="e">
        <f>'80Nm 33mm 2.28m-min'!F104</f>
        <v>#N/A</v>
      </c>
      <c r="H385" s="41">
        <f>'80Nm 33mm 2.28m-min'!G104</f>
        <v>25</v>
      </c>
      <c r="I385" s="24" t="str">
        <f>'80Nm 33mm 2.28m-min'!H104</f>
        <v>R</v>
      </c>
      <c r="J385" s="35">
        <f>'80Nm 33mm 2.28m-min'!I104</f>
        <v>28</v>
      </c>
      <c r="K385" s="35">
        <f>'80Nm 33mm 2.28m-min'!J104</f>
        <v>35</v>
      </c>
      <c r="L385" s="25">
        <f>'80Nm 33mm 2.28m-min'!K104</f>
        <v>19.55</v>
      </c>
      <c r="M385" s="24" t="str">
        <f>'80Nm 33mm 2.28m-min'!L104</f>
        <v>Acciaio inox</v>
      </c>
      <c r="N385" s="25">
        <f>'80Nm 33mm 2.28m-min'!M104</f>
        <v>90.2</v>
      </c>
      <c r="O385" s="37">
        <f>'80Nm 33mm 2.28m-min'!N104</f>
        <v>80</v>
      </c>
      <c r="P385" s="41">
        <f>'80Nm 33mm 2.28m-min'!O104</f>
        <v>33</v>
      </c>
      <c r="Q385" s="46">
        <f>'80Nm 33mm 2.28m-min'!P104</f>
        <v>2.2810000000000001</v>
      </c>
      <c r="R385" s="14">
        <f>'80Nm 33mm 2.28m-min'!Q104</f>
        <v>92.4</v>
      </c>
      <c r="S385" s="26">
        <f>'80Nm 33mm 2.28m-min'!R104</f>
        <v>1</v>
      </c>
      <c r="T385" s="24"/>
      <c r="U385" s="24"/>
    </row>
    <row r="386" spans="1:21" hidden="1" x14ac:dyDescent="0.25">
      <c r="A386" s="24">
        <f>'120Nm 22mm 1.52m-min'!A105</f>
        <v>3289036</v>
      </c>
      <c r="B386" s="51">
        <f>Table156[[#This Row],[Durata d''esercizio min. Doppie corse]]/(Cycle_max*60*24)</f>
        <v>65.258650793650787</v>
      </c>
      <c r="C386" s="49">
        <f>'120Nm 22mm 1.52m-min'!B105</f>
        <v>1.0229999999999999</v>
      </c>
      <c r="D386" s="24" t="str">
        <f>'120Nm 22mm 1.52m-min'!C105</f>
        <v>Ds14x25</v>
      </c>
      <c r="E386" s="24" t="str">
        <f>'120Nm 22mm 1.52m-min'!D105</f>
        <v>Ds</v>
      </c>
      <c r="F386" s="35">
        <f>'120Nm 22mm 1.52m-min'!E105</f>
        <v>14</v>
      </c>
      <c r="G386" s="14" t="e">
        <f>'120Nm 22mm 1.52m-min'!F105</f>
        <v>#N/A</v>
      </c>
      <c r="H386" s="41">
        <f>'120Nm 22mm 1.52m-min'!G105</f>
        <v>25</v>
      </c>
      <c r="I386" s="24" t="str">
        <f>'120Nm 22mm 1.52m-min'!H105</f>
        <v>R</v>
      </c>
      <c r="J386" s="35">
        <f>'120Nm 22mm 1.52m-min'!I105</f>
        <v>28</v>
      </c>
      <c r="K386" s="35">
        <f>'120Nm 22mm 1.52m-min'!J105</f>
        <v>35</v>
      </c>
      <c r="L386" s="25">
        <f>'120Nm 22mm 1.52m-min'!K105</f>
        <v>19.55</v>
      </c>
      <c r="M386" s="24" t="str">
        <f>'120Nm 22mm 1.52m-min'!L105</f>
        <v>Acciaio inox</v>
      </c>
      <c r="N386" s="25">
        <f>'120Nm 22mm 1.52m-min'!M105</f>
        <v>90.2</v>
      </c>
      <c r="O386" s="37">
        <f>'120Nm 22mm 1.52m-min'!N105</f>
        <v>120</v>
      </c>
      <c r="P386" s="41">
        <f>'120Nm 22mm 1.52m-min'!O105</f>
        <v>22</v>
      </c>
      <c r="Q386" s="46">
        <f>'120Nm 22mm 1.52m-min'!P105</f>
        <v>1.5209999999999999</v>
      </c>
      <c r="R386" s="14">
        <f>'120Nm 22mm 1.52m-min'!Q105</f>
        <v>61.6</v>
      </c>
      <c r="S386" s="26">
        <f>'120Nm 22mm 1.52m-min'!R105</f>
        <v>1</v>
      </c>
      <c r="T386" s="24"/>
      <c r="U386" s="24"/>
    </row>
    <row r="387" spans="1:21" hidden="1" x14ac:dyDescent="0.25">
      <c r="A387" s="24">
        <f>'120Nm 22mm 1.52m-min'!A106</f>
        <v>3289036</v>
      </c>
      <c r="B387" s="51">
        <f>Table156[[#This Row],[Durata d''esercizio min. Doppie corse]]/(Cycle_max*60*24)</f>
        <v>65.258650793650787</v>
      </c>
      <c r="C387" s="49">
        <f>'120Nm 22mm 1.52m-min'!B106</f>
        <v>1.1970000000000001</v>
      </c>
      <c r="D387" s="24" t="str">
        <f>'120Nm 22mm 1.52m-min'!C106</f>
        <v>Ds14x30</v>
      </c>
      <c r="E387" s="24" t="str">
        <f>'120Nm 22mm 1.52m-min'!D106</f>
        <v>Ds</v>
      </c>
      <c r="F387" s="35">
        <f>'120Nm 22mm 1.52m-min'!E106</f>
        <v>14</v>
      </c>
      <c r="G387" s="14" t="e">
        <f>'120Nm 22mm 1.52m-min'!F106</f>
        <v>#N/A</v>
      </c>
      <c r="H387" s="41">
        <f>'120Nm 22mm 1.52m-min'!G106</f>
        <v>30</v>
      </c>
      <c r="I387" s="24" t="str">
        <f>'120Nm 22mm 1.52m-min'!H106</f>
        <v>R</v>
      </c>
      <c r="J387" s="35">
        <f>'120Nm 22mm 1.52m-min'!I106</f>
        <v>28</v>
      </c>
      <c r="K387" s="35">
        <f>'120Nm 22mm 1.52m-min'!J106</f>
        <v>35</v>
      </c>
      <c r="L387" s="25">
        <f>'120Nm 22mm 1.52m-min'!K106</f>
        <v>19.55</v>
      </c>
      <c r="M387" s="24" t="str">
        <f>'120Nm 22mm 1.52m-min'!L106</f>
        <v>Acciaio inox</v>
      </c>
      <c r="N387" s="25">
        <f>'120Nm 22mm 1.52m-min'!M106</f>
        <v>90.2</v>
      </c>
      <c r="O387" s="37">
        <f>'120Nm 22mm 1.52m-min'!N106</f>
        <v>120</v>
      </c>
      <c r="P387" s="41">
        <f>'120Nm 22mm 1.52m-min'!O106</f>
        <v>22</v>
      </c>
      <c r="Q387" s="46">
        <f>'120Nm 22mm 1.52m-min'!P106</f>
        <v>1.5209999999999999</v>
      </c>
      <c r="R387" s="14">
        <f>'120Nm 22mm 1.52m-min'!Q106</f>
        <v>51.333333333333336</v>
      </c>
      <c r="S387" s="26">
        <f>'120Nm 22mm 1.52m-min'!R106</f>
        <v>1</v>
      </c>
      <c r="T387" s="24"/>
      <c r="U387" s="24"/>
    </row>
    <row r="388" spans="1:21" hidden="1" x14ac:dyDescent="0.25">
      <c r="A388" s="24">
        <f>'240Nm 11mm 0.76m-min'!A105</f>
        <v>3289036</v>
      </c>
      <c r="B388" s="51">
        <f>Table156[[#This Row],[Durata d''esercizio min. Doppie corse]]/(Cycle_max*60*24)</f>
        <v>65.258650793650787</v>
      </c>
      <c r="C388" s="49">
        <f>'240Nm 11mm 0.76m-min'!B105</f>
        <v>1.9850000000000001</v>
      </c>
      <c r="D388" s="24" t="str">
        <f>'240Nm 11mm 0.76m-min'!C105</f>
        <v>Ds14x25</v>
      </c>
      <c r="E388" s="24" t="str">
        <f>'240Nm 11mm 0.76m-min'!D105</f>
        <v>Ds</v>
      </c>
      <c r="F388" s="35">
        <f>'240Nm 11mm 0.76m-min'!E105</f>
        <v>14</v>
      </c>
      <c r="G388" s="14" t="e">
        <f>'240Nm 11mm 0.76m-min'!F105</f>
        <v>#N/A</v>
      </c>
      <c r="H388" s="41">
        <f>'240Nm 11mm 0.76m-min'!G105</f>
        <v>25</v>
      </c>
      <c r="I388" s="24" t="str">
        <f>'240Nm 11mm 0.76m-min'!H105</f>
        <v>R</v>
      </c>
      <c r="J388" s="35">
        <f>'240Nm 11mm 0.76m-min'!I105</f>
        <v>28</v>
      </c>
      <c r="K388" s="35">
        <f>'240Nm 11mm 0.76m-min'!J105</f>
        <v>35</v>
      </c>
      <c r="L388" s="25">
        <f>'240Nm 11mm 0.76m-min'!K105</f>
        <v>19.55</v>
      </c>
      <c r="M388" s="24" t="str">
        <f>'240Nm 11mm 0.76m-min'!L105</f>
        <v>Acciaio inox</v>
      </c>
      <c r="N388" s="25">
        <f>'240Nm 11mm 0.76m-min'!M105</f>
        <v>90.2</v>
      </c>
      <c r="O388" s="37">
        <f>'240Nm 11mm 0.76m-min'!N105</f>
        <v>240</v>
      </c>
      <c r="P388" s="41">
        <f>'240Nm 11mm 0.76m-min'!O105</f>
        <v>11</v>
      </c>
      <c r="Q388" s="46">
        <f>'240Nm 11mm 0.76m-min'!P105</f>
        <v>0.76049999999999995</v>
      </c>
      <c r="R388" s="14">
        <f>'240Nm 11mm 0.76m-min'!Q105</f>
        <v>30.8</v>
      </c>
      <c r="S388" s="26">
        <f>'240Nm 11mm 0.76m-min'!R105</f>
        <v>1</v>
      </c>
      <c r="T388" s="24"/>
      <c r="U388" s="24"/>
    </row>
    <row r="389" spans="1:21" hidden="1" x14ac:dyDescent="0.25">
      <c r="A389" s="24">
        <f>'240Nm 11mm 0.76m-min'!A106</f>
        <v>3289036</v>
      </c>
      <c r="B389" s="51">
        <f>Table156[[#This Row],[Durata d''esercizio min. Doppie corse]]/(Cycle_max*60*24)</f>
        <v>65.258650793650787</v>
      </c>
      <c r="C389" s="49">
        <f>'240Nm 11mm 0.76m-min'!B106</f>
        <v>2.3340000000000001</v>
      </c>
      <c r="D389" s="24" t="str">
        <f>'240Nm 11mm 0.76m-min'!C106</f>
        <v>Ds14x30</v>
      </c>
      <c r="E389" s="24" t="str">
        <f>'240Nm 11mm 0.76m-min'!D106</f>
        <v>Ds</v>
      </c>
      <c r="F389" s="35">
        <f>'240Nm 11mm 0.76m-min'!E106</f>
        <v>14</v>
      </c>
      <c r="G389" s="14" t="e">
        <f>'240Nm 11mm 0.76m-min'!F106</f>
        <v>#N/A</v>
      </c>
      <c r="H389" s="41">
        <f>'240Nm 11mm 0.76m-min'!G106</f>
        <v>30</v>
      </c>
      <c r="I389" s="24" t="str">
        <f>'240Nm 11mm 0.76m-min'!H106</f>
        <v>R</v>
      </c>
      <c r="J389" s="35">
        <f>'240Nm 11mm 0.76m-min'!I106</f>
        <v>28</v>
      </c>
      <c r="K389" s="35">
        <f>'240Nm 11mm 0.76m-min'!J106</f>
        <v>35</v>
      </c>
      <c r="L389" s="25">
        <f>'240Nm 11mm 0.76m-min'!K106</f>
        <v>19.55</v>
      </c>
      <c r="M389" s="24" t="str">
        <f>'240Nm 11mm 0.76m-min'!L106</f>
        <v>Acciaio inox</v>
      </c>
      <c r="N389" s="25">
        <f>'240Nm 11mm 0.76m-min'!M106</f>
        <v>90.2</v>
      </c>
      <c r="O389" s="37">
        <f>'240Nm 11mm 0.76m-min'!N106</f>
        <v>240</v>
      </c>
      <c r="P389" s="41">
        <f>'240Nm 11mm 0.76m-min'!O106</f>
        <v>11</v>
      </c>
      <c r="Q389" s="46">
        <f>'240Nm 11mm 0.76m-min'!P106</f>
        <v>0.76049999999999995</v>
      </c>
      <c r="R389" s="14">
        <f>'240Nm 11mm 0.76m-min'!Q106</f>
        <v>25.666666666666668</v>
      </c>
      <c r="S389" s="26">
        <f>'240Nm 11mm 0.76m-min'!R106</f>
        <v>1</v>
      </c>
      <c r="T389" s="24"/>
      <c r="U389" s="24"/>
    </row>
    <row r="390" spans="1:21" hidden="1" x14ac:dyDescent="0.25">
      <c r="A390" s="24">
        <f>'80Nm 33mm 2.28m-min'!A105</f>
        <v>3243877</v>
      </c>
      <c r="B390" s="51">
        <f>Table156[[#This Row],[Durata d''esercizio min. Doppie corse]]/(Cycle_max*60*24)</f>
        <v>64.362638888888895</v>
      </c>
      <c r="C390" s="49">
        <f>'80Nm 33mm 2.28m-min'!B105</f>
        <v>0.44600000000000001</v>
      </c>
      <c r="D390" s="24" t="str">
        <f>'80Nm 33mm 2.28m-min'!C105</f>
        <v>Tr20x8P4</v>
      </c>
      <c r="E390" s="24" t="str">
        <f>'80Nm 33mm 2.28m-min'!D105</f>
        <v>Tr</v>
      </c>
      <c r="F390" s="35">
        <f>'80Nm 33mm 2.28m-min'!E105</f>
        <v>20</v>
      </c>
      <c r="G390" s="14">
        <f>'80Nm 33mm 2.28m-min'!F105</f>
        <v>8</v>
      </c>
      <c r="H390" s="41">
        <f>'80Nm 33mm 2.28m-min'!G105</f>
        <v>4</v>
      </c>
      <c r="I390" s="24" t="str">
        <f>'80Nm 33mm 2.28m-min'!H105</f>
        <v>R</v>
      </c>
      <c r="J390" s="35">
        <f>'80Nm 33mm 2.28m-min'!I105</f>
        <v>32</v>
      </c>
      <c r="K390" s="35">
        <f>'80Nm 33mm 2.28m-min'!J105</f>
        <v>44</v>
      </c>
      <c r="L390" s="25">
        <f>'80Nm 33mm 2.28m-min'!K105</f>
        <v>17.920000000000002</v>
      </c>
      <c r="M390" s="24" t="str">
        <f>'80Nm 33mm 2.28m-min'!L105</f>
        <v>Acciaio C15</v>
      </c>
      <c r="N390" s="25">
        <f>'80Nm 33mm 2.28m-min'!M105</f>
        <v>28.29</v>
      </c>
      <c r="O390" s="37">
        <f>'80Nm 33mm 2.28m-min'!N105</f>
        <v>80</v>
      </c>
      <c r="P390" s="41">
        <f>'80Nm 33mm 2.28m-min'!O105</f>
        <v>33</v>
      </c>
      <c r="Q390" s="46">
        <f>'80Nm 33mm 2.28m-min'!P105</f>
        <v>2.2810000000000001</v>
      </c>
      <c r="R390" s="14">
        <f>'80Nm 33mm 2.28m-min'!Q105</f>
        <v>577.5</v>
      </c>
      <c r="S390" s="26">
        <f>'80Nm 33mm 2.28m-min'!R105</f>
        <v>1</v>
      </c>
      <c r="T390" s="24"/>
      <c r="U390" s="24"/>
    </row>
    <row r="391" spans="1:21" hidden="1" x14ac:dyDescent="0.25">
      <c r="A391" s="24">
        <f>'120Nm 22mm 1.52m-min'!A107</f>
        <v>3243877</v>
      </c>
      <c r="B391" s="51">
        <f>Table156[[#This Row],[Durata d''esercizio min. Doppie corse]]/(Cycle_max*60*24)</f>
        <v>64.362638888888895</v>
      </c>
      <c r="C391" s="49">
        <f>'120Nm 22mm 1.52m-min'!B107</f>
        <v>0.63900000000000001</v>
      </c>
      <c r="D391" s="24" t="str">
        <f>'120Nm 22mm 1.52m-min'!C107</f>
        <v>Tr20x8P4</v>
      </c>
      <c r="E391" s="24" t="str">
        <f>'120Nm 22mm 1.52m-min'!D107</f>
        <v>Tr</v>
      </c>
      <c r="F391" s="35">
        <f>'120Nm 22mm 1.52m-min'!E107</f>
        <v>20</v>
      </c>
      <c r="G391" s="14">
        <f>'120Nm 22mm 1.52m-min'!F107</f>
        <v>8</v>
      </c>
      <c r="H391" s="41">
        <f>'120Nm 22mm 1.52m-min'!G107</f>
        <v>4</v>
      </c>
      <c r="I391" s="24" t="str">
        <f>'120Nm 22mm 1.52m-min'!H107</f>
        <v>R</v>
      </c>
      <c r="J391" s="35">
        <f>'120Nm 22mm 1.52m-min'!I107</f>
        <v>32</v>
      </c>
      <c r="K391" s="35">
        <f>'120Nm 22mm 1.52m-min'!J107</f>
        <v>44</v>
      </c>
      <c r="L391" s="25">
        <f>'120Nm 22mm 1.52m-min'!K107</f>
        <v>17.920000000000002</v>
      </c>
      <c r="M391" s="24" t="str">
        <f>'120Nm 22mm 1.52m-min'!L107</f>
        <v>Acciaio C15</v>
      </c>
      <c r="N391" s="25">
        <f>'120Nm 22mm 1.52m-min'!M107</f>
        <v>28.29</v>
      </c>
      <c r="O391" s="37">
        <f>'120Nm 22mm 1.52m-min'!N107</f>
        <v>120</v>
      </c>
      <c r="P391" s="41">
        <f>'120Nm 22mm 1.52m-min'!O107</f>
        <v>22</v>
      </c>
      <c r="Q391" s="46">
        <f>'120Nm 22mm 1.52m-min'!P107</f>
        <v>1.5209999999999999</v>
      </c>
      <c r="R391" s="14">
        <f>'120Nm 22mm 1.52m-min'!Q107</f>
        <v>385</v>
      </c>
      <c r="S391" s="26">
        <f>'120Nm 22mm 1.52m-min'!R107</f>
        <v>1</v>
      </c>
      <c r="T391" s="24"/>
      <c r="U391" s="24"/>
    </row>
    <row r="392" spans="1:21" hidden="1" x14ac:dyDescent="0.25">
      <c r="A392" s="24">
        <f>'240Nm 11mm 0.76m-min'!A107</f>
        <v>3243877</v>
      </c>
      <c r="B392" s="51">
        <f>Table156[[#This Row],[Durata d''esercizio min. Doppie corse]]/(Cycle_max*60*24)</f>
        <v>64.362638888888895</v>
      </c>
      <c r="C392" s="49">
        <f>'240Nm 11mm 0.76m-min'!B107</f>
        <v>1.2170000000000001</v>
      </c>
      <c r="D392" s="24" t="str">
        <f>'240Nm 11mm 0.76m-min'!C107</f>
        <v>Tr20x8P4</v>
      </c>
      <c r="E392" s="24" t="str">
        <f>'240Nm 11mm 0.76m-min'!D107</f>
        <v>Tr</v>
      </c>
      <c r="F392" s="35">
        <f>'240Nm 11mm 0.76m-min'!E107</f>
        <v>20</v>
      </c>
      <c r="G392" s="14">
        <f>'240Nm 11mm 0.76m-min'!F107</f>
        <v>8</v>
      </c>
      <c r="H392" s="41">
        <f>'240Nm 11mm 0.76m-min'!G107</f>
        <v>4</v>
      </c>
      <c r="I392" s="24" t="str">
        <f>'240Nm 11mm 0.76m-min'!H107</f>
        <v>R</v>
      </c>
      <c r="J392" s="35">
        <f>'240Nm 11mm 0.76m-min'!I107</f>
        <v>32</v>
      </c>
      <c r="K392" s="35">
        <f>'240Nm 11mm 0.76m-min'!J107</f>
        <v>44</v>
      </c>
      <c r="L392" s="25">
        <f>'240Nm 11mm 0.76m-min'!K107</f>
        <v>17.920000000000002</v>
      </c>
      <c r="M392" s="24" t="str">
        <f>'240Nm 11mm 0.76m-min'!L107</f>
        <v>Acciaio C15</v>
      </c>
      <c r="N392" s="25">
        <f>'240Nm 11mm 0.76m-min'!M107</f>
        <v>28.29</v>
      </c>
      <c r="O392" s="37">
        <f>'240Nm 11mm 0.76m-min'!N107</f>
        <v>240</v>
      </c>
      <c r="P392" s="41">
        <f>'240Nm 11mm 0.76m-min'!O107</f>
        <v>11</v>
      </c>
      <c r="Q392" s="46">
        <f>'240Nm 11mm 0.76m-min'!P107</f>
        <v>0.76049999999999995</v>
      </c>
      <c r="R392" s="14">
        <f>'240Nm 11mm 0.76m-min'!Q107</f>
        <v>192.5</v>
      </c>
      <c r="S392" s="26">
        <f>'240Nm 11mm 0.76m-min'!R107</f>
        <v>1</v>
      </c>
      <c r="T392" s="24"/>
      <c r="U392" s="24"/>
    </row>
    <row r="393" spans="1:21" hidden="1" x14ac:dyDescent="0.25">
      <c r="A393" s="24">
        <f>'80Nm 33mm 2.28m-min'!A106</f>
        <v>3223702</v>
      </c>
      <c r="B393" s="51">
        <f>Table156[[#This Row],[Durata d''esercizio min. Doppie corse]]/(Cycle_max*60*24)</f>
        <v>63.962341269841268</v>
      </c>
      <c r="C393" s="49">
        <f>'80Nm 33mm 2.28m-min'!B106</f>
        <v>0.28699999999999998</v>
      </c>
      <c r="D393" s="24" t="str">
        <f>'80Nm 33mm 2.28m-min'!C106</f>
        <v>Ds12x5</v>
      </c>
      <c r="E393" s="24" t="str">
        <f>'80Nm 33mm 2.28m-min'!D106</f>
        <v>Ds</v>
      </c>
      <c r="F393" s="35">
        <f>'80Nm 33mm 2.28m-min'!E106</f>
        <v>12</v>
      </c>
      <c r="G393" s="14" t="e">
        <f>'80Nm 33mm 2.28m-min'!F106</f>
        <v>#N/A</v>
      </c>
      <c r="H393" s="41">
        <f>'80Nm 33mm 2.28m-min'!G106</f>
        <v>5</v>
      </c>
      <c r="I393" s="24" t="str">
        <f>'80Nm 33mm 2.28m-min'!H106</f>
        <v>J</v>
      </c>
      <c r="J393" s="35">
        <f>'80Nm 33mm 2.28m-min'!I106</f>
        <v>28</v>
      </c>
      <c r="K393" s="35">
        <f>'80Nm 33mm 2.28m-min'!J106</f>
        <v>35</v>
      </c>
      <c r="L393" s="25">
        <f>'80Nm 33mm 2.28m-min'!K106</f>
        <v>24.16</v>
      </c>
      <c r="M393" s="24" t="str">
        <f>'80Nm 33mm 2.28m-min'!L106</f>
        <v>Acciaio inox</v>
      </c>
      <c r="N393" s="25">
        <f>'80Nm 33mm 2.28m-min'!M106</f>
        <v>74.849999999999994</v>
      </c>
      <c r="O393" s="37">
        <f>'80Nm 33mm 2.28m-min'!N106</f>
        <v>80</v>
      </c>
      <c r="P393" s="41">
        <f>'80Nm 33mm 2.28m-min'!O106</f>
        <v>33</v>
      </c>
      <c r="Q393" s="46">
        <f>'80Nm 33mm 2.28m-min'!P106</f>
        <v>2.2810000000000001</v>
      </c>
      <c r="R393" s="14">
        <f>'80Nm 33mm 2.28m-min'!Q106</f>
        <v>462</v>
      </c>
      <c r="S393" s="26">
        <f>'80Nm 33mm 2.28m-min'!R106</f>
        <v>1</v>
      </c>
      <c r="T393" s="24"/>
      <c r="U393" s="24"/>
    </row>
    <row r="394" spans="1:21" hidden="1" x14ac:dyDescent="0.25">
      <c r="A394" s="24">
        <f>'120Nm 22mm 1.52m-min'!A108</f>
        <v>3223702</v>
      </c>
      <c r="B394" s="51">
        <f>Table156[[#This Row],[Durata d''esercizio min. Doppie corse]]/(Cycle_max*60*24)</f>
        <v>63.962341269841268</v>
      </c>
      <c r="C394" s="49">
        <f>'120Nm 22mm 1.52m-min'!B108</f>
        <v>0.40100000000000002</v>
      </c>
      <c r="D394" s="24" t="str">
        <f>'120Nm 22mm 1.52m-min'!C108</f>
        <v>Ds12x5</v>
      </c>
      <c r="E394" s="24" t="str">
        <f>'120Nm 22mm 1.52m-min'!D108</f>
        <v>Ds</v>
      </c>
      <c r="F394" s="35">
        <f>'120Nm 22mm 1.52m-min'!E108</f>
        <v>12</v>
      </c>
      <c r="G394" s="14" t="e">
        <f>'120Nm 22mm 1.52m-min'!F108</f>
        <v>#N/A</v>
      </c>
      <c r="H394" s="41">
        <f>'120Nm 22mm 1.52m-min'!G108</f>
        <v>5</v>
      </c>
      <c r="I394" s="24" t="str">
        <f>'120Nm 22mm 1.52m-min'!H108</f>
        <v>J</v>
      </c>
      <c r="J394" s="35">
        <f>'120Nm 22mm 1.52m-min'!I108</f>
        <v>28</v>
      </c>
      <c r="K394" s="35">
        <f>'120Nm 22mm 1.52m-min'!J108</f>
        <v>35</v>
      </c>
      <c r="L394" s="25">
        <f>'120Nm 22mm 1.52m-min'!K108</f>
        <v>24.16</v>
      </c>
      <c r="M394" s="24" t="str">
        <f>'120Nm 22mm 1.52m-min'!L108</f>
        <v>Acciaio inox</v>
      </c>
      <c r="N394" s="25">
        <f>'120Nm 22mm 1.52m-min'!M108</f>
        <v>74.849999999999994</v>
      </c>
      <c r="O394" s="37">
        <f>'120Nm 22mm 1.52m-min'!N108</f>
        <v>120</v>
      </c>
      <c r="P394" s="41">
        <f>'120Nm 22mm 1.52m-min'!O108</f>
        <v>22</v>
      </c>
      <c r="Q394" s="46">
        <f>'120Nm 22mm 1.52m-min'!P108</f>
        <v>1.5209999999999999</v>
      </c>
      <c r="R394" s="14">
        <f>'120Nm 22mm 1.52m-min'!Q108</f>
        <v>308</v>
      </c>
      <c r="S394" s="26">
        <f>'120Nm 22mm 1.52m-min'!R108</f>
        <v>1</v>
      </c>
      <c r="T394" s="24"/>
      <c r="U394" s="24"/>
    </row>
    <row r="395" spans="1:21" hidden="1" x14ac:dyDescent="0.25">
      <c r="A395" s="24">
        <f>'240Nm 11mm 0.76m-min'!A108</f>
        <v>3223702</v>
      </c>
      <c r="B395" s="51">
        <f>Table156[[#This Row],[Durata d''esercizio min. Doppie corse]]/(Cycle_max*60*24)</f>
        <v>63.962341269841268</v>
      </c>
      <c r="C395" s="49">
        <f>'240Nm 11mm 0.76m-min'!B108</f>
        <v>0.74199999999999999</v>
      </c>
      <c r="D395" s="24" t="str">
        <f>'240Nm 11mm 0.76m-min'!C108</f>
        <v>Ds12x5</v>
      </c>
      <c r="E395" s="24" t="str">
        <f>'240Nm 11mm 0.76m-min'!D108</f>
        <v>Ds</v>
      </c>
      <c r="F395" s="35">
        <f>'240Nm 11mm 0.76m-min'!E108</f>
        <v>12</v>
      </c>
      <c r="G395" s="14" t="e">
        <f>'240Nm 11mm 0.76m-min'!F108</f>
        <v>#N/A</v>
      </c>
      <c r="H395" s="41">
        <f>'240Nm 11mm 0.76m-min'!G108</f>
        <v>5</v>
      </c>
      <c r="I395" s="24" t="str">
        <f>'240Nm 11mm 0.76m-min'!H108</f>
        <v>J</v>
      </c>
      <c r="J395" s="35">
        <f>'240Nm 11mm 0.76m-min'!I108</f>
        <v>28</v>
      </c>
      <c r="K395" s="35">
        <f>'240Nm 11mm 0.76m-min'!J108</f>
        <v>35</v>
      </c>
      <c r="L395" s="25">
        <f>'240Nm 11mm 0.76m-min'!K108</f>
        <v>24.16</v>
      </c>
      <c r="M395" s="24" t="str">
        <f>'240Nm 11mm 0.76m-min'!L108</f>
        <v>Acciaio inox</v>
      </c>
      <c r="N395" s="25">
        <f>'240Nm 11mm 0.76m-min'!M108</f>
        <v>74.849999999999994</v>
      </c>
      <c r="O395" s="37">
        <f>'240Nm 11mm 0.76m-min'!N108</f>
        <v>240</v>
      </c>
      <c r="P395" s="41">
        <f>'240Nm 11mm 0.76m-min'!O108</f>
        <v>11</v>
      </c>
      <c r="Q395" s="46">
        <f>'240Nm 11mm 0.76m-min'!P108</f>
        <v>0.76049999999999995</v>
      </c>
      <c r="R395" s="14">
        <f>'240Nm 11mm 0.76m-min'!Q108</f>
        <v>154</v>
      </c>
      <c r="S395" s="26">
        <f>'240Nm 11mm 0.76m-min'!R108</f>
        <v>1</v>
      </c>
      <c r="T395" s="24"/>
      <c r="U395" s="24"/>
    </row>
    <row r="396" spans="1:21" hidden="1" x14ac:dyDescent="0.25">
      <c r="A396" s="24">
        <f>'80Nm 33mm 2.28m-min'!A107</f>
        <v>3212969</v>
      </c>
      <c r="B396" s="51">
        <f>Table156[[#This Row],[Durata d''esercizio min. Doppie corse]]/(Cycle_max*60*24)</f>
        <v>63.749384920634924</v>
      </c>
      <c r="C396" s="49">
        <f>'80Nm 33mm 2.28m-min'!B107</f>
        <v>1.0860000000000001</v>
      </c>
      <c r="D396" s="24" t="str">
        <f>'80Nm 33mm 2.28m-min'!C107</f>
        <v>Ds14x406</v>
      </c>
      <c r="E396" s="24" t="str">
        <f>'80Nm 33mm 2.28m-min'!D107</f>
        <v>Ds</v>
      </c>
      <c r="F396" s="35">
        <f>'80Nm 33mm 2.28m-min'!E107</f>
        <v>14</v>
      </c>
      <c r="G396" s="14" t="e">
        <f>'80Nm 33mm 2.28m-min'!F107</f>
        <v>#N/A</v>
      </c>
      <c r="H396" s="41">
        <f>'80Nm 33mm 2.28m-min'!G107</f>
        <v>406</v>
      </c>
      <c r="I396" s="24" t="str">
        <f>'80Nm 33mm 2.28m-min'!H107</f>
        <v>R</v>
      </c>
      <c r="J396" s="35">
        <f>'80Nm 33mm 2.28m-min'!I107</f>
        <v>28</v>
      </c>
      <c r="K396" s="35">
        <f>'80Nm 33mm 2.28m-min'!J107</f>
        <v>35</v>
      </c>
      <c r="L396" s="25" t="str">
        <f>'80Nm 33mm 2.28m-min'!K107</f>
        <v>Su richiesta</v>
      </c>
      <c r="M396" s="24" t="str">
        <f>'80Nm 33mm 2.28m-min'!L107</f>
        <v>Acciaio inox</v>
      </c>
      <c r="N396" s="25">
        <f>'80Nm 33mm 2.28m-min'!M107</f>
        <v>95.12</v>
      </c>
      <c r="O396" s="37">
        <f>'80Nm 33mm 2.28m-min'!N107</f>
        <v>80</v>
      </c>
      <c r="P396" s="41">
        <f>'80Nm 33mm 2.28m-min'!O107</f>
        <v>33</v>
      </c>
      <c r="Q396" s="46">
        <f>'80Nm 33mm 2.28m-min'!P107</f>
        <v>2.2810000000000001</v>
      </c>
      <c r="R396" s="14">
        <f>'80Nm 33mm 2.28m-min'!Q107</f>
        <v>5.6896551724137927</v>
      </c>
      <c r="S396" s="26">
        <f>'80Nm 33mm 2.28m-min'!R107</f>
        <v>1</v>
      </c>
      <c r="T396" s="24"/>
      <c r="U396" s="24"/>
    </row>
    <row r="397" spans="1:21" hidden="1" x14ac:dyDescent="0.25">
      <c r="A397" s="24">
        <f>'120Nm 22mm 1.52m-min'!A109</f>
        <v>3212969</v>
      </c>
      <c r="B397" s="51">
        <f>Table156[[#This Row],[Durata d''esercizio min. Doppie corse]]/(Cycle_max*60*24)</f>
        <v>63.749384920634924</v>
      </c>
      <c r="C397" s="49">
        <f>'120Nm 22mm 1.52m-min'!B109</f>
        <v>1.5980000000000001</v>
      </c>
      <c r="D397" s="24" t="str">
        <f>'120Nm 22mm 1.52m-min'!C109</f>
        <v>Ds14x406</v>
      </c>
      <c r="E397" s="24" t="str">
        <f>'120Nm 22mm 1.52m-min'!D109</f>
        <v>Ds</v>
      </c>
      <c r="F397" s="35">
        <f>'120Nm 22mm 1.52m-min'!E109</f>
        <v>14</v>
      </c>
      <c r="G397" s="14" t="e">
        <f>'120Nm 22mm 1.52m-min'!F109</f>
        <v>#N/A</v>
      </c>
      <c r="H397" s="41">
        <f>'120Nm 22mm 1.52m-min'!G109</f>
        <v>406</v>
      </c>
      <c r="I397" s="24" t="str">
        <f>'120Nm 22mm 1.52m-min'!H109</f>
        <v>R</v>
      </c>
      <c r="J397" s="35">
        <f>'120Nm 22mm 1.52m-min'!I109</f>
        <v>28</v>
      </c>
      <c r="K397" s="35">
        <f>'120Nm 22mm 1.52m-min'!J109</f>
        <v>35</v>
      </c>
      <c r="L397" s="25" t="str">
        <f>'120Nm 22mm 1.52m-min'!K109</f>
        <v>Su richiesta</v>
      </c>
      <c r="M397" s="24" t="str">
        <f>'120Nm 22mm 1.52m-min'!L109</f>
        <v>Acciaio inox</v>
      </c>
      <c r="N397" s="25">
        <f>'120Nm 22mm 1.52m-min'!M109</f>
        <v>95.12</v>
      </c>
      <c r="O397" s="37">
        <f>'120Nm 22mm 1.52m-min'!N109</f>
        <v>120</v>
      </c>
      <c r="P397" s="41">
        <f>'120Nm 22mm 1.52m-min'!O109</f>
        <v>22</v>
      </c>
      <c r="Q397" s="46">
        <f>'120Nm 22mm 1.52m-min'!P109</f>
        <v>1.5209999999999999</v>
      </c>
      <c r="R397" s="14">
        <f>'120Nm 22mm 1.52m-min'!Q109</f>
        <v>3.7931034482758621</v>
      </c>
      <c r="S397" s="26">
        <f>'120Nm 22mm 1.52m-min'!R109</f>
        <v>1</v>
      </c>
      <c r="T397" s="24"/>
      <c r="U397" s="24"/>
    </row>
    <row r="398" spans="1:21" hidden="1" x14ac:dyDescent="0.25">
      <c r="A398" s="24">
        <f>'240Nm 11mm 0.76m-min'!A109</f>
        <v>3212969</v>
      </c>
      <c r="B398" s="51">
        <f>Table156[[#This Row],[Durata d''esercizio min. Doppie corse]]/(Cycle_max*60*24)</f>
        <v>63.749384920634924</v>
      </c>
      <c r="C398" s="49">
        <f>'240Nm 11mm 0.76m-min'!B109</f>
        <v>3.137</v>
      </c>
      <c r="D398" s="24" t="str">
        <f>'240Nm 11mm 0.76m-min'!C109</f>
        <v>Ds14x406</v>
      </c>
      <c r="E398" s="24" t="str">
        <f>'240Nm 11mm 0.76m-min'!D109</f>
        <v>Ds</v>
      </c>
      <c r="F398" s="35">
        <f>'240Nm 11mm 0.76m-min'!E109</f>
        <v>14</v>
      </c>
      <c r="G398" s="14" t="e">
        <f>'240Nm 11mm 0.76m-min'!F109</f>
        <v>#N/A</v>
      </c>
      <c r="H398" s="41">
        <f>'240Nm 11mm 0.76m-min'!G109</f>
        <v>406</v>
      </c>
      <c r="I398" s="24" t="str">
        <f>'240Nm 11mm 0.76m-min'!H109</f>
        <v>R</v>
      </c>
      <c r="J398" s="35">
        <f>'240Nm 11mm 0.76m-min'!I109</f>
        <v>28</v>
      </c>
      <c r="K398" s="35">
        <f>'240Nm 11mm 0.76m-min'!J109</f>
        <v>35</v>
      </c>
      <c r="L398" s="25" t="str">
        <f>'240Nm 11mm 0.76m-min'!K109</f>
        <v>Su richiesta</v>
      </c>
      <c r="M398" s="24" t="str">
        <f>'240Nm 11mm 0.76m-min'!L109</f>
        <v>Acciaio inox</v>
      </c>
      <c r="N398" s="25">
        <f>'240Nm 11mm 0.76m-min'!M109</f>
        <v>95.12</v>
      </c>
      <c r="O398" s="37">
        <f>'240Nm 11mm 0.76m-min'!N109</f>
        <v>240</v>
      </c>
      <c r="P398" s="41">
        <f>'240Nm 11mm 0.76m-min'!O109</f>
        <v>11</v>
      </c>
      <c r="Q398" s="46">
        <f>'240Nm 11mm 0.76m-min'!P109</f>
        <v>0.76049999999999995</v>
      </c>
      <c r="R398" s="14">
        <f>'240Nm 11mm 0.76m-min'!Q109</f>
        <v>1.896551724137931</v>
      </c>
      <c r="S398" s="26">
        <f>'240Nm 11mm 0.76m-min'!R109</f>
        <v>1</v>
      </c>
      <c r="T398" s="24"/>
      <c r="U398" s="24"/>
    </row>
    <row r="399" spans="1:21" hidden="1" x14ac:dyDescent="0.25">
      <c r="A399" s="24">
        <f>'80Nm 33mm 2.28m-min'!A108</f>
        <v>3198411</v>
      </c>
      <c r="B399" s="51">
        <f>Table156[[#This Row],[Durata d''esercizio min. Doppie corse]]/(Cycle_max*60*24)</f>
        <v>63.460535714285712</v>
      </c>
      <c r="C399" s="49">
        <f>'80Nm 33mm 2.28m-min'!B108</f>
        <v>0.32500000000000001</v>
      </c>
      <c r="D399" s="24" t="str">
        <f>'80Nm 33mm 2.28m-min'!C108</f>
        <v>Tr16x4</v>
      </c>
      <c r="E399" s="24" t="str">
        <f>'80Nm 33mm 2.28m-min'!D108</f>
        <v>Tr</v>
      </c>
      <c r="F399" s="35">
        <f>'80Nm 33mm 2.28m-min'!E108</f>
        <v>16</v>
      </c>
      <c r="G399" s="14" t="e">
        <f>'80Nm 33mm 2.28m-min'!F108</f>
        <v>#N/A</v>
      </c>
      <c r="H399" s="41">
        <f>'80Nm 33mm 2.28m-min'!G108</f>
        <v>4</v>
      </c>
      <c r="I399" s="24" t="str">
        <f>'80Nm 33mm 2.28m-min'!H108</f>
        <v>R</v>
      </c>
      <c r="J399" s="35">
        <f>'80Nm 33mm 2.28m-min'!I108</f>
        <v>28</v>
      </c>
      <c r="K399" s="35">
        <f>'80Nm 33mm 2.28m-min'!J108</f>
        <v>35</v>
      </c>
      <c r="L399" s="25">
        <f>'80Nm 33mm 2.28m-min'!K108</f>
        <v>12.47</v>
      </c>
      <c r="M399" s="24" t="str">
        <f>'80Nm 33mm 2.28m-min'!L108</f>
        <v>Acciaio inox</v>
      </c>
      <c r="N399" s="25">
        <f>'80Nm 33mm 2.28m-min'!M108</f>
        <v>74.98</v>
      </c>
      <c r="O399" s="37">
        <f>'80Nm 33mm 2.28m-min'!N108</f>
        <v>80</v>
      </c>
      <c r="P399" s="41">
        <f>'80Nm 33mm 2.28m-min'!O108</f>
        <v>33</v>
      </c>
      <c r="Q399" s="46">
        <f>'80Nm 33mm 2.28m-min'!P108</f>
        <v>2.2810000000000001</v>
      </c>
      <c r="R399" s="14">
        <f>'80Nm 33mm 2.28m-min'!Q108</f>
        <v>577.5</v>
      </c>
      <c r="S399" s="26">
        <f>'80Nm 33mm 2.28m-min'!R108</f>
        <v>1</v>
      </c>
      <c r="T399" s="24"/>
      <c r="U399" s="24"/>
    </row>
    <row r="400" spans="1:21" hidden="1" x14ac:dyDescent="0.25">
      <c r="A400" s="24">
        <f>'120Nm 22mm 1.52m-min'!A110</f>
        <v>3198411</v>
      </c>
      <c r="B400" s="51">
        <f>Table156[[#This Row],[Durata d''esercizio min. Doppie corse]]/(Cycle_max*60*24)</f>
        <v>63.460535714285712</v>
      </c>
      <c r="C400" s="49">
        <f>'120Nm 22mm 1.52m-min'!B110</f>
        <v>0.45800000000000002</v>
      </c>
      <c r="D400" s="24" t="str">
        <f>'120Nm 22mm 1.52m-min'!C110</f>
        <v>Tr16x4</v>
      </c>
      <c r="E400" s="24" t="str">
        <f>'120Nm 22mm 1.52m-min'!D110</f>
        <v>Tr</v>
      </c>
      <c r="F400" s="35">
        <f>'120Nm 22mm 1.52m-min'!E110</f>
        <v>16</v>
      </c>
      <c r="G400" s="14" t="e">
        <f>'120Nm 22mm 1.52m-min'!F110</f>
        <v>#N/A</v>
      </c>
      <c r="H400" s="41">
        <f>'120Nm 22mm 1.52m-min'!G110</f>
        <v>4</v>
      </c>
      <c r="I400" s="24" t="str">
        <f>'120Nm 22mm 1.52m-min'!H110</f>
        <v>R</v>
      </c>
      <c r="J400" s="35">
        <f>'120Nm 22mm 1.52m-min'!I110</f>
        <v>28</v>
      </c>
      <c r="K400" s="35">
        <f>'120Nm 22mm 1.52m-min'!J110</f>
        <v>35</v>
      </c>
      <c r="L400" s="25">
        <f>'120Nm 22mm 1.52m-min'!K110</f>
        <v>12.47</v>
      </c>
      <c r="M400" s="24" t="str">
        <f>'120Nm 22mm 1.52m-min'!L110</f>
        <v>Acciaio inox</v>
      </c>
      <c r="N400" s="25">
        <f>'120Nm 22mm 1.52m-min'!M110</f>
        <v>74.98</v>
      </c>
      <c r="O400" s="37">
        <f>'120Nm 22mm 1.52m-min'!N110</f>
        <v>120</v>
      </c>
      <c r="P400" s="41">
        <f>'120Nm 22mm 1.52m-min'!O110</f>
        <v>22</v>
      </c>
      <c r="Q400" s="46">
        <f>'120Nm 22mm 1.52m-min'!P110</f>
        <v>1.5209999999999999</v>
      </c>
      <c r="R400" s="14">
        <f>'120Nm 22mm 1.52m-min'!Q110</f>
        <v>385</v>
      </c>
      <c r="S400" s="26">
        <f>'120Nm 22mm 1.52m-min'!R110</f>
        <v>1</v>
      </c>
      <c r="T400" s="24"/>
      <c r="U400" s="24"/>
    </row>
    <row r="401" spans="1:21" hidden="1" x14ac:dyDescent="0.25">
      <c r="A401" s="24">
        <f>'240Nm 11mm 0.76m-min'!A110</f>
        <v>3198411</v>
      </c>
      <c r="B401" s="51">
        <f>Table156[[#This Row],[Durata d''esercizio min. Doppie corse]]/(Cycle_max*60*24)</f>
        <v>63.460535714285712</v>
      </c>
      <c r="C401" s="49">
        <f>'240Nm 11mm 0.76m-min'!B110</f>
        <v>0.85599999999999998</v>
      </c>
      <c r="D401" s="24" t="str">
        <f>'240Nm 11mm 0.76m-min'!C110</f>
        <v>Tr16x4</v>
      </c>
      <c r="E401" s="24" t="str">
        <f>'240Nm 11mm 0.76m-min'!D110</f>
        <v>Tr</v>
      </c>
      <c r="F401" s="35">
        <f>'240Nm 11mm 0.76m-min'!E110</f>
        <v>16</v>
      </c>
      <c r="G401" s="14" t="e">
        <f>'240Nm 11mm 0.76m-min'!F110</f>
        <v>#N/A</v>
      </c>
      <c r="H401" s="41">
        <f>'240Nm 11mm 0.76m-min'!G110</f>
        <v>4</v>
      </c>
      <c r="I401" s="24" t="str">
        <f>'240Nm 11mm 0.76m-min'!H110</f>
        <v>R</v>
      </c>
      <c r="J401" s="35">
        <f>'240Nm 11mm 0.76m-min'!I110</f>
        <v>28</v>
      </c>
      <c r="K401" s="35">
        <f>'240Nm 11mm 0.76m-min'!J110</f>
        <v>35</v>
      </c>
      <c r="L401" s="25">
        <f>'240Nm 11mm 0.76m-min'!K110</f>
        <v>12.47</v>
      </c>
      <c r="M401" s="24" t="str">
        <f>'240Nm 11mm 0.76m-min'!L110</f>
        <v>Acciaio inox</v>
      </c>
      <c r="N401" s="25">
        <f>'240Nm 11mm 0.76m-min'!M110</f>
        <v>74.98</v>
      </c>
      <c r="O401" s="37">
        <f>'240Nm 11mm 0.76m-min'!N110</f>
        <v>240</v>
      </c>
      <c r="P401" s="41">
        <f>'240Nm 11mm 0.76m-min'!O110</f>
        <v>11</v>
      </c>
      <c r="Q401" s="46">
        <f>'240Nm 11mm 0.76m-min'!P110</f>
        <v>0.76049999999999995</v>
      </c>
      <c r="R401" s="14">
        <f>'240Nm 11mm 0.76m-min'!Q110</f>
        <v>192.5</v>
      </c>
      <c r="S401" s="26">
        <f>'240Nm 11mm 0.76m-min'!R110</f>
        <v>1</v>
      </c>
      <c r="T401" s="24"/>
      <c r="U401" s="24"/>
    </row>
    <row r="402" spans="1:21" hidden="1" x14ac:dyDescent="0.25">
      <c r="A402" s="24">
        <f>'80Nm 33mm 2.28m-min'!A109</f>
        <v>3193616</v>
      </c>
      <c r="B402" s="51">
        <f>Table156[[#This Row],[Durata d''esercizio min. Doppie corse]]/(Cycle_max*60*24)</f>
        <v>63.365396825396829</v>
      </c>
      <c r="C402" s="49">
        <f>'80Nm 33mm 2.28m-min'!B109</f>
        <v>0.42399999999999999</v>
      </c>
      <c r="D402" s="24" t="str">
        <f>'80Nm 33mm 2.28m-min'!C109</f>
        <v>Tr18x8P4</v>
      </c>
      <c r="E402" s="24" t="str">
        <f>'80Nm 33mm 2.28m-min'!D109</f>
        <v>Tr</v>
      </c>
      <c r="F402" s="35">
        <f>'80Nm 33mm 2.28m-min'!E109</f>
        <v>18</v>
      </c>
      <c r="G402" s="14">
        <f>'80Nm 33mm 2.28m-min'!F109</f>
        <v>8</v>
      </c>
      <c r="H402" s="41">
        <f>'80Nm 33mm 2.28m-min'!G109</f>
        <v>4</v>
      </c>
      <c r="I402" s="24" t="str">
        <f>'80Nm 33mm 2.28m-min'!H109</f>
        <v>R</v>
      </c>
      <c r="J402" s="35">
        <f>'80Nm 33mm 2.28m-min'!I109</f>
        <v>28</v>
      </c>
      <c r="K402" s="35">
        <f>'80Nm 33mm 2.28m-min'!J109</f>
        <v>35</v>
      </c>
      <c r="L402" s="25">
        <f>'80Nm 33mm 2.28m-min'!K109</f>
        <v>16.190000000000001</v>
      </c>
      <c r="M402" s="24" t="str">
        <f>'80Nm 33mm 2.28m-min'!L109</f>
        <v>Acciaio inox</v>
      </c>
      <c r="N402" s="25">
        <f>'80Nm 33mm 2.28m-min'!M109</f>
        <v>143.29</v>
      </c>
      <c r="O402" s="37">
        <f>'80Nm 33mm 2.28m-min'!N109</f>
        <v>80</v>
      </c>
      <c r="P402" s="41">
        <f>'80Nm 33mm 2.28m-min'!O109</f>
        <v>33</v>
      </c>
      <c r="Q402" s="46">
        <f>'80Nm 33mm 2.28m-min'!P109</f>
        <v>2.2810000000000001</v>
      </c>
      <c r="R402" s="14">
        <f>'80Nm 33mm 2.28m-min'!Q109</f>
        <v>577.5</v>
      </c>
      <c r="S402" s="26">
        <f>'80Nm 33mm 2.28m-min'!R109</f>
        <v>1</v>
      </c>
      <c r="T402" s="24"/>
      <c r="U402" s="24"/>
    </row>
    <row r="403" spans="1:21" hidden="1" x14ac:dyDescent="0.25">
      <c r="A403" s="24">
        <f>'120Nm 22mm 1.52m-min'!A111</f>
        <v>3193616</v>
      </c>
      <c r="B403" s="51">
        <f>Table156[[#This Row],[Durata d''esercizio min. Doppie corse]]/(Cycle_max*60*24)</f>
        <v>63.365396825396829</v>
      </c>
      <c r="C403" s="49">
        <f>'120Nm 22mm 1.52m-min'!B111</f>
        <v>0.60599999999999998</v>
      </c>
      <c r="D403" s="24" t="str">
        <f>'120Nm 22mm 1.52m-min'!C111</f>
        <v>Tr18x8P4</v>
      </c>
      <c r="E403" s="24" t="str">
        <f>'120Nm 22mm 1.52m-min'!D111</f>
        <v>Tr</v>
      </c>
      <c r="F403" s="35">
        <f>'120Nm 22mm 1.52m-min'!E111</f>
        <v>18</v>
      </c>
      <c r="G403" s="14">
        <f>'120Nm 22mm 1.52m-min'!F111</f>
        <v>8</v>
      </c>
      <c r="H403" s="41">
        <f>'120Nm 22mm 1.52m-min'!G111</f>
        <v>4</v>
      </c>
      <c r="I403" s="24" t="str">
        <f>'120Nm 22mm 1.52m-min'!H111</f>
        <v>R</v>
      </c>
      <c r="J403" s="35">
        <f>'120Nm 22mm 1.52m-min'!I111</f>
        <v>28</v>
      </c>
      <c r="K403" s="35">
        <f>'120Nm 22mm 1.52m-min'!J111</f>
        <v>35</v>
      </c>
      <c r="L403" s="25">
        <f>'120Nm 22mm 1.52m-min'!K111</f>
        <v>16.190000000000001</v>
      </c>
      <c r="M403" s="24" t="str">
        <f>'120Nm 22mm 1.52m-min'!L111</f>
        <v>Acciaio inox</v>
      </c>
      <c r="N403" s="25">
        <f>'120Nm 22mm 1.52m-min'!M111</f>
        <v>143.29</v>
      </c>
      <c r="O403" s="37">
        <f>'120Nm 22mm 1.52m-min'!N111</f>
        <v>120</v>
      </c>
      <c r="P403" s="41">
        <f>'120Nm 22mm 1.52m-min'!O111</f>
        <v>22</v>
      </c>
      <c r="Q403" s="46">
        <f>'120Nm 22mm 1.52m-min'!P111</f>
        <v>1.5209999999999999</v>
      </c>
      <c r="R403" s="14">
        <f>'120Nm 22mm 1.52m-min'!Q111</f>
        <v>385</v>
      </c>
      <c r="S403" s="26">
        <f>'120Nm 22mm 1.52m-min'!R111</f>
        <v>1</v>
      </c>
      <c r="T403" s="24"/>
      <c r="U403" s="24"/>
    </row>
    <row r="404" spans="1:21" hidden="1" x14ac:dyDescent="0.25">
      <c r="A404" s="24">
        <f>'240Nm 11mm 0.76m-min'!A111</f>
        <v>3193616</v>
      </c>
      <c r="B404" s="51">
        <f>Table156[[#This Row],[Durata d''esercizio min. Doppie corse]]/(Cycle_max*60*24)</f>
        <v>63.365396825396829</v>
      </c>
      <c r="C404" s="49">
        <f>'240Nm 11mm 0.76m-min'!B111</f>
        <v>1.151</v>
      </c>
      <c r="D404" s="24" t="str">
        <f>'240Nm 11mm 0.76m-min'!C111</f>
        <v>Tr18x8P4</v>
      </c>
      <c r="E404" s="24" t="str">
        <f>'240Nm 11mm 0.76m-min'!D111</f>
        <v>Tr</v>
      </c>
      <c r="F404" s="35">
        <f>'240Nm 11mm 0.76m-min'!E111</f>
        <v>18</v>
      </c>
      <c r="G404" s="14">
        <f>'240Nm 11mm 0.76m-min'!F111</f>
        <v>8</v>
      </c>
      <c r="H404" s="41">
        <f>'240Nm 11mm 0.76m-min'!G111</f>
        <v>4</v>
      </c>
      <c r="I404" s="24" t="str">
        <f>'240Nm 11mm 0.76m-min'!H111</f>
        <v>R</v>
      </c>
      <c r="J404" s="35">
        <f>'240Nm 11mm 0.76m-min'!I111</f>
        <v>28</v>
      </c>
      <c r="K404" s="35">
        <f>'240Nm 11mm 0.76m-min'!J111</f>
        <v>35</v>
      </c>
      <c r="L404" s="25">
        <f>'240Nm 11mm 0.76m-min'!K111</f>
        <v>16.190000000000001</v>
      </c>
      <c r="M404" s="24" t="str">
        <f>'240Nm 11mm 0.76m-min'!L111</f>
        <v>Acciaio inox</v>
      </c>
      <c r="N404" s="25">
        <f>'240Nm 11mm 0.76m-min'!M111</f>
        <v>143.29</v>
      </c>
      <c r="O404" s="37">
        <f>'240Nm 11mm 0.76m-min'!N111</f>
        <v>240</v>
      </c>
      <c r="P404" s="41">
        <f>'240Nm 11mm 0.76m-min'!O111</f>
        <v>11</v>
      </c>
      <c r="Q404" s="46">
        <f>'240Nm 11mm 0.76m-min'!P111</f>
        <v>0.76049999999999995</v>
      </c>
      <c r="R404" s="14">
        <f>'240Nm 11mm 0.76m-min'!Q111</f>
        <v>192.5</v>
      </c>
      <c r="S404" s="26">
        <f>'240Nm 11mm 0.76m-min'!R111</f>
        <v>1</v>
      </c>
      <c r="T404" s="24"/>
      <c r="U404" s="24"/>
    </row>
    <row r="405" spans="1:21" hidden="1" x14ac:dyDescent="0.25">
      <c r="A405" s="24">
        <f>'80Nm 33mm 2.28m-min'!A110</f>
        <v>3136506</v>
      </c>
      <c r="B405" s="51">
        <f>Table156[[#This Row],[Durata d''esercizio min. Doppie corse]]/(Cycle_max*60*24)</f>
        <v>62.232261904761906</v>
      </c>
      <c r="C405" s="49">
        <f>'80Nm 33mm 2.28m-min'!B110</f>
        <v>0.32500000000000001</v>
      </c>
      <c r="D405" s="24" t="str">
        <f>'80Nm 33mm 2.28m-min'!C110</f>
        <v>Tr16x4</v>
      </c>
      <c r="E405" s="24" t="str">
        <f>'80Nm 33mm 2.28m-min'!D110</f>
        <v>Tr</v>
      </c>
      <c r="F405" s="35">
        <f>'80Nm 33mm 2.28m-min'!E110</f>
        <v>16</v>
      </c>
      <c r="G405" s="14" t="e">
        <f>'80Nm 33mm 2.28m-min'!F110</f>
        <v>#N/A</v>
      </c>
      <c r="H405" s="41">
        <f>'80Nm 33mm 2.28m-min'!G110</f>
        <v>4</v>
      </c>
      <c r="I405" s="24" t="str">
        <f>'80Nm 33mm 2.28m-min'!H110</f>
        <v>J</v>
      </c>
      <c r="J405" s="35">
        <f>'80Nm 33mm 2.28m-min'!I110</f>
        <v>28</v>
      </c>
      <c r="K405" s="35">
        <f>'80Nm 33mm 2.28m-min'!J110</f>
        <v>35</v>
      </c>
      <c r="L405" s="25">
        <f>'80Nm 33mm 2.28m-min'!K110</f>
        <v>14.51</v>
      </c>
      <c r="M405" s="24" t="str">
        <f>'80Nm 33mm 2.28m-min'!L110</f>
        <v>Alluminio</v>
      </c>
      <c r="N405" s="25">
        <f>'80Nm 33mm 2.28m-min'!M110</f>
        <v>177.48</v>
      </c>
      <c r="O405" s="37">
        <f>'80Nm 33mm 2.28m-min'!N110</f>
        <v>80</v>
      </c>
      <c r="P405" s="41">
        <f>'80Nm 33mm 2.28m-min'!O110</f>
        <v>33</v>
      </c>
      <c r="Q405" s="46">
        <f>'80Nm 33mm 2.28m-min'!P110</f>
        <v>2.2810000000000001</v>
      </c>
      <c r="R405" s="14">
        <f>'80Nm 33mm 2.28m-min'!Q110</f>
        <v>577.5</v>
      </c>
      <c r="S405" s="26">
        <f>'80Nm 33mm 2.28m-min'!R110</f>
        <v>1</v>
      </c>
      <c r="T405" s="24"/>
      <c r="U405" s="24"/>
    </row>
    <row r="406" spans="1:21" hidden="1" x14ac:dyDescent="0.25">
      <c r="A406" s="24">
        <f>'120Nm 22mm 1.52m-min'!A112</f>
        <v>3136506</v>
      </c>
      <c r="B406" s="51">
        <f>Table156[[#This Row],[Durata d''esercizio min. Doppie corse]]/(Cycle_max*60*24)</f>
        <v>62.232261904761906</v>
      </c>
      <c r="C406" s="49">
        <f>'120Nm 22mm 1.52m-min'!B112</f>
        <v>0.45800000000000002</v>
      </c>
      <c r="D406" s="24" t="str">
        <f>'120Nm 22mm 1.52m-min'!C112</f>
        <v>Tr16x4</v>
      </c>
      <c r="E406" s="24" t="str">
        <f>'120Nm 22mm 1.52m-min'!D112</f>
        <v>Tr</v>
      </c>
      <c r="F406" s="35">
        <f>'120Nm 22mm 1.52m-min'!E112</f>
        <v>16</v>
      </c>
      <c r="G406" s="14" t="e">
        <f>'120Nm 22mm 1.52m-min'!F112</f>
        <v>#N/A</v>
      </c>
      <c r="H406" s="41">
        <f>'120Nm 22mm 1.52m-min'!G112</f>
        <v>4</v>
      </c>
      <c r="I406" s="24" t="str">
        <f>'120Nm 22mm 1.52m-min'!H112</f>
        <v>J</v>
      </c>
      <c r="J406" s="35">
        <f>'120Nm 22mm 1.52m-min'!I112</f>
        <v>28</v>
      </c>
      <c r="K406" s="35">
        <f>'120Nm 22mm 1.52m-min'!J112</f>
        <v>35</v>
      </c>
      <c r="L406" s="25">
        <f>'120Nm 22mm 1.52m-min'!K112</f>
        <v>14.51</v>
      </c>
      <c r="M406" s="24" t="str">
        <f>'120Nm 22mm 1.52m-min'!L112</f>
        <v>Alluminio</v>
      </c>
      <c r="N406" s="25">
        <f>'120Nm 22mm 1.52m-min'!M112</f>
        <v>177.48</v>
      </c>
      <c r="O406" s="37">
        <f>'120Nm 22mm 1.52m-min'!N112</f>
        <v>120</v>
      </c>
      <c r="P406" s="41">
        <f>'120Nm 22mm 1.52m-min'!O112</f>
        <v>22</v>
      </c>
      <c r="Q406" s="46">
        <f>'120Nm 22mm 1.52m-min'!P112</f>
        <v>1.5209999999999999</v>
      </c>
      <c r="R406" s="14">
        <f>'120Nm 22mm 1.52m-min'!Q112</f>
        <v>385</v>
      </c>
      <c r="S406" s="26">
        <f>'120Nm 22mm 1.52m-min'!R112</f>
        <v>1</v>
      </c>
      <c r="T406" s="24"/>
      <c r="U406" s="24"/>
    </row>
    <row r="407" spans="1:21" hidden="1" x14ac:dyDescent="0.25">
      <c r="A407" s="24">
        <f>'240Nm 11mm 0.76m-min'!A112</f>
        <v>3136506</v>
      </c>
      <c r="B407" s="51">
        <f>Table156[[#This Row],[Durata d''esercizio min. Doppie corse]]/(Cycle_max*60*24)</f>
        <v>62.232261904761906</v>
      </c>
      <c r="C407" s="49">
        <f>'240Nm 11mm 0.76m-min'!B112</f>
        <v>0.85599999999999998</v>
      </c>
      <c r="D407" s="24" t="str">
        <f>'240Nm 11mm 0.76m-min'!C112</f>
        <v>Tr16x4</v>
      </c>
      <c r="E407" s="24" t="str">
        <f>'240Nm 11mm 0.76m-min'!D112</f>
        <v>Tr</v>
      </c>
      <c r="F407" s="35">
        <f>'240Nm 11mm 0.76m-min'!E112</f>
        <v>16</v>
      </c>
      <c r="G407" s="14" t="e">
        <f>'240Nm 11mm 0.76m-min'!F112</f>
        <v>#N/A</v>
      </c>
      <c r="H407" s="41">
        <f>'240Nm 11mm 0.76m-min'!G112</f>
        <v>4</v>
      </c>
      <c r="I407" s="24" t="str">
        <f>'240Nm 11mm 0.76m-min'!H112</f>
        <v>J</v>
      </c>
      <c r="J407" s="35">
        <f>'240Nm 11mm 0.76m-min'!I112</f>
        <v>28</v>
      </c>
      <c r="K407" s="35">
        <f>'240Nm 11mm 0.76m-min'!J112</f>
        <v>35</v>
      </c>
      <c r="L407" s="25">
        <f>'240Nm 11mm 0.76m-min'!K112</f>
        <v>14.51</v>
      </c>
      <c r="M407" s="24" t="str">
        <f>'240Nm 11mm 0.76m-min'!L112</f>
        <v>Alluminio</v>
      </c>
      <c r="N407" s="25">
        <f>'240Nm 11mm 0.76m-min'!M112</f>
        <v>177.48</v>
      </c>
      <c r="O407" s="37">
        <f>'240Nm 11mm 0.76m-min'!N112</f>
        <v>240</v>
      </c>
      <c r="P407" s="41">
        <f>'240Nm 11mm 0.76m-min'!O112</f>
        <v>11</v>
      </c>
      <c r="Q407" s="46">
        <f>'240Nm 11mm 0.76m-min'!P112</f>
        <v>0.76049999999999995</v>
      </c>
      <c r="R407" s="14">
        <f>'240Nm 11mm 0.76m-min'!Q112</f>
        <v>192.5</v>
      </c>
      <c r="S407" s="26">
        <f>'240Nm 11mm 0.76m-min'!R112</f>
        <v>1</v>
      </c>
      <c r="T407" s="24"/>
      <c r="U407" s="24"/>
    </row>
    <row r="408" spans="1:21" hidden="1" x14ac:dyDescent="0.25">
      <c r="A408" s="24">
        <f>'80Nm 33mm 2.28m-min'!A111</f>
        <v>3006332</v>
      </c>
      <c r="B408" s="51">
        <f>Table156[[#This Row],[Durata d''esercizio min. Doppie corse]]/(Cycle_max*60*24)</f>
        <v>59.649444444444441</v>
      </c>
      <c r="C408" s="49">
        <f>'80Nm 33mm 2.28m-min'!B111</f>
        <v>0.47199999999999998</v>
      </c>
      <c r="D408" s="24" t="str">
        <f>'80Nm 33mm 2.28m-min'!C111</f>
        <v>Ds12x15</v>
      </c>
      <c r="E408" s="24" t="str">
        <f>'80Nm 33mm 2.28m-min'!D111</f>
        <v>Ds</v>
      </c>
      <c r="F408" s="35">
        <f>'80Nm 33mm 2.28m-min'!E111</f>
        <v>12</v>
      </c>
      <c r="G408" s="14" t="e">
        <f>'80Nm 33mm 2.28m-min'!F111</f>
        <v>#N/A</v>
      </c>
      <c r="H408" s="41">
        <f>'80Nm 33mm 2.28m-min'!G111</f>
        <v>15</v>
      </c>
      <c r="I408" s="24" t="str">
        <f>'80Nm 33mm 2.28m-min'!H111</f>
        <v>J</v>
      </c>
      <c r="J408" s="35">
        <f>'80Nm 33mm 2.28m-min'!I111</f>
        <v>28</v>
      </c>
      <c r="K408" s="35">
        <f>'80Nm 33mm 2.28m-min'!J111</f>
        <v>35</v>
      </c>
      <c r="L408" s="25" t="str">
        <f>'80Nm 33mm 2.28m-min'!K111</f>
        <v>Su richiesta</v>
      </c>
      <c r="M408" s="24" t="str">
        <f>'80Nm 33mm 2.28m-min'!L111</f>
        <v>Acciaio inox</v>
      </c>
      <c r="N408" s="25" t="str">
        <f>'80Nm 33mm 2.28m-min'!M111</f>
        <v>Su richiesta</v>
      </c>
      <c r="O408" s="37">
        <f>'80Nm 33mm 2.28m-min'!N111</f>
        <v>80</v>
      </c>
      <c r="P408" s="41">
        <f>'80Nm 33mm 2.28m-min'!O111</f>
        <v>33</v>
      </c>
      <c r="Q408" s="46">
        <f>'80Nm 33mm 2.28m-min'!P111</f>
        <v>2.2810000000000001</v>
      </c>
      <c r="R408" s="14">
        <f>'80Nm 33mm 2.28m-min'!Q111</f>
        <v>154</v>
      </c>
      <c r="S408" s="26">
        <f>'80Nm 33mm 2.28m-min'!R111</f>
        <v>1</v>
      </c>
      <c r="T408" s="24"/>
      <c r="U408" s="24"/>
    </row>
    <row r="409" spans="1:21" hidden="1" x14ac:dyDescent="0.25">
      <c r="A409" s="24">
        <f>'120Nm 22mm 1.52m-min'!A113</f>
        <v>3006332</v>
      </c>
      <c r="B409" s="51">
        <f>Table156[[#This Row],[Durata d''esercizio min. Doppie corse]]/(Cycle_max*60*24)</f>
        <v>59.649444444444441</v>
      </c>
      <c r="C409" s="49">
        <f>'120Nm 22mm 1.52m-min'!B113</f>
        <v>0.67700000000000005</v>
      </c>
      <c r="D409" s="24" t="str">
        <f>'120Nm 22mm 1.52m-min'!C113</f>
        <v>Ds12x15</v>
      </c>
      <c r="E409" s="24" t="str">
        <f>'120Nm 22mm 1.52m-min'!D113</f>
        <v>Ds</v>
      </c>
      <c r="F409" s="35">
        <f>'120Nm 22mm 1.52m-min'!E113</f>
        <v>12</v>
      </c>
      <c r="G409" s="14" t="e">
        <f>'120Nm 22mm 1.52m-min'!F113</f>
        <v>#N/A</v>
      </c>
      <c r="H409" s="41">
        <f>'120Nm 22mm 1.52m-min'!G113</f>
        <v>15</v>
      </c>
      <c r="I409" s="24" t="str">
        <f>'120Nm 22mm 1.52m-min'!H113</f>
        <v>J</v>
      </c>
      <c r="J409" s="35">
        <f>'120Nm 22mm 1.52m-min'!I113</f>
        <v>28</v>
      </c>
      <c r="K409" s="35">
        <f>'120Nm 22mm 1.52m-min'!J113</f>
        <v>35</v>
      </c>
      <c r="L409" s="25" t="str">
        <f>'120Nm 22mm 1.52m-min'!K113</f>
        <v>Su richiesta</v>
      </c>
      <c r="M409" s="24" t="str">
        <f>'120Nm 22mm 1.52m-min'!L113</f>
        <v>Acciaio inox</v>
      </c>
      <c r="N409" s="25" t="str">
        <f>'120Nm 22mm 1.52m-min'!M113</f>
        <v>Su richiesta</v>
      </c>
      <c r="O409" s="37">
        <f>'120Nm 22mm 1.52m-min'!N113</f>
        <v>120</v>
      </c>
      <c r="P409" s="41">
        <f>'120Nm 22mm 1.52m-min'!O113</f>
        <v>22</v>
      </c>
      <c r="Q409" s="46">
        <f>'120Nm 22mm 1.52m-min'!P113</f>
        <v>1.5209999999999999</v>
      </c>
      <c r="R409" s="14">
        <f>'120Nm 22mm 1.52m-min'!Q113</f>
        <v>102.66666666666667</v>
      </c>
      <c r="S409" s="26">
        <f>'120Nm 22mm 1.52m-min'!R113</f>
        <v>1</v>
      </c>
      <c r="T409" s="24"/>
      <c r="U409" s="24"/>
    </row>
    <row r="410" spans="1:21" hidden="1" x14ac:dyDescent="0.25">
      <c r="A410" s="24">
        <f>'240Nm 11mm 0.76m-min'!A113</f>
        <v>3006332</v>
      </c>
      <c r="B410" s="51">
        <f>Table156[[#This Row],[Durata d''esercizio min. Doppie corse]]/(Cycle_max*60*24)</f>
        <v>59.649444444444441</v>
      </c>
      <c r="C410" s="49">
        <f>'240Nm 11mm 0.76m-min'!B113</f>
        <v>1.2949999999999999</v>
      </c>
      <c r="D410" s="24" t="str">
        <f>'240Nm 11mm 0.76m-min'!C113</f>
        <v>Ds12x15</v>
      </c>
      <c r="E410" s="24" t="str">
        <f>'240Nm 11mm 0.76m-min'!D113</f>
        <v>Ds</v>
      </c>
      <c r="F410" s="35">
        <f>'240Nm 11mm 0.76m-min'!E113</f>
        <v>12</v>
      </c>
      <c r="G410" s="14" t="e">
        <f>'240Nm 11mm 0.76m-min'!F113</f>
        <v>#N/A</v>
      </c>
      <c r="H410" s="41">
        <f>'240Nm 11mm 0.76m-min'!G113</f>
        <v>15</v>
      </c>
      <c r="I410" s="24" t="str">
        <f>'240Nm 11mm 0.76m-min'!H113</f>
        <v>J</v>
      </c>
      <c r="J410" s="35">
        <f>'240Nm 11mm 0.76m-min'!I113</f>
        <v>28</v>
      </c>
      <c r="K410" s="35">
        <f>'240Nm 11mm 0.76m-min'!J113</f>
        <v>35</v>
      </c>
      <c r="L410" s="25" t="str">
        <f>'240Nm 11mm 0.76m-min'!K113</f>
        <v>Su richiesta</v>
      </c>
      <c r="M410" s="24" t="str">
        <f>'240Nm 11mm 0.76m-min'!L113</f>
        <v>Acciaio inox</v>
      </c>
      <c r="N410" s="25" t="str">
        <f>'240Nm 11mm 0.76m-min'!M113</f>
        <v>Su richiesta</v>
      </c>
      <c r="O410" s="37">
        <f>'240Nm 11mm 0.76m-min'!N113</f>
        <v>240</v>
      </c>
      <c r="P410" s="41">
        <f>'240Nm 11mm 0.76m-min'!O113</f>
        <v>11</v>
      </c>
      <c r="Q410" s="46">
        <f>'240Nm 11mm 0.76m-min'!P113</f>
        <v>0.76049999999999995</v>
      </c>
      <c r="R410" s="14">
        <f>'240Nm 11mm 0.76m-min'!Q113</f>
        <v>51.333333333333336</v>
      </c>
      <c r="S410" s="26">
        <f>'240Nm 11mm 0.76m-min'!R113</f>
        <v>1</v>
      </c>
      <c r="T410" s="24"/>
      <c r="U410" s="24"/>
    </row>
    <row r="411" spans="1:21" hidden="1" x14ac:dyDescent="0.25">
      <c r="A411" s="24">
        <f>'80Nm 33mm 2.28m-min'!A112</f>
        <v>2991745</v>
      </c>
      <c r="B411" s="51">
        <f>Table156[[#This Row],[Durata d''esercizio min. Doppie corse]]/(Cycle_max*60*24)</f>
        <v>59.360019841269839</v>
      </c>
      <c r="C411" s="49">
        <f>'80Nm 33mm 2.28m-min'!B112</f>
        <v>0.32500000000000001</v>
      </c>
      <c r="D411" s="24" t="str">
        <f>'80Nm 33mm 2.28m-min'!C112</f>
        <v>Tr16x4</v>
      </c>
      <c r="E411" s="24" t="str">
        <f>'80Nm 33mm 2.28m-min'!D112</f>
        <v>Tr</v>
      </c>
      <c r="F411" s="35">
        <f>'80Nm 33mm 2.28m-min'!E112</f>
        <v>16</v>
      </c>
      <c r="G411" s="14" t="e">
        <f>'80Nm 33mm 2.28m-min'!F112</f>
        <v>#N/A</v>
      </c>
      <c r="H411" s="41">
        <f>'80Nm 33mm 2.28m-min'!G112</f>
        <v>4</v>
      </c>
      <c r="I411" s="24" t="str">
        <f>'80Nm 33mm 2.28m-min'!H112</f>
        <v>W300</v>
      </c>
      <c r="J411" s="35">
        <f>'80Nm 33mm 2.28m-min'!I112</f>
        <v>28</v>
      </c>
      <c r="K411" s="35">
        <f>'80Nm 33mm 2.28m-min'!J112</f>
        <v>35</v>
      </c>
      <c r="L411" s="25">
        <f>'80Nm 33mm 2.28m-min'!K112</f>
        <v>17.68</v>
      </c>
      <c r="M411" s="24" t="str">
        <f>'80Nm 33mm 2.28m-min'!L112</f>
        <v>Alluminio</v>
      </c>
      <c r="N411" s="25">
        <f>'80Nm 33mm 2.28m-min'!M112</f>
        <v>177.48</v>
      </c>
      <c r="O411" s="37">
        <f>'80Nm 33mm 2.28m-min'!N112</f>
        <v>80</v>
      </c>
      <c r="P411" s="41">
        <f>'80Nm 33mm 2.28m-min'!O112</f>
        <v>33</v>
      </c>
      <c r="Q411" s="46">
        <f>'80Nm 33mm 2.28m-min'!P112</f>
        <v>2.2810000000000001</v>
      </c>
      <c r="R411" s="14">
        <f>'80Nm 33mm 2.28m-min'!Q112</f>
        <v>577.5</v>
      </c>
      <c r="S411" s="26">
        <f>'80Nm 33mm 2.28m-min'!R112</f>
        <v>1</v>
      </c>
      <c r="T411" s="24"/>
      <c r="U411" s="24"/>
    </row>
    <row r="412" spans="1:21" hidden="1" x14ac:dyDescent="0.25">
      <c r="A412" s="24">
        <f>'120Nm 22mm 1.52m-min'!A114</f>
        <v>2991745</v>
      </c>
      <c r="B412" s="51">
        <f>Table156[[#This Row],[Durata d''esercizio min. Doppie corse]]/(Cycle_max*60*24)</f>
        <v>59.360019841269839</v>
      </c>
      <c r="C412" s="49">
        <f>'120Nm 22mm 1.52m-min'!B114</f>
        <v>0.45800000000000002</v>
      </c>
      <c r="D412" s="24" t="str">
        <f>'120Nm 22mm 1.52m-min'!C114</f>
        <v>Tr16x4</v>
      </c>
      <c r="E412" s="24" t="str">
        <f>'120Nm 22mm 1.52m-min'!D114</f>
        <v>Tr</v>
      </c>
      <c r="F412" s="35">
        <f>'120Nm 22mm 1.52m-min'!E114</f>
        <v>16</v>
      </c>
      <c r="G412" s="14" t="e">
        <f>'120Nm 22mm 1.52m-min'!F114</f>
        <v>#N/A</v>
      </c>
      <c r="H412" s="41">
        <f>'120Nm 22mm 1.52m-min'!G114</f>
        <v>4</v>
      </c>
      <c r="I412" s="24" t="str">
        <f>'120Nm 22mm 1.52m-min'!H114</f>
        <v>W300</v>
      </c>
      <c r="J412" s="35">
        <f>'120Nm 22mm 1.52m-min'!I114</f>
        <v>28</v>
      </c>
      <c r="K412" s="35">
        <f>'120Nm 22mm 1.52m-min'!J114</f>
        <v>35</v>
      </c>
      <c r="L412" s="25">
        <f>'120Nm 22mm 1.52m-min'!K114</f>
        <v>17.68</v>
      </c>
      <c r="M412" s="24" t="str">
        <f>'120Nm 22mm 1.52m-min'!L114</f>
        <v>Alluminio</v>
      </c>
      <c r="N412" s="25">
        <f>'120Nm 22mm 1.52m-min'!M114</f>
        <v>177.48</v>
      </c>
      <c r="O412" s="37">
        <f>'120Nm 22mm 1.52m-min'!N114</f>
        <v>120</v>
      </c>
      <c r="P412" s="41">
        <f>'120Nm 22mm 1.52m-min'!O114</f>
        <v>22</v>
      </c>
      <c r="Q412" s="46">
        <f>'120Nm 22mm 1.52m-min'!P114</f>
        <v>1.5209999999999999</v>
      </c>
      <c r="R412" s="14">
        <f>'120Nm 22mm 1.52m-min'!Q114</f>
        <v>385</v>
      </c>
      <c r="S412" s="26">
        <f>'120Nm 22mm 1.52m-min'!R114</f>
        <v>1</v>
      </c>
      <c r="T412" s="24"/>
      <c r="U412" s="24"/>
    </row>
    <row r="413" spans="1:21" hidden="1" x14ac:dyDescent="0.25">
      <c r="A413" s="24">
        <f>'240Nm 11mm 0.76m-min'!A114</f>
        <v>2991745</v>
      </c>
      <c r="B413" s="51">
        <f>Table156[[#This Row],[Durata d''esercizio min. Doppie corse]]/(Cycle_max*60*24)</f>
        <v>59.360019841269839</v>
      </c>
      <c r="C413" s="49">
        <f>'240Nm 11mm 0.76m-min'!B114</f>
        <v>0.85599999999999998</v>
      </c>
      <c r="D413" s="24" t="str">
        <f>'240Nm 11mm 0.76m-min'!C114</f>
        <v>Tr16x4</v>
      </c>
      <c r="E413" s="24" t="str">
        <f>'240Nm 11mm 0.76m-min'!D114</f>
        <v>Tr</v>
      </c>
      <c r="F413" s="35">
        <f>'240Nm 11mm 0.76m-min'!E114</f>
        <v>16</v>
      </c>
      <c r="G413" s="14" t="e">
        <f>'240Nm 11mm 0.76m-min'!F114</f>
        <v>#N/A</v>
      </c>
      <c r="H413" s="41">
        <f>'240Nm 11mm 0.76m-min'!G114</f>
        <v>4</v>
      </c>
      <c r="I413" s="24" t="str">
        <f>'240Nm 11mm 0.76m-min'!H114</f>
        <v>W300</v>
      </c>
      <c r="J413" s="35">
        <f>'240Nm 11mm 0.76m-min'!I114</f>
        <v>28</v>
      </c>
      <c r="K413" s="35">
        <f>'240Nm 11mm 0.76m-min'!J114</f>
        <v>35</v>
      </c>
      <c r="L413" s="25">
        <f>'240Nm 11mm 0.76m-min'!K114</f>
        <v>17.68</v>
      </c>
      <c r="M413" s="24" t="str">
        <f>'240Nm 11mm 0.76m-min'!L114</f>
        <v>Alluminio</v>
      </c>
      <c r="N413" s="25">
        <f>'240Nm 11mm 0.76m-min'!M114</f>
        <v>177.48</v>
      </c>
      <c r="O413" s="37">
        <f>'240Nm 11mm 0.76m-min'!N114</f>
        <v>240</v>
      </c>
      <c r="P413" s="41">
        <f>'240Nm 11mm 0.76m-min'!O114</f>
        <v>11</v>
      </c>
      <c r="Q413" s="46">
        <f>'240Nm 11mm 0.76m-min'!P114</f>
        <v>0.76049999999999995</v>
      </c>
      <c r="R413" s="14">
        <f>'240Nm 11mm 0.76m-min'!Q114</f>
        <v>192.5</v>
      </c>
      <c r="S413" s="26">
        <f>'240Nm 11mm 0.76m-min'!R114</f>
        <v>1</v>
      </c>
      <c r="T413" s="24"/>
      <c r="U413" s="24"/>
    </row>
    <row r="414" spans="1:21" hidden="1" x14ac:dyDescent="0.25">
      <c r="A414" s="24">
        <f>'80Nm 33mm 2.28m-min'!A113</f>
        <v>2976481</v>
      </c>
      <c r="B414" s="51">
        <f>Table156[[#This Row],[Durata d''esercizio min. Doppie corse]]/(Cycle_max*60*24)</f>
        <v>59.057162698412696</v>
      </c>
      <c r="C414" s="49">
        <f>'80Nm 33mm 2.28m-min'!B113</f>
        <v>0.28699999999999998</v>
      </c>
      <c r="D414" s="24" t="str">
        <f>'80Nm 33mm 2.28m-min'!C113</f>
        <v>Tr14x4</v>
      </c>
      <c r="E414" s="24" t="str">
        <f>'80Nm 33mm 2.28m-min'!D113</f>
        <v>Tr</v>
      </c>
      <c r="F414" s="35">
        <f>'80Nm 33mm 2.28m-min'!E113</f>
        <v>14</v>
      </c>
      <c r="G414" s="14" t="e">
        <f>'80Nm 33mm 2.28m-min'!F113</f>
        <v>#N/A</v>
      </c>
      <c r="H414" s="41">
        <f>'80Nm 33mm 2.28m-min'!G113</f>
        <v>4</v>
      </c>
      <c r="I414" s="24" t="str">
        <f>'80Nm 33mm 2.28m-min'!H113</f>
        <v>J</v>
      </c>
      <c r="J414" s="35">
        <f>'80Nm 33mm 2.28m-min'!I113</f>
        <v>28</v>
      </c>
      <c r="K414" s="35">
        <f>'80Nm 33mm 2.28m-min'!J113</f>
        <v>35</v>
      </c>
      <c r="L414" s="25">
        <f>'80Nm 33mm 2.28m-min'!K113</f>
        <v>14.51</v>
      </c>
      <c r="M414" s="24" t="str">
        <f>'80Nm 33mm 2.28m-min'!L113</f>
        <v>Acciaio inox</v>
      </c>
      <c r="N414" s="25">
        <f>'80Nm 33mm 2.28m-min'!M113</f>
        <v>76.59</v>
      </c>
      <c r="O414" s="37">
        <f>'80Nm 33mm 2.28m-min'!N113</f>
        <v>80</v>
      </c>
      <c r="P414" s="41">
        <f>'80Nm 33mm 2.28m-min'!O113</f>
        <v>33</v>
      </c>
      <c r="Q414" s="46">
        <f>'80Nm 33mm 2.28m-min'!P113</f>
        <v>2.2810000000000001</v>
      </c>
      <c r="R414" s="14">
        <f>'80Nm 33mm 2.28m-min'!Q113</f>
        <v>577.5</v>
      </c>
      <c r="S414" s="26">
        <f>'80Nm 33mm 2.28m-min'!R113</f>
        <v>1</v>
      </c>
      <c r="T414" s="24"/>
      <c r="U414" s="24"/>
    </row>
    <row r="415" spans="1:21" hidden="1" x14ac:dyDescent="0.25">
      <c r="A415" s="24">
        <f>'120Nm 22mm 1.52m-min'!A115</f>
        <v>2976481</v>
      </c>
      <c r="B415" s="51">
        <f>Table156[[#This Row],[Durata d''esercizio min. Doppie corse]]/(Cycle_max*60*24)</f>
        <v>59.057162698412696</v>
      </c>
      <c r="C415" s="49">
        <f>'120Nm 22mm 1.52m-min'!B115</f>
        <v>0.40100000000000002</v>
      </c>
      <c r="D415" s="24" t="str">
        <f>'120Nm 22mm 1.52m-min'!C115</f>
        <v>Tr14x4</v>
      </c>
      <c r="E415" s="24" t="str">
        <f>'120Nm 22mm 1.52m-min'!D115</f>
        <v>Tr</v>
      </c>
      <c r="F415" s="35">
        <f>'120Nm 22mm 1.52m-min'!E115</f>
        <v>14</v>
      </c>
      <c r="G415" s="14" t="e">
        <f>'120Nm 22mm 1.52m-min'!F115</f>
        <v>#N/A</v>
      </c>
      <c r="H415" s="41">
        <f>'120Nm 22mm 1.52m-min'!G115</f>
        <v>4</v>
      </c>
      <c r="I415" s="24" t="str">
        <f>'120Nm 22mm 1.52m-min'!H115</f>
        <v>J</v>
      </c>
      <c r="J415" s="35">
        <f>'120Nm 22mm 1.52m-min'!I115</f>
        <v>28</v>
      </c>
      <c r="K415" s="35">
        <f>'120Nm 22mm 1.52m-min'!J115</f>
        <v>35</v>
      </c>
      <c r="L415" s="25">
        <f>'120Nm 22mm 1.52m-min'!K115</f>
        <v>14.51</v>
      </c>
      <c r="M415" s="24" t="str">
        <f>'120Nm 22mm 1.52m-min'!L115</f>
        <v>Acciaio inox</v>
      </c>
      <c r="N415" s="25">
        <f>'120Nm 22mm 1.52m-min'!M115</f>
        <v>76.59</v>
      </c>
      <c r="O415" s="37">
        <f>'120Nm 22mm 1.52m-min'!N115</f>
        <v>120</v>
      </c>
      <c r="P415" s="41">
        <f>'120Nm 22mm 1.52m-min'!O115</f>
        <v>22</v>
      </c>
      <c r="Q415" s="46">
        <f>'120Nm 22mm 1.52m-min'!P115</f>
        <v>1.5209999999999999</v>
      </c>
      <c r="R415" s="14">
        <f>'120Nm 22mm 1.52m-min'!Q115</f>
        <v>385</v>
      </c>
      <c r="S415" s="26">
        <f>'120Nm 22mm 1.52m-min'!R115</f>
        <v>1</v>
      </c>
      <c r="T415" s="24"/>
      <c r="U415" s="24"/>
    </row>
    <row r="416" spans="1:21" hidden="1" x14ac:dyDescent="0.25">
      <c r="A416" s="24">
        <f>'240Nm 11mm 0.76m-min'!A115</f>
        <v>2976481</v>
      </c>
      <c r="B416" s="51">
        <f>Table156[[#This Row],[Durata d''esercizio min. Doppie corse]]/(Cycle_max*60*24)</f>
        <v>59.057162698412696</v>
      </c>
      <c r="C416" s="49">
        <f>'240Nm 11mm 0.76m-min'!B115</f>
        <v>0.74199999999999999</v>
      </c>
      <c r="D416" s="24" t="str">
        <f>'240Nm 11mm 0.76m-min'!C115</f>
        <v>Tr14x4</v>
      </c>
      <c r="E416" s="24" t="str">
        <f>'240Nm 11mm 0.76m-min'!D115</f>
        <v>Tr</v>
      </c>
      <c r="F416" s="35">
        <f>'240Nm 11mm 0.76m-min'!E115</f>
        <v>14</v>
      </c>
      <c r="G416" s="14" t="e">
        <f>'240Nm 11mm 0.76m-min'!F115</f>
        <v>#N/A</v>
      </c>
      <c r="H416" s="41">
        <f>'240Nm 11mm 0.76m-min'!G115</f>
        <v>4</v>
      </c>
      <c r="I416" s="24" t="str">
        <f>'240Nm 11mm 0.76m-min'!H115</f>
        <v>J</v>
      </c>
      <c r="J416" s="35">
        <f>'240Nm 11mm 0.76m-min'!I115</f>
        <v>28</v>
      </c>
      <c r="K416" s="35">
        <f>'240Nm 11mm 0.76m-min'!J115</f>
        <v>35</v>
      </c>
      <c r="L416" s="25">
        <f>'240Nm 11mm 0.76m-min'!K115</f>
        <v>14.51</v>
      </c>
      <c r="M416" s="24" t="str">
        <f>'240Nm 11mm 0.76m-min'!L115</f>
        <v>Acciaio inox</v>
      </c>
      <c r="N416" s="25">
        <f>'240Nm 11mm 0.76m-min'!M115</f>
        <v>76.59</v>
      </c>
      <c r="O416" s="37">
        <f>'240Nm 11mm 0.76m-min'!N115</f>
        <v>240</v>
      </c>
      <c r="P416" s="41">
        <f>'240Nm 11mm 0.76m-min'!O115</f>
        <v>11</v>
      </c>
      <c r="Q416" s="46">
        <f>'240Nm 11mm 0.76m-min'!P115</f>
        <v>0.76049999999999995</v>
      </c>
      <c r="R416" s="14">
        <f>'240Nm 11mm 0.76m-min'!Q115</f>
        <v>192.5</v>
      </c>
      <c r="S416" s="26">
        <f>'240Nm 11mm 0.76m-min'!R115</f>
        <v>1</v>
      </c>
      <c r="T416" s="24"/>
      <c r="U416" s="24"/>
    </row>
    <row r="417" spans="1:21" hidden="1" x14ac:dyDescent="0.25">
      <c r="A417" s="24">
        <f>'80Nm 33mm 2.28m-min'!A114</f>
        <v>2972018</v>
      </c>
      <c r="B417" s="51">
        <f>Table156[[#This Row],[Durata d''esercizio min. Doppie corse]]/(Cycle_max*60*24)</f>
        <v>58.968611111111109</v>
      </c>
      <c r="C417" s="49">
        <f>'80Nm 33mm 2.28m-min'!B114</f>
        <v>0.40400000000000003</v>
      </c>
      <c r="D417" s="24" t="str">
        <f>'80Nm 33mm 2.28m-min'!C114</f>
        <v>Tr16x8P4</v>
      </c>
      <c r="E417" s="24" t="str">
        <f>'80Nm 33mm 2.28m-min'!D114</f>
        <v>Tr</v>
      </c>
      <c r="F417" s="35">
        <f>'80Nm 33mm 2.28m-min'!E114</f>
        <v>16</v>
      </c>
      <c r="G417" s="14">
        <f>'80Nm 33mm 2.28m-min'!F114</f>
        <v>8</v>
      </c>
      <c r="H417" s="41">
        <f>'80Nm 33mm 2.28m-min'!G114</f>
        <v>4</v>
      </c>
      <c r="I417" s="24" t="str">
        <f>'80Nm 33mm 2.28m-min'!H114</f>
        <v>J</v>
      </c>
      <c r="J417" s="35">
        <f>'80Nm 33mm 2.28m-min'!I114</f>
        <v>28</v>
      </c>
      <c r="K417" s="35">
        <f>'80Nm 33mm 2.28m-min'!J114</f>
        <v>35</v>
      </c>
      <c r="L417" s="25">
        <f>'80Nm 33mm 2.28m-min'!K114</f>
        <v>15.66</v>
      </c>
      <c r="M417" s="24" t="str">
        <f>'80Nm 33mm 2.28m-min'!L114</f>
        <v>Acciaio inox</v>
      </c>
      <c r="N417" s="25">
        <f>'80Nm 33mm 2.28m-min'!M114</f>
        <v>99.59</v>
      </c>
      <c r="O417" s="37">
        <f>'80Nm 33mm 2.28m-min'!N114</f>
        <v>80</v>
      </c>
      <c r="P417" s="41">
        <f>'80Nm 33mm 2.28m-min'!O114</f>
        <v>33</v>
      </c>
      <c r="Q417" s="46">
        <f>'80Nm 33mm 2.28m-min'!P114</f>
        <v>2.2810000000000001</v>
      </c>
      <c r="R417" s="14">
        <f>'80Nm 33mm 2.28m-min'!Q114</f>
        <v>577.5</v>
      </c>
      <c r="S417" s="26">
        <f>'80Nm 33mm 2.28m-min'!R114</f>
        <v>1</v>
      </c>
      <c r="T417" s="24"/>
      <c r="U417" s="24"/>
    </row>
    <row r="418" spans="1:21" hidden="1" x14ac:dyDescent="0.25">
      <c r="A418" s="24">
        <f>'120Nm 22mm 1.52m-min'!A116</f>
        <v>2972018</v>
      </c>
      <c r="B418" s="51">
        <f>Table156[[#This Row],[Durata d''esercizio min. Doppie corse]]/(Cycle_max*60*24)</f>
        <v>58.968611111111109</v>
      </c>
      <c r="C418" s="49">
        <f>'120Nm 22mm 1.52m-min'!B116</f>
        <v>0.57599999999999996</v>
      </c>
      <c r="D418" s="24" t="str">
        <f>'120Nm 22mm 1.52m-min'!C116</f>
        <v>Tr16x8P4</v>
      </c>
      <c r="E418" s="24" t="str">
        <f>'120Nm 22mm 1.52m-min'!D116</f>
        <v>Tr</v>
      </c>
      <c r="F418" s="35">
        <f>'120Nm 22mm 1.52m-min'!E116</f>
        <v>16</v>
      </c>
      <c r="G418" s="14">
        <f>'120Nm 22mm 1.52m-min'!F116</f>
        <v>8</v>
      </c>
      <c r="H418" s="41">
        <f>'120Nm 22mm 1.52m-min'!G116</f>
        <v>4</v>
      </c>
      <c r="I418" s="24" t="str">
        <f>'120Nm 22mm 1.52m-min'!H116</f>
        <v>J</v>
      </c>
      <c r="J418" s="35">
        <f>'120Nm 22mm 1.52m-min'!I116</f>
        <v>28</v>
      </c>
      <c r="K418" s="35">
        <f>'120Nm 22mm 1.52m-min'!J116</f>
        <v>35</v>
      </c>
      <c r="L418" s="25">
        <f>'120Nm 22mm 1.52m-min'!K116</f>
        <v>15.66</v>
      </c>
      <c r="M418" s="24" t="str">
        <f>'120Nm 22mm 1.52m-min'!L116</f>
        <v>Acciaio inox</v>
      </c>
      <c r="N418" s="25">
        <f>'120Nm 22mm 1.52m-min'!M116</f>
        <v>99.59</v>
      </c>
      <c r="O418" s="37">
        <f>'120Nm 22mm 1.52m-min'!N116</f>
        <v>120</v>
      </c>
      <c r="P418" s="41">
        <f>'120Nm 22mm 1.52m-min'!O116</f>
        <v>22</v>
      </c>
      <c r="Q418" s="46">
        <f>'120Nm 22mm 1.52m-min'!P116</f>
        <v>1.5209999999999999</v>
      </c>
      <c r="R418" s="14">
        <f>'120Nm 22mm 1.52m-min'!Q116</f>
        <v>385</v>
      </c>
      <c r="S418" s="26">
        <f>'120Nm 22mm 1.52m-min'!R116</f>
        <v>1</v>
      </c>
      <c r="T418" s="24"/>
      <c r="U418" s="24"/>
    </row>
    <row r="419" spans="1:21" hidden="1" x14ac:dyDescent="0.25">
      <c r="A419" s="24">
        <f>'240Nm 11mm 0.76m-min'!A116</f>
        <v>2972018</v>
      </c>
      <c r="B419" s="51">
        <f>Table156[[#This Row],[Durata d''esercizio min. Doppie corse]]/(Cycle_max*60*24)</f>
        <v>58.968611111111109</v>
      </c>
      <c r="C419" s="49">
        <f>'240Nm 11mm 0.76m-min'!B116</f>
        <v>1.0920000000000001</v>
      </c>
      <c r="D419" s="24" t="str">
        <f>'240Nm 11mm 0.76m-min'!C116</f>
        <v>Tr16x8P4</v>
      </c>
      <c r="E419" s="24" t="str">
        <f>'240Nm 11mm 0.76m-min'!D116</f>
        <v>Tr</v>
      </c>
      <c r="F419" s="35">
        <f>'240Nm 11mm 0.76m-min'!E116</f>
        <v>16</v>
      </c>
      <c r="G419" s="14">
        <f>'240Nm 11mm 0.76m-min'!F116</f>
        <v>8</v>
      </c>
      <c r="H419" s="41">
        <f>'240Nm 11mm 0.76m-min'!G116</f>
        <v>4</v>
      </c>
      <c r="I419" s="24" t="str">
        <f>'240Nm 11mm 0.76m-min'!H116</f>
        <v>J</v>
      </c>
      <c r="J419" s="35">
        <f>'240Nm 11mm 0.76m-min'!I116</f>
        <v>28</v>
      </c>
      <c r="K419" s="35">
        <f>'240Nm 11mm 0.76m-min'!J116</f>
        <v>35</v>
      </c>
      <c r="L419" s="25">
        <f>'240Nm 11mm 0.76m-min'!K116</f>
        <v>15.66</v>
      </c>
      <c r="M419" s="24" t="str">
        <f>'240Nm 11mm 0.76m-min'!L116</f>
        <v>Acciaio inox</v>
      </c>
      <c r="N419" s="25">
        <f>'240Nm 11mm 0.76m-min'!M116</f>
        <v>99.59</v>
      </c>
      <c r="O419" s="37">
        <f>'240Nm 11mm 0.76m-min'!N116</f>
        <v>240</v>
      </c>
      <c r="P419" s="41">
        <f>'240Nm 11mm 0.76m-min'!O116</f>
        <v>11</v>
      </c>
      <c r="Q419" s="46">
        <f>'240Nm 11mm 0.76m-min'!P116</f>
        <v>0.76049999999999995</v>
      </c>
      <c r="R419" s="14">
        <f>'240Nm 11mm 0.76m-min'!Q116</f>
        <v>192.5</v>
      </c>
      <c r="S419" s="26">
        <f>'240Nm 11mm 0.76m-min'!R116</f>
        <v>1</v>
      </c>
      <c r="T419" s="24"/>
      <c r="U419" s="24"/>
    </row>
    <row r="420" spans="1:21" hidden="1" x14ac:dyDescent="0.25">
      <c r="A420" s="24">
        <f>'80Nm 33mm 2.28m-min'!A115</f>
        <v>2902439</v>
      </c>
      <c r="B420" s="51">
        <f>Table156[[#This Row],[Durata d''esercizio min. Doppie corse]]/(Cycle_max*60*24)</f>
        <v>57.588075396825396</v>
      </c>
      <c r="C420" s="49">
        <f>'80Nm 33mm 2.28m-min'!B115</f>
        <v>0.32500000000000001</v>
      </c>
      <c r="D420" s="24" t="str">
        <f>'80Nm 33mm 2.28m-min'!C115</f>
        <v>Tr16x4</v>
      </c>
      <c r="E420" s="24" t="str">
        <f>'80Nm 33mm 2.28m-min'!D115</f>
        <v>Tr</v>
      </c>
      <c r="F420" s="35">
        <f>'80Nm 33mm 2.28m-min'!E115</f>
        <v>16</v>
      </c>
      <c r="G420" s="14" t="e">
        <f>'80Nm 33mm 2.28m-min'!F115</f>
        <v>#N/A</v>
      </c>
      <c r="H420" s="41">
        <f>'80Nm 33mm 2.28m-min'!G115</f>
        <v>4</v>
      </c>
      <c r="I420" s="24" t="str">
        <f>'80Nm 33mm 2.28m-min'!H115</f>
        <v>R</v>
      </c>
      <c r="J420" s="35">
        <f>'80Nm 33mm 2.28m-min'!I115</f>
        <v>28</v>
      </c>
      <c r="K420" s="35">
        <f>'80Nm 33mm 2.28m-min'!J115</f>
        <v>35</v>
      </c>
      <c r="L420" s="25">
        <f>'80Nm 33mm 2.28m-min'!K115</f>
        <v>12.47</v>
      </c>
      <c r="M420" s="24" t="str">
        <f>'80Nm 33mm 2.28m-min'!L115</f>
        <v>Alluminio</v>
      </c>
      <c r="N420" s="25">
        <f>'80Nm 33mm 2.28m-min'!M115</f>
        <v>177.48</v>
      </c>
      <c r="O420" s="37">
        <f>'80Nm 33mm 2.28m-min'!N115</f>
        <v>80</v>
      </c>
      <c r="P420" s="41">
        <f>'80Nm 33mm 2.28m-min'!O115</f>
        <v>33</v>
      </c>
      <c r="Q420" s="46">
        <f>'80Nm 33mm 2.28m-min'!P115</f>
        <v>2.2810000000000001</v>
      </c>
      <c r="R420" s="14">
        <f>'80Nm 33mm 2.28m-min'!Q115</f>
        <v>577.5</v>
      </c>
      <c r="S420" s="26">
        <f>'80Nm 33mm 2.28m-min'!R115</f>
        <v>1</v>
      </c>
      <c r="T420" s="24"/>
      <c r="U420" s="24"/>
    </row>
    <row r="421" spans="1:21" hidden="1" x14ac:dyDescent="0.25">
      <c r="A421" s="24">
        <f>'120Nm 22mm 1.52m-min'!A117</f>
        <v>2902439</v>
      </c>
      <c r="B421" s="51">
        <f>Table156[[#This Row],[Durata d''esercizio min. Doppie corse]]/(Cycle_max*60*24)</f>
        <v>57.588075396825396</v>
      </c>
      <c r="C421" s="49">
        <f>'120Nm 22mm 1.52m-min'!B117</f>
        <v>0.45800000000000002</v>
      </c>
      <c r="D421" s="24" t="str">
        <f>'120Nm 22mm 1.52m-min'!C117</f>
        <v>Tr16x4</v>
      </c>
      <c r="E421" s="24" t="str">
        <f>'120Nm 22mm 1.52m-min'!D117</f>
        <v>Tr</v>
      </c>
      <c r="F421" s="35">
        <f>'120Nm 22mm 1.52m-min'!E117</f>
        <v>16</v>
      </c>
      <c r="G421" s="14" t="e">
        <f>'120Nm 22mm 1.52m-min'!F117</f>
        <v>#N/A</v>
      </c>
      <c r="H421" s="41">
        <f>'120Nm 22mm 1.52m-min'!G117</f>
        <v>4</v>
      </c>
      <c r="I421" s="24" t="str">
        <f>'120Nm 22mm 1.52m-min'!H117</f>
        <v>R</v>
      </c>
      <c r="J421" s="35">
        <f>'120Nm 22mm 1.52m-min'!I117</f>
        <v>28</v>
      </c>
      <c r="K421" s="35">
        <f>'120Nm 22mm 1.52m-min'!J117</f>
        <v>35</v>
      </c>
      <c r="L421" s="25">
        <f>'120Nm 22mm 1.52m-min'!K117</f>
        <v>12.47</v>
      </c>
      <c r="M421" s="24" t="str">
        <f>'120Nm 22mm 1.52m-min'!L117</f>
        <v>Alluminio</v>
      </c>
      <c r="N421" s="25">
        <f>'120Nm 22mm 1.52m-min'!M117</f>
        <v>177.48</v>
      </c>
      <c r="O421" s="37">
        <f>'120Nm 22mm 1.52m-min'!N117</f>
        <v>120</v>
      </c>
      <c r="P421" s="41">
        <f>'120Nm 22mm 1.52m-min'!O117</f>
        <v>22</v>
      </c>
      <c r="Q421" s="46">
        <f>'120Nm 22mm 1.52m-min'!P117</f>
        <v>1.5209999999999999</v>
      </c>
      <c r="R421" s="14">
        <f>'120Nm 22mm 1.52m-min'!Q117</f>
        <v>385</v>
      </c>
      <c r="S421" s="26">
        <f>'120Nm 22mm 1.52m-min'!R117</f>
        <v>1</v>
      </c>
      <c r="T421" s="24"/>
      <c r="U421" s="24"/>
    </row>
    <row r="422" spans="1:21" hidden="1" x14ac:dyDescent="0.25">
      <c r="A422" s="24">
        <f>'240Nm 11mm 0.76m-min'!A117</f>
        <v>2902439</v>
      </c>
      <c r="B422" s="51">
        <f>Table156[[#This Row],[Durata d''esercizio min. Doppie corse]]/(Cycle_max*60*24)</f>
        <v>57.588075396825396</v>
      </c>
      <c r="C422" s="49">
        <f>'240Nm 11mm 0.76m-min'!B117</f>
        <v>0.85599999999999998</v>
      </c>
      <c r="D422" s="24" t="str">
        <f>'240Nm 11mm 0.76m-min'!C117</f>
        <v>Tr16x4</v>
      </c>
      <c r="E422" s="24" t="str">
        <f>'240Nm 11mm 0.76m-min'!D117</f>
        <v>Tr</v>
      </c>
      <c r="F422" s="35">
        <f>'240Nm 11mm 0.76m-min'!E117</f>
        <v>16</v>
      </c>
      <c r="G422" s="14" t="e">
        <f>'240Nm 11mm 0.76m-min'!F117</f>
        <v>#N/A</v>
      </c>
      <c r="H422" s="41">
        <f>'240Nm 11mm 0.76m-min'!G117</f>
        <v>4</v>
      </c>
      <c r="I422" s="24" t="str">
        <f>'240Nm 11mm 0.76m-min'!H117</f>
        <v>R</v>
      </c>
      <c r="J422" s="35">
        <f>'240Nm 11mm 0.76m-min'!I117</f>
        <v>28</v>
      </c>
      <c r="K422" s="35">
        <f>'240Nm 11mm 0.76m-min'!J117</f>
        <v>35</v>
      </c>
      <c r="L422" s="25">
        <f>'240Nm 11mm 0.76m-min'!K117</f>
        <v>12.47</v>
      </c>
      <c r="M422" s="24" t="str">
        <f>'240Nm 11mm 0.76m-min'!L117</f>
        <v>Alluminio</v>
      </c>
      <c r="N422" s="25">
        <f>'240Nm 11mm 0.76m-min'!M117</f>
        <v>177.48</v>
      </c>
      <c r="O422" s="37">
        <f>'240Nm 11mm 0.76m-min'!N117</f>
        <v>240</v>
      </c>
      <c r="P422" s="41">
        <f>'240Nm 11mm 0.76m-min'!O117</f>
        <v>11</v>
      </c>
      <c r="Q422" s="46">
        <f>'240Nm 11mm 0.76m-min'!P117</f>
        <v>0.76049999999999995</v>
      </c>
      <c r="R422" s="14">
        <f>'240Nm 11mm 0.76m-min'!Q117</f>
        <v>192.5</v>
      </c>
      <c r="S422" s="26">
        <f>'240Nm 11mm 0.76m-min'!R117</f>
        <v>1</v>
      </c>
      <c r="T422" s="24"/>
      <c r="U422" s="24"/>
    </row>
    <row r="423" spans="1:21" hidden="1" x14ac:dyDescent="0.25">
      <c r="A423" s="24">
        <f>'80Nm 33mm 2.28m-min'!A116</f>
        <v>2834743</v>
      </c>
      <c r="B423" s="51">
        <f>Table156[[#This Row],[Durata d''esercizio min. Doppie corse]]/(Cycle_max*60*24)</f>
        <v>56.244900793650793</v>
      </c>
      <c r="C423" s="49">
        <f>'80Nm 33mm 2.28m-min'!B116</f>
        <v>0.28699999999999998</v>
      </c>
      <c r="D423" s="24" t="str">
        <f>'80Nm 33mm 2.28m-min'!C116</f>
        <v>Tr14x4</v>
      </c>
      <c r="E423" s="24" t="str">
        <f>'80Nm 33mm 2.28m-min'!D116</f>
        <v>Tr</v>
      </c>
      <c r="F423" s="35">
        <f>'80Nm 33mm 2.28m-min'!E116</f>
        <v>14</v>
      </c>
      <c r="G423" s="14" t="e">
        <f>'80Nm 33mm 2.28m-min'!F116</f>
        <v>#N/A</v>
      </c>
      <c r="H423" s="41">
        <f>'80Nm 33mm 2.28m-min'!G116</f>
        <v>4</v>
      </c>
      <c r="I423" s="24" t="str">
        <f>'80Nm 33mm 2.28m-min'!H116</f>
        <v>W300</v>
      </c>
      <c r="J423" s="35">
        <f>'80Nm 33mm 2.28m-min'!I116</f>
        <v>28</v>
      </c>
      <c r="K423" s="35">
        <f>'80Nm 33mm 2.28m-min'!J116</f>
        <v>35</v>
      </c>
      <c r="L423" s="25">
        <f>'80Nm 33mm 2.28m-min'!K116</f>
        <v>17.68</v>
      </c>
      <c r="M423" s="24" t="str">
        <f>'80Nm 33mm 2.28m-min'!L116</f>
        <v>Acciaio inox</v>
      </c>
      <c r="N423" s="25">
        <f>'80Nm 33mm 2.28m-min'!M116</f>
        <v>76.59</v>
      </c>
      <c r="O423" s="37">
        <f>'80Nm 33mm 2.28m-min'!N116</f>
        <v>80</v>
      </c>
      <c r="P423" s="41">
        <f>'80Nm 33mm 2.28m-min'!O116</f>
        <v>33</v>
      </c>
      <c r="Q423" s="46">
        <f>'80Nm 33mm 2.28m-min'!P116</f>
        <v>2.2810000000000001</v>
      </c>
      <c r="R423" s="14">
        <f>'80Nm 33mm 2.28m-min'!Q116</f>
        <v>577.5</v>
      </c>
      <c r="S423" s="26">
        <f>'80Nm 33mm 2.28m-min'!R116</f>
        <v>1</v>
      </c>
      <c r="T423" s="24"/>
      <c r="U423" s="24"/>
    </row>
    <row r="424" spans="1:21" hidden="1" x14ac:dyDescent="0.25">
      <c r="A424" s="24">
        <f>'120Nm 22mm 1.52m-min'!A118</f>
        <v>2834743</v>
      </c>
      <c r="B424" s="51">
        <f>Table156[[#This Row],[Durata d''esercizio min. Doppie corse]]/(Cycle_max*60*24)</f>
        <v>56.244900793650793</v>
      </c>
      <c r="C424" s="49">
        <f>'120Nm 22mm 1.52m-min'!B118</f>
        <v>0.40100000000000002</v>
      </c>
      <c r="D424" s="24" t="str">
        <f>'120Nm 22mm 1.52m-min'!C118</f>
        <v>Tr14x4</v>
      </c>
      <c r="E424" s="24" t="str">
        <f>'120Nm 22mm 1.52m-min'!D118</f>
        <v>Tr</v>
      </c>
      <c r="F424" s="35">
        <f>'120Nm 22mm 1.52m-min'!E118</f>
        <v>14</v>
      </c>
      <c r="G424" s="14" t="e">
        <f>'120Nm 22mm 1.52m-min'!F118</f>
        <v>#N/A</v>
      </c>
      <c r="H424" s="41">
        <f>'120Nm 22mm 1.52m-min'!G118</f>
        <v>4</v>
      </c>
      <c r="I424" s="24" t="str">
        <f>'120Nm 22mm 1.52m-min'!H118</f>
        <v>W300</v>
      </c>
      <c r="J424" s="35">
        <f>'120Nm 22mm 1.52m-min'!I118</f>
        <v>28</v>
      </c>
      <c r="K424" s="35">
        <f>'120Nm 22mm 1.52m-min'!J118</f>
        <v>35</v>
      </c>
      <c r="L424" s="25">
        <f>'120Nm 22mm 1.52m-min'!K118</f>
        <v>17.68</v>
      </c>
      <c r="M424" s="24" t="str">
        <f>'120Nm 22mm 1.52m-min'!L118</f>
        <v>Acciaio inox</v>
      </c>
      <c r="N424" s="25">
        <f>'120Nm 22mm 1.52m-min'!M118</f>
        <v>76.59</v>
      </c>
      <c r="O424" s="37">
        <f>'120Nm 22mm 1.52m-min'!N118</f>
        <v>120</v>
      </c>
      <c r="P424" s="41">
        <f>'120Nm 22mm 1.52m-min'!O118</f>
        <v>22</v>
      </c>
      <c r="Q424" s="46">
        <f>'120Nm 22mm 1.52m-min'!P118</f>
        <v>1.5209999999999999</v>
      </c>
      <c r="R424" s="14">
        <f>'120Nm 22mm 1.52m-min'!Q118</f>
        <v>385</v>
      </c>
      <c r="S424" s="26">
        <f>'120Nm 22mm 1.52m-min'!R118</f>
        <v>1</v>
      </c>
      <c r="T424" s="24"/>
      <c r="U424" s="24"/>
    </row>
    <row r="425" spans="1:21" hidden="1" x14ac:dyDescent="0.25">
      <c r="A425" s="24">
        <f>'240Nm 11mm 0.76m-min'!A118</f>
        <v>2834743</v>
      </c>
      <c r="B425" s="51">
        <f>Table156[[#This Row],[Durata d''esercizio min. Doppie corse]]/(Cycle_max*60*24)</f>
        <v>56.244900793650793</v>
      </c>
      <c r="C425" s="49">
        <f>'240Nm 11mm 0.76m-min'!B118</f>
        <v>0.74199999999999999</v>
      </c>
      <c r="D425" s="24" t="str">
        <f>'240Nm 11mm 0.76m-min'!C118</f>
        <v>Tr14x4</v>
      </c>
      <c r="E425" s="24" t="str">
        <f>'240Nm 11mm 0.76m-min'!D118</f>
        <v>Tr</v>
      </c>
      <c r="F425" s="35">
        <f>'240Nm 11mm 0.76m-min'!E118</f>
        <v>14</v>
      </c>
      <c r="G425" s="14" t="e">
        <f>'240Nm 11mm 0.76m-min'!F118</f>
        <v>#N/A</v>
      </c>
      <c r="H425" s="41">
        <f>'240Nm 11mm 0.76m-min'!G118</f>
        <v>4</v>
      </c>
      <c r="I425" s="24" t="str">
        <f>'240Nm 11mm 0.76m-min'!H118</f>
        <v>W300</v>
      </c>
      <c r="J425" s="35">
        <f>'240Nm 11mm 0.76m-min'!I118</f>
        <v>28</v>
      </c>
      <c r="K425" s="35">
        <f>'240Nm 11mm 0.76m-min'!J118</f>
        <v>35</v>
      </c>
      <c r="L425" s="25">
        <f>'240Nm 11mm 0.76m-min'!K118</f>
        <v>17.68</v>
      </c>
      <c r="M425" s="24" t="str">
        <f>'240Nm 11mm 0.76m-min'!L118</f>
        <v>Acciaio inox</v>
      </c>
      <c r="N425" s="25">
        <f>'240Nm 11mm 0.76m-min'!M118</f>
        <v>76.59</v>
      </c>
      <c r="O425" s="37">
        <f>'240Nm 11mm 0.76m-min'!N118</f>
        <v>240</v>
      </c>
      <c r="P425" s="41">
        <f>'240Nm 11mm 0.76m-min'!O118</f>
        <v>11</v>
      </c>
      <c r="Q425" s="46">
        <f>'240Nm 11mm 0.76m-min'!P118</f>
        <v>0.76049999999999995</v>
      </c>
      <c r="R425" s="14">
        <f>'240Nm 11mm 0.76m-min'!Q118</f>
        <v>192.5</v>
      </c>
      <c r="S425" s="26">
        <f>'240Nm 11mm 0.76m-min'!R118</f>
        <v>1</v>
      </c>
      <c r="T425" s="24"/>
      <c r="U425" s="24"/>
    </row>
    <row r="426" spans="1:21" hidden="1" x14ac:dyDescent="0.25">
      <c r="A426" s="24">
        <f>'80Nm 33mm 2.28m-min'!A117</f>
        <v>2830493</v>
      </c>
      <c r="B426" s="51">
        <f>Table156[[#This Row],[Durata d''esercizio min. Doppie corse]]/(Cycle_max*60*24)</f>
        <v>56.160575396825394</v>
      </c>
      <c r="C426" s="49">
        <f>'80Nm 33mm 2.28m-min'!B117</f>
        <v>0.40400000000000003</v>
      </c>
      <c r="D426" s="24" t="str">
        <f>'80Nm 33mm 2.28m-min'!C117</f>
        <v>Tr16x8P4</v>
      </c>
      <c r="E426" s="24" t="str">
        <f>'80Nm 33mm 2.28m-min'!D117</f>
        <v>Tr</v>
      </c>
      <c r="F426" s="35">
        <f>'80Nm 33mm 2.28m-min'!E117</f>
        <v>16</v>
      </c>
      <c r="G426" s="14">
        <f>'80Nm 33mm 2.28m-min'!F117</f>
        <v>8</v>
      </c>
      <c r="H426" s="41">
        <f>'80Nm 33mm 2.28m-min'!G117</f>
        <v>4</v>
      </c>
      <c r="I426" s="24" t="str">
        <f>'80Nm 33mm 2.28m-min'!H117</f>
        <v>W300</v>
      </c>
      <c r="J426" s="35">
        <f>'80Nm 33mm 2.28m-min'!I117</f>
        <v>28</v>
      </c>
      <c r="K426" s="35">
        <f>'80Nm 33mm 2.28m-min'!J117</f>
        <v>35</v>
      </c>
      <c r="L426" s="25">
        <f>'80Nm 33mm 2.28m-min'!K117</f>
        <v>18.96</v>
      </c>
      <c r="M426" s="24" t="str">
        <f>'80Nm 33mm 2.28m-min'!L117</f>
        <v>Acciaio inox</v>
      </c>
      <c r="N426" s="25">
        <f>'80Nm 33mm 2.28m-min'!M117</f>
        <v>99.59</v>
      </c>
      <c r="O426" s="37">
        <f>'80Nm 33mm 2.28m-min'!N117</f>
        <v>80</v>
      </c>
      <c r="P426" s="41">
        <f>'80Nm 33mm 2.28m-min'!O117</f>
        <v>33</v>
      </c>
      <c r="Q426" s="46">
        <f>'80Nm 33mm 2.28m-min'!P117</f>
        <v>2.2810000000000001</v>
      </c>
      <c r="R426" s="14">
        <f>'80Nm 33mm 2.28m-min'!Q117</f>
        <v>577.5</v>
      </c>
      <c r="S426" s="26">
        <f>'80Nm 33mm 2.28m-min'!R117</f>
        <v>1</v>
      </c>
      <c r="T426" s="24"/>
      <c r="U426" s="24"/>
    </row>
    <row r="427" spans="1:21" hidden="1" x14ac:dyDescent="0.25">
      <c r="A427" s="24">
        <f>'120Nm 22mm 1.52m-min'!A119</f>
        <v>2830493</v>
      </c>
      <c r="B427" s="51">
        <f>Table156[[#This Row],[Durata d''esercizio min. Doppie corse]]/(Cycle_max*60*24)</f>
        <v>56.160575396825394</v>
      </c>
      <c r="C427" s="49">
        <f>'120Nm 22mm 1.52m-min'!B119</f>
        <v>0.57599999999999996</v>
      </c>
      <c r="D427" s="24" t="str">
        <f>'120Nm 22mm 1.52m-min'!C119</f>
        <v>Tr16x8P4</v>
      </c>
      <c r="E427" s="24" t="str">
        <f>'120Nm 22mm 1.52m-min'!D119</f>
        <v>Tr</v>
      </c>
      <c r="F427" s="35">
        <f>'120Nm 22mm 1.52m-min'!E119</f>
        <v>16</v>
      </c>
      <c r="G427" s="14">
        <f>'120Nm 22mm 1.52m-min'!F119</f>
        <v>8</v>
      </c>
      <c r="H427" s="41">
        <f>'120Nm 22mm 1.52m-min'!G119</f>
        <v>4</v>
      </c>
      <c r="I427" s="24" t="str">
        <f>'120Nm 22mm 1.52m-min'!H119</f>
        <v>W300</v>
      </c>
      <c r="J427" s="35">
        <f>'120Nm 22mm 1.52m-min'!I119</f>
        <v>28</v>
      </c>
      <c r="K427" s="35">
        <f>'120Nm 22mm 1.52m-min'!J119</f>
        <v>35</v>
      </c>
      <c r="L427" s="25">
        <f>'120Nm 22mm 1.52m-min'!K119</f>
        <v>18.96</v>
      </c>
      <c r="M427" s="24" t="str">
        <f>'120Nm 22mm 1.52m-min'!L119</f>
        <v>Acciaio inox</v>
      </c>
      <c r="N427" s="25">
        <f>'120Nm 22mm 1.52m-min'!M119</f>
        <v>99.59</v>
      </c>
      <c r="O427" s="37">
        <f>'120Nm 22mm 1.52m-min'!N119</f>
        <v>120</v>
      </c>
      <c r="P427" s="41">
        <f>'120Nm 22mm 1.52m-min'!O119</f>
        <v>22</v>
      </c>
      <c r="Q427" s="46">
        <f>'120Nm 22mm 1.52m-min'!P119</f>
        <v>1.5209999999999999</v>
      </c>
      <c r="R427" s="14">
        <f>'120Nm 22mm 1.52m-min'!Q119</f>
        <v>385</v>
      </c>
      <c r="S427" s="26">
        <f>'120Nm 22mm 1.52m-min'!R119</f>
        <v>1</v>
      </c>
      <c r="T427" s="24"/>
      <c r="U427" s="24"/>
    </row>
    <row r="428" spans="1:21" hidden="1" x14ac:dyDescent="0.25">
      <c r="A428" s="24">
        <f>'240Nm 11mm 0.76m-min'!A119</f>
        <v>2830493</v>
      </c>
      <c r="B428" s="51">
        <f>Table156[[#This Row],[Durata d''esercizio min. Doppie corse]]/(Cycle_max*60*24)</f>
        <v>56.160575396825394</v>
      </c>
      <c r="C428" s="49">
        <f>'240Nm 11mm 0.76m-min'!B119</f>
        <v>1.0920000000000001</v>
      </c>
      <c r="D428" s="24" t="str">
        <f>'240Nm 11mm 0.76m-min'!C119</f>
        <v>Tr16x8P4</v>
      </c>
      <c r="E428" s="24" t="str">
        <f>'240Nm 11mm 0.76m-min'!D119</f>
        <v>Tr</v>
      </c>
      <c r="F428" s="35">
        <f>'240Nm 11mm 0.76m-min'!E119</f>
        <v>16</v>
      </c>
      <c r="G428" s="14">
        <f>'240Nm 11mm 0.76m-min'!F119</f>
        <v>8</v>
      </c>
      <c r="H428" s="41">
        <f>'240Nm 11mm 0.76m-min'!G119</f>
        <v>4</v>
      </c>
      <c r="I428" s="24" t="str">
        <f>'240Nm 11mm 0.76m-min'!H119</f>
        <v>W300</v>
      </c>
      <c r="J428" s="35">
        <f>'240Nm 11mm 0.76m-min'!I119</f>
        <v>28</v>
      </c>
      <c r="K428" s="35">
        <f>'240Nm 11mm 0.76m-min'!J119</f>
        <v>35</v>
      </c>
      <c r="L428" s="25">
        <f>'240Nm 11mm 0.76m-min'!K119</f>
        <v>18.96</v>
      </c>
      <c r="M428" s="24" t="str">
        <f>'240Nm 11mm 0.76m-min'!L119</f>
        <v>Acciaio inox</v>
      </c>
      <c r="N428" s="25">
        <f>'240Nm 11mm 0.76m-min'!M119</f>
        <v>99.59</v>
      </c>
      <c r="O428" s="37">
        <f>'240Nm 11mm 0.76m-min'!N119</f>
        <v>240</v>
      </c>
      <c r="P428" s="41">
        <f>'240Nm 11mm 0.76m-min'!O119</f>
        <v>11</v>
      </c>
      <c r="Q428" s="46">
        <f>'240Nm 11mm 0.76m-min'!P119</f>
        <v>0.76049999999999995</v>
      </c>
      <c r="R428" s="14">
        <f>'240Nm 11mm 0.76m-min'!Q119</f>
        <v>192.5</v>
      </c>
      <c r="S428" s="26">
        <f>'240Nm 11mm 0.76m-min'!R119</f>
        <v>1</v>
      </c>
      <c r="T428" s="24"/>
      <c r="U428" s="24"/>
    </row>
    <row r="429" spans="1:21" hidden="1" x14ac:dyDescent="0.25">
      <c r="A429" s="24">
        <f>'80Nm 33mm 2.28m-min'!A118</f>
        <v>2778049</v>
      </c>
      <c r="B429" s="51">
        <f>Table156[[#This Row],[Durata d''esercizio min. Doppie corse]]/(Cycle_max*60*24)</f>
        <v>55.120019841269844</v>
      </c>
      <c r="C429" s="49">
        <f>'80Nm 33mm 2.28m-min'!B118</f>
        <v>0.36299999999999999</v>
      </c>
      <c r="D429" s="24" t="str">
        <f>'80Nm 33mm 2.28m-min'!C118</f>
        <v>Tr18x4</v>
      </c>
      <c r="E429" s="24" t="str">
        <f>'80Nm 33mm 2.28m-min'!D118</f>
        <v>Tr</v>
      </c>
      <c r="F429" s="35">
        <f>'80Nm 33mm 2.28m-min'!E118</f>
        <v>18</v>
      </c>
      <c r="G429" s="14" t="e">
        <f>'80Nm 33mm 2.28m-min'!F118</f>
        <v>#N/A</v>
      </c>
      <c r="H429" s="41">
        <f>'80Nm 33mm 2.28m-min'!G118</f>
        <v>4</v>
      </c>
      <c r="I429" s="24" t="str">
        <f>'80Nm 33mm 2.28m-min'!H118</f>
        <v>J</v>
      </c>
      <c r="J429" s="35">
        <f>'80Nm 33mm 2.28m-min'!I118</f>
        <v>28</v>
      </c>
      <c r="K429" s="35">
        <f>'80Nm 33mm 2.28m-min'!J118</f>
        <v>35</v>
      </c>
      <c r="L429" s="25">
        <f>'80Nm 33mm 2.28m-min'!K118</f>
        <v>13.36</v>
      </c>
      <c r="M429" s="24" t="str">
        <f>'80Nm 33mm 2.28m-min'!L118</f>
        <v>Acciaio C15</v>
      </c>
      <c r="N429" s="25">
        <f>'80Nm 33mm 2.28m-min'!M118</f>
        <v>25.99</v>
      </c>
      <c r="O429" s="37">
        <f>'80Nm 33mm 2.28m-min'!N118</f>
        <v>80</v>
      </c>
      <c r="P429" s="41">
        <f>'80Nm 33mm 2.28m-min'!O118</f>
        <v>33</v>
      </c>
      <c r="Q429" s="46">
        <f>'80Nm 33mm 2.28m-min'!P118</f>
        <v>2.2810000000000001</v>
      </c>
      <c r="R429" s="14">
        <f>'80Nm 33mm 2.28m-min'!Q118</f>
        <v>577.5</v>
      </c>
      <c r="S429" s="26">
        <f>'80Nm 33mm 2.28m-min'!R118</f>
        <v>1</v>
      </c>
      <c r="T429" s="24"/>
      <c r="U429" s="24"/>
    </row>
    <row r="430" spans="1:21" hidden="1" x14ac:dyDescent="0.25">
      <c r="A430" s="24">
        <f>'120Nm 22mm 1.52m-min'!A120</f>
        <v>2778049</v>
      </c>
      <c r="B430" s="51">
        <f>Table156[[#This Row],[Durata d''esercizio min. Doppie corse]]/(Cycle_max*60*24)</f>
        <v>55.120019841269844</v>
      </c>
      <c r="C430" s="49">
        <f>'120Nm 22mm 1.52m-min'!B120</f>
        <v>0.51500000000000001</v>
      </c>
      <c r="D430" s="24" t="str">
        <f>'120Nm 22mm 1.52m-min'!C120</f>
        <v>Tr18x4</v>
      </c>
      <c r="E430" s="24" t="str">
        <f>'120Nm 22mm 1.52m-min'!D120</f>
        <v>Tr</v>
      </c>
      <c r="F430" s="35">
        <f>'120Nm 22mm 1.52m-min'!E120</f>
        <v>18</v>
      </c>
      <c r="G430" s="14" t="e">
        <f>'120Nm 22mm 1.52m-min'!F120</f>
        <v>#N/A</v>
      </c>
      <c r="H430" s="41">
        <f>'120Nm 22mm 1.52m-min'!G120</f>
        <v>4</v>
      </c>
      <c r="I430" s="24" t="str">
        <f>'120Nm 22mm 1.52m-min'!H120</f>
        <v>J</v>
      </c>
      <c r="J430" s="35">
        <f>'120Nm 22mm 1.52m-min'!I120</f>
        <v>28</v>
      </c>
      <c r="K430" s="35">
        <f>'120Nm 22mm 1.52m-min'!J120</f>
        <v>35</v>
      </c>
      <c r="L430" s="25">
        <f>'120Nm 22mm 1.52m-min'!K120</f>
        <v>13.36</v>
      </c>
      <c r="M430" s="24" t="str">
        <f>'120Nm 22mm 1.52m-min'!L120</f>
        <v>Acciaio C15</v>
      </c>
      <c r="N430" s="25">
        <f>'120Nm 22mm 1.52m-min'!M120</f>
        <v>25.99</v>
      </c>
      <c r="O430" s="37">
        <f>'120Nm 22mm 1.52m-min'!N120</f>
        <v>120</v>
      </c>
      <c r="P430" s="41">
        <f>'120Nm 22mm 1.52m-min'!O120</f>
        <v>22</v>
      </c>
      <c r="Q430" s="46">
        <f>'120Nm 22mm 1.52m-min'!P120</f>
        <v>1.5209999999999999</v>
      </c>
      <c r="R430" s="14">
        <f>'120Nm 22mm 1.52m-min'!Q120</f>
        <v>385</v>
      </c>
      <c r="S430" s="26">
        <f>'120Nm 22mm 1.52m-min'!R120</f>
        <v>1</v>
      </c>
      <c r="T430" s="24"/>
      <c r="U430" s="24"/>
    </row>
    <row r="431" spans="1:21" hidden="1" x14ac:dyDescent="0.25">
      <c r="A431" s="24">
        <f>'240Nm 11mm 0.76m-min'!A120</f>
        <v>2778049</v>
      </c>
      <c r="B431" s="51">
        <f>Table156[[#This Row],[Durata d''esercizio min. Doppie corse]]/(Cycle_max*60*24)</f>
        <v>55.120019841269844</v>
      </c>
      <c r="C431" s="49">
        <f>'240Nm 11mm 0.76m-min'!B120</f>
        <v>0.96899999999999997</v>
      </c>
      <c r="D431" s="24" t="str">
        <f>'240Nm 11mm 0.76m-min'!C120</f>
        <v>Tr18x4</v>
      </c>
      <c r="E431" s="24" t="str">
        <f>'240Nm 11mm 0.76m-min'!D120</f>
        <v>Tr</v>
      </c>
      <c r="F431" s="35">
        <f>'240Nm 11mm 0.76m-min'!E120</f>
        <v>18</v>
      </c>
      <c r="G431" s="14" t="e">
        <f>'240Nm 11mm 0.76m-min'!F120</f>
        <v>#N/A</v>
      </c>
      <c r="H431" s="41">
        <f>'240Nm 11mm 0.76m-min'!G120</f>
        <v>4</v>
      </c>
      <c r="I431" s="24" t="str">
        <f>'240Nm 11mm 0.76m-min'!H120</f>
        <v>J</v>
      </c>
      <c r="J431" s="35">
        <f>'240Nm 11mm 0.76m-min'!I120</f>
        <v>28</v>
      </c>
      <c r="K431" s="35">
        <f>'240Nm 11mm 0.76m-min'!J120</f>
        <v>35</v>
      </c>
      <c r="L431" s="25">
        <f>'240Nm 11mm 0.76m-min'!K120</f>
        <v>13.36</v>
      </c>
      <c r="M431" s="24" t="str">
        <f>'240Nm 11mm 0.76m-min'!L120</f>
        <v>Acciaio C15</v>
      </c>
      <c r="N431" s="25">
        <f>'240Nm 11mm 0.76m-min'!M120</f>
        <v>25.99</v>
      </c>
      <c r="O431" s="37">
        <f>'240Nm 11mm 0.76m-min'!N120</f>
        <v>240</v>
      </c>
      <c r="P431" s="41">
        <f>'240Nm 11mm 0.76m-min'!O120</f>
        <v>11</v>
      </c>
      <c r="Q431" s="46">
        <f>'240Nm 11mm 0.76m-min'!P120</f>
        <v>0.76049999999999995</v>
      </c>
      <c r="R431" s="14">
        <f>'240Nm 11mm 0.76m-min'!Q120</f>
        <v>192.5</v>
      </c>
      <c r="S431" s="26">
        <f>'240Nm 11mm 0.76m-min'!R120</f>
        <v>1</v>
      </c>
      <c r="T431" s="24"/>
      <c r="U431" s="24"/>
    </row>
    <row r="432" spans="1:21" hidden="1" x14ac:dyDescent="0.25">
      <c r="A432" s="24">
        <f>'80Nm 33mm 2.28m-min'!A119</f>
        <v>2741495</v>
      </c>
      <c r="B432" s="51">
        <f>Table156[[#This Row],[Durata d''esercizio min. Doppie corse]]/(Cycle_max*60*24)</f>
        <v>54.39474206349206</v>
      </c>
      <c r="C432" s="49">
        <f>'80Nm 33mm 2.28m-min'!B119</f>
        <v>0.28699999999999998</v>
      </c>
      <c r="D432" s="24" t="str">
        <f>'80Nm 33mm 2.28m-min'!C119</f>
        <v>Tr14x4</v>
      </c>
      <c r="E432" s="24" t="str">
        <f>'80Nm 33mm 2.28m-min'!D119</f>
        <v>Tr</v>
      </c>
      <c r="F432" s="35">
        <f>'80Nm 33mm 2.28m-min'!E119</f>
        <v>14</v>
      </c>
      <c r="G432" s="14" t="e">
        <f>'80Nm 33mm 2.28m-min'!F119</f>
        <v>#N/A</v>
      </c>
      <c r="H432" s="41">
        <f>'80Nm 33mm 2.28m-min'!G119</f>
        <v>4</v>
      </c>
      <c r="I432" s="24" t="str">
        <f>'80Nm 33mm 2.28m-min'!H119</f>
        <v>R</v>
      </c>
      <c r="J432" s="35">
        <f>'80Nm 33mm 2.28m-min'!I119</f>
        <v>28</v>
      </c>
      <c r="K432" s="35">
        <f>'80Nm 33mm 2.28m-min'!J119</f>
        <v>35</v>
      </c>
      <c r="L432" s="25">
        <f>'80Nm 33mm 2.28m-min'!K119</f>
        <v>12.47</v>
      </c>
      <c r="M432" s="24" t="str">
        <f>'80Nm 33mm 2.28m-min'!L119</f>
        <v>Acciaio inox</v>
      </c>
      <c r="N432" s="25">
        <f>'80Nm 33mm 2.28m-min'!M119</f>
        <v>76.59</v>
      </c>
      <c r="O432" s="37">
        <f>'80Nm 33mm 2.28m-min'!N119</f>
        <v>80</v>
      </c>
      <c r="P432" s="41">
        <f>'80Nm 33mm 2.28m-min'!O119</f>
        <v>33</v>
      </c>
      <c r="Q432" s="46">
        <f>'80Nm 33mm 2.28m-min'!P119</f>
        <v>2.2810000000000001</v>
      </c>
      <c r="R432" s="14">
        <f>'80Nm 33mm 2.28m-min'!Q119</f>
        <v>577.5</v>
      </c>
      <c r="S432" s="26">
        <f>'80Nm 33mm 2.28m-min'!R119</f>
        <v>1</v>
      </c>
      <c r="T432" s="24"/>
      <c r="U432" s="24"/>
    </row>
    <row r="433" spans="1:21" hidden="1" x14ac:dyDescent="0.25">
      <c r="A433" s="24">
        <f>'120Nm 22mm 1.52m-min'!A121</f>
        <v>2741495</v>
      </c>
      <c r="B433" s="51">
        <f>Table156[[#This Row],[Durata d''esercizio min. Doppie corse]]/(Cycle_max*60*24)</f>
        <v>54.39474206349206</v>
      </c>
      <c r="C433" s="49">
        <f>'120Nm 22mm 1.52m-min'!B121</f>
        <v>0.40100000000000002</v>
      </c>
      <c r="D433" s="24" t="str">
        <f>'120Nm 22mm 1.52m-min'!C121</f>
        <v>Tr14x4</v>
      </c>
      <c r="E433" s="24" t="str">
        <f>'120Nm 22mm 1.52m-min'!D121</f>
        <v>Tr</v>
      </c>
      <c r="F433" s="35">
        <f>'120Nm 22mm 1.52m-min'!E121</f>
        <v>14</v>
      </c>
      <c r="G433" s="14" t="e">
        <f>'120Nm 22mm 1.52m-min'!F121</f>
        <v>#N/A</v>
      </c>
      <c r="H433" s="41">
        <f>'120Nm 22mm 1.52m-min'!G121</f>
        <v>4</v>
      </c>
      <c r="I433" s="24" t="str">
        <f>'120Nm 22mm 1.52m-min'!H121</f>
        <v>R</v>
      </c>
      <c r="J433" s="35">
        <f>'120Nm 22mm 1.52m-min'!I121</f>
        <v>28</v>
      </c>
      <c r="K433" s="35">
        <f>'120Nm 22mm 1.52m-min'!J121</f>
        <v>35</v>
      </c>
      <c r="L433" s="25">
        <f>'120Nm 22mm 1.52m-min'!K121</f>
        <v>12.47</v>
      </c>
      <c r="M433" s="24" t="str">
        <f>'120Nm 22mm 1.52m-min'!L121</f>
        <v>Acciaio inox</v>
      </c>
      <c r="N433" s="25">
        <f>'120Nm 22mm 1.52m-min'!M121</f>
        <v>76.59</v>
      </c>
      <c r="O433" s="37">
        <f>'120Nm 22mm 1.52m-min'!N121</f>
        <v>120</v>
      </c>
      <c r="P433" s="41">
        <f>'120Nm 22mm 1.52m-min'!O121</f>
        <v>22</v>
      </c>
      <c r="Q433" s="46">
        <f>'120Nm 22mm 1.52m-min'!P121</f>
        <v>1.5209999999999999</v>
      </c>
      <c r="R433" s="14">
        <f>'120Nm 22mm 1.52m-min'!Q121</f>
        <v>385</v>
      </c>
      <c r="S433" s="26">
        <f>'120Nm 22mm 1.52m-min'!R121</f>
        <v>1</v>
      </c>
      <c r="T433" s="24"/>
      <c r="U433" s="24"/>
    </row>
    <row r="434" spans="1:21" hidden="1" x14ac:dyDescent="0.25">
      <c r="A434" s="24">
        <f>'240Nm 11mm 0.76m-min'!A121</f>
        <v>2741495</v>
      </c>
      <c r="B434" s="51">
        <f>Table156[[#This Row],[Durata d''esercizio min. Doppie corse]]/(Cycle_max*60*24)</f>
        <v>54.39474206349206</v>
      </c>
      <c r="C434" s="49">
        <f>'240Nm 11mm 0.76m-min'!B121</f>
        <v>0.74199999999999999</v>
      </c>
      <c r="D434" s="24" t="str">
        <f>'240Nm 11mm 0.76m-min'!C121</f>
        <v>Tr14x4</v>
      </c>
      <c r="E434" s="24" t="str">
        <f>'240Nm 11mm 0.76m-min'!D121</f>
        <v>Tr</v>
      </c>
      <c r="F434" s="35">
        <f>'240Nm 11mm 0.76m-min'!E121</f>
        <v>14</v>
      </c>
      <c r="G434" s="14" t="e">
        <f>'240Nm 11mm 0.76m-min'!F121</f>
        <v>#N/A</v>
      </c>
      <c r="H434" s="41">
        <f>'240Nm 11mm 0.76m-min'!G121</f>
        <v>4</v>
      </c>
      <c r="I434" s="24" t="str">
        <f>'240Nm 11mm 0.76m-min'!H121</f>
        <v>R</v>
      </c>
      <c r="J434" s="35">
        <f>'240Nm 11mm 0.76m-min'!I121</f>
        <v>28</v>
      </c>
      <c r="K434" s="35">
        <f>'240Nm 11mm 0.76m-min'!J121</f>
        <v>35</v>
      </c>
      <c r="L434" s="25">
        <f>'240Nm 11mm 0.76m-min'!K121</f>
        <v>12.47</v>
      </c>
      <c r="M434" s="24" t="str">
        <f>'240Nm 11mm 0.76m-min'!L121</f>
        <v>Acciaio inox</v>
      </c>
      <c r="N434" s="25">
        <f>'240Nm 11mm 0.76m-min'!M121</f>
        <v>76.59</v>
      </c>
      <c r="O434" s="37">
        <f>'240Nm 11mm 0.76m-min'!N121</f>
        <v>240</v>
      </c>
      <c r="P434" s="41">
        <f>'240Nm 11mm 0.76m-min'!O121</f>
        <v>11</v>
      </c>
      <c r="Q434" s="46">
        <f>'240Nm 11mm 0.76m-min'!P121</f>
        <v>0.76049999999999995</v>
      </c>
      <c r="R434" s="14">
        <f>'240Nm 11mm 0.76m-min'!Q121</f>
        <v>192.5</v>
      </c>
      <c r="S434" s="26">
        <f>'240Nm 11mm 0.76m-min'!R121</f>
        <v>1</v>
      </c>
      <c r="T434" s="24"/>
      <c r="U434" s="24"/>
    </row>
    <row r="435" spans="1:21" hidden="1" x14ac:dyDescent="0.25">
      <c r="A435" s="24">
        <f>'80Nm 33mm 2.28m-min'!A120</f>
        <v>2737385</v>
      </c>
      <c r="B435" s="51">
        <f>Table156[[#This Row],[Durata d''esercizio min. Doppie corse]]/(Cycle_max*60*24)</f>
        <v>54.313194444444441</v>
      </c>
      <c r="C435" s="49">
        <f>'80Nm 33mm 2.28m-min'!B120</f>
        <v>0.40400000000000003</v>
      </c>
      <c r="D435" s="24" t="str">
        <f>'80Nm 33mm 2.28m-min'!C120</f>
        <v>Tr16x8P4</v>
      </c>
      <c r="E435" s="24" t="str">
        <f>'80Nm 33mm 2.28m-min'!D120</f>
        <v>Tr</v>
      </c>
      <c r="F435" s="35">
        <f>'80Nm 33mm 2.28m-min'!E120</f>
        <v>16</v>
      </c>
      <c r="G435" s="14">
        <f>'80Nm 33mm 2.28m-min'!F120</f>
        <v>8</v>
      </c>
      <c r="H435" s="41">
        <f>'80Nm 33mm 2.28m-min'!G120</f>
        <v>4</v>
      </c>
      <c r="I435" s="24" t="str">
        <f>'80Nm 33mm 2.28m-min'!H120</f>
        <v>R</v>
      </c>
      <c r="J435" s="35">
        <f>'80Nm 33mm 2.28m-min'!I120</f>
        <v>28</v>
      </c>
      <c r="K435" s="35">
        <f>'80Nm 33mm 2.28m-min'!J120</f>
        <v>35</v>
      </c>
      <c r="L435" s="25">
        <f>'80Nm 33mm 2.28m-min'!K120</f>
        <v>13.66</v>
      </c>
      <c r="M435" s="24" t="str">
        <f>'80Nm 33mm 2.28m-min'!L120</f>
        <v>Acciaio inox</v>
      </c>
      <c r="N435" s="25">
        <f>'80Nm 33mm 2.28m-min'!M120</f>
        <v>99.59</v>
      </c>
      <c r="O435" s="37">
        <f>'80Nm 33mm 2.28m-min'!N120</f>
        <v>80</v>
      </c>
      <c r="P435" s="41">
        <f>'80Nm 33mm 2.28m-min'!O120</f>
        <v>33</v>
      </c>
      <c r="Q435" s="46">
        <f>'80Nm 33mm 2.28m-min'!P120</f>
        <v>2.2810000000000001</v>
      </c>
      <c r="R435" s="14">
        <f>'80Nm 33mm 2.28m-min'!Q120</f>
        <v>577.5</v>
      </c>
      <c r="S435" s="26">
        <f>'80Nm 33mm 2.28m-min'!R120</f>
        <v>1</v>
      </c>
      <c r="T435" s="24"/>
      <c r="U435" s="24"/>
    </row>
    <row r="436" spans="1:21" hidden="1" x14ac:dyDescent="0.25">
      <c r="A436" s="24">
        <f>'120Nm 22mm 1.52m-min'!A122</f>
        <v>2737385</v>
      </c>
      <c r="B436" s="51">
        <f>Table156[[#This Row],[Durata d''esercizio min. Doppie corse]]/(Cycle_max*60*24)</f>
        <v>54.313194444444441</v>
      </c>
      <c r="C436" s="49">
        <f>'120Nm 22mm 1.52m-min'!B122</f>
        <v>0.57599999999999996</v>
      </c>
      <c r="D436" s="24" t="str">
        <f>'120Nm 22mm 1.52m-min'!C122</f>
        <v>Tr16x8P4</v>
      </c>
      <c r="E436" s="24" t="str">
        <f>'120Nm 22mm 1.52m-min'!D122</f>
        <v>Tr</v>
      </c>
      <c r="F436" s="35">
        <f>'120Nm 22mm 1.52m-min'!E122</f>
        <v>16</v>
      </c>
      <c r="G436" s="14">
        <f>'120Nm 22mm 1.52m-min'!F122</f>
        <v>8</v>
      </c>
      <c r="H436" s="41">
        <f>'120Nm 22mm 1.52m-min'!G122</f>
        <v>4</v>
      </c>
      <c r="I436" s="24" t="str">
        <f>'120Nm 22mm 1.52m-min'!H122</f>
        <v>R</v>
      </c>
      <c r="J436" s="35">
        <f>'120Nm 22mm 1.52m-min'!I122</f>
        <v>28</v>
      </c>
      <c r="K436" s="35">
        <f>'120Nm 22mm 1.52m-min'!J122</f>
        <v>35</v>
      </c>
      <c r="L436" s="25">
        <f>'120Nm 22mm 1.52m-min'!K122</f>
        <v>13.66</v>
      </c>
      <c r="M436" s="24" t="str">
        <f>'120Nm 22mm 1.52m-min'!L122</f>
        <v>Acciaio inox</v>
      </c>
      <c r="N436" s="25">
        <f>'120Nm 22mm 1.52m-min'!M122</f>
        <v>99.59</v>
      </c>
      <c r="O436" s="37">
        <f>'120Nm 22mm 1.52m-min'!N122</f>
        <v>120</v>
      </c>
      <c r="P436" s="41">
        <f>'120Nm 22mm 1.52m-min'!O122</f>
        <v>22</v>
      </c>
      <c r="Q436" s="46">
        <f>'120Nm 22mm 1.52m-min'!P122</f>
        <v>1.5209999999999999</v>
      </c>
      <c r="R436" s="14">
        <f>'120Nm 22mm 1.52m-min'!Q122</f>
        <v>385</v>
      </c>
      <c r="S436" s="26">
        <f>'120Nm 22mm 1.52m-min'!R122</f>
        <v>1</v>
      </c>
      <c r="T436" s="24"/>
      <c r="U436" s="24"/>
    </row>
    <row r="437" spans="1:21" hidden="1" x14ac:dyDescent="0.25">
      <c r="A437" s="24">
        <f>'240Nm 11mm 0.76m-min'!A122</f>
        <v>2737385</v>
      </c>
      <c r="B437" s="51">
        <f>Table156[[#This Row],[Durata d''esercizio min. Doppie corse]]/(Cycle_max*60*24)</f>
        <v>54.313194444444441</v>
      </c>
      <c r="C437" s="49">
        <f>'240Nm 11mm 0.76m-min'!B122</f>
        <v>1.0920000000000001</v>
      </c>
      <c r="D437" s="24" t="str">
        <f>'240Nm 11mm 0.76m-min'!C122</f>
        <v>Tr16x8P4</v>
      </c>
      <c r="E437" s="24" t="str">
        <f>'240Nm 11mm 0.76m-min'!D122</f>
        <v>Tr</v>
      </c>
      <c r="F437" s="35">
        <f>'240Nm 11mm 0.76m-min'!E122</f>
        <v>16</v>
      </c>
      <c r="G437" s="14">
        <f>'240Nm 11mm 0.76m-min'!F122</f>
        <v>8</v>
      </c>
      <c r="H437" s="41">
        <f>'240Nm 11mm 0.76m-min'!G122</f>
        <v>4</v>
      </c>
      <c r="I437" s="24" t="str">
        <f>'240Nm 11mm 0.76m-min'!H122</f>
        <v>R</v>
      </c>
      <c r="J437" s="35">
        <f>'240Nm 11mm 0.76m-min'!I122</f>
        <v>28</v>
      </c>
      <c r="K437" s="35">
        <f>'240Nm 11mm 0.76m-min'!J122</f>
        <v>35</v>
      </c>
      <c r="L437" s="25">
        <f>'240Nm 11mm 0.76m-min'!K122</f>
        <v>13.66</v>
      </c>
      <c r="M437" s="24" t="str">
        <f>'240Nm 11mm 0.76m-min'!L122</f>
        <v>Acciaio inox</v>
      </c>
      <c r="N437" s="25">
        <f>'240Nm 11mm 0.76m-min'!M122</f>
        <v>99.59</v>
      </c>
      <c r="O437" s="37">
        <f>'240Nm 11mm 0.76m-min'!N122</f>
        <v>240</v>
      </c>
      <c r="P437" s="41">
        <f>'240Nm 11mm 0.76m-min'!O122</f>
        <v>11</v>
      </c>
      <c r="Q437" s="46">
        <f>'240Nm 11mm 0.76m-min'!P122</f>
        <v>0.76049999999999995</v>
      </c>
      <c r="R437" s="14">
        <f>'240Nm 11mm 0.76m-min'!Q122</f>
        <v>192.5</v>
      </c>
      <c r="S437" s="26">
        <f>'240Nm 11mm 0.76m-min'!R122</f>
        <v>1</v>
      </c>
      <c r="T437" s="24"/>
      <c r="U437" s="24"/>
    </row>
    <row r="438" spans="1:21" hidden="1" x14ac:dyDescent="0.25">
      <c r="A438" s="24">
        <f>'80Nm 33mm 2.28m-min'!A121</f>
        <v>2681908</v>
      </c>
      <c r="B438" s="51">
        <f>Table156[[#This Row],[Durata d''esercizio min. Doppie corse]]/(Cycle_max*60*24)</f>
        <v>53.212460317460319</v>
      </c>
      <c r="C438" s="49">
        <f>'80Nm 33mm 2.28m-min'!B121</f>
        <v>3.0070000000000001</v>
      </c>
      <c r="D438" s="24" t="str">
        <f>'80Nm 33mm 2.28m-min'!C121</f>
        <v>Ds18x100</v>
      </c>
      <c r="E438" s="24" t="str">
        <f>'80Nm 33mm 2.28m-min'!D121</f>
        <v>Ds</v>
      </c>
      <c r="F438" s="35">
        <f>'80Nm 33mm 2.28m-min'!E121</f>
        <v>18</v>
      </c>
      <c r="G438" s="14" t="e">
        <f>'80Nm 33mm 2.28m-min'!F121</f>
        <v>#N/A</v>
      </c>
      <c r="H438" s="41">
        <f>'80Nm 33mm 2.28m-min'!G121</f>
        <v>100</v>
      </c>
      <c r="I438" s="24" t="str">
        <f>'80Nm 33mm 2.28m-min'!H121</f>
        <v>R</v>
      </c>
      <c r="J438" s="35">
        <f>'80Nm 33mm 2.28m-min'!I121</f>
        <v>28</v>
      </c>
      <c r="K438" s="35">
        <f>'80Nm 33mm 2.28m-min'!J121</f>
        <v>35</v>
      </c>
      <c r="L438" s="25">
        <f>'80Nm 33mm 2.28m-min'!K121</f>
        <v>22.78</v>
      </c>
      <c r="M438" s="24" t="str">
        <f>'80Nm 33mm 2.28m-min'!L121</f>
        <v>Alluminio</v>
      </c>
      <c r="N438" s="25">
        <f>'80Nm 33mm 2.28m-min'!M121</f>
        <v>243</v>
      </c>
      <c r="O438" s="37">
        <f>'80Nm 33mm 2.28m-min'!N121</f>
        <v>80</v>
      </c>
      <c r="P438" s="41">
        <f>'80Nm 33mm 2.28m-min'!O121</f>
        <v>33</v>
      </c>
      <c r="Q438" s="46">
        <f>'80Nm 33mm 2.28m-min'!P121</f>
        <v>2.2810000000000001</v>
      </c>
      <c r="R438" s="14">
        <f>'80Nm 33mm 2.28m-min'!Q121</f>
        <v>23.1</v>
      </c>
      <c r="S438" s="26">
        <f>'80Nm 33mm 2.28m-min'!R121</f>
        <v>1</v>
      </c>
      <c r="T438" s="24"/>
      <c r="U438" s="24"/>
    </row>
    <row r="439" spans="1:21" hidden="1" x14ac:dyDescent="0.25">
      <c r="A439" s="24">
        <f>'80Nm 33mm 2.28m-min'!A122</f>
        <v>2681908</v>
      </c>
      <c r="B439" s="51">
        <f>Table156[[#This Row],[Durata d''esercizio min. Doppie corse]]/(Cycle_max*60*24)</f>
        <v>53.212460317460319</v>
      </c>
      <c r="C439" s="49">
        <f>'80Nm 33mm 2.28m-min'!B122</f>
        <v>3.0070000000000001</v>
      </c>
      <c r="D439" s="24" t="str">
        <f>'80Nm 33mm 2.28m-min'!C122</f>
        <v>Ds18x100</v>
      </c>
      <c r="E439" s="24" t="str">
        <f>'80Nm 33mm 2.28m-min'!D122</f>
        <v>Ds</v>
      </c>
      <c r="F439" s="35">
        <f>'80Nm 33mm 2.28m-min'!E122</f>
        <v>18</v>
      </c>
      <c r="G439" s="14" t="e">
        <f>'80Nm 33mm 2.28m-min'!F122</f>
        <v>#N/A</v>
      </c>
      <c r="H439" s="41">
        <f>'80Nm 33mm 2.28m-min'!G122</f>
        <v>100</v>
      </c>
      <c r="I439" s="24" t="str">
        <f>'80Nm 33mm 2.28m-min'!H122</f>
        <v>R</v>
      </c>
      <c r="J439" s="35">
        <f>'80Nm 33mm 2.28m-min'!I122</f>
        <v>28</v>
      </c>
      <c r="K439" s="35">
        <f>'80Nm 33mm 2.28m-min'!J122</f>
        <v>35</v>
      </c>
      <c r="L439" s="25">
        <f>'80Nm 33mm 2.28m-min'!K122</f>
        <v>22.78</v>
      </c>
      <c r="M439" s="24" t="str">
        <f>'80Nm 33mm 2.28m-min'!L122</f>
        <v>Acciaio inox</v>
      </c>
      <c r="N439" s="25">
        <f>'80Nm 33mm 2.28m-min'!M122</f>
        <v>146.69999999999999</v>
      </c>
      <c r="O439" s="37">
        <f>'80Nm 33mm 2.28m-min'!N122</f>
        <v>80</v>
      </c>
      <c r="P439" s="41">
        <f>'80Nm 33mm 2.28m-min'!O122</f>
        <v>33</v>
      </c>
      <c r="Q439" s="46">
        <f>'80Nm 33mm 2.28m-min'!P122</f>
        <v>2.2810000000000001</v>
      </c>
      <c r="R439" s="14">
        <f>'80Nm 33mm 2.28m-min'!Q122</f>
        <v>23.1</v>
      </c>
      <c r="S439" s="26">
        <f>'80Nm 33mm 2.28m-min'!R122</f>
        <v>1</v>
      </c>
      <c r="T439" s="24"/>
      <c r="U439" s="24"/>
    </row>
    <row r="440" spans="1:21" hidden="1" x14ac:dyDescent="0.25">
      <c r="A440" s="24">
        <f>'120Nm 22mm 1.52m-min'!A123</f>
        <v>2681908</v>
      </c>
      <c r="B440" s="51">
        <f>Table156[[#This Row],[Durata d''esercizio min. Doppie corse]]/(Cycle_max*60*24)</f>
        <v>53.212460317460319</v>
      </c>
      <c r="C440" s="49">
        <f>'120Nm 22mm 1.52m-min'!B123</f>
        <v>4.4809999999999999</v>
      </c>
      <c r="D440" s="24" t="str">
        <f>'120Nm 22mm 1.52m-min'!C123</f>
        <v>Ds18x100</v>
      </c>
      <c r="E440" s="24" t="str">
        <f>'120Nm 22mm 1.52m-min'!D123</f>
        <v>Ds</v>
      </c>
      <c r="F440" s="35">
        <f>'120Nm 22mm 1.52m-min'!E123</f>
        <v>18</v>
      </c>
      <c r="G440" s="14" t="e">
        <f>'120Nm 22mm 1.52m-min'!F123</f>
        <v>#N/A</v>
      </c>
      <c r="H440" s="41">
        <f>'120Nm 22mm 1.52m-min'!G123</f>
        <v>100</v>
      </c>
      <c r="I440" s="24" t="str">
        <f>'120Nm 22mm 1.52m-min'!H123</f>
        <v>R</v>
      </c>
      <c r="J440" s="35">
        <f>'120Nm 22mm 1.52m-min'!I123</f>
        <v>28</v>
      </c>
      <c r="K440" s="35">
        <f>'120Nm 22mm 1.52m-min'!J123</f>
        <v>35</v>
      </c>
      <c r="L440" s="25">
        <f>'120Nm 22mm 1.52m-min'!K123</f>
        <v>22.78</v>
      </c>
      <c r="M440" s="24" t="str">
        <f>'120Nm 22mm 1.52m-min'!L123</f>
        <v>Alluminio</v>
      </c>
      <c r="N440" s="25">
        <f>'120Nm 22mm 1.52m-min'!M123</f>
        <v>243</v>
      </c>
      <c r="O440" s="37">
        <f>'120Nm 22mm 1.52m-min'!N123</f>
        <v>120</v>
      </c>
      <c r="P440" s="41">
        <f>'120Nm 22mm 1.52m-min'!O123</f>
        <v>22</v>
      </c>
      <c r="Q440" s="46">
        <f>'120Nm 22mm 1.52m-min'!P123</f>
        <v>1.5209999999999999</v>
      </c>
      <c r="R440" s="14">
        <f>'120Nm 22mm 1.52m-min'!Q123</f>
        <v>15.4</v>
      </c>
      <c r="S440" s="26">
        <f>'120Nm 22mm 1.52m-min'!R123</f>
        <v>1</v>
      </c>
      <c r="T440" s="24"/>
      <c r="U440" s="24"/>
    </row>
    <row r="441" spans="1:21" hidden="1" x14ac:dyDescent="0.25">
      <c r="A441" s="24">
        <f>'120Nm 22mm 1.52m-min'!A124</f>
        <v>2681908</v>
      </c>
      <c r="B441" s="51">
        <f>Table156[[#This Row],[Durata d''esercizio min. Doppie corse]]/(Cycle_max*60*24)</f>
        <v>53.212460317460319</v>
      </c>
      <c r="C441" s="49">
        <f>'120Nm 22mm 1.52m-min'!B124</f>
        <v>4.4809999999999999</v>
      </c>
      <c r="D441" s="24" t="str">
        <f>'120Nm 22mm 1.52m-min'!C124</f>
        <v>Ds18x100</v>
      </c>
      <c r="E441" s="24" t="str">
        <f>'120Nm 22mm 1.52m-min'!D124</f>
        <v>Ds</v>
      </c>
      <c r="F441" s="35">
        <f>'120Nm 22mm 1.52m-min'!E124</f>
        <v>18</v>
      </c>
      <c r="G441" s="14" t="e">
        <f>'120Nm 22mm 1.52m-min'!F124</f>
        <v>#N/A</v>
      </c>
      <c r="H441" s="41">
        <f>'120Nm 22mm 1.52m-min'!G124</f>
        <v>100</v>
      </c>
      <c r="I441" s="24" t="str">
        <f>'120Nm 22mm 1.52m-min'!H124</f>
        <v>R</v>
      </c>
      <c r="J441" s="35">
        <f>'120Nm 22mm 1.52m-min'!I124</f>
        <v>28</v>
      </c>
      <c r="K441" s="35">
        <f>'120Nm 22mm 1.52m-min'!J124</f>
        <v>35</v>
      </c>
      <c r="L441" s="25">
        <f>'120Nm 22mm 1.52m-min'!K124</f>
        <v>22.78</v>
      </c>
      <c r="M441" s="24" t="str">
        <f>'120Nm 22mm 1.52m-min'!L124</f>
        <v>Acciaio inox</v>
      </c>
      <c r="N441" s="25">
        <f>'120Nm 22mm 1.52m-min'!M124</f>
        <v>146.69999999999999</v>
      </c>
      <c r="O441" s="37">
        <f>'120Nm 22mm 1.52m-min'!N124</f>
        <v>120</v>
      </c>
      <c r="P441" s="41">
        <f>'120Nm 22mm 1.52m-min'!O124</f>
        <v>22</v>
      </c>
      <c r="Q441" s="46">
        <f>'120Nm 22mm 1.52m-min'!P124</f>
        <v>1.5209999999999999</v>
      </c>
      <c r="R441" s="14">
        <f>'120Nm 22mm 1.52m-min'!Q124</f>
        <v>15.4</v>
      </c>
      <c r="S441" s="26">
        <f>'120Nm 22mm 1.52m-min'!R124</f>
        <v>1</v>
      </c>
      <c r="T441" s="24"/>
      <c r="U441" s="24"/>
    </row>
    <row r="442" spans="1:21" hidden="1" x14ac:dyDescent="0.25">
      <c r="A442" s="24">
        <f>'240Nm 11mm 0.76m-min'!A123</f>
        <v>2681908</v>
      </c>
      <c r="B442" s="51">
        <f>Table156[[#This Row],[Durata d''esercizio min. Doppie corse]]/(Cycle_max*60*24)</f>
        <v>53.212460317460319</v>
      </c>
      <c r="C442" s="49">
        <f>'240Nm 11mm 0.76m-min'!B123</f>
        <v>8.9019999999999992</v>
      </c>
      <c r="D442" s="24" t="str">
        <f>'240Nm 11mm 0.76m-min'!C123</f>
        <v>Ds18x100</v>
      </c>
      <c r="E442" s="24" t="str">
        <f>'240Nm 11mm 0.76m-min'!D123</f>
        <v>Ds</v>
      </c>
      <c r="F442" s="35">
        <f>'240Nm 11mm 0.76m-min'!E123</f>
        <v>18</v>
      </c>
      <c r="G442" s="14" t="e">
        <f>'240Nm 11mm 0.76m-min'!F123</f>
        <v>#N/A</v>
      </c>
      <c r="H442" s="41">
        <f>'240Nm 11mm 0.76m-min'!G123</f>
        <v>100</v>
      </c>
      <c r="I442" s="24" t="str">
        <f>'240Nm 11mm 0.76m-min'!H123</f>
        <v>R</v>
      </c>
      <c r="J442" s="35">
        <f>'240Nm 11mm 0.76m-min'!I123</f>
        <v>28</v>
      </c>
      <c r="K442" s="35">
        <f>'240Nm 11mm 0.76m-min'!J123</f>
        <v>35</v>
      </c>
      <c r="L442" s="25">
        <f>'240Nm 11mm 0.76m-min'!K123</f>
        <v>22.78</v>
      </c>
      <c r="M442" s="24" t="str">
        <f>'240Nm 11mm 0.76m-min'!L123</f>
        <v>Alluminio</v>
      </c>
      <c r="N442" s="25">
        <f>'240Nm 11mm 0.76m-min'!M123</f>
        <v>243</v>
      </c>
      <c r="O442" s="37">
        <f>'240Nm 11mm 0.76m-min'!N123</f>
        <v>240</v>
      </c>
      <c r="P442" s="41">
        <f>'240Nm 11mm 0.76m-min'!O123</f>
        <v>11</v>
      </c>
      <c r="Q442" s="46">
        <f>'240Nm 11mm 0.76m-min'!P123</f>
        <v>0.76049999999999995</v>
      </c>
      <c r="R442" s="14">
        <f>'240Nm 11mm 0.76m-min'!Q123</f>
        <v>7.7</v>
      </c>
      <c r="S442" s="26">
        <f>'240Nm 11mm 0.76m-min'!R123</f>
        <v>1</v>
      </c>
      <c r="T442" s="24"/>
      <c r="U442" s="24"/>
    </row>
    <row r="443" spans="1:21" hidden="1" x14ac:dyDescent="0.25">
      <c r="A443" s="24">
        <f>'240Nm 11mm 0.76m-min'!A124</f>
        <v>2681908</v>
      </c>
      <c r="B443" s="51">
        <f>Table156[[#This Row],[Durata d''esercizio min. Doppie corse]]/(Cycle_max*60*24)</f>
        <v>53.212460317460319</v>
      </c>
      <c r="C443" s="49">
        <f>'240Nm 11mm 0.76m-min'!B124</f>
        <v>8.9019999999999992</v>
      </c>
      <c r="D443" s="24" t="str">
        <f>'240Nm 11mm 0.76m-min'!C124</f>
        <v>Ds18x100</v>
      </c>
      <c r="E443" s="24" t="str">
        <f>'240Nm 11mm 0.76m-min'!D124</f>
        <v>Ds</v>
      </c>
      <c r="F443" s="35">
        <f>'240Nm 11mm 0.76m-min'!E124</f>
        <v>18</v>
      </c>
      <c r="G443" s="14" t="e">
        <f>'240Nm 11mm 0.76m-min'!F124</f>
        <v>#N/A</v>
      </c>
      <c r="H443" s="41">
        <f>'240Nm 11mm 0.76m-min'!G124</f>
        <v>100</v>
      </c>
      <c r="I443" s="24" t="str">
        <f>'240Nm 11mm 0.76m-min'!H124</f>
        <v>R</v>
      </c>
      <c r="J443" s="35">
        <f>'240Nm 11mm 0.76m-min'!I124</f>
        <v>28</v>
      </c>
      <c r="K443" s="35">
        <f>'240Nm 11mm 0.76m-min'!J124</f>
        <v>35</v>
      </c>
      <c r="L443" s="25">
        <f>'240Nm 11mm 0.76m-min'!K124</f>
        <v>22.78</v>
      </c>
      <c r="M443" s="24" t="str">
        <f>'240Nm 11mm 0.76m-min'!L124</f>
        <v>Acciaio inox</v>
      </c>
      <c r="N443" s="25">
        <f>'240Nm 11mm 0.76m-min'!M124</f>
        <v>146.69999999999999</v>
      </c>
      <c r="O443" s="37">
        <f>'240Nm 11mm 0.76m-min'!N124</f>
        <v>240</v>
      </c>
      <c r="P443" s="41">
        <f>'240Nm 11mm 0.76m-min'!O124</f>
        <v>11</v>
      </c>
      <c r="Q443" s="46">
        <f>'240Nm 11mm 0.76m-min'!P124</f>
        <v>0.76049999999999995</v>
      </c>
      <c r="R443" s="14">
        <f>'240Nm 11mm 0.76m-min'!Q124</f>
        <v>7.7</v>
      </c>
      <c r="S443" s="26">
        <f>'240Nm 11mm 0.76m-min'!R124</f>
        <v>1</v>
      </c>
      <c r="T443" s="24"/>
      <c r="U443" s="24"/>
    </row>
    <row r="444" spans="1:21" hidden="1" x14ac:dyDescent="0.25">
      <c r="A444" s="24">
        <f>'80Nm 33mm 2.28m-min'!A123</f>
        <v>2645760</v>
      </c>
      <c r="B444" s="51">
        <f>Table156[[#This Row],[Durata d''esercizio min. Doppie corse]]/(Cycle_max*60*24)</f>
        <v>52.495238095238093</v>
      </c>
      <c r="C444" s="49">
        <f>'80Nm 33mm 2.28m-min'!B123</f>
        <v>0.36299999999999999</v>
      </c>
      <c r="D444" s="24" t="str">
        <f>'80Nm 33mm 2.28m-min'!C123</f>
        <v>Tr18x4</v>
      </c>
      <c r="E444" s="24" t="str">
        <f>'80Nm 33mm 2.28m-min'!D123</f>
        <v>Tr</v>
      </c>
      <c r="F444" s="35">
        <f>'80Nm 33mm 2.28m-min'!E123</f>
        <v>18</v>
      </c>
      <c r="G444" s="14" t="e">
        <f>'80Nm 33mm 2.28m-min'!F123</f>
        <v>#N/A</v>
      </c>
      <c r="H444" s="41">
        <f>'80Nm 33mm 2.28m-min'!G123</f>
        <v>4</v>
      </c>
      <c r="I444" s="24" t="str">
        <f>'80Nm 33mm 2.28m-min'!H123</f>
        <v>W300</v>
      </c>
      <c r="J444" s="35">
        <f>'80Nm 33mm 2.28m-min'!I123</f>
        <v>28</v>
      </c>
      <c r="K444" s="35">
        <f>'80Nm 33mm 2.28m-min'!J123</f>
        <v>35</v>
      </c>
      <c r="L444" s="25">
        <f>'80Nm 33mm 2.28m-min'!K123</f>
        <v>16.41</v>
      </c>
      <c r="M444" s="24" t="str">
        <f>'80Nm 33mm 2.28m-min'!L123</f>
        <v>Acciaio C15</v>
      </c>
      <c r="N444" s="25">
        <f>'80Nm 33mm 2.28m-min'!M123</f>
        <v>25.99</v>
      </c>
      <c r="O444" s="37">
        <f>'80Nm 33mm 2.28m-min'!N123</f>
        <v>80</v>
      </c>
      <c r="P444" s="41">
        <f>'80Nm 33mm 2.28m-min'!O123</f>
        <v>33</v>
      </c>
      <c r="Q444" s="46">
        <f>'80Nm 33mm 2.28m-min'!P123</f>
        <v>2.2810000000000001</v>
      </c>
      <c r="R444" s="14">
        <f>'80Nm 33mm 2.28m-min'!Q123</f>
        <v>577.5</v>
      </c>
      <c r="S444" s="26">
        <f>'80Nm 33mm 2.28m-min'!R123</f>
        <v>1</v>
      </c>
      <c r="T444" s="24"/>
      <c r="U444" s="24"/>
    </row>
    <row r="445" spans="1:21" hidden="1" x14ac:dyDescent="0.25">
      <c r="A445" s="24">
        <f>'120Nm 22mm 1.52m-min'!A125</f>
        <v>2645760</v>
      </c>
      <c r="B445" s="51">
        <f>Table156[[#This Row],[Durata d''esercizio min. Doppie corse]]/(Cycle_max*60*24)</f>
        <v>52.495238095238093</v>
      </c>
      <c r="C445" s="49">
        <f>'120Nm 22mm 1.52m-min'!B125</f>
        <v>0.51500000000000001</v>
      </c>
      <c r="D445" s="24" t="str">
        <f>'120Nm 22mm 1.52m-min'!C125</f>
        <v>Tr18x4</v>
      </c>
      <c r="E445" s="24" t="str">
        <f>'120Nm 22mm 1.52m-min'!D125</f>
        <v>Tr</v>
      </c>
      <c r="F445" s="35">
        <f>'120Nm 22mm 1.52m-min'!E125</f>
        <v>18</v>
      </c>
      <c r="G445" s="14" t="e">
        <f>'120Nm 22mm 1.52m-min'!F125</f>
        <v>#N/A</v>
      </c>
      <c r="H445" s="41">
        <f>'120Nm 22mm 1.52m-min'!G125</f>
        <v>4</v>
      </c>
      <c r="I445" s="24" t="str">
        <f>'120Nm 22mm 1.52m-min'!H125</f>
        <v>W300</v>
      </c>
      <c r="J445" s="35">
        <f>'120Nm 22mm 1.52m-min'!I125</f>
        <v>28</v>
      </c>
      <c r="K445" s="35">
        <f>'120Nm 22mm 1.52m-min'!J125</f>
        <v>35</v>
      </c>
      <c r="L445" s="25">
        <f>'120Nm 22mm 1.52m-min'!K125</f>
        <v>16.41</v>
      </c>
      <c r="M445" s="24" t="str">
        <f>'120Nm 22mm 1.52m-min'!L125</f>
        <v>Acciaio C15</v>
      </c>
      <c r="N445" s="25">
        <f>'120Nm 22mm 1.52m-min'!M125</f>
        <v>25.99</v>
      </c>
      <c r="O445" s="37">
        <f>'120Nm 22mm 1.52m-min'!N125</f>
        <v>120</v>
      </c>
      <c r="P445" s="41">
        <f>'120Nm 22mm 1.52m-min'!O125</f>
        <v>22</v>
      </c>
      <c r="Q445" s="46">
        <f>'120Nm 22mm 1.52m-min'!P125</f>
        <v>1.5209999999999999</v>
      </c>
      <c r="R445" s="14">
        <f>'120Nm 22mm 1.52m-min'!Q125</f>
        <v>385</v>
      </c>
      <c r="S445" s="26">
        <f>'120Nm 22mm 1.52m-min'!R125</f>
        <v>1</v>
      </c>
      <c r="T445" s="24"/>
      <c r="U445" s="24"/>
    </row>
    <row r="446" spans="1:21" hidden="1" x14ac:dyDescent="0.25">
      <c r="A446" s="24">
        <f>'240Nm 11mm 0.76m-min'!A125</f>
        <v>2645760</v>
      </c>
      <c r="B446" s="51">
        <f>Table156[[#This Row],[Durata d''esercizio min. Doppie corse]]/(Cycle_max*60*24)</f>
        <v>52.495238095238093</v>
      </c>
      <c r="C446" s="49">
        <f>'240Nm 11mm 0.76m-min'!B125</f>
        <v>0.96899999999999997</v>
      </c>
      <c r="D446" s="24" t="str">
        <f>'240Nm 11mm 0.76m-min'!C125</f>
        <v>Tr18x4</v>
      </c>
      <c r="E446" s="24" t="str">
        <f>'240Nm 11mm 0.76m-min'!D125</f>
        <v>Tr</v>
      </c>
      <c r="F446" s="35">
        <f>'240Nm 11mm 0.76m-min'!E125</f>
        <v>18</v>
      </c>
      <c r="G446" s="14" t="e">
        <f>'240Nm 11mm 0.76m-min'!F125</f>
        <v>#N/A</v>
      </c>
      <c r="H446" s="41">
        <f>'240Nm 11mm 0.76m-min'!G125</f>
        <v>4</v>
      </c>
      <c r="I446" s="24" t="str">
        <f>'240Nm 11mm 0.76m-min'!H125</f>
        <v>W300</v>
      </c>
      <c r="J446" s="35">
        <f>'240Nm 11mm 0.76m-min'!I125</f>
        <v>28</v>
      </c>
      <c r="K446" s="35">
        <f>'240Nm 11mm 0.76m-min'!J125</f>
        <v>35</v>
      </c>
      <c r="L446" s="25">
        <f>'240Nm 11mm 0.76m-min'!K125</f>
        <v>16.41</v>
      </c>
      <c r="M446" s="24" t="str">
        <f>'240Nm 11mm 0.76m-min'!L125</f>
        <v>Acciaio C15</v>
      </c>
      <c r="N446" s="25">
        <f>'240Nm 11mm 0.76m-min'!M125</f>
        <v>25.99</v>
      </c>
      <c r="O446" s="37">
        <f>'240Nm 11mm 0.76m-min'!N125</f>
        <v>240</v>
      </c>
      <c r="P446" s="41">
        <f>'240Nm 11mm 0.76m-min'!O125</f>
        <v>11</v>
      </c>
      <c r="Q446" s="46">
        <f>'240Nm 11mm 0.76m-min'!P125</f>
        <v>0.76049999999999995</v>
      </c>
      <c r="R446" s="14">
        <f>'240Nm 11mm 0.76m-min'!Q125</f>
        <v>192.5</v>
      </c>
      <c r="S446" s="26">
        <f>'240Nm 11mm 0.76m-min'!R125</f>
        <v>1</v>
      </c>
      <c r="T446" s="24"/>
      <c r="U446" s="24"/>
    </row>
    <row r="447" spans="1:21" hidden="1" x14ac:dyDescent="0.25">
      <c r="A447" s="24">
        <f>'80Nm 33mm 2.28m-min'!A124</f>
        <v>2611449</v>
      </c>
      <c r="B447" s="51">
        <f>Table156[[#This Row],[Durata d''esercizio min. Doppie corse]]/(Cycle_max*60*24)</f>
        <v>51.814464285714287</v>
      </c>
      <c r="C447" s="49">
        <f>'80Nm 33mm 2.28m-min'!B124</f>
        <v>0.69199999999999995</v>
      </c>
      <c r="D447" s="24" t="str">
        <f>'80Nm 33mm 2.28m-min'!C124</f>
        <v>Ds12x25</v>
      </c>
      <c r="E447" s="24" t="str">
        <f>'80Nm 33mm 2.28m-min'!D124</f>
        <v>Ds</v>
      </c>
      <c r="F447" s="35">
        <f>'80Nm 33mm 2.28m-min'!E124</f>
        <v>12</v>
      </c>
      <c r="G447" s="14" t="e">
        <f>'80Nm 33mm 2.28m-min'!F124</f>
        <v>#N/A</v>
      </c>
      <c r="H447" s="41">
        <f>'80Nm 33mm 2.28m-min'!G124</f>
        <v>25</v>
      </c>
      <c r="I447" s="24" t="str">
        <f>'80Nm 33mm 2.28m-min'!H124</f>
        <v>J</v>
      </c>
      <c r="J447" s="35">
        <f>'80Nm 33mm 2.28m-min'!I124</f>
        <v>28</v>
      </c>
      <c r="K447" s="35">
        <f>'80Nm 33mm 2.28m-min'!J124</f>
        <v>35</v>
      </c>
      <c r="L447" s="25">
        <f>'80Nm 33mm 2.28m-min'!K124</f>
        <v>24.16</v>
      </c>
      <c r="M447" s="24" t="str">
        <f>'80Nm 33mm 2.28m-min'!L124</f>
        <v>Acciaio inox</v>
      </c>
      <c r="N447" s="25">
        <f>'80Nm 33mm 2.28m-min'!M124</f>
        <v>78.599999999999994</v>
      </c>
      <c r="O447" s="37">
        <f>'80Nm 33mm 2.28m-min'!N124</f>
        <v>80</v>
      </c>
      <c r="P447" s="41">
        <f>'80Nm 33mm 2.28m-min'!O124</f>
        <v>33</v>
      </c>
      <c r="Q447" s="46">
        <f>'80Nm 33mm 2.28m-min'!P124</f>
        <v>2.2810000000000001</v>
      </c>
      <c r="R447" s="14">
        <f>'80Nm 33mm 2.28m-min'!Q124</f>
        <v>92.4</v>
      </c>
      <c r="S447" s="26">
        <f>'80Nm 33mm 2.28m-min'!R124</f>
        <v>1</v>
      </c>
      <c r="T447" s="24"/>
      <c r="U447" s="24"/>
    </row>
    <row r="448" spans="1:21" hidden="1" x14ac:dyDescent="0.25">
      <c r="A448" s="24">
        <f>'120Nm 22mm 1.52m-min'!A126</f>
        <v>2611449</v>
      </c>
      <c r="B448" s="51">
        <f>Table156[[#This Row],[Durata d''esercizio min. Doppie corse]]/(Cycle_max*60*24)</f>
        <v>51.814464285714287</v>
      </c>
      <c r="C448" s="49">
        <f>'120Nm 22mm 1.52m-min'!B126</f>
        <v>1.0069999999999999</v>
      </c>
      <c r="D448" s="24" t="str">
        <f>'120Nm 22mm 1.52m-min'!C126</f>
        <v>Ds12x25</v>
      </c>
      <c r="E448" s="24" t="str">
        <f>'120Nm 22mm 1.52m-min'!D126</f>
        <v>Ds</v>
      </c>
      <c r="F448" s="35">
        <f>'120Nm 22mm 1.52m-min'!E126</f>
        <v>12</v>
      </c>
      <c r="G448" s="14" t="e">
        <f>'120Nm 22mm 1.52m-min'!F126</f>
        <v>#N/A</v>
      </c>
      <c r="H448" s="41">
        <f>'120Nm 22mm 1.52m-min'!G126</f>
        <v>25</v>
      </c>
      <c r="I448" s="24" t="str">
        <f>'120Nm 22mm 1.52m-min'!H126</f>
        <v>J</v>
      </c>
      <c r="J448" s="35">
        <f>'120Nm 22mm 1.52m-min'!I126</f>
        <v>28</v>
      </c>
      <c r="K448" s="35">
        <f>'120Nm 22mm 1.52m-min'!J126</f>
        <v>35</v>
      </c>
      <c r="L448" s="25">
        <f>'120Nm 22mm 1.52m-min'!K126</f>
        <v>24.16</v>
      </c>
      <c r="M448" s="24" t="str">
        <f>'120Nm 22mm 1.52m-min'!L126</f>
        <v>Acciaio inox</v>
      </c>
      <c r="N448" s="25">
        <f>'120Nm 22mm 1.52m-min'!M126</f>
        <v>78.599999999999994</v>
      </c>
      <c r="O448" s="37">
        <f>'120Nm 22mm 1.52m-min'!N126</f>
        <v>120</v>
      </c>
      <c r="P448" s="41">
        <f>'120Nm 22mm 1.52m-min'!O126</f>
        <v>22</v>
      </c>
      <c r="Q448" s="46">
        <f>'120Nm 22mm 1.52m-min'!P126</f>
        <v>1.5209999999999999</v>
      </c>
      <c r="R448" s="14">
        <f>'120Nm 22mm 1.52m-min'!Q126</f>
        <v>61.6</v>
      </c>
      <c r="S448" s="26">
        <f>'120Nm 22mm 1.52m-min'!R126</f>
        <v>1</v>
      </c>
      <c r="T448" s="24"/>
      <c r="U448" s="24"/>
    </row>
    <row r="449" spans="1:21" hidden="1" x14ac:dyDescent="0.25">
      <c r="A449" s="24">
        <f>'240Nm 11mm 0.76m-min'!A126</f>
        <v>2611449</v>
      </c>
      <c r="B449" s="51">
        <f>Table156[[#This Row],[Durata d''esercizio min. Doppie corse]]/(Cycle_max*60*24)</f>
        <v>51.814464285714287</v>
      </c>
      <c r="C449" s="49">
        <f>'240Nm 11mm 0.76m-min'!B126</f>
        <v>1.9550000000000001</v>
      </c>
      <c r="D449" s="24" t="str">
        <f>'240Nm 11mm 0.76m-min'!C126</f>
        <v>Ds12x25</v>
      </c>
      <c r="E449" s="24" t="str">
        <f>'240Nm 11mm 0.76m-min'!D126</f>
        <v>Ds</v>
      </c>
      <c r="F449" s="35">
        <f>'240Nm 11mm 0.76m-min'!E126</f>
        <v>12</v>
      </c>
      <c r="G449" s="14" t="e">
        <f>'240Nm 11mm 0.76m-min'!F126</f>
        <v>#N/A</v>
      </c>
      <c r="H449" s="41">
        <f>'240Nm 11mm 0.76m-min'!G126</f>
        <v>25</v>
      </c>
      <c r="I449" s="24" t="str">
        <f>'240Nm 11mm 0.76m-min'!H126</f>
        <v>J</v>
      </c>
      <c r="J449" s="35">
        <f>'240Nm 11mm 0.76m-min'!I126</f>
        <v>28</v>
      </c>
      <c r="K449" s="35">
        <f>'240Nm 11mm 0.76m-min'!J126</f>
        <v>35</v>
      </c>
      <c r="L449" s="25">
        <f>'240Nm 11mm 0.76m-min'!K126</f>
        <v>24.16</v>
      </c>
      <c r="M449" s="24" t="str">
        <f>'240Nm 11mm 0.76m-min'!L126</f>
        <v>Acciaio inox</v>
      </c>
      <c r="N449" s="25">
        <f>'240Nm 11mm 0.76m-min'!M126</f>
        <v>78.599999999999994</v>
      </c>
      <c r="O449" s="37">
        <f>'240Nm 11mm 0.76m-min'!N126</f>
        <v>240</v>
      </c>
      <c r="P449" s="41">
        <f>'240Nm 11mm 0.76m-min'!O126</f>
        <v>11</v>
      </c>
      <c r="Q449" s="46">
        <f>'240Nm 11mm 0.76m-min'!P126</f>
        <v>0.76049999999999995</v>
      </c>
      <c r="R449" s="14">
        <f>'240Nm 11mm 0.76m-min'!Q126</f>
        <v>30.8</v>
      </c>
      <c r="S449" s="26">
        <f>'240Nm 11mm 0.76m-min'!R126</f>
        <v>1</v>
      </c>
      <c r="T449" s="24"/>
      <c r="U449" s="24"/>
    </row>
    <row r="450" spans="1:21" hidden="1" x14ac:dyDescent="0.25">
      <c r="A450" s="24">
        <f>'80Nm 33mm 2.28m-min'!A125</f>
        <v>2584231</v>
      </c>
      <c r="B450" s="51">
        <f>Table156[[#This Row],[Durata d''esercizio min. Doppie corse]]/(Cycle_max*60*24)</f>
        <v>51.274424603174602</v>
      </c>
      <c r="C450" s="49">
        <f>'80Nm 33mm 2.28m-min'!B125</f>
        <v>0.36299999999999999</v>
      </c>
      <c r="D450" s="24" t="str">
        <f>'80Nm 33mm 2.28m-min'!C125</f>
        <v>Tr18x4</v>
      </c>
      <c r="E450" s="24" t="str">
        <f>'80Nm 33mm 2.28m-min'!D125</f>
        <v>Tr</v>
      </c>
      <c r="F450" s="35">
        <f>'80Nm 33mm 2.28m-min'!E125</f>
        <v>18</v>
      </c>
      <c r="G450" s="14" t="e">
        <f>'80Nm 33mm 2.28m-min'!F125</f>
        <v>#N/A</v>
      </c>
      <c r="H450" s="41">
        <f>'80Nm 33mm 2.28m-min'!G125</f>
        <v>4</v>
      </c>
      <c r="I450" s="24" t="str">
        <f>'80Nm 33mm 2.28m-min'!H125</f>
        <v>R</v>
      </c>
      <c r="J450" s="35">
        <f>'80Nm 33mm 2.28m-min'!I125</f>
        <v>28</v>
      </c>
      <c r="K450" s="35">
        <f>'80Nm 33mm 2.28m-min'!J125</f>
        <v>35</v>
      </c>
      <c r="L450" s="25">
        <f>'80Nm 33mm 2.28m-min'!K125</f>
        <v>11.28</v>
      </c>
      <c r="M450" s="24" t="str">
        <f>'80Nm 33mm 2.28m-min'!L125</f>
        <v>Acciaio C15</v>
      </c>
      <c r="N450" s="25">
        <f>'80Nm 33mm 2.28m-min'!M125</f>
        <v>25.99</v>
      </c>
      <c r="O450" s="37">
        <f>'80Nm 33mm 2.28m-min'!N125</f>
        <v>80</v>
      </c>
      <c r="P450" s="41">
        <f>'80Nm 33mm 2.28m-min'!O125</f>
        <v>33</v>
      </c>
      <c r="Q450" s="46">
        <f>'80Nm 33mm 2.28m-min'!P125</f>
        <v>2.2810000000000001</v>
      </c>
      <c r="R450" s="14">
        <f>'80Nm 33mm 2.28m-min'!Q125</f>
        <v>577.5</v>
      </c>
      <c r="S450" s="26">
        <f>'80Nm 33mm 2.28m-min'!R125</f>
        <v>1</v>
      </c>
      <c r="T450" s="24"/>
      <c r="U450" s="24"/>
    </row>
    <row r="451" spans="1:21" hidden="1" x14ac:dyDescent="0.25">
      <c r="A451" s="24">
        <f>'120Nm 22mm 1.52m-min'!A127</f>
        <v>2584231</v>
      </c>
      <c r="B451" s="51">
        <f>Table156[[#This Row],[Durata d''esercizio min. Doppie corse]]/(Cycle_max*60*24)</f>
        <v>51.274424603174602</v>
      </c>
      <c r="C451" s="49">
        <f>'120Nm 22mm 1.52m-min'!B127</f>
        <v>0.51500000000000001</v>
      </c>
      <c r="D451" s="24" t="str">
        <f>'120Nm 22mm 1.52m-min'!C127</f>
        <v>Tr18x4</v>
      </c>
      <c r="E451" s="24" t="str">
        <f>'120Nm 22mm 1.52m-min'!D127</f>
        <v>Tr</v>
      </c>
      <c r="F451" s="35">
        <f>'120Nm 22mm 1.52m-min'!E127</f>
        <v>18</v>
      </c>
      <c r="G451" s="14" t="e">
        <f>'120Nm 22mm 1.52m-min'!F127</f>
        <v>#N/A</v>
      </c>
      <c r="H451" s="41">
        <f>'120Nm 22mm 1.52m-min'!G127</f>
        <v>4</v>
      </c>
      <c r="I451" s="24" t="str">
        <f>'120Nm 22mm 1.52m-min'!H127</f>
        <v>R</v>
      </c>
      <c r="J451" s="35">
        <f>'120Nm 22mm 1.52m-min'!I127</f>
        <v>28</v>
      </c>
      <c r="K451" s="35">
        <f>'120Nm 22mm 1.52m-min'!J127</f>
        <v>35</v>
      </c>
      <c r="L451" s="25">
        <f>'120Nm 22mm 1.52m-min'!K127</f>
        <v>11.28</v>
      </c>
      <c r="M451" s="24" t="str">
        <f>'120Nm 22mm 1.52m-min'!L127</f>
        <v>Acciaio C15</v>
      </c>
      <c r="N451" s="25">
        <f>'120Nm 22mm 1.52m-min'!M127</f>
        <v>25.99</v>
      </c>
      <c r="O451" s="37">
        <f>'120Nm 22mm 1.52m-min'!N127</f>
        <v>120</v>
      </c>
      <c r="P451" s="41">
        <f>'120Nm 22mm 1.52m-min'!O127</f>
        <v>22</v>
      </c>
      <c r="Q451" s="46">
        <f>'120Nm 22mm 1.52m-min'!P127</f>
        <v>1.5209999999999999</v>
      </c>
      <c r="R451" s="14">
        <f>'120Nm 22mm 1.52m-min'!Q127</f>
        <v>385</v>
      </c>
      <c r="S451" s="26">
        <f>'120Nm 22mm 1.52m-min'!R127</f>
        <v>1</v>
      </c>
      <c r="T451" s="24"/>
      <c r="U451" s="24"/>
    </row>
    <row r="452" spans="1:21" hidden="1" x14ac:dyDescent="0.25">
      <c r="A452" s="24">
        <f>'240Nm 11mm 0.76m-min'!A127</f>
        <v>2584231</v>
      </c>
      <c r="B452" s="51">
        <f>Table156[[#This Row],[Durata d''esercizio min. Doppie corse]]/(Cycle_max*60*24)</f>
        <v>51.274424603174602</v>
      </c>
      <c r="C452" s="49">
        <f>'240Nm 11mm 0.76m-min'!B127</f>
        <v>0.96899999999999997</v>
      </c>
      <c r="D452" s="24" t="str">
        <f>'240Nm 11mm 0.76m-min'!C127</f>
        <v>Tr18x4</v>
      </c>
      <c r="E452" s="24" t="str">
        <f>'240Nm 11mm 0.76m-min'!D127</f>
        <v>Tr</v>
      </c>
      <c r="F452" s="35">
        <f>'240Nm 11mm 0.76m-min'!E127</f>
        <v>18</v>
      </c>
      <c r="G452" s="14" t="e">
        <f>'240Nm 11mm 0.76m-min'!F127</f>
        <v>#N/A</v>
      </c>
      <c r="H452" s="41">
        <f>'240Nm 11mm 0.76m-min'!G127</f>
        <v>4</v>
      </c>
      <c r="I452" s="24" t="str">
        <f>'240Nm 11mm 0.76m-min'!H127</f>
        <v>R</v>
      </c>
      <c r="J452" s="35">
        <f>'240Nm 11mm 0.76m-min'!I127</f>
        <v>28</v>
      </c>
      <c r="K452" s="35">
        <f>'240Nm 11mm 0.76m-min'!J127</f>
        <v>35</v>
      </c>
      <c r="L452" s="25">
        <f>'240Nm 11mm 0.76m-min'!K127</f>
        <v>11.28</v>
      </c>
      <c r="M452" s="24" t="str">
        <f>'240Nm 11mm 0.76m-min'!L127</f>
        <v>Acciaio C15</v>
      </c>
      <c r="N452" s="25">
        <f>'240Nm 11mm 0.76m-min'!M127</f>
        <v>25.99</v>
      </c>
      <c r="O452" s="37">
        <f>'240Nm 11mm 0.76m-min'!N127</f>
        <v>240</v>
      </c>
      <c r="P452" s="41">
        <f>'240Nm 11mm 0.76m-min'!O127</f>
        <v>11</v>
      </c>
      <c r="Q452" s="46">
        <f>'240Nm 11mm 0.76m-min'!P127</f>
        <v>0.76049999999999995</v>
      </c>
      <c r="R452" s="14">
        <f>'240Nm 11mm 0.76m-min'!Q127</f>
        <v>192.5</v>
      </c>
      <c r="S452" s="26">
        <f>'240Nm 11mm 0.76m-min'!R127</f>
        <v>1</v>
      </c>
      <c r="T452" s="24"/>
      <c r="U452" s="24"/>
    </row>
    <row r="453" spans="1:21" hidden="1" x14ac:dyDescent="0.25">
      <c r="A453" s="24">
        <f>'80Nm 33mm 2.28m-min'!A126</f>
        <v>2430792</v>
      </c>
      <c r="B453" s="51">
        <f>Table156[[#This Row],[Durata d''esercizio min. Doppie corse]]/(Cycle_max*60*24)</f>
        <v>48.23</v>
      </c>
      <c r="C453" s="49">
        <f>'80Nm 33mm 2.28m-min'!B126</f>
        <v>0.32500000000000001</v>
      </c>
      <c r="D453" s="24" t="str">
        <f>'80Nm 33mm 2.28m-min'!C126</f>
        <v>Tr16x4</v>
      </c>
      <c r="E453" s="24" t="str">
        <f>'80Nm 33mm 2.28m-min'!D126</f>
        <v>Tr</v>
      </c>
      <c r="F453" s="35">
        <f>'80Nm 33mm 2.28m-min'!E126</f>
        <v>16</v>
      </c>
      <c r="G453" s="14" t="e">
        <f>'80Nm 33mm 2.28m-min'!F126</f>
        <v>#N/A</v>
      </c>
      <c r="H453" s="41">
        <f>'80Nm 33mm 2.28m-min'!G126</f>
        <v>4</v>
      </c>
      <c r="I453" s="24" t="str">
        <f>'80Nm 33mm 2.28m-min'!H126</f>
        <v>J</v>
      </c>
      <c r="J453" s="35">
        <f>'80Nm 33mm 2.28m-min'!I126</f>
        <v>28</v>
      </c>
      <c r="K453" s="35">
        <f>'80Nm 33mm 2.28m-min'!J126</f>
        <v>35</v>
      </c>
      <c r="L453" s="25">
        <f>'80Nm 33mm 2.28m-min'!K126</f>
        <v>14.51</v>
      </c>
      <c r="M453" s="24" t="str">
        <f>'80Nm 33mm 2.28m-min'!L126</f>
        <v>Acciaio C15</v>
      </c>
      <c r="N453" s="25">
        <f>'80Nm 33mm 2.28m-min'!M126</f>
        <v>19.09</v>
      </c>
      <c r="O453" s="37">
        <f>'80Nm 33mm 2.28m-min'!N126</f>
        <v>80</v>
      </c>
      <c r="P453" s="41">
        <f>'80Nm 33mm 2.28m-min'!O126</f>
        <v>33</v>
      </c>
      <c r="Q453" s="46">
        <f>'80Nm 33mm 2.28m-min'!P126</f>
        <v>2.2810000000000001</v>
      </c>
      <c r="R453" s="14">
        <f>'80Nm 33mm 2.28m-min'!Q126</f>
        <v>577.5</v>
      </c>
      <c r="S453" s="26">
        <f>'80Nm 33mm 2.28m-min'!R126</f>
        <v>1</v>
      </c>
      <c r="T453" s="24"/>
      <c r="U453" s="24"/>
    </row>
    <row r="454" spans="1:21" hidden="1" x14ac:dyDescent="0.25">
      <c r="A454" s="24">
        <f>'120Nm 22mm 1.52m-min'!A128</f>
        <v>2430792</v>
      </c>
      <c r="B454" s="51">
        <f>Table156[[#This Row],[Durata d''esercizio min. Doppie corse]]/(Cycle_max*60*24)</f>
        <v>48.23</v>
      </c>
      <c r="C454" s="49">
        <f>'120Nm 22mm 1.52m-min'!B128</f>
        <v>0.45800000000000002</v>
      </c>
      <c r="D454" s="24" t="str">
        <f>'120Nm 22mm 1.52m-min'!C128</f>
        <v>Tr16x4</v>
      </c>
      <c r="E454" s="24" t="str">
        <f>'120Nm 22mm 1.52m-min'!D128</f>
        <v>Tr</v>
      </c>
      <c r="F454" s="35">
        <f>'120Nm 22mm 1.52m-min'!E128</f>
        <v>16</v>
      </c>
      <c r="G454" s="14" t="e">
        <f>'120Nm 22mm 1.52m-min'!F128</f>
        <v>#N/A</v>
      </c>
      <c r="H454" s="41">
        <f>'120Nm 22mm 1.52m-min'!G128</f>
        <v>4</v>
      </c>
      <c r="I454" s="24" t="str">
        <f>'120Nm 22mm 1.52m-min'!H128</f>
        <v>J</v>
      </c>
      <c r="J454" s="35">
        <f>'120Nm 22mm 1.52m-min'!I128</f>
        <v>28</v>
      </c>
      <c r="K454" s="35">
        <f>'120Nm 22mm 1.52m-min'!J128</f>
        <v>35</v>
      </c>
      <c r="L454" s="25">
        <f>'120Nm 22mm 1.52m-min'!K128</f>
        <v>14.51</v>
      </c>
      <c r="M454" s="24" t="str">
        <f>'120Nm 22mm 1.52m-min'!L128</f>
        <v>Acciaio C15</v>
      </c>
      <c r="N454" s="25">
        <f>'120Nm 22mm 1.52m-min'!M128</f>
        <v>19.09</v>
      </c>
      <c r="O454" s="37">
        <f>'120Nm 22mm 1.52m-min'!N128</f>
        <v>120</v>
      </c>
      <c r="P454" s="41">
        <f>'120Nm 22mm 1.52m-min'!O128</f>
        <v>22</v>
      </c>
      <c r="Q454" s="46">
        <f>'120Nm 22mm 1.52m-min'!P128</f>
        <v>1.5209999999999999</v>
      </c>
      <c r="R454" s="14">
        <f>'120Nm 22mm 1.52m-min'!Q128</f>
        <v>385</v>
      </c>
      <c r="S454" s="26">
        <f>'120Nm 22mm 1.52m-min'!R128</f>
        <v>1</v>
      </c>
      <c r="T454" s="24"/>
      <c r="U454" s="24"/>
    </row>
    <row r="455" spans="1:21" hidden="1" x14ac:dyDescent="0.25">
      <c r="A455" s="24">
        <f>'240Nm 11mm 0.76m-min'!A128</f>
        <v>2430792</v>
      </c>
      <c r="B455" s="51">
        <f>Table156[[#This Row],[Durata d''esercizio min. Doppie corse]]/(Cycle_max*60*24)</f>
        <v>48.23</v>
      </c>
      <c r="C455" s="49">
        <f>'240Nm 11mm 0.76m-min'!B128</f>
        <v>0.85599999999999998</v>
      </c>
      <c r="D455" s="24" t="str">
        <f>'240Nm 11mm 0.76m-min'!C128</f>
        <v>Tr16x4</v>
      </c>
      <c r="E455" s="24" t="str">
        <f>'240Nm 11mm 0.76m-min'!D128</f>
        <v>Tr</v>
      </c>
      <c r="F455" s="35">
        <f>'240Nm 11mm 0.76m-min'!E128</f>
        <v>16</v>
      </c>
      <c r="G455" s="14" t="e">
        <f>'240Nm 11mm 0.76m-min'!F128</f>
        <v>#N/A</v>
      </c>
      <c r="H455" s="41">
        <f>'240Nm 11mm 0.76m-min'!G128</f>
        <v>4</v>
      </c>
      <c r="I455" s="24" t="str">
        <f>'240Nm 11mm 0.76m-min'!H128</f>
        <v>J</v>
      </c>
      <c r="J455" s="35">
        <f>'240Nm 11mm 0.76m-min'!I128</f>
        <v>28</v>
      </c>
      <c r="K455" s="35">
        <f>'240Nm 11mm 0.76m-min'!J128</f>
        <v>35</v>
      </c>
      <c r="L455" s="25">
        <f>'240Nm 11mm 0.76m-min'!K128</f>
        <v>14.51</v>
      </c>
      <c r="M455" s="24" t="str">
        <f>'240Nm 11mm 0.76m-min'!L128</f>
        <v>Acciaio C15</v>
      </c>
      <c r="N455" s="25">
        <f>'240Nm 11mm 0.76m-min'!M128</f>
        <v>19.09</v>
      </c>
      <c r="O455" s="37">
        <f>'240Nm 11mm 0.76m-min'!N128</f>
        <v>240</v>
      </c>
      <c r="P455" s="41">
        <f>'240Nm 11mm 0.76m-min'!O128</f>
        <v>11</v>
      </c>
      <c r="Q455" s="46">
        <f>'240Nm 11mm 0.76m-min'!P128</f>
        <v>0.76049999999999995</v>
      </c>
      <c r="R455" s="14">
        <f>'240Nm 11mm 0.76m-min'!Q128</f>
        <v>192.5</v>
      </c>
      <c r="S455" s="26">
        <f>'240Nm 11mm 0.76m-min'!R128</f>
        <v>1</v>
      </c>
      <c r="T455" s="24"/>
      <c r="U455" s="24"/>
    </row>
    <row r="456" spans="1:21" hidden="1" x14ac:dyDescent="0.25">
      <c r="A456" s="24">
        <f>'80Nm 33mm 2.28m-min'!A127</f>
        <v>2427148</v>
      </c>
      <c r="B456" s="51">
        <f>Table156[[#This Row],[Durata d''esercizio min. Doppie corse]]/(Cycle_max*60*24)</f>
        <v>48.157698412698416</v>
      </c>
      <c r="C456" s="49">
        <f>'80Nm 33mm 2.28m-min'!B127</f>
        <v>0.42399999999999999</v>
      </c>
      <c r="D456" s="24" t="str">
        <f>'80Nm 33mm 2.28m-min'!C127</f>
        <v>Tr18x8P4</v>
      </c>
      <c r="E456" s="24" t="str">
        <f>'80Nm 33mm 2.28m-min'!D127</f>
        <v>Tr</v>
      </c>
      <c r="F456" s="35">
        <f>'80Nm 33mm 2.28m-min'!E127</f>
        <v>18</v>
      </c>
      <c r="G456" s="14">
        <f>'80Nm 33mm 2.28m-min'!F127</f>
        <v>8</v>
      </c>
      <c r="H456" s="41">
        <f>'80Nm 33mm 2.28m-min'!G127</f>
        <v>4</v>
      </c>
      <c r="I456" s="24" t="str">
        <f>'80Nm 33mm 2.28m-min'!H127</f>
        <v>J</v>
      </c>
      <c r="J456" s="35">
        <f>'80Nm 33mm 2.28m-min'!I127</f>
        <v>28</v>
      </c>
      <c r="K456" s="35">
        <f>'80Nm 33mm 2.28m-min'!J127</f>
        <v>35</v>
      </c>
      <c r="L456" s="25">
        <f>'80Nm 33mm 2.28m-min'!K127</f>
        <v>18.100000000000001</v>
      </c>
      <c r="M456" s="24" t="str">
        <f>'80Nm 33mm 2.28m-min'!L127</f>
        <v>Acciaio C15</v>
      </c>
      <c r="N456" s="25">
        <f>'80Nm 33mm 2.28m-min'!M127</f>
        <v>27.37</v>
      </c>
      <c r="O456" s="37">
        <f>'80Nm 33mm 2.28m-min'!N127</f>
        <v>80</v>
      </c>
      <c r="P456" s="41">
        <f>'80Nm 33mm 2.28m-min'!O127</f>
        <v>33</v>
      </c>
      <c r="Q456" s="46">
        <f>'80Nm 33mm 2.28m-min'!P127</f>
        <v>2.2810000000000001</v>
      </c>
      <c r="R456" s="14">
        <f>'80Nm 33mm 2.28m-min'!Q127</f>
        <v>577.5</v>
      </c>
      <c r="S456" s="26">
        <f>'80Nm 33mm 2.28m-min'!R127</f>
        <v>1</v>
      </c>
      <c r="T456" s="24"/>
      <c r="U456" s="24"/>
    </row>
    <row r="457" spans="1:21" hidden="1" x14ac:dyDescent="0.25">
      <c r="A457" s="24">
        <f>'120Nm 22mm 1.52m-min'!A129</f>
        <v>2427148</v>
      </c>
      <c r="B457" s="51">
        <f>Table156[[#This Row],[Durata d''esercizio min. Doppie corse]]/(Cycle_max*60*24)</f>
        <v>48.157698412698416</v>
      </c>
      <c r="C457" s="49">
        <f>'120Nm 22mm 1.52m-min'!B129</f>
        <v>0.60599999999999998</v>
      </c>
      <c r="D457" s="24" t="str">
        <f>'120Nm 22mm 1.52m-min'!C129</f>
        <v>Tr18x8P4</v>
      </c>
      <c r="E457" s="24" t="str">
        <f>'120Nm 22mm 1.52m-min'!D129</f>
        <v>Tr</v>
      </c>
      <c r="F457" s="35">
        <f>'120Nm 22mm 1.52m-min'!E129</f>
        <v>18</v>
      </c>
      <c r="G457" s="14">
        <f>'120Nm 22mm 1.52m-min'!F129</f>
        <v>8</v>
      </c>
      <c r="H457" s="41">
        <f>'120Nm 22mm 1.52m-min'!G129</f>
        <v>4</v>
      </c>
      <c r="I457" s="24" t="str">
        <f>'120Nm 22mm 1.52m-min'!H129</f>
        <v>J</v>
      </c>
      <c r="J457" s="35">
        <f>'120Nm 22mm 1.52m-min'!I129</f>
        <v>28</v>
      </c>
      <c r="K457" s="35">
        <f>'120Nm 22mm 1.52m-min'!J129</f>
        <v>35</v>
      </c>
      <c r="L457" s="25">
        <f>'120Nm 22mm 1.52m-min'!K129</f>
        <v>18.100000000000001</v>
      </c>
      <c r="M457" s="24" t="str">
        <f>'120Nm 22mm 1.52m-min'!L129</f>
        <v>Acciaio C15</v>
      </c>
      <c r="N457" s="25">
        <f>'120Nm 22mm 1.52m-min'!M129</f>
        <v>27.37</v>
      </c>
      <c r="O457" s="37">
        <f>'120Nm 22mm 1.52m-min'!N129</f>
        <v>120</v>
      </c>
      <c r="P457" s="41">
        <f>'120Nm 22mm 1.52m-min'!O129</f>
        <v>22</v>
      </c>
      <c r="Q457" s="46">
        <f>'120Nm 22mm 1.52m-min'!P129</f>
        <v>1.5209999999999999</v>
      </c>
      <c r="R457" s="14">
        <f>'120Nm 22mm 1.52m-min'!Q129</f>
        <v>385</v>
      </c>
      <c r="S457" s="26">
        <f>'120Nm 22mm 1.52m-min'!R129</f>
        <v>1</v>
      </c>
      <c r="T457" s="24"/>
      <c r="U457" s="24"/>
    </row>
    <row r="458" spans="1:21" hidden="1" x14ac:dyDescent="0.25">
      <c r="A458" s="24">
        <f>'240Nm 11mm 0.76m-min'!A129</f>
        <v>2427148</v>
      </c>
      <c r="B458" s="51">
        <f>Table156[[#This Row],[Durata d''esercizio min. Doppie corse]]/(Cycle_max*60*24)</f>
        <v>48.157698412698416</v>
      </c>
      <c r="C458" s="49">
        <f>'240Nm 11mm 0.76m-min'!B129</f>
        <v>1.151</v>
      </c>
      <c r="D458" s="24" t="str">
        <f>'240Nm 11mm 0.76m-min'!C129</f>
        <v>Tr18x8P4</v>
      </c>
      <c r="E458" s="24" t="str">
        <f>'240Nm 11mm 0.76m-min'!D129</f>
        <v>Tr</v>
      </c>
      <c r="F458" s="35">
        <f>'240Nm 11mm 0.76m-min'!E129</f>
        <v>18</v>
      </c>
      <c r="G458" s="14">
        <f>'240Nm 11mm 0.76m-min'!F129</f>
        <v>8</v>
      </c>
      <c r="H458" s="41">
        <f>'240Nm 11mm 0.76m-min'!G129</f>
        <v>4</v>
      </c>
      <c r="I458" s="24" t="str">
        <f>'240Nm 11mm 0.76m-min'!H129</f>
        <v>J</v>
      </c>
      <c r="J458" s="35">
        <f>'240Nm 11mm 0.76m-min'!I129</f>
        <v>28</v>
      </c>
      <c r="K458" s="35">
        <f>'240Nm 11mm 0.76m-min'!J129</f>
        <v>35</v>
      </c>
      <c r="L458" s="25">
        <f>'240Nm 11mm 0.76m-min'!K129</f>
        <v>18.100000000000001</v>
      </c>
      <c r="M458" s="24" t="str">
        <f>'240Nm 11mm 0.76m-min'!L129</f>
        <v>Acciaio C15</v>
      </c>
      <c r="N458" s="25">
        <f>'240Nm 11mm 0.76m-min'!M129</f>
        <v>27.37</v>
      </c>
      <c r="O458" s="37">
        <f>'240Nm 11mm 0.76m-min'!N129</f>
        <v>240</v>
      </c>
      <c r="P458" s="41">
        <f>'240Nm 11mm 0.76m-min'!O129</f>
        <v>11</v>
      </c>
      <c r="Q458" s="46">
        <f>'240Nm 11mm 0.76m-min'!P129</f>
        <v>0.76049999999999995</v>
      </c>
      <c r="R458" s="14">
        <f>'240Nm 11mm 0.76m-min'!Q129</f>
        <v>192.5</v>
      </c>
      <c r="S458" s="26">
        <f>'240Nm 11mm 0.76m-min'!R129</f>
        <v>1</v>
      </c>
      <c r="T458" s="24"/>
      <c r="U458" s="24"/>
    </row>
    <row r="459" spans="1:21" hidden="1" x14ac:dyDescent="0.25">
      <c r="A459" s="24">
        <f>'80Nm 33mm 2.28m-min'!A128</f>
        <v>2324213</v>
      </c>
      <c r="B459" s="51">
        <f>Table156[[#This Row],[Durata d''esercizio min. Doppie corse]]/(Cycle_max*60*24)</f>
        <v>46.115337301587303</v>
      </c>
      <c r="C459" s="49">
        <f>'80Nm 33mm 2.28m-min'!B128</f>
        <v>0.28699999999999998</v>
      </c>
      <c r="D459" s="24" t="str">
        <f>'80Nm 33mm 2.28m-min'!C128</f>
        <v>Tr14x3</v>
      </c>
      <c r="E459" s="24" t="str">
        <f>'80Nm 33mm 2.28m-min'!D128</f>
        <v>Tr</v>
      </c>
      <c r="F459" s="35">
        <f>'80Nm 33mm 2.28m-min'!E128</f>
        <v>14</v>
      </c>
      <c r="G459" s="14" t="e">
        <f>'80Nm 33mm 2.28m-min'!F128</f>
        <v>#N/A</v>
      </c>
      <c r="H459" s="41">
        <f>'80Nm 33mm 2.28m-min'!G128</f>
        <v>3</v>
      </c>
      <c r="I459" s="24" t="str">
        <f>'80Nm 33mm 2.28m-min'!H128</f>
        <v>J</v>
      </c>
      <c r="J459" s="35">
        <f>'80Nm 33mm 2.28m-min'!I128</f>
        <v>28</v>
      </c>
      <c r="K459" s="35">
        <f>'80Nm 33mm 2.28m-min'!J128</f>
        <v>35</v>
      </c>
      <c r="L459" s="25">
        <f>'80Nm 33mm 2.28m-min'!K128</f>
        <v>14.51</v>
      </c>
      <c r="M459" s="24" t="str">
        <f>'80Nm 33mm 2.28m-min'!L128</f>
        <v>Acciaio inox</v>
      </c>
      <c r="N459" s="25">
        <f>'80Nm 33mm 2.28m-min'!M128</f>
        <v>76.59</v>
      </c>
      <c r="O459" s="37">
        <f>'80Nm 33mm 2.28m-min'!N128</f>
        <v>80</v>
      </c>
      <c r="P459" s="41">
        <f>'80Nm 33mm 2.28m-min'!O128</f>
        <v>33</v>
      </c>
      <c r="Q459" s="46">
        <f>'80Nm 33mm 2.28m-min'!P128</f>
        <v>2.2810000000000001</v>
      </c>
      <c r="R459" s="14">
        <f>'80Nm 33mm 2.28m-min'!Q128</f>
        <v>770</v>
      </c>
      <c r="S459" s="26">
        <f>'80Nm 33mm 2.28m-min'!R128</f>
        <v>1</v>
      </c>
      <c r="T459" s="24"/>
      <c r="U459" s="24"/>
    </row>
    <row r="460" spans="1:21" hidden="1" x14ac:dyDescent="0.25">
      <c r="A460" s="24">
        <f>'120Nm 22mm 1.52m-min'!A130</f>
        <v>2324213</v>
      </c>
      <c r="B460" s="51">
        <f>Table156[[#This Row],[Durata d''esercizio min. Doppie corse]]/(Cycle_max*60*24)</f>
        <v>46.115337301587303</v>
      </c>
      <c r="C460" s="49">
        <f>'120Nm 22mm 1.52m-min'!B130</f>
        <v>0.40100000000000002</v>
      </c>
      <c r="D460" s="24" t="str">
        <f>'120Nm 22mm 1.52m-min'!C130</f>
        <v>Tr14x3</v>
      </c>
      <c r="E460" s="24" t="str">
        <f>'120Nm 22mm 1.52m-min'!D130</f>
        <v>Tr</v>
      </c>
      <c r="F460" s="35">
        <f>'120Nm 22mm 1.52m-min'!E130</f>
        <v>14</v>
      </c>
      <c r="G460" s="14" t="e">
        <f>'120Nm 22mm 1.52m-min'!F130</f>
        <v>#N/A</v>
      </c>
      <c r="H460" s="41">
        <f>'120Nm 22mm 1.52m-min'!G130</f>
        <v>3</v>
      </c>
      <c r="I460" s="24" t="str">
        <f>'120Nm 22mm 1.52m-min'!H130</f>
        <v>J</v>
      </c>
      <c r="J460" s="35">
        <f>'120Nm 22mm 1.52m-min'!I130</f>
        <v>28</v>
      </c>
      <c r="K460" s="35">
        <f>'120Nm 22mm 1.52m-min'!J130</f>
        <v>35</v>
      </c>
      <c r="L460" s="25">
        <f>'120Nm 22mm 1.52m-min'!K130</f>
        <v>14.51</v>
      </c>
      <c r="M460" s="24" t="str">
        <f>'120Nm 22mm 1.52m-min'!L130</f>
        <v>Acciaio inox</v>
      </c>
      <c r="N460" s="25">
        <f>'120Nm 22mm 1.52m-min'!M130</f>
        <v>76.59</v>
      </c>
      <c r="O460" s="37">
        <f>'120Nm 22mm 1.52m-min'!N130</f>
        <v>120</v>
      </c>
      <c r="P460" s="41">
        <f>'120Nm 22mm 1.52m-min'!O130</f>
        <v>22</v>
      </c>
      <c r="Q460" s="46">
        <f>'120Nm 22mm 1.52m-min'!P130</f>
        <v>1.5209999999999999</v>
      </c>
      <c r="R460" s="14">
        <f>'120Nm 22mm 1.52m-min'!Q130</f>
        <v>513.33333333333337</v>
      </c>
      <c r="S460" s="26">
        <f>'120Nm 22mm 1.52m-min'!R130</f>
        <v>1</v>
      </c>
      <c r="T460" s="24"/>
      <c r="U460" s="24"/>
    </row>
    <row r="461" spans="1:21" hidden="1" x14ac:dyDescent="0.25">
      <c r="A461" s="24">
        <f>'240Nm 11mm 0.76m-min'!A130</f>
        <v>2324213</v>
      </c>
      <c r="B461" s="51">
        <f>Table156[[#This Row],[Durata d''esercizio min. Doppie corse]]/(Cycle_max*60*24)</f>
        <v>46.115337301587303</v>
      </c>
      <c r="C461" s="49">
        <f>'240Nm 11mm 0.76m-min'!B130</f>
        <v>0.74199999999999999</v>
      </c>
      <c r="D461" s="24" t="str">
        <f>'240Nm 11mm 0.76m-min'!C130</f>
        <v>Tr14x3</v>
      </c>
      <c r="E461" s="24" t="str">
        <f>'240Nm 11mm 0.76m-min'!D130</f>
        <v>Tr</v>
      </c>
      <c r="F461" s="35">
        <f>'240Nm 11mm 0.76m-min'!E130</f>
        <v>14</v>
      </c>
      <c r="G461" s="14" t="e">
        <f>'240Nm 11mm 0.76m-min'!F130</f>
        <v>#N/A</v>
      </c>
      <c r="H461" s="41">
        <f>'240Nm 11mm 0.76m-min'!G130</f>
        <v>3</v>
      </c>
      <c r="I461" s="24" t="str">
        <f>'240Nm 11mm 0.76m-min'!H130</f>
        <v>J</v>
      </c>
      <c r="J461" s="35">
        <f>'240Nm 11mm 0.76m-min'!I130</f>
        <v>28</v>
      </c>
      <c r="K461" s="35">
        <f>'240Nm 11mm 0.76m-min'!J130</f>
        <v>35</v>
      </c>
      <c r="L461" s="25">
        <f>'240Nm 11mm 0.76m-min'!K130</f>
        <v>14.51</v>
      </c>
      <c r="M461" s="24" t="str">
        <f>'240Nm 11mm 0.76m-min'!L130</f>
        <v>Acciaio inox</v>
      </c>
      <c r="N461" s="25">
        <f>'240Nm 11mm 0.76m-min'!M130</f>
        <v>76.59</v>
      </c>
      <c r="O461" s="37">
        <f>'240Nm 11mm 0.76m-min'!N130</f>
        <v>240</v>
      </c>
      <c r="P461" s="41">
        <f>'240Nm 11mm 0.76m-min'!O130</f>
        <v>11</v>
      </c>
      <c r="Q461" s="46">
        <f>'240Nm 11mm 0.76m-min'!P130</f>
        <v>0.76049999999999995</v>
      </c>
      <c r="R461" s="14">
        <f>'240Nm 11mm 0.76m-min'!Q130</f>
        <v>256.66666666666669</v>
      </c>
      <c r="S461" s="26">
        <f>'240Nm 11mm 0.76m-min'!R130</f>
        <v>1</v>
      </c>
      <c r="T461" s="24"/>
      <c r="U461" s="24"/>
    </row>
    <row r="462" spans="1:21" hidden="1" x14ac:dyDescent="0.25">
      <c r="A462" s="24">
        <f>'80Nm 33mm 2.28m-min'!A129</f>
        <v>2315040</v>
      </c>
      <c r="B462" s="51">
        <f>Table156[[#This Row],[Durata d''esercizio min. Doppie corse]]/(Cycle_max*60*24)</f>
        <v>45.93333333333333</v>
      </c>
      <c r="C462" s="49">
        <f>'80Nm 33mm 2.28m-min'!B129</f>
        <v>0.32500000000000001</v>
      </c>
      <c r="D462" s="24" t="str">
        <f>'80Nm 33mm 2.28m-min'!C129</f>
        <v>Tr16x4</v>
      </c>
      <c r="E462" s="24" t="str">
        <f>'80Nm 33mm 2.28m-min'!D129</f>
        <v>Tr</v>
      </c>
      <c r="F462" s="35">
        <f>'80Nm 33mm 2.28m-min'!E129</f>
        <v>16</v>
      </c>
      <c r="G462" s="14" t="e">
        <f>'80Nm 33mm 2.28m-min'!F129</f>
        <v>#N/A</v>
      </c>
      <c r="H462" s="41">
        <f>'80Nm 33mm 2.28m-min'!G129</f>
        <v>4</v>
      </c>
      <c r="I462" s="24" t="str">
        <f>'80Nm 33mm 2.28m-min'!H129</f>
        <v>W300</v>
      </c>
      <c r="J462" s="35">
        <f>'80Nm 33mm 2.28m-min'!I129</f>
        <v>28</v>
      </c>
      <c r="K462" s="35">
        <f>'80Nm 33mm 2.28m-min'!J129</f>
        <v>35</v>
      </c>
      <c r="L462" s="25">
        <f>'80Nm 33mm 2.28m-min'!K129</f>
        <v>17.68</v>
      </c>
      <c r="M462" s="24" t="str">
        <f>'80Nm 33mm 2.28m-min'!L129</f>
        <v>Acciaio C15</v>
      </c>
      <c r="N462" s="25">
        <f>'80Nm 33mm 2.28m-min'!M129</f>
        <v>19.09</v>
      </c>
      <c r="O462" s="37">
        <f>'80Nm 33mm 2.28m-min'!N129</f>
        <v>80</v>
      </c>
      <c r="P462" s="41">
        <f>'80Nm 33mm 2.28m-min'!O129</f>
        <v>33</v>
      </c>
      <c r="Q462" s="46">
        <f>'80Nm 33mm 2.28m-min'!P129</f>
        <v>2.2810000000000001</v>
      </c>
      <c r="R462" s="14">
        <f>'80Nm 33mm 2.28m-min'!Q129</f>
        <v>577.5</v>
      </c>
      <c r="S462" s="26">
        <f>'80Nm 33mm 2.28m-min'!R129</f>
        <v>1</v>
      </c>
      <c r="T462" s="24"/>
      <c r="U462" s="24"/>
    </row>
    <row r="463" spans="1:21" hidden="1" x14ac:dyDescent="0.25">
      <c r="A463" s="24">
        <f>'240Nm 11mm 0.76m-min'!A131</f>
        <v>2315040</v>
      </c>
      <c r="B463" s="51">
        <f>Table156[[#This Row],[Durata d''esercizio min. Doppie corse]]/(Cycle_max*60*24)</f>
        <v>45.93333333333333</v>
      </c>
      <c r="C463" s="49">
        <f>'240Nm 11mm 0.76m-min'!B131</f>
        <v>0.85599999999999998</v>
      </c>
      <c r="D463" s="24" t="str">
        <f>'240Nm 11mm 0.76m-min'!C131</f>
        <v>Tr16x4</v>
      </c>
      <c r="E463" s="24" t="str">
        <f>'240Nm 11mm 0.76m-min'!D131</f>
        <v>Tr</v>
      </c>
      <c r="F463" s="35">
        <f>'240Nm 11mm 0.76m-min'!E131</f>
        <v>16</v>
      </c>
      <c r="G463" s="14" t="e">
        <f>'240Nm 11mm 0.76m-min'!F131</f>
        <v>#N/A</v>
      </c>
      <c r="H463" s="41">
        <f>'240Nm 11mm 0.76m-min'!G131</f>
        <v>4</v>
      </c>
      <c r="I463" s="24" t="str">
        <f>'240Nm 11mm 0.76m-min'!H131</f>
        <v>W300</v>
      </c>
      <c r="J463" s="35">
        <f>'240Nm 11mm 0.76m-min'!I131</f>
        <v>28</v>
      </c>
      <c r="K463" s="35">
        <f>'240Nm 11mm 0.76m-min'!J131</f>
        <v>35</v>
      </c>
      <c r="L463" s="25">
        <f>'240Nm 11mm 0.76m-min'!K131</f>
        <v>17.68</v>
      </c>
      <c r="M463" s="24" t="str">
        <f>'240Nm 11mm 0.76m-min'!L131</f>
        <v>Acciaio C15</v>
      </c>
      <c r="N463" s="25">
        <f>'240Nm 11mm 0.76m-min'!M131</f>
        <v>19.09</v>
      </c>
      <c r="O463" s="37">
        <f>'240Nm 11mm 0.76m-min'!N131</f>
        <v>240</v>
      </c>
      <c r="P463" s="41">
        <f>'240Nm 11mm 0.76m-min'!O131</f>
        <v>11</v>
      </c>
      <c r="Q463" s="46">
        <f>'240Nm 11mm 0.76m-min'!P131</f>
        <v>0.76049999999999995</v>
      </c>
      <c r="R463" s="14">
        <f>'240Nm 11mm 0.76m-min'!Q131</f>
        <v>192.5</v>
      </c>
      <c r="S463" s="26">
        <f>'240Nm 11mm 0.76m-min'!R131</f>
        <v>1</v>
      </c>
      <c r="T463" s="24"/>
      <c r="U463" s="24"/>
    </row>
    <row r="464" spans="1:21" hidden="1" x14ac:dyDescent="0.25">
      <c r="A464" s="24">
        <f>'80Nm 33mm 2.28m-min'!A130</f>
        <v>2311570</v>
      </c>
      <c r="B464" s="51">
        <f>Table156[[#This Row],[Durata d''esercizio min. Doppie corse]]/(Cycle_max*60*24)</f>
        <v>45.864484126984124</v>
      </c>
      <c r="C464" s="49">
        <f>'80Nm 33mm 2.28m-min'!B130</f>
        <v>0.42399999999999999</v>
      </c>
      <c r="D464" s="24" t="str">
        <f>'80Nm 33mm 2.28m-min'!C130</f>
        <v>Tr18x8P4</v>
      </c>
      <c r="E464" s="24" t="str">
        <f>'80Nm 33mm 2.28m-min'!D130</f>
        <v>Tr</v>
      </c>
      <c r="F464" s="35">
        <f>'80Nm 33mm 2.28m-min'!E130</f>
        <v>18</v>
      </c>
      <c r="G464" s="14">
        <f>'80Nm 33mm 2.28m-min'!F130</f>
        <v>8</v>
      </c>
      <c r="H464" s="41">
        <f>'80Nm 33mm 2.28m-min'!G130</f>
        <v>4</v>
      </c>
      <c r="I464" s="24" t="str">
        <f>'80Nm 33mm 2.28m-min'!H130</f>
        <v>W300</v>
      </c>
      <c r="J464" s="35">
        <f>'80Nm 33mm 2.28m-min'!I130</f>
        <v>28</v>
      </c>
      <c r="K464" s="35">
        <f>'80Nm 33mm 2.28m-min'!J130</f>
        <v>35</v>
      </c>
      <c r="L464" s="25">
        <f>'80Nm 33mm 2.28m-min'!K130</f>
        <v>21.66</v>
      </c>
      <c r="M464" s="24" t="str">
        <f>'80Nm 33mm 2.28m-min'!L130</f>
        <v>Acciaio C15</v>
      </c>
      <c r="N464" s="25">
        <f>'80Nm 33mm 2.28m-min'!M130</f>
        <v>27.37</v>
      </c>
      <c r="O464" s="37">
        <f>'80Nm 33mm 2.28m-min'!N130</f>
        <v>80</v>
      </c>
      <c r="P464" s="41">
        <f>'80Nm 33mm 2.28m-min'!O130</f>
        <v>33</v>
      </c>
      <c r="Q464" s="46">
        <f>'80Nm 33mm 2.28m-min'!P130</f>
        <v>2.2810000000000001</v>
      </c>
      <c r="R464" s="14">
        <f>'80Nm 33mm 2.28m-min'!Q130</f>
        <v>577.5</v>
      </c>
      <c r="S464" s="26">
        <f>'80Nm 33mm 2.28m-min'!R130</f>
        <v>1</v>
      </c>
      <c r="T464" s="24"/>
      <c r="U464" s="24"/>
    </row>
    <row r="465" spans="1:21" hidden="1" x14ac:dyDescent="0.25">
      <c r="A465" s="24">
        <f>'120Nm 22mm 1.52m-min'!A132</f>
        <v>2311570</v>
      </c>
      <c r="B465" s="51">
        <f>Table156[[#This Row],[Durata d''esercizio min. Doppie corse]]/(Cycle_max*60*24)</f>
        <v>45.864484126984124</v>
      </c>
      <c r="C465" s="49">
        <f>'120Nm 22mm 1.52m-min'!B132</f>
        <v>0.60599999999999998</v>
      </c>
      <c r="D465" s="24" t="str">
        <f>'120Nm 22mm 1.52m-min'!C132</f>
        <v>Tr18x8P4</v>
      </c>
      <c r="E465" s="24" t="str">
        <f>'120Nm 22mm 1.52m-min'!D132</f>
        <v>Tr</v>
      </c>
      <c r="F465" s="35">
        <f>'120Nm 22mm 1.52m-min'!E132</f>
        <v>18</v>
      </c>
      <c r="G465" s="14">
        <f>'120Nm 22mm 1.52m-min'!F132</f>
        <v>8</v>
      </c>
      <c r="H465" s="41">
        <f>'120Nm 22mm 1.52m-min'!G132</f>
        <v>4</v>
      </c>
      <c r="I465" s="24" t="str">
        <f>'120Nm 22mm 1.52m-min'!H132</f>
        <v>W300</v>
      </c>
      <c r="J465" s="35">
        <f>'120Nm 22mm 1.52m-min'!I132</f>
        <v>28</v>
      </c>
      <c r="K465" s="35">
        <f>'120Nm 22mm 1.52m-min'!J132</f>
        <v>35</v>
      </c>
      <c r="L465" s="25">
        <f>'120Nm 22mm 1.52m-min'!K132</f>
        <v>21.66</v>
      </c>
      <c r="M465" s="24" t="str">
        <f>'120Nm 22mm 1.52m-min'!L132</f>
        <v>Acciaio C15</v>
      </c>
      <c r="N465" s="25">
        <f>'120Nm 22mm 1.52m-min'!M132</f>
        <v>27.37</v>
      </c>
      <c r="O465" s="37">
        <f>'120Nm 22mm 1.52m-min'!N132</f>
        <v>120</v>
      </c>
      <c r="P465" s="41">
        <f>'120Nm 22mm 1.52m-min'!O132</f>
        <v>22</v>
      </c>
      <c r="Q465" s="46">
        <f>'120Nm 22mm 1.52m-min'!P132</f>
        <v>1.5209999999999999</v>
      </c>
      <c r="R465" s="14">
        <f>'120Nm 22mm 1.52m-min'!Q132</f>
        <v>385</v>
      </c>
      <c r="S465" s="26">
        <f>'120Nm 22mm 1.52m-min'!R132</f>
        <v>1</v>
      </c>
      <c r="T465" s="24"/>
      <c r="U465" s="24"/>
    </row>
    <row r="466" spans="1:21" hidden="1" x14ac:dyDescent="0.25">
      <c r="A466" s="24">
        <f>'240Nm 11mm 0.76m-min'!A132</f>
        <v>2311570</v>
      </c>
      <c r="B466" s="51">
        <f>Table156[[#This Row],[Durata d''esercizio min. Doppie corse]]/(Cycle_max*60*24)</f>
        <v>45.864484126984124</v>
      </c>
      <c r="C466" s="49">
        <f>'240Nm 11mm 0.76m-min'!B132</f>
        <v>1.151</v>
      </c>
      <c r="D466" s="24" t="str">
        <f>'240Nm 11mm 0.76m-min'!C132</f>
        <v>Tr18x8P4</v>
      </c>
      <c r="E466" s="24" t="str">
        <f>'240Nm 11mm 0.76m-min'!D132</f>
        <v>Tr</v>
      </c>
      <c r="F466" s="35">
        <f>'240Nm 11mm 0.76m-min'!E132</f>
        <v>18</v>
      </c>
      <c r="G466" s="14">
        <f>'240Nm 11mm 0.76m-min'!F132</f>
        <v>8</v>
      </c>
      <c r="H466" s="41">
        <f>'240Nm 11mm 0.76m-min'!G132</f>
        <v>4</v>
      </c>
      <c r="I466" s="24" t="str">
        <f>'240Nm 11mm 0.76m-min'!H132</f>
        <v>W300</v>
      </c>
      <c r="J466" s="35">
        <f>'240Nm 11mm 0.76m-min'!I132</f>
        <v>28</v>
      </c>
      <c r="K466" s="35">
        <f>'240Nm 11mm 0.76m-min'!J132</f>
        <v>35</v>
      </c>
      <c r="L466" s="25">
        <f>'240Nm 11mm 0.76m-min'!K132</f>
        <v>21.66</v>
      </c>
      <c r="M466" s="24" t="str">
        <f>'240Nm 11mm 0.76m-min'!L132</f>
        <v>Acciaio C15</v>
      </c>
      <c r="N466" s="25">
        <f>'240Nm 11mm 0.76m-min'!M132</f>
        <v>27.37</v>
      </c>
      <c r="O466" s="37">
        <f>'240Nm 11mm 0.76m-min'!N132</f>
        <v>240</v>
      </c>
      <c r="P466" s="41">
        <f>'240Nm 11mm 0.76m-min'!O132</f>
        <v>11</v>
      </c>
      <c r="Q466" s="46">
        <f>'240Nm 11mm 0.76m-min'!P132</f>
        <v>0.76049999999999995</v>
      </c>
      <c r="R466" s="14">
        <f>'240Nm 11mm 0.76m-min'!Q132</f>
        <v>192.5</v>
      </c>
      <c r="S466" s="26">
        <f>'240Nm 11mm 0.76m-min'!R132</f>
        <v>1</v>
      </c>
      <c r="T466" s="24"/>
      <c r="U466" s="24"/>
    </row>
    <row r="467" spans="1:21" hidden="1" x14ac:dyDescent="0.25">
      <c r="A467" s="24">
        <f>'80Nm 33mm 2.28m-min'!A131</f>
        <v>2261202</v>
      </c>
      <c r="B467" s="51">
        <f>Table156[[#This Row],[Durata d''esercizio min. Doppie corse]]/(Cycle_max*60*24)</f>
        <v>44.865119047619046</v>
      </c>
      <c r="C467" s="49">
        <f>'80Nm 33mm 2.28m-min'!B131</f>
        <v>0.32500000000000001</v>
      </c>
      <c r="D467" s="24" t="str">
        <f>'80Nm 33mm 2.28m-min'!C131</f>
        <v>Tr16x4</v>
      </c>
      <c r="E467" s="24" t="str">
        <f>'80Nm 33mm 2.28m-min'!D131</f>
        <v>Tr</v>
      </c>
      <c r="F467" s="35">
        <f>'80Nm 33mm 2.28m-min'!E131</f>
        <v>16</v>
      </c>
      <c r="G467" s="14" t="e">
        <f>'80Nm 33mm 2.28m-min'!F131</f>
        <v>#N/A</v>
      </c>
      <c r="H467" s="41">
        <f>'80Nm 33mm 2.28m-min'!G131</f>
        <v>4</v>
      </c>
      <c r="I467" s="24" t="str">
        <f>'80Nm 33mm 2.28m-min'!H131</f>
        <v>R</v>
      </c>
      <c r="J467" s="35">
        <f>'80Nm 33mm 2.28m-min'!I131</f>
        <v>28</v>
      </c>
      <c r="K467" s="35">
        <f>'80Nm 33mm 2.28m-min'!J131</f>
        <v>35</v>
      </c>
      <c r="L467" s="25">
        <f>'80Nm 33mm 2.28m-min'!K131</f>
        <v>12.47</v>
      </c>
      <c r="M467" s="24" t="str">
        <f>'80Nm 33mm 2.28m-min'!L131</f>
        <v>Acciaio C15</v>
      </c>
      <c r="N467" s="25">
        <f>'80Nm 33mm 2.28m-min'!M131</f>
        <v>19.09</v>
      </c>
      <c r="O467" s="37">
        <f>'80Nm 33mm 2.28m-min'!N131</f>
        <v>80</v>
      </c>
      <c r="P467" s="41">
        <f>'80Nm 33mm 2.28m-min'!O131</f>
        <v>33</v>
      </c>
      <c r="Q467" s="46">
        <f>'80Nm 33mm 2.28m-min'!P131</f>
        <v>2.2810000000000001</v>
      </c>
      <c r="R467" s="14">
        <f>'80Nm 33mm 2.28m-min'!Q131</f>
        <v>577.5</v>
      </c>
      <c r="S467" s="26">
        <f>'80Nm 33mm 2.28m-min'!R131</f>
        <v>1</v>
      </c>
      <c r="T467" s="24"/>
      <c r="U467" s="24"/>
    </row>
    <row r="468" spans="1:21" hidden="1" x14ac:dyDescent="0.25">
      <c r="A468" s="24">
        <f>'120Nm 22mm 1.52m-min'!A133</f>
        <v>2261202</v>
      </c>
      <c r="B468" s="51">
        <f>Table156[[#This Row],[Durata d''esercizio min. Doppie corse]]/(Cycle_max*60*24)</f>
        <v>44.865119047619046</v>
      </c>
      <c r="C468" s="49">
        <f>'120Nm 22mm 1.52m-min'!B133</f>
        <v>0.45800000000000002</v>
      </c>
      <c r="D468" s="24" t="str">
        <f>'120Nm 22mm 1.52m-min'!C133</f>
        <v>Tr16x4</v>
      </c>
      <c r="E468" s="24" t="str">
        <f>'120Nm 22mm 1.52m-min'!D133</f>
        <v>Tr</v>
      </c>
      <c r="F468" s="35">
        <f>'120Nm 22mm 1.52m-min'!E133</f>
        <v>16</v>
      </c>
      <c r="G468" s="14" t="e">
        <f>'120Nm 22mm 1.52m-min'!F133</f>
        <v>#N/A</v>
      </c>
      <c r="H468" s="41">
        <f>'120Nm 22mm 1.52m-min'!G133</f>
        <v>4</v>
      </c>
      <c r="I468" s="24" t="str">
        <f>'120Nm 22mm 1.52m-min'!H133</f>
        <v>R</v>
      </c>
      <c r="J468" s="35">
        <f>'120Nm 22mm 1.52m-min'!I133</f>
        <v>28</v>
      </c>
      <c r="K468" s="35">
        <f>'120Nm 22mm 1.52m-min'!J133</f>
        <v>35</v>
      </c>
      <c r="L468" s="25">
        <f>'120Nm 22mm 1.52m-min'!K133</f>
        <v>12.47</v>
      </c>
      <c r="M468" s="24" t="str">
        <f>'120Nm 22mm 1.52m-min'!L133</f>
        <v>Acciaio C15</v>
      </c>
      <c r="N468" s="25">
        <f>'120Nm 22mm 1.52m-min'!M133</f>
        <v>19.09</v>
      </c>
      <c r="O468" s="37">
        <f>'120Nm 22mm 1.52m-min'!N133</f>
        <v>120</v>
      </c>
      <c r="P468" s="41">
        <f>'120Nm 22mm 1.52m-min'!O133</f>
        <v>22</v>
      </c>
      <c r="Q468" s="46">
        <f>'120Nm 22mm 1.52m-min'!P133</f>
        <v>1.5209999999999999</v>
      </c>
      <c r="R468" s="14">
        <f>'120Nm 22mm 1.52m-min'!Q133</f>
        <v>385</v>
      </c>
      <c r="S468" s="26">
        <f>'120Nm 22mm 1.52m-min'!R133</f>
        <v>1</v>
      </c>
      <c r="T468" s="24"/>
      <c r="U468" s="24"/>
    </row>
    <row r="469" spans="1:21" hidden="1" x14ac:dyDescent="0.25">
      <c r="A469" s="24">
        <f>'240Nm 11mm 0.76m-min'!A133</f>
        <v>2261202</v>
      </c>
      <c r="B469" s="51">
        <f>Table156[[#This Row],[Durata d''esercizio min. Doppie corse]]/(Cycle_max*60*24)</f>
        <v>44.865119047619046</v>
      </c>
      <c r="C469" s="49">
        <f>'240Nm 11mm 0.76m-min'!B133</f>
        <v>0.85599999999999998</v>
      </c>
      <c r="D469" s="24" t="str">
        <f>'240Nm 11mm 0.76m-min'!C133</f>
        <v>Tr16x4</v>
      </c>
      <c r="E469" s="24" t="str">
        <f>'240Nm 11mm 0.76m-min'!D133</f>
        <v>Tr</v>
      </c>
      <c r="F469" s="35">
        <f>'240Nm 11mm 0.76m-min'!E133</f>
        <v>16</v>
      </c>
      <c r="G469" s="14" t="e">
        <f>'240Nm 11mm 0.76m-min'!F133</f>
        <v>#N/A</v>
      </c>
      <c r="H469" s="41">
        <f>'240Nm 11mm 0.76m-min'!G133</f>
        <v>4</v>
      </c>
      <c r="I469" s="24" t="str">
        <f>'240Nm 11mm 0.76m-min'!H133</f>
        <v>R</v>
      </c>
      <c r="J469" s="35">
        <f>'240Nm 11mm 0.76m-min'!I133</f>
        <v>28</v>
      </c>
      <c r="K469" s="35">
        <f>'240Nm 11mm 0.76m-min'!J133</f>
        <v>35</v>
      </c>
      <c r="L469" s="25">
        <f>'240Nm 11mm 0.76m-min'!K133</f>
        <v>12.47</v>
      </c>
      <c r="M469" s="24" t="str">
        <f>'240Nm 11mm 0.76m-min'!L133</f>
        <v>Acciaio C15</v>
      </c>
      <c r="N469" s="25">
        <f>'240Nm 11mm 0.76m-min'!M133</f>
        <v>19.09</v>
      </c>
      <c r="O469" s="37">
        <f>'240Nm 11mm 0.76m-min'!N133</f>
        <v>240</v>
      </c>
      <c r="P469" s="41">
        <f>'240Nm 11mm 0.76m-min'!O133</f>
        <v>11</v>
      </c>
      <c r="Q469" s="46">
        <f>'240Nm 11mm 0.76m-min'!P133</f>
        <v>0.76049999999999995</v>
      </c>
      <c r="R469" s="14">
        <f>'240Nm 11mm 0.76m-min'!Q133</f>
        <v>192.5</v>
      </c>
      <c r="S469" s="26">
        <f>'240Nm 11mm 0.76m-min'!R133</f>
        <v>1</v>
      </c>
      <c r="T469" s="24"/>
      <c r="U469" s="24"/>
    </row>
    <row r="470" spans="1:21" hidden="1" x14ac:dyDescent="0.25">
      <c r="A470" s="24">
        <f>'80Nm 33mm 2.28m-min'!A132</f>
        <v>2257812</v>
      </c>
      <c r="B470" s="51">
        <f>Table156[[#This Row],[Durata d''esercizio min. Doppie corse]]/(Cycle_max*60*24)</f>
        <v>44.79785714285714</v>
      </c>
      <c r="C470" s="49">
        <f>'80Nm 33mm 2.28m-min'!B132</f>
        <v>0.42399999999999999</v>
      </c>
      <c r="D470" s="24" t="str">
        <f>'80Nm 33mm 2.28m-min'!C132</f>
        <v>Tr18x8P4</v>
      </c>
      <c r="E470" s="24" t="str">
        <f>'80Nm 33mm 2.28m-min'!D132</f>
        <v>Tr</v>
      </c>
      <c r="F470" s="35">
        <f>'80Nm 33mm 2.28m-min'!E132</f>
        <v>18</v>
      </c>
      <c r="G470" s="14">
        <f>'80Nm 33mm 2.28m-min'!F132</f>
        <v>8</v>
      </c>
      <c r="H470" s="41">
        <f>'80Nm 33mm 2.28m-min'!G132</f>
        <v>4</v>
      </c>
      <c r="I470" s="24" t="str">
        <f>'80Nm 33mm 2.28m-min'!H132</f>
        <v>R</v>
      </c>
      <c r="J470" s="35">
        <f>'80Nm 33mm 2.28m-min'!I132</f>
        <v>28</v>
      </c>
      <c r="K470" s="35">
        <f>'80Nm 33mm 2.28m-min'!J132</f>
        <v>35</v>
      </c>
      <c r="L470" s="25">
        <f>'80Nm 33mm 2.28m-min'!K132</f>
        <v>16.190000000000001</v>
      </c>
      <c r="M470" s="24" t="str">
        <f>'80Nm 33mm 2.28m-min'!L132</f>
        <v>Acciaio C15</v>
      </c>
      <c r="N470" s="25">
        <f>'80Nm 33mm 2.28m-min'!M132</f>
        <v>27.37</v>
      </c>
      <c r="O470" s="37">
        <f>'80Nm 33mm 2.28m-min'!N132</f>
        <v>80</v>
      </c>
      <c r="P470" s="41">
        <f>'80Nm 33mm 2.28m-min'!O132</f>
        <v>33</v>
      </c>
      <c r="Q470" s="46">
        <f>'80Nm 33mm 2.28m-min'!P132</f>
        <v>2.2810000000000001</v>
      </c>
      <c r="R470" s="14">
        <f>'80Nm 33mm 2.28m-min'!Q132</f>
        <v>577.5</v>
      </c>
      <c r="S470" s="26">
        <f>'80Nm 33mm 2.28m-min'!R132</f>
        <v>1</v>
      </c>
      <c r="T470" s="24"/>
      <c r="U470" s="24"/>
    </row>
    <row r="471" spans="1:21" hidden="1" x14ac:dyDescent="0.25">
      <c r="A471" s="24">
        <f>'120Nm 22mm 1.52m-min'!A134</f>
        <v>2257812</v>
      </c>
      <c r="B471" s="51">
        <f>Table156[[#This Row],[Durata d''esercizio min. Doppie corse]]/(Cycle_max*60*24)</f>
        <v>44.79785714285714</v>
      </c>
      <c r="C471" s="49">
        <f>'120Nm 22mm 1.52m-min'!B134</f>
        <v>0.60599999999999998</v>
      </c>
      <c r="D471" s="24" t="str">
        <f>'120Nm 22mm 1.52m-min'!C134</f>
        <v>Tr18x8P4</v>
      </c>
      <c r="E471" s="24" t="str">
        <f>'120Nm 22mm 1.52m-min'!D134</f>
        <v>Tr</v>
      </c>
      <c r="F471" s="35">
        <f>'120Nm 22mm 1.52m-min'!E134</f>
        <v>18</v>
      </c>
      <c r="G471" s="14">
        <f>'120Nm 22mm 1.52m-min'!F134</f>
        <v>8</v>
      </c>
      <c r="H471" s="41">
        <f>'120Nm 22mm 1.52m-min'!G134</f>
        <v>4</v>
      </c>
      <c r="I471" s="24" t="str">
        <f>'120Nm 22mm 1.52m-min'!H134</f>
        <v>R</v>
      </c>
      <c r="J471" s="35">
        <f>'120Nm 22mm 1.52m-min'!I134</f>
        <v>28</v>
      </c>
      <c r="K471" s="35">
        <f>'120Nm 22mm 1.52m-min'!J134</f>
        <v>35</v>
      </c>
      <c r="L471" s="25">
        <f>'120Nm 22mm 1.52m-min'!K134</f>
        <v>16.190000000000001</v>
      </c>
      <c r="M471" s="24" t="str">
        <f>'120Nm 22mm 1.52m-min'!L134</f>
        <v>Acciaio C15</v>
      </c>
      <c r="N471" s="25">
        <f>'120Nm 22mm 1.52m-min'!M134</f>
        <v>27.37</v>
      </c>
      <c r="O471" s="37">
        <f>'120Nm 22mm 1.52m-min'!N134</f>
        <v>120</v>
      </c>
      <c r="P471" s="41">
        <f>'120Nm 22mm 1.52m-min'!O134</f>
        <v>22</v>
      </c>
      <c r="Q471" s="46">
        <f>'120Nm 22mm 1.52m-min'!P134</f>
        <v>1.5209999999999999</v>
      </c>
      <c r="R471" s="14">
        <f>'120Nm 22mm 1.52m-min'!Q134</f>
        <v>385</v>
      </c>
      <c r="S471" s="26">
        <f>'120Nm 22mm 1.52m-min'!R134</f>
        <v>1</v>
      </c>
      <c r="T471" s="24"/>
      <c r="U471" s="24"/>
    </row>
    <row r="472" spans="1:21" hidden="1" x14ac:dyDescent="0.25">
      <c r="A472" s="24">
        <f>'240Nm 11mm 0.76m-min'!A134</f>
        <v>2257812</v>
      </c>
      <c r="B472" s="51">
        <f>Table156[[#This Row],[Durata d''esercizio min. Doppie corse]]/(Cycle_max*60*24)</f>
        <v>44.79785714285714</v>
      </c>
      <c r="C472" s="49">
        <f>'240Nm 11mm 0.76m-min'!B134</f>
        <v>1.151</v>
      </c>
      <c r="D472" s="24" t="str">
        <f>'240Nm 11mm 0.76m-min'!C134</f>
        <v>Tr18x8P4</v>
      </c>
      <c r="E472" s="24" t="str">
        <f>'240Nm 11mm 0.76m-min'!D134</f>
        <v>Tr</v>
      </c>
      <c r="F472" s="35">
        <f>'240Nm 11mm 0.76m-min'!E134</f>
        <v>18</v>
      </c>
      <c r="G472" s="14">
        <f>'240Nm 11mm 0.76m-min'!F134</f>
        <v>8</v>
      </c>
      <c r="H472" s="41">
        <f>'240Nm 11mm 0.76m-min'!G134</f>
        <v>4</v>
      </c>
      <c r="I472" s="24" t="str">
        <f>'240Nm 11mm 0.76m-min'!H134</f>
        <v>R</v>
      </c>
      <c r="J472" s="35">
        <f>'240Nm 11mm 0.76m-min'!I134</f>
        <v>28</v>
      </c>
      <c r="K472" s="35">
        <f>'240Nm 11mm 0.76m-min'!J134</f>
        <v>35</v>
      </c>
      <c r="L472" s="25">
        <f>'240Nm 11mm 0.76m-min'!K134</f>
        <v>16.190000000000001</v>
      </c>
      <c r="M472" s="24" t="str">
        <f>'240Nm 11mm 0.76m-min'!L134</f>
        <v>Acciaio C15</v>
      </c>
      <c r="N472" s="25">
        <f>'240Nm 11mm 0.76m-min'!M134</f>
        <v>27.37</v>
      </c>
      <c r="O472" s="37">
        <f>'240Nm 11mm 0.76m-min'!N134</f>
        <v>240</v>
      </c>
      <c r="P472" s="41">
        <f>'240Nm 11mm 0.76m-min'!O134</f>
        <v>11</v>
      </c>
      <c r="Q472" s="46">
        <f>'240Nm 11mm 0.76m-min'!P134</f>
        <v>0.76049999999999995</v>
      </c>
      <c r="R472" s="14">
        <f>'240Nm 11mm 0.76m-min'!Q134</f>
        <v>192.5</v>
      </c>
      <c r="S472" s="26">
        <f>'240Nm 11mm 0.76m-min'!R134</f>
        <v>1</v>
      </c>
      <c r="T472" s="24"/>
      <c r="U472" s="24"/>
    </row>
    <row r="473" spans="1:21" hidden="1" x14ac:dyDescent="0.25">
      <c r="A473" s="24">
        <f>'80Nm 33mm 2.28m-min'!A133</f>
        <v>2213536</v>
      </c>
      <c r="B473" s="51">
        <f>Table156[[#This Row],[Durata d''esercizio min. Doppie corse]]/(Cycle_max*60*24)</f>
        <v>43.919365079365079</v>
      </c>
      <c r="C473" s="49">
        <f>'80Nm 33mm 2.28m-min'!B133</f>
        <v>0.28699999999999998</v>
      </c>
      <c r="D473" s="24" t="str">
        <f>'80Nm 33mm 2.28m-min'!C133</f>
        <v>Tr14x3</v>
      </c>
      <c r="E473" s="24" t="str">
        <f>'80Nm 33mm 2.28m-min'!D133</f>
        <v>Tr</v>
      </c>
      <c r="F473" s="35">
        <f>'80Nm 33mm 2.28m-min'!E133</f>
        <v>14</v>
      </c>
      <c r="G473" s="14" t="e">
        <f>'80Nm 33mm 2.28m-min'!F133</f>
        <v>#N/A</v>
      </c>
      <c r="H473" s="41">
        <f>'80Nm 33mm 2.28m-min'!G133</f>
        <v>3</v>
      </c>
      <c r="I473" s="24" t="str">
        <f>'80Nm 33mm 2.28m-min'!H133</f>
        <v>W300</v>
      </c>
      <c r="J473" s="35">
        <f>'80Nm 33mm 2.28m-min'!I133</f>
        <v>28</v>
      </c>
      <c r="K473" s="35">
        <f>'80Nm 33mm 2.28m-min'!J133</f>
        <v>35</v>
      </c>
      <c r="L473" s="25">
        <f>'80Nm 33mm 2.28m-min'!K133</f>
        <v>17.68</v>
      </c>
      <c r="M473" s="24" t="str">
        <f>'80Nm 33mm 2.28m-min'!L133</f>
        <v>Acciaio inox</v>
      </c>
      <c r="N473" s="25">
        <f>'80Nm 33mm 2.28m-min'!M133</f>
        <v>76.59</v>
      </c>
      <c r="O473" s="37">
        <f>'80Nm 33mm 2.28m-min'!N133</f>
        <v>80</v>
      </c>
      <c r="P473" s="41">
        <f>'80Nm 33mm 2.28m-min'!O133</f>
        <v>33</v>
      </c>
      <c r="Q473" s="46">
        <f>'80Nm 33mm 2.28m-min'!P133</f>
        <v>2.2810000000000001</v>
      </c>
      <c r="R473" s="14">
        <f>'80Nm 33mm 2.28m-min'!Q133</f>
        <v>770</v>
      </c>
      <c r="S473" s="26">
        <f>'80Nm 33mm 2.28m-min'!R133</f>
        <v>1</v>
      </c>
      <c r="T473" s="24"/>
      <c r="U473" s="24"/>
    </row>
    <row r="474" spans="1:21" hidden="1" x14ac:dyDescent="0.25">
      <c r="A474" s="24">
        <f>'120Nm 22mm 1.52m-min'!A135</f>
        <v>2213536</v>
      </c>
      <c r="B474" s="51">
        <f>Table156[[#This Row],[Durata d''esercizio min. Doppie corse]]/(Cycle_max*60*24)</f>
        <v>43.919365079365079</v>
      </c>
      <c r="C474" s="49">
        <f>'120Nm 22mm 1.52m-min'!B135</f>
        <v>0.40100000000000002</v>
      </c>
      <c r="D474" s="24" t="str">
        <f>'120Nm 22mm 1.52m-min'!C135</f>
        <v>Tr14x3</v>
      </c>
      <c r="E474" s="24" t="str">
        <f>'120Nm 22mm 1.52m-min'!D135</f>
        <v>Tr</v>
      </c>
      <c r="F474" s="35">
        <f>'120Nm 22mm 1.52m-min'!E135</f>
        <v>14</v>
      </c>
      <c r="G474" s="14" t="e">
        <f>'120Nm 22mm 1.52m-min'!F135</f>
        <v>#N/A</v>
      </c>
      <c r="H474" s="41">
        <f>'120Nm 22mm 1.52m-min'!G135</f>
        <v>3</v>
      </c>
      <c r="I474" s="24" t="str">
        <f>'120Nm 22mm 1.52m-min'!H135</f>
        <v>W300</v>
      </c>
      <c r="J474" s="35">
        <f>'120Nm 22mm 1.52m-min'!I135</f>
        <v>28</v>
      </c>
      <c r="K474" s="35">
        <f>'120Nm 22mm 1.52m-min'!J135</f>
        <v>35</v>
      </c>
      <c r="L474" s="25">
        <f>'120Nm 22mm 1.52m-min'!K135</f>
        <v>17.68</v>
      </c>
      <c r="M474" s="24" t="str">
        <f>'120Nm 22mm 1.52m-min'!L135</f>
        <v>Acciaio inox</v>
      </c>
      <c r="N474" s="25">
        <f>'120Nm 22mm 1.52m-min'!M135</f>
        <v>76.59</v>
      </c>
      <c r="O474" s="37">
        <f>'120Nm 22mm 1.52m-min'!N135</f>
        <v>120</v>
      </c>
      <c r="P474" s="41">
        <f>'120Nm 22mm 1.52m-min'!O135</f>
        <v>22</v>
      </c>
      <c r="Q474" s="46">
        <f>'120Nm 22mm 1.52m-min'!P135</f>
        <v>1.5209999999999999</v>
      </c>
      <c r="R474" s="14">
        <f>'120Nm 22mm 1.52m-min'!Q135</f>
        <v>513.33333333333337</v>
      </c>
      <c r="S474" s="26">
        <f>'120Nm 22mm 1.52m-min'!R135</f>
        <v>1</v>
      </c>
      <c r="T474" s="24"/>
      <c r="U474" s="24"/>
    </row>
    <row r="475" spans="1:21" hidden="1" x14ac:dyDescent="0.25">
      <c r="A475" s="24">
        <f>'240Nm 11mm 0.76m-min'!A135</f>
        <v>2213536</v>
      </c>
      <c r="B475" s="51">
        <f>Table156[[#This Row],[Durata d''esercizio min. Doppie corse]]/(Cycle_max*60*24)</f>
        <v>43.919365079365079</v>
      </c>
      <c r="C475" s="49">
        <f>'240Nm 11mm 0.76m-min'!B135</f>
        <v>0.74199999999999999</v>
      </c>
      <c r="D475" s="24" t="str">
        <f>'240Nm 11mm 0.76m-min'!C135</f>
        <v>Tr14x3</v>
      </c>
      <c r="E475" s="24" t="str">
        <f>'240Nm 11mm 0.76m-min'!D135</f>
        <v>Tr</v>
      </c>
      <c r="F475" s="35">
        <f>'240Nm 11mm 0.76m-min'!E135</f>
        <v>14</v>
      </c>
      <c r="G475" s="14" t="e">
        <f>'240Nm 11mm 0.76m-min'!F135</f>
        <v>#N/A</v>
      </c>
      <c r="H475" s="41">
        <f>'240Nm 11mm 0.76m-min'!G135</f>
        <v>3</v>
      </c>
      <c r="I475" s="24" t="str">
        <f>'240Nm 11mm 0.76m-min'!H135</f>
        <v>W300</v>
      </c>
      <c r="J475" s="35">
        <f>'240Nm 11mm 0.76m-min'!I135</f>
        <v>28</v>
      </c>
      <c r="K475" s="35">
        <f>'240Nm 11mm 0.76m-min'!J135</f>
        <v>35</v>
      </c>
      <c r="L475" s="25">
        <f>'240Nm 11mm 0.76m-min'!K135</f>
        <v>17.68</v>
      </c>
      <c r="M475" s="24" t="str">
        <f>'240Nm 11mm 0.76m-min'!L135</f>
        <v>Acciaio inox</v>
      </c>
      <c r="N475" s="25">
        <f>'240Nm 11mm 0.76m-min'!M135</f>
        <v>76.59</v>
      </c>
      <c r="O475" s="37">
        <f>'240Nm 11mm 0.76m-min'!N135</f>
        <v>240</v>
      </c>
      <c r="P475" s="41">
        <f>'240Nm 11mm 0.76m-min'!O135</f>
        <v>11</v>
      </c>
      <c r="Q475" s="46">
        <f>'240Nm 11mm 0.76m-min'!P135</f>
        <v>0.76049999999999995</v>
      </c>
      <c r="R475" s="14">
        <f>'240Nm 11mm 0.76m-min'!Q135</f>
        <v>256.66666666666669</v>
      </c>
      <c r="S475" s="26">
        <f>'240Nm 11mm 0.76m-min'!R135</f>
        <v>1</v>
      </c>
      <c r="T475" s="24"/>
      <c r="U475" s="24"/>
    </row>
    <row r="476" spans="1:21" x14ac:dyDescent="0.25">
      <c r="A476" s="24">
        <f>'80Nm 33mm 2.28m-min'!A134</f>
        <v>2147573</v>
      </c>
      <c r="B476" s="51">
        <f>Table156[[#This Row],[Durata d''esercizio min. Doppie corse]]/(Cycle_max*60*24)</f>
        <v>42.610575396825396</v>
      </c>
      <c r="C476" s="49">
        <f>'80Nm 33mm 2.28m-min'!B134</f>
        <v>0.39500000000000002</v>
      </c>
      <c r="D476" s="24" t="str">
        <f>'80Nm 33mm 2.28m-min'!C134</f>
        <v>Ds10x12</v>
      </c>
      <c r="E476" s="24" t="str">
        <f>'80Nm 33mm 2.28m-min'!D134</f>
        <v>Ds</v>
      </c>
      <c r="F476" s="35">
        <f>'80Nm 33mm 2.28m-min'!E134</f>
        <v>10</v>
      </c>
      <c r="G476" s="14" t="e">
        <f>'80Nm 33mm 2.28m-min'!F134</f>
        <v>#N/A</v>
      </c>
      <c r="H476" s="41">
        <f>'80Nm 33mm 2.28m-min'!G134</f>
        <v>12</v>
      </c>
      <c r="I476" s="24" t="str">
        <f>'80Nm 33mm 2.28m-min'!H134</f>
        <v>J</v>
      </c>
      <c r="J476" s="35">
        <f>'80Nm 33mm 2.28m-min'!I134</f>
        <v>25</v>
      </c>
      <c r="K476" s="35">
        <f>'80Nm 33mm 2.28m-min'!J134</f>
        <v>25</v>
      </c>
      <c r="L476" s="25">
        <f>'80Nm 33mm 2.28m-min'!K134</f>
        <v>20.85</v>
      </c>
      <c r="M476" s="24" t="str">
        <f>'80Nm 33mm 2.28m-min'!L134</f>
        <v>Acciaio inox</v>
      </c>
      <c r="N476" s="25">
        <f>'80Nm 33mm 2.28m-min'!M134</f>
        <v>63.23</v>
      </c>
      <c r="O476" s="37">
        <f>'80Nm 33mm 2.28m-min'!N134</f>
        <v>80</v>
      </c>
      <c r="P476" s="41">
        <f>'80Nm 33mm 2.28m-min'!O134</f>
        <v>33</v>
      </c>
      <c r="Q476" s="46">
        <f>'80Nm 33mm 2.28m-min'!P134</f>
        <v>2.2810000000000001</v>
      </c>
      <c r="R476" s="14">
        <f>'80Nm 33mm 2.28m-min'!Q134</f>
        <v>192.5</v>
      </c>
      <c r="S476" s="26">
        <f>'80Nm 33mm 2.28m-min'!R134</f>
        <v>1</v>
      </c>
      <c r="T476" s="24" t="s">
        <v>102</v>
      </c>
      <c r="U476" s="24" t="s">
        <v>103</v>
      </c>
    </row>
    <row r="477" spans="1:21" hidden="1" x14ac:dyDescent="0.25">
      <c r="A477" s="24">
        <f>'120Nm 22mm 1.52m-min'!A136</f>
        <v>2147573</v>
      </c>
      <c r="B477" s="51">
        <f>Table156[[#This Row],[Durata d''esercizio min. Doppie corse]]/(Cycle_max*60*24)</f>
        <v>42.610575396825396</v>
      </c>
      <c r="C477" s="49">
        <f>'120Nm 22mm 1.52m-min'!B136</f>
        <v>0.56299999999999994</v>
      </c>
      <c r="D477" s="24" t="str">
        <f>'120Nm 22mm 1.52m-min'!C136</f>
        <v>Ds10x12</v>
      </c>
      <c r="E477" s="24" t="str">
        <f>'120Nm 22mm 1.52m-min'!D136</f>
        <v>Ds</v>
      </c>
      <c r="F477" s="35">
        <f>'120Nm 22mm 1.52m-min'!E136</f>
        <v>10</v>
      </c>
      <c r="G477" s="14" t="e">
        <f>'120Nm 22mm 1.52m-min'!F136</f>
        <v>#N/A</v>
      </c>
      <c r="H477" s="41">
        <f>'120Nm 22mm 1.52m-min'!G136</f>
        <v>12</v>
      </c>
      <c r="I477" s="24" t="str">
        <f>'120Nm 22mm 1.52m-min'!H136</f>
        <v>J</v>
      </c>
      <c r="J477" s="35">
        <f>'120Nm 22mm 1.52m-min'!I136</f>
        <v>25</v>
      </c>
      <c r="K477" s="35">
        <f>'120Nm 22mm 1.52m-min'!J136</f>
        <v>25</v>
      </c>
      <c r="L477" s="25">
        <f>'120Nm 22mm 1.52m-min'!K136</f>
        <v>20.85</v>
      </c>
      <c r="M477" s="24" t="str">
        <f>'120Nm 22mm 1.52m-min'!L136</f>
        <v>Acciaio inox</v>
      </c>
      <c r="N477" s="25">
        <f>'120Nm 22mm 1.52m-min'!M136</f>
        <v>63.23</v>
      </c>
      <c r="O477" s="37">
        <f>'120Nm 22mm 1.52m-min'!N136</f>
        <v>120</v>
      </c>
      <c r="P477" s="41">
        <f>'120Nm 22mm 1.52m-min'!O136</f>
        <v>22</v>
      </c>
      <c r="Q477" s="46">
        <f>'120Nm 22mm 1.52m-min'!P136</f>
        <v>1.5209999999999999</v>
      </c>
      <c r="R477" s="14">
        <f>'120Nm 22mm 1.52m-min'!Q136</f>
        <v>128.33333333333334</v>
      </c>
      <c r="S477" s="26">
        <f>'120Nm 22mm 1.52m-min'!R136</f>
        <v>1</v>
      </c>
      <c r="T477" s="24"/>
      <c r="U477" s="24"/>
    </row>
    <row r="478" spans="1:21" hidden="1" x14ac:dyDescent="0.25">
      <c r="A478" s="24">
        <f>'240Nm 11mm 0.76m-min'!A136</f>
        <v>2147573</v>
      </c>
      <c r="B478" s="51">
        <f>Table156[[#This Row],[Durata d''esercizio min. Doppie corse]]/(Cycle_max*60*24)</f>
        <v>42.610575396825396</v>
      </c>
      <c r="C478" s="49">
        <f>'240Nm 11mm 0.76m-min'!B136</f>
        <v>1.0649999999999999</v>
      </c>
      <c r="D478" s="24" t="str">
        <f>'240Nm 11mm 0.76m-min'!C136</f>
        <v>Ds10x12</v>
      </c>
      <c r="E478" s="24" t="str">
        <f>'240Nm 11mm 0.76m-min'!D136</f>
        <v>Ds</v>
      </c>
      <c r="F478" s="35">
        <f>'240Nm 11mm 0.76m-min'!E136</f>
        <v>10</v>
      </c>
      <c r="G478" s="14" t="e">
        <f>'240Nm 11mm 0.76m-min'!F136</f>
        <v>#N/A</v>
      </c>
      <c r="H478" s="41">
        <f>'240Nm 11mm 0.76m-min'!G136</f>
        <v>12</v>
      </c>
      <c r="I478" s="24" t="str">
        <f>'240Nm 11mm 0.76m-min'!H136</f>
        <v>J</v>
      </c>
      <c r="J478" s="35">
        <f>'240Nm 11mm 0.76m-min'!I136</f>
        <v>25</v>
      </c>
      <c r="K478" s="35">
        <f>'240Nm 11mm 0.76m-min'!J136</f>
        <v>25</v>
      </c>
      <c r="L478" s="25">
        <f>'240Nm 11mm 0.76m-min'!K136</f>
        <v>20.85</v>
      </c>
      <c r="M478" s="24" t="str">
        <f>'240Nm 11mm 0.76m-min'!L136</f>
        <v>Acciaio inox</v>
      </c>
      <c r="N478" s="25">
        <f>'240Nm 11mm 0.76m-min'!M136</f>
        <v>63.23</v>
      </c>
      <c r="O478" s="37">
        <f>'240Nm 11mm 0.76m-min'!N136</f>
        <v>240</v>
      </c>
      <c r="P478" s="41">
        <f>'240Nm 11mm 0.76m-min'!O136</f>
        <v>11</v>
      </c>
      <c r="Q478" s="46">
        <f>'240Nm 11mm 0.76m-min'!P136</f>
        <v>0.76049999999999995</v>
      </c>
      <c r="R478" s="14">
        <f>'240Nm 11mm 0.76m-min'!Q136</f>
        <v>64.166666666666671</v>
      </c>
      <c r="S478" s="26">
        <f>'240Nm 11mm 0.76m-min'!R136</f>
        <v>1</v>
      </c>
      <c r="T478" s="24"/>
      <c r="U478" s="24"/>
    </row>
    <row r="479" spans="1:21" hidden="1" x14ac:dyDescent="0.25">
      <c r="A479" s="24">
        <f>'80Nm 33mm 2.28m-min'!A135</f>
        <v>2140723</v>
      </c>
      <c r="B479" s="51">
        <f>Table156[[#This Row],[Durata d''esercizio min. Doppie corse]]/(Cycle_max*60*24)</f>
        <v>42.4746626984127</v>
      </c>
      <c r="C479" s="49">
        <f>'80Nm 33mm 2.28m-min'!B135</f>
        <v>0.28699999999999998</v>
      </c>
      <c r="D479" s="24" t="str">
        <f>'80Nm 33mm 2.28m-min'!C135</f>
        <v>Tr14x3</v>
      </c>
      <c r="E479" s="24" t="str">
        <f>'80Nm 33mm 2.28m-min'!D135</f>
        <v>Tr</v>
      </c>
      <c r="F479" s="35">
        <f>'80Nm 33mm 2.28m-min'!E135</f>
        <v>14</v>
      </c>
      <c r="G479" s="14" t="e">
        <f>'80Nm 33mm 2.28m-min'!F135</f>
        <v>#N/A</v>
      </c>
      <c r="H479" s="41">
        <f>'80Nm 33mm 2.28m-min'!G135</f>
        <v>3</v>
      </c>
      <c r="I479" s="24" t="str">
        <f>'80Nm 33mm 2.28m-min'!H135</f>
        <v>R</v>
      </c>
      <c r="J479" s="35">
        <f>'80Nm 33mm 2.28m-min'!I135</f>
        <v>28</v>
      </c>
      <c r="K479" s="35">
        <f>'80Nm 33mm 2.28m-min'!J135</f>
        <v>35</v>
      </c>
      <c r="L479" s="25">
        <f>'80Nm 33mm 2.28m-min'!K135</f>
        <v>12.47</v>
      </c>
      <c r="M479" s="24" t="str">
        <f>'80Nm 33mm 2.28m-min'!L135</f>
        <v>Acciaio inox</v>
      </c>
      <c r="N479" s="25">
        <f>'80Nm 33mm 2.28m-min'!M135</f>
        <v>76.59</v>
      </c>
      <c r="O479" s="37">
        <f>'80Nm 33mm 2.28m-min'!N135</f>
        <v>80</v>
      </c>
      <c r="P479" s="41">
        <f>'80Nm 33mm 2.28m-min'!O135</f>
        <v>33</v>
      </c>
      <c r="Q479" s="46">
        <f>'80Nm 33mm 2.28m-min'!P135</f>
        <v>2.2810000000000001</v>
      </c>
      <c r="R479" s="14">
        <f>'80Nm 33mm 2.28m-min'!Q135</f>
        <v>770</v>
      </c>
      <c r="S479" s="26">
        <f>'80Nm 33mm 2.28m-min'!R135</f>
        <v>1</v>
      </c>
      <c r="T479" s="24"/>
      <c r="U479" s="24"/>
    </row>
    <row r="480" spans="1:21" hidden="1" x14ac:dyDescent="0.25">
      <c r="A480" s="24">
        <f>'120Nm 22mm 1.52m-min'!A137</f>
        <v>2140723</v>
      </c>
      <c r="B480" s="51">
        <f>Table156[[#This Row],[Durata d''esercizio min. Doppie corse]]/(Cycle_max*60*24)</f>
        <v>42.4746626984127</v>
      </c>
      <c r="C480" s="49">
        <f>'120Nm 22mm 1.52m-min'!B137</f>
        <v>0.40100000000000002</v>
      </c>
      <c r="D480" s="24" t="str">
        <f>'120Nm 22mm 1.52m-min'!C137</f>
        <v>Tr14x3</v>
      </c>
      <c r="E480" s="24" t="str">
        <f>'120Nm 22mm 1.52m-min'!D137</f>
        <v>Tr</v>
      </c>
      <c r="F480" s="35">
        <f>'120Nm 22mm 1.52m-min'!E137</f>
        <v>14</v>
      </c>
      <c r="G480" s="14" t="e">
        <f>'120Nm 22mm 1.52m-min'!F137</f>
        <v>#N/A</v>
      </c>
      <c r="H480" s="41">
        <f>'120Nm 22mm 1.52m-min'!G137</f>
        <v>3</v>
      </c>
      <c r="I480" s="24" t="str">
        <f>'120Nm 22mm 1.52m-min'!H137</f>
        <v>R</v>
      </c>
      <c r="J480" s="35">
        <f>'120Nm 22mm 1.52m-min'!I137</f>
        <v>28</v>
      </c>
      <c r="K480" s="35">
        <f>'120Nm 22mm 1.52m-min'!J137</f>
        <v>35</v>
      </c>
      <c r="L480" s="25">
        <f>'120Nm 22mm 1.52m-min'!K137</f>
        <v>12.47</v>
      </c>
      <c r="M480" s="24" t="str">
        <f>'120Nm 22mm 1.52m-min'!L137</f>
        <v>Acciaio inox</v>
      </c>
      <c r="N480" s="25">
        <f>'120Nm 22mm 1.52m-min'!M137</f>
        <v>76.59</v>
      </c>
      <c r="O480" s="37">
        <f>'120Nm 22mm 1.52m-min'!N137</f>
        <v>120</v>
      </c>
      <c r="P480" s="41">
        <f>'120Nm 22mm 1.52m-min'!O137</f>
        <v>22</v>
      </c>
      <c r="Q480" s="46">
        <f>'120Nm 22mm 1.52m-min'!P137</f>
        <v>1.5209999999999999</v>
      </c>
      <c r="R480" s="14">
        <f>'120Nm 22mm 1.52m-min'!Q137</f>
        <v>513.33333333333337</v>
      </c>
      <c r="S480" s="26">
        <f>'120Nm 22mm 1.52m-min'!R137</f>
        <v>1</v>
      </c>
      <c r="T480" s="24"/>
      <c r="U480" s="24"/>
    </row>
    <row r="481" spans="1:21" hidden="1" x14ac:dyDescent="0.25">
      <c r="A481" s="24">
        <f>'240Nm 11mm 0.76m-min'!A137</f>
        <v>2140723</v>
      </c>
      <c r="B481" s="51">
        <f>Table156[[#This Row],[Durata d''esercizio min. Doppie corse]]/(Cycle_max*60*24)</f>
        <v>42.4746626984127</v>
      </c>
      <c r="C481" s="49">
        <f>'240Nm 11mm 0.76m-min'!B137</f>
        <v>0.74199999999999999</v>
      </c>
      <c r="D481" s="24" t="str">
        <f>'240Nm 11mm 0.76m-min'!C137</f>
        <v>Tr14x3</v>
      </c>
      <c r="E481" s="24" t="str">
        <f>'240Nm 11mm 0.76m-min'!D137</f>
        <v>Tr</v>
      </c>
      <c r="F481" s="35">
        <f>'240Nm 11mm 0.76m-min'!E137</f>
        <v>14</v>
      </c>
      <c r="G481" s="14" t="e">
        <f>'240Nm 11mm 0.76m-min'!F137</f>
        <v>#N/A</v>
      </c>
      <c r="H481" s="41">
        <f>'240Nm 11mm 0.76m-min'!G137</f>
        <v>3</v>
      </c>
      <c r="I481" s="24" t="str">
        <f>'240Nm 11mm 0.76m-min'!H137</f>
        <v>R</v>
      </c>
      <c r="J481" s="35">
        <f>'240Nm 11mm 0.76m-min'!I137</f>
        <v>28</v>
      </c>
      <c r="K481" s="35">
        <f>'240Nm 11mm 0.76m-min'!J137</f>
        <v>35</v>
      </c>
      <c r="L481" s="25">
        <f>'240Nm 11mm 0.76m-min'!K137</f>
        <v>12.47</v>
      </c>
      <c r="M481" s="24" t="str">
        <f>'240Nm 11mm 0.76m-min'!L137</f>
        <v>Acciaio inox</v>
      </c>
      <c r="N481" s="25">
        <f>'240Nm 11mm 0.76m-min'!M137</f>
        <v>76.59</v>
      </c>
      <c r="O481" s="37">
        <f>'240Nm 11mm 0.76m-min'!N137</f>
        <v>240</v>
      </c>
      <c r="P481" s="41">
        <f>'240Nm 11mm 0.76m-min'!O137</f>
        <v>11</v>
      </c>
      <c r="Q481" s="46">
        <f>'240Nm 11mm 0.76m-min'!P137</f>
        <v>0.76049999999999995</v>
      </c>
      <c r="R481" s="14">
        <f>'240Nm 11mm 0.76m-min'!Q137</f>
        <v>256.66666666666669</v>
      </c>
      <c r="S481" s="26">
        <f>'240Nm 11mm 0.76m-min'!R137</f>
        <v>1</v>
      </c>
      <c r="T481" s="24"/>
      <c r="U481" s="24"/>
    </row>
    <row r="482" spans="1:21" hidden="1" x14ac:dyDescent="0.25">
      <c r="A482" s="24">
        <f>'80Nm 33mm 2.28m-min'!A136</f>
        <v>2084429</v>
      </c>
      <c r="B482" s="51">
        <f>Table156[[#This Row],[Durata d''esercizio min. Doppie corse]]/(Cycle_max*60*24)</f>
        <v>41.357718253968251</v>
      </c>
      <c r="C482" s="49">
        <f>'80Nm 33mm 2.28m-min'!B136</f>
        <v>1.5069999999999999</v>
      </c>
      <c r="D482" s="24" t="str">
        <f>'80Nm 33mm 2.28m-min'!C136</f>
        <v>Ds10x50</v>
      </c>
      <c r="E482" s="24" t="str">
        <f>'80Nm 33mm 2.28m-min'!D136</f>
        <v>Ds</v>
      </c>
      <c r="F482" s="35">
        <f>'80Nm 33mm 2.28m-min'!E136</f>
        <v>10</v>
      </c>
      <c r="G482" s="14" t="e">
        <f>'80Nm 33mm 2.28m-min'!F136</f>
        <v>#N/A</v>
      </c>
      <c r="H482" s="41">
        <f>'80Nm 33mm 2.28m-min'!G136</f>
        <v>50</v>
      </c>
      <c r="I482" s="24" t="str">
        <f>'80Nm 33mm 2.28m-min'!H136</f>
        <v>J</v>
      </c>
      <c r="J482" s="35">
        <f>'80Nm 33mm 2.28m-min'!I136</f>
        <v>25</v>
      </c>
      <c r="K482" s="35">
        <f>'80Nm 33mm 2.28m-min'!J136</f>
        <v>25</v>
      </c>
      <c r="L482" s="25">
        <f>'80Nm 33mm 2.28m-min'!K136</f>
        <v>20.85</v>
      </c>
      <c r="M482" s="24" t="str">
        <f>'80Nm 33mm 2.28m-min'!L136</f>
        <v>Acciaio inox</v>
      </c>
      <c r="N482" s="25">
        <f>'80Nm 33mm 2.28m-min'!M136</f>
        <v>77.849999999999994</v>
      </c>
      <c r="O482" s="37">
        <f>'80Nm 33mm 2.28m-min'!N136</f>
        <v>80</v>
      </c>
      <c r="P482" s="41">
        <f>'80Nm 33mm 2.28m-min'!O136</f>
        <v>33</v>
      </c>
      <c r="Q482" s="46">
        <f>'80Nm 33mm 2.28m-min'!P136</f>
        <v>2.2810000000000001</v>
      </c>
      <c r="R482" s="14">
        <f>'80Nm 33mm 2.28m-min'!Q136</f>
        <v>46.2</v>
      </c>
      <c r="S482" s="26">
        <f>'80Nm 33mm 2.28m-min'!R136</f>
        <v>1</v>
      </c>
      <c r="T482" s="24"/>
      <c r="U482" s="24"/>
    </row>
    <row r="483" spans="1:21" hidden="1" x14ac:dyDescent="0.25">
      <c r="A483" s="24">
        <f>'120Nm 22mm 1.52m-min'!A138</f>
        <v>2084429</v>
      </c>
      <c r="B483" s="51">
        <f>Table156[[#This Row],[Durata d''esercizio min. Doppie corse]]/(Cycle_max*60*24)</f>
        <v>41.357718253968251</v>
      </c>
      <c r="C483" s="49">
        <f>'120Nm 22mm 1.52m-min'!B138</f>
        <v>2.23</v>
      </c>
      <c r="D483" s="24" t="str">
        <f>'120Nm 22mm 1.52m-min'!C138</f>
        <v>Ds10x50</v>
      </c>
      <c r="E483" s="24" t="str">
        <f>'120Nm 22mm 1.52m-min'!D138</f>
        <v>Ds</v>
      </c>
      <c r="F483" s="35">
        <f>'120Nm 22mm 1.52m-min'!E138</f>
        <v>10</v>
      </c>
      <c r="G483" s="14" t="e">
        <f>'120Nm 22mm 1.52m-min'!F138</f>
        <v>#N/A</v>
      </c>
      <c r="H483" s="41">
        <f>'120Nm 22mm 1.52m-min'!G138</f>
        <v>50</v>
      </c>
      <c r="I483" s="24" t="str">
        <f>'120Nm 22mm 1.52m-min'!H138</f>
        <v>J</v>
      </c>
      <c r="J483" s="35">
        <f>'120Nm 22mm 1.52m-min'!I138</f>
        <v>25</v>
      </c>
      <c r="K483" s="35">
        <f>'120Nm 22mm 1.52m-min'!J138</f>
        <v>25</v>
      </c>
      <c r="L483" s="25">
        <f>'120Nm 22mm 1.52m-min'!K138</f>
        <v>20.85</v>
      </c>
      <c r="M483" s="24" t="str">
        <f>'120Nm 22mm 1.52m-min'!L138</f>
        <v>Acciaio inox</v>
      </c>
      <c r="N483" s="25">
        <f>'120Nm 22mm 1.52m-min'!M138</f>
        <v>77.849999999999994</v>
      </c>
      <c r="O483" s="37">
        <f>'120Nm 22mm 1.52m-min'!N138</f>
        <v>120</v>
      </c>
      <c r="P483" s="41">
        <f>'120Nm 22mm 1.52m-min'!O138</f>
        <v>22</v>
      </c>
      <c r="Q483" s="46">
        <f>'120Nm 22mm 1.52m-min'!P138</f>
        <v>1.5209999999999999</v>
      </c>
      <c r="R483" s="14">
        <f>'120Nm 22mm 1.52m-min'!Q138</f>
        <v>30.8</v>
      </c>
      <c r="S483" s="26">
        <f>'120Nm 22mm 1.52m-min'!R138</f>
        <v>1</v>
      </c>
      <c r="T483" s="24"/>
      <c r="U483" s="24"/>
    </row>
    <row r="484" spans="1:21" hidden="1" x14ac:dyDescent="0.25">
      <c r="A484" s="24">
        <f>'240Nm 11mm 0.76m-min'!A138</f>
        <v>2084429</v>
      </c>
      <c r="B484" s="51">
        <f>Table156[[#This Row],[Durata d''esercizio min. Doppie corse]]/(Cycle_max*60*24)</f>
        <v>41.357718253968251</v>
      </c>
      <c r="C484" s="49">
        <f>'240Nm 11mm 0.76m-min'!B138</f>
        <v>4.4009999999999998</v>
      </c>
      <c r="D484" s="24" t="str">
        <f>'240Nm 11mm 0.76m-min'!C138</f>
        <v>Ds10x50</v>
      </c>
      <c r="E484" s="24" t="str">
        <f>'240Nm 11mm 0.76m-min'!D138</f>
        <v>Ds</v>
      </c>
      <c r="F484" s="35">
        <f>'240Nm 11mm 0.76m-min'!E138</f>
        <v>10</v>
      </c>
      <c r="G484" s="14" t="e">
        <f>'240Nm 11mm 0.76m-min'!F138</f>
        <v>#N/A</v>
      </c>
      <c r="H484" s="41">
        <f>'240Nm 11mm 0.76m-min'!G138</f>
        <v>50</v>
      </c>
      <c r="I484" s="24" t="str">
        <f>'240Nm 11mm 0.76m-min'!H138</f>
        <v>J</v>
      </c>
      <c r="J484" s="35">
        <f>'240Nm 11mm 0.76m-min'!I138</f>
        <v>25</v>
      </c>
      <c r="K484" s="35">
        <f>'240Nm 11mm 0.76m-min'!J138</f>
        <v>25</v>
      </c>
      <c r="L484" s="25">
        <f>'240Nm 11mm 0.76m-min'!K138</f>
        <v>20.85</v>
      </c>
      <c r="M484" s="24" t="str">
        <f>'240Nm 11mm 0.76m-min'!L138</f>
        <v>Acciaio inox</v>
      </c>
      <c r="N484" s="25">
        <f>'240Nm 11mm 0.76m-min'!M138</f>
        <v>77.849999999999994</v>
      </c>
      <c r="O484" s="37">
        <f>'240Nm 11mm 0.76m-min'!N138</f>
        <v>240</v>
      </c>
      <c r="P484" s="41">
        <f>'240Nm 11mm 0.76m-min'!O138</f>
        <v>11</v>
      </c>
      <c r="Q484" s="46">
        <f>'240Nm 11mm 0.76m-min'!P138</f>
        <v>0.76049999999999995</v>
      </c>
      <c r="R484" s="14">
        <f>'240Nm 11mm 0.76m-min'!Q138</f>
        <v>15.4</v>
      </c>
      <c r="S484" s="26">
        <f>'240Nm 11mm 0.76m-min'!R138</f>
        <v>1</v>
      </c>
      <c r="T484" s="24"/>
      <c r="U484" s="24"/>
    </row>
    <row r="485" spans="1:21" hidden="1" x14ac:dyDescent="0.25">
      <c r="A485" s="24">
        <f>'80Nm 33mm 2.28m-min'!A137</f>
        <v>2083536</v>
      </c>
      <c r="B485" s="51">
        <f>Table156[[#This Row],[Durata d''esercizio min. Doppie corse]]/(Cycle_max*60*24)</f>
        <v>41.34</v>
      </c>
      <c r="C485" s="49">
        <f>'80Nm 33mm 2.28m-min'!B137</f>
        <v>0.28699999999999998</v>
      </c>
      <c r="D485" s="24" t="str">
        <f>'80Nm 33mm 2.28m-min'!C137</f>
        <v>Tr14x4</v>
      </c>
      <c r="E485" s="24" t="str">
        <f>'80Nm 33mm 2.28m-min'!D137</f>
        <v>Tr</v>
      </c>
      <c r="F485" s="35">
        <f>'80Nm 33mm 2.28m-min'!E137</f>
        <v>14</v>
      </c>
      <c r="G485" s="14" t="e">
        <f>'80Nm 33mm 2.28m-min'!F137</f>
        <v>#N/A</v>
      </c>
      <c r="H485" s="41">
        <f>'80Nm 33mm 2.28m-min'!G137</f>
        <v>4</v>
      </c>
      <c r="I485" s="24" t="str">
        <f>'80Nm 33mm 2.28m-min'!H137</f>
        <v>J</v>
      </c>
      <c r="J485" s="35">
        <f>'80Nm 33mm 2.28m-min'!I137</f>
        <v>28</v>
      </c>
      <c r="K485" s="35">
        <f>'80Nm 33mm 2.28m-min'!J137</f>
        <v>35</v>
      </c>
      <c r="L485" s="25">
        <f>'80Nm 33mm 2.28m-min'!K137</f>
        <v>14.51</v>
      </c>
      <c r="M485" s="24" t="str">
        <f>'80Nm 33mm 2.28m-min'!L137</f>
        <v>Acciaio C15</v>
      </c>
      <c r="N485" s="25">
        <f>'80Nm 33mm 2.28m-min'!M137</f>
        <v>16.79</v>
      </c>
      <c r="O485" s="37">
        <f>'80Nm 33mm 2.28m-min'!N137</f>
        <v>80</v>
      </c>
      <c r="P485" s="41">
        <f>'80Nm 33mm 2.28m-min'!O137</f>
        <v>33</v>
      </c>
      <c r="Q485" s="46">
        <f>'80Nm 33mm 2.28m-min'!P137</f>
        <v>2.2810000000000001</v>
      </c>
      <c r="R485" s="14">
        <f>'80Nm 33mm 2.28m-min'!Q137</f>
        <v>577.5</v>
      </c>
      <c r="S485" s="26">
        <f>'80Nm 33mm 2.28m-min'!R137</f>
        <v>1</v>
      </c>
      <c r="T485" s="24"/>
      <c r="U485" s="24"/>
    </row>
    <row r="486" spans="1:21" hidden="1" x14ac:dyDescent="0.25">
      <c r="A486" s="24">
        <f>'120Nm 22mm 1.52m-min'!A139</f>
        <v>2083536</v>
      </c>
      <c r="B486" s="51">
        <f>Table156[[#This Row],[Durata d''esercizio min. Doppie corse]]/(Cycle_max*60*24)</f>
        <v>41.34</v>
      </c>
      <c r="C486" s="49">
        <f>'120Nm 22mm 1.52m-min'!B139</f>
        <v>0.40100000000000002</v>
      </c>
      <c r="D486" s="24" t="str">
        <f>'120Nm 22mm 1.52m-min'!C139</f>
        <v>Tr14x4</v>
      </c>
      <c r="E486" s="24" t="str">
        <f>'120Nm 22mm 1.52m-min'!D139</f>
        <v>Tr</v>
      </c>
      <c r="F486" s="35">
        <f>'120Nm 22mm 1.52m-min'!E139</f>
        <v>14</v>
      </c>
      <c r="G486" s="14" t="e">
        <f>'120Nm 22mm 1.52m-min'!F139</f>
        <v>#N/A</v>
      </c>
      <c r="H486" s="41">
        <f>'120Nm 22mm 1.52m-min'!G139</f>
        <v>4</v>
      </c>
      <c r="I486" s="24" t="str">
        <f>'120Nm 22mm 1.52m-min'!H139</f>
        <v>J</v>
      </c>
      <c r="J486" s="35">
        <f>'120Nm 22mm 1.52m-min'!I139</f>
        <v>28</v>
      </c>
      <c r="K486" s="35">
        <f>'120Nm 22mm 1.52m-min'!J139</f>
        <v>35</v>
      </c>
      <c r="L486" s="25">
        <f>'120Nm 22mm 1.52m-min'!K139</f>
        <v>14.51</v>
      </c>
      <c r="M486" s="24" t="str">
        <f>'120Nm 22mm 1.52m-min'!L139</f>
        <v>Acciaio C15</v>
      </c>
      <c r="N486" s="25">
        <f>'120Nm 22mm 1.52m-min'!M139</f>
        <v>16.79</v>
      </c>
      <c r="O486" s="37">
        <f>'120Nm 22mm 1.52m-min'!N139</f>
        <v>120</v>
      </c>
      <c r="P486" s="41">
        <f>'120Nm 22mm 1.52m-min'!O139</f>
        <v>22</v>
      </c>
      <c r="Q486" s="46">
        <f>'120Nm 22mm 1.52m-min'!P139</f>
        <v>1.5209999999999999</v>
      </c>
      <c r="R486" s="14">
        <f>'120Nm 22mm 1.52m-min'!Q139</f>
        <v>385</v>
      </c>
      <c r="S486" s="26">
        <f>'120Nm 22mm 1.52m-min'!R139</f>
        <v>1</v>
      </c>
      <c r="T486" s="24"/>
      <c r="U486" s="24"/>
    </row>
    <row r="487" spans="1:21" hidden="1" x14ac:dyDescent="0.25">
      <c r="A487" s="24">
        <f>'240Nm 11mm 0.76m-min'!A139</f>
        <v>2083536</v>
      </c>
      <c r="B487" s="51">
        <f>Table156[[#This Row],[Durata d''esercizio min. Doppie corse]]/(Cycle_max*60*24)</f>
        <v>41.34</v>
      </c>
      <c r="C487" s="49">
        <f>'240Nm 11mm 0.76m-min'!B139</f>
        <v>0.74199999999999999</v>
      </c>
      <c r="D487" s="24" t="str">
        <f>'240Nm 11mm 0.76m-min'!C139</f>
        <v>Tr14x4</v>
      </c>
      <c r="E487" s="24" t="str">
        <f>'240Nm 11mm 0.76m-min'!D139</f>
        <v>Tr</v>
      </c>
      <c r="F487" s="35">
        <f>'240Nm 11mm 0.76m-min'!E139</f>
        <v>14</v>
      </c>
      <c r="G487" s="14" t="e">
        <f>'240Nm 11mm 0.76m-min'!F139</f>
        <v>#N/A</v>
      </c>
      <c r="H487" s="41">
        <f>'240Nm 11mm 0.76m-min'!G139</f>
        <v>4</v>
      </c>
      <c r="I487" s="24" t="str">
        <f>'240Nm 11mm 0.76m-min'!H139</f>
        <v>J</v>
      </c>
      <c r="J487" s="35">
        <f>'240Nm 11mm 0.76m-min'!I139</f>
        <v>28</v>
      </c>
      <c r="K487" s="35">
        <f>'240Nm 11mm 0.76m-min'!J139</f>
        <v>35</v>
      </c>
      <c r="L487" s="25">
        <f>'240Nm 11mm 0.76m-min'!K139</f>
        <v>14.51</v>
      </c>
      <c r="M487" s="24" t="str">
        <f>'240Nm 11mm 0.76m-min'!L139</f>
        <v>Acciaio C15</v>
      </c>
      <c r="N487" s="25">
        <f>'240Nm 11mm 0.76m-min'!M139</f>
        <v>16.79</v>
      </c>
      <c r="O487" s="37">
        <f>'240Nm 11mm 0.76m-min'!N139</f>
        <v>240</v>
      </c>
      <c r="P487" s="41">
        <f>'240Nm 11mm 0.76m-min'!O139</f>
        <v>11</v>
      </c>
      <c r="Q487" s="46">
        <f>'240Nm 11mm 0.76m-min'!P139</f>
        <v>0.76049999999999995</v>
      </c>
      <c r="R487" s="14">
        <f>'240Nm 11mm 0.76m-min'!Q139</f>
        <v>192.5</v>
      </c>
      <c r="S487" s="26">
        <f>'240Nm 11mm 0.76m-min'!R139</f>
        <v>1</v>
      </c>
      <c r="T487" s="24"/>
      <c r="U487" s="24"/>
    </row>
    <row r="488" spans="1:21" hidden="1" x14ac:dyDescent="0.25">
      <c r="A488" s="24">
        <f>'80Nm 33mm 2.28m-min'!A138</f>
        <v>2080413</v>
      </c>
      <c r="B488" s="51">
        <f>Table156[[#This Row],[Durata d''esercizio min. Doppie corse]]/(Cycle_max*60*24)</f>
        <v>41.278035714285714</v>
      </c>
      <c r="C488" s="49">
        <f>'80Nm 33mm 2.28m-min'!B138</f>
        <v>0.40400000000000003</v>
      </c>
      <c r="D488" s="24" t="str">
        <f>'80Nm 33mm 2.28m-min'!C138</f>
        <v>Tr16x8P4</v>
      </c>
      <c r="E488" s="24" t="str">
        <f>'80Nm 33mm 2.28m-min'!D138</f>
        <v>Tr</v>
      </c>
      <c r="F488" s="35">
        <f>'80Nm 33mm 2.28m-min'!E138</f>
        <v>16</v>
      </c>
      <c r="G488" s="14">
        <f>'80Nm 33mm 2.28m-min'!F138</f>
        <v>8</v>
      </c>
      <c r="H488" s="41">
        <f>'80Nm 33mm 2.28m-min'!G138</f>
        <v>4</v>
      </c>
      <c r="I488" s="24" t="str">
        <f>'80Nm 33mm 2.28m-min'!H138</f>
        <v>J</v>
      </c>
      <c r="J488" s="35">
        <f>'80Nm 33mm 2.28m-min'!I138</f>
        <v>28</v>
      </c>
      <c r="K488" s="35">
        <f>'80Nm 33mm 2.28m-min'!J138</f>
        <v>35</v>
      </c>
      <c r="L488" s="25">
        <f>'80Nm 33mm 2.28m-min'!K138</f>
        <v>15.66</v>
      </c>
      <c r="M488" s="24" t="str">
        <f>'80Nm 33mm 2.28m-min'!L138</f>
        <v>Acciaio C15</v>
      </c>
      <c r="N488" s="25">
        <f>'80Nm 33mm 2.28m-min'!M138</f>
        <v>19.09</v>
      </c>
      <c r="O488" s="37">
        <f>'80Nm 33mm 2.28m-min'!N138</f>
        <v>80</v>
      </c>
      <c r="P488" s="41">
        <f>'80Nm 33mm 2.28m-min'!O138</f>
        <v>33</v>
      </c>
      <c r="Q488" s="46">
        <f>'80Nm 33mm 2.28m-min'!P138</f>
        <v>2.2810000000000001</v>
      </c>
      <c r="R488" s="14">
        <f>'80Nm 33mm 2.28m-min'!Q138</f>
        <v>577.5</v>
      </c>
      <c r="S488" s="26">
        <f>'80Nm 33mm 2.28m-min'!R138</f>
        <v>1</v>
      </c>
      <c r="T488" s="24"/>
      <c r="U488" s="24"/>
    </row>
    <row r="489" spans="1:21" hidden="1" x14ac:dyDescent="0.25">
      <c r="A489" s="24">
        <f>'120Nm 22mm 1.52m-min'!A140</f>
        <v>2080413</v>
      </c>
      <c r="B489" s="51">
        <f>Table156[[#This Row],[Durata d''esercizio min. Doppie corse]]/(Cycle_max*60*24)</f>
        <v>41.278035714285714</v>
      </c>
      <c r="C489" s="49">
        <f>'120Nm 22mm 1.52m-min'!B140</f>
        <v>0.57599999999999996</v>
      </c>
      <c r="D489" s="24" t="str">
        <f>'120Nm 22mm 1.52m-min'!C140</f>
        <v>Tr16x8P4</v>
      </c>
      <c r="E489" s="24" t="str">
        <f>'120Nm 22mm 1.52m-min'!D140</f>
        <v>Tr</v>
      </c>
      <c r="F489" s="35">
        <f>'120Nm 22mm 1.52m-min'!E140</f>
        <v>16</v>
      </c>
      <c r="G489" s="14">
        <f>'120Nm 22mm 1.52m-min'!F140</f>
        <v>8</v>
      </c>
      <c r="H489" s="41">
        <f>'120Nm 22mm 1.52m-min'!G140</f>
        <v>4</v>
      </c>
      <c r="I489" s="24" t="str">
        <f>'120Nm 22mm 1.52m-min'!H140</f>
        <v>J</v>
      </c>
      <c r="J489" s="35">
        <f>'120Nm 22mm 1.52m-min'!I140</f>
        <v>28</v>
      </c>
      <c r="K489" s="35">
        <f>'120Nm 22mm 1.52m-min'!J140</f>
        <v>35</v>
      </c>
      <c r="L489" s="25">
        <f>'120Nm 22mm 1.52m-min'!K140</f>
        <v>15.66</v>
      </c>
      <c r="M489" s="24" t="str">
        <f>'120Nm 22mm 1.52m-min'!L140</f>
        <v>Acciaio C15</v>
      </c>
      <c r="N489" s="25">
        <f>'120Nm 22mm 1.52m-min'!M140</f>
        <v>19.09</v>
      </c>
      <c r="O489" s="37">
        <f>'120Nm 22mm 1.52m-min'!N140</f>
        <v>120</v>
      </c>
      <c r="P489" s="41">
        <f>'120Nm 22mm 1.52m-min'!O140</f>
        <v>22</v>
      </c>
      <c r="Q489" s="46">
        <f>'120Nm 22mm 1.52m-min'!P140</f>
        <v>1.5209999999999999</v>
      </c>
      <c r="R489" s="14">
        <f>'120Nm 22mm 1.52m-min'!Q140</f>
        <v>385</v>
      </c>
      <c r="S489" s="26">
        <f>'120Nm 22mm 1.52m-min'!R140</f>
        <v>1</v>
      </c>
      <c r="T489" s="24"/>
      <c r="U489" s="24"/>
    </row>
    <row r="490" spans="1:21" hidden="1" x14ac:dyDescent="0.25">
      <c r="A490" s="24">
        <f>'240Nm 11mm 0.76m-min'!A140</f>
        <v>2080413</v>
      </c>
      <c r="B490" s="51">
        <f>Table156[[#This Row],[Durata d''esercizio min. Doppie corse]]/(Cycle_max*60*24)</f>
        <v>41.278035714285714</v>
      </c>
      <c r="C490" s="49">
        <f>'240Nm 11mm 0.76m-min'!B140</f>
        <v>1.0920000000000001</v>
      </c>
      <c r="D490" s="24" t="str">
        <f>'240Nm 11mm 0.76m-min'!C140</f>
        <v>Tr16x8P4</v>
      </c>
      <c r="E490" s="24" t="str">
        <f>'240Nm 11mm 0.76m-min'!D140</f>
        <v>Tr</v>
      </c>
      <c r="F490" s="35">
        <f>'240Nm 11mm 0.76m-min'!E140</f>
        <v>16</v>
      </c>
      <c r="G490" s="14">
        <f>'240Nm 11mm 0.76m-min'!F140</f>
        <v>8</v>
      </c>
      <c r="H490" s="41">
        <f>'240Nm 11mm 0.76m-min'!G140</f>
        <v>4</v>
      </c>
      <c r="I490" s="24" t="str">
        <f>'240Nm 11mm 0.76m-min'!H140</f>
        <v>J</v>
      </c>
      <c r="J490" s="35">
        <f>'240Nm 11mm 0.76m-min'!I140</f>
        <v>28</v>
      </c>
      <c r="K490" s="35">
        <f>'240Nm 11mm 0.76m-min'!J140</f>
        <v>35</v>
      </c>
      <c r="L490" s="25">
        <f>'240Nm 11mm 0.76m-min'!K140</f>
        <v>15.66</v>
      </c>
      <c r="M490" s="24" t="str">
        <f>'240Nm 11mm 0.76m-min'!L140</f>
        <v>Acciaio C15</v>
      </c>
      <c r="N490" s="25">
        <f>'240Nm 11mm 0.76m-min'!M140</f>
        <v>19.09</v>
      </c>
      <c r="O490" s="37">
        <f>'240Nm 11mm 0.76m-min'!N140</f>
        <v>240</v>
      </c>
      <c r="P490" s="41">
        <f>'240Nm 11mm 0.76m-min'!O140</f>
        <v>11</v>
      </c>
      <c r="Q490" s="46">
        <f>'240Nm 11mm 0.76m-min'!P140</f>
        <v>0.76049999999999995</v>
      </c>
      <c r="R490" s="14">
        <f>'240Nm 11mm 0.76m-min'!Q140</f>
        <v>192.5</v>
      </c>
      <c r="S490" s="26">
        <f>'240Nm 11mm 0.76m-min'!R140</f>
        <v>1</v>
      </c>
      <c r="T490" s="24"/>
      <c r="U490" s="24"/>
    </row>
    <row r="491" spans="1:21" hidden="1" x14ac:dyDescent="0.25">
      <c r="A491" s="24">
        <f>'80Nm 33mm 2.28m-min'!A139</f>
        <v>2079808</v>
      </c>
      <c r="B491" s="51">
        <f>Table156[[#This Row],[Durata d''esercizio min. Doppie corse]]/(Cycle_max*60*24)</f>
        <v>41.266031746031743</v>
      </c>
      <c r="C491" s="49">
        <f>'80Nm 33mm 2.28m-min'!B139</f>
        <v>0.28699999999999998</v>
      </c>
      <c r="D491" s="24" t="str">
        <f>'80Nm 33mm 2.28m-min'!C139</f>
        <v>Ds12x5</v>
      </c>
      <c r="E491" s="24" t="str">
        <f>'80Nm 33mm 2.28m-min'!D139</f>
        <v>Ds</v>
      </c>
      <c r="F491" s="35">
        <f>'80Nm 33mm 2.28m-min'!E139</f>
        <v>12</v>
      </c>
      <c r="G491" s="14" t="e">
        <f>'80Nm 33mm 2.28m-min'!F139</f>
        <v>#N/A</v>
      </c>
      <c r="H491" s="41">
        <f>'80Nm 33mm 2.28m-min'!G139</f>
        <v>5</v>
      </c>
      <c r="I491" s="24" t="str">
        <f>'80Nm 33mm 2.28m-min'!H139</f>
        <v>R</v>
      </c>
      <c r="J491" s="35">
        <f>'80Nm 33mm 2.28m-min'!I139</f>
        <v>28</v>
      </c>
      <c r="K491" s="35">
        <f>'80Nm 33mm 2.28m-min'!J139</f>
        <v>35</v>
      </c>
      <c r="L491" s="25">
        <f>'80Nm 33mm 2.28m-min'!K139</f>
        <v>19.55</v>
      </c>
      <c r="M491" s="24" t="str">
        <f>'80Nm 33mm 2.28m-min'!L139</f>
        <v>Acciaio inox</v>
      </c>
      <c r="N491" s="25">
        <f>'80Nm 33mm 2.28m-min'!M139</f>
        <v>74.849999999999994</v>
      </c>
      <c r="O491" s="37">
        <f>'80Nm 33mm 2.28m-min'!N139</f>
        <v>80</v>
      </c>
      <c r="P491" s="41">
        <f>'80Nm 33mm 2.28m-min'!O139</f>
        <v>33</v>
      </c>
      <c r="Q491" s="46">
        <f>'80Nm 33mm 2.28m-min'!P139</f>
        <v>2.2810000000000001</v>
      </c>
      <c r="R491" s="14">
        <f>'80Nm 33mm 2.28m-min'!Q139</f>
        <v>462</v>
      </c>
      <c r="S491" s="26">
        <f>'80Nm 33mm 2.28m-min'!R139</f>
        <v>1</v>
      </c>
      <c r="T491" s="24"/>
      <c r="U491" s="24"/>
    </row>
    <row r="492" spans="1:21" hidden="1" x14ac:dyDescent="0.25">
      <c r="A492" s="24">
        <f>'120Nm 22mm 1.52m-min'!A141</f>
        <v>2079808</v>
      </c>
      <c r="B492" s="51">
        <f>Table156[[#This Row],[Durata d''esercizio min. Doppie corse]]/(Cycle_max*60*24)</f>
        <v>41.266031746031743</v>
      </c>
      <c r="C492" s="49">
        <f>'120Nm 22mm 1.52m-min'!B141</f>
        <v>0.40100000000000002</v>
      </c>
      <c r="D492" s="24" t="str">
        <f>'120Nm 22mm 1.52m-min'!C141</f>
        <v>Ds12x5</v>
      </c>
      <c r="E492" s="24" t="str">
        <f>'120Nm 22mm 1.52m-min'!D141</f>
        <v>Ds</v>
      </c>
      <c r="F492" s="35">
        <f>'120Nm 22mm 1.52m-min'!E141</f>
        <v>12</v>
      </c>
      <c r="G492" s="14" t="e">
        <f>'120Nm 22mm 1.52m-min'!F141</f>
        <v>#N/A</v>
      </c>
      <c r="H492" s="41">
        <f>'120Nm 22mm 1.52m-min'!G141</f>
        <v>5</v>
      </c>
      <c r="I492" s="24" t="str">
        <f>'120Nm 22mm 1.52m-min'!H141</f>
        <v>R</v>
      </c>
      <c r="J492" s="35">
        <f>'120Nm 22mm 1.52m-min'!I141</f>
        <v>28</v>
      </c>
      <c r="K492" s="35">
        <f>'120Nm 22mm 1.52m-min'!J141</f>
        <v>35</v>
      </c>
      <c r="L492" s="25">
        <f>'120Nm 22mm 1.52m-min'!K141</f>
        <v>19.55</v>
      </c>
      <c r="M492" s="24" t="str">
        <f>'120Nm 22mm 1.52m-min'!L141</f>
        <v>Acciaio inox</v>
      </c>
      <c r="N492" s="25">
        <f>'120Nm 22mm 1.52m-min'!M141</f>
        <v>74.849999999999994</v>
      </c>
      <c r="O492" s="37">
        <f>'120Nm 22mm 1.52m-min'!N141</f>
        <v>120</v>
      </c>
      <c r="P492" s="41">
        <f>'120Nm 22mm 1.52m-min'!O141</f>
        <v>22</v>
      </c>
      <c r="Q492" s="46">
        <f>'120Nm 22mm 1.52m-min'!P141</f>
        <v>1.5209999999999999</v>
      </c>
      <c r="R492" s="14">
        <f>'120Nm 22mm 1.52m-min'!Q141</f>
        <v>308</v>
      </c>
      <c r="S492" s="26">
        <f>'120Nm 22mm 1.52m-min'!R141</f>
        <v>1</v>
      </c>
      <c r="T492" s="24"/>
      <c r="U492" s="24"/>
    </row>
    <row r="493" spans="1:21" hidden="1" x14ac:dyDescent="0.25">
      <c r="A493" s="24">
        <f>'240Nm 11mm 0.76m-min'!A141</f>
        <v>2079808</v>
      </c>
      <c r="B493" s="51">
        <f>Table156[[#This Row],[Durata d''esercizio min. Doppie corse]]/(Cycle_max*60*24)</f>
        <v>41.266031746031743</v>
      </c>
      <c r="C493" s="49">
        <f>'240Nm 11mm 0.76m-min'!B141</f>
        <v>0.74199999999999999</v>
      </c>
      <c r="D493" s="24" t="str">
        <f>'240Nm 11mm 0.76m-min'!C141</f>
        <v>Ds12x5</v>
      </c>
      <c r="E493" s="24" t="str">
        <f>'240Nm 11mm 0.76m-min'!D141</f>
        <v>Ds</v>
      </c>
      <c r="F493" s="35">
        <f>'240Nm 11mm 0.76m-min'!E141</f>
        <v>12</v>
      </c>
      <c r="G493" s="14" t="e">
        <f>'240Nm 11mm 0.76m-min'!F141</f>
        <v>#N/A</v>
      </c>
      <c r="H493" s="41">
        <f>'240Nm 11mm 0.76m-min'!G141</f>
        <v>5</v>
      </c>
      <c r="I493" s="24" t="str">
        <f>'240Nm 11mm 0.76m-min'!H141</f>
        <v>R</v>
      </c>
      <c r="J493" s="35">
        <f>'240Nm 11mm 0.76m-min'!I141</f>
        <v>28</v>
      </c>
      <c r="K493" s="35">
        <f>'240Nm 11mm 0.76m-min'!J141</f>
        <v>35</v>
      </c>
      <c r="L493" s="25">
        <f>'240Nm 11mm 0.76m-min'!K141</f>
        <v>19.55</v>
      </c>
      <c r="M493" s="24" t="str">
        <f>'240Nm 11mm 0.76m-min'!L141</f>
        <v>Acciaio inox</v>
      </c>
      <c r="N493" s="25">
        <f>'240Nm 11mm 0.76m-min'!M141</f>
        <v>74.849999999999994</v>
      </c>
      <c r="O493" s="37">
        <f>'240Nm 11mm 0.76m-min'!N141</f>
        <v>240</v>
      </c>
      <c r="P493" s="41">
        <f>'240Nm 11mm 0.76m-min'!O141</f>
        <v>11</v>
      </c>
      <c r="Q493" s="46">
        <f>'240Nm 11mm 0.76m-min'!P141</f>
        <v>0.76049999999999995</v>
      </c>
      <c r="R493" s="14">
        <f>'240Nm 11mm 0.76m-min'!Q141</f>
        <v>154</v>
      </c>
      <c r="S493" s="26">
        <f>'240Nm 11mm 0.76m-min'!R141</f>
        <v>1</v>
      </c>
      <c r="T493" s="24"/>
      <c r="U493" s="24"/>
    </row>
    <row r="494" spans="1:21" hidden="1" x14ac:dyDescent="0.25">
      <c r="A494" s="24">
        <f>'80Nm 33mm 2.28m-min'!A140</f>
        <v>1984320</v>
      </c>
      <c r="B494" s="51">
        <f>Table156[[#This Row],[Durata d''esercizio min. Doppie corse]]/(Cycle_max*60*24)</f>
        <v>39.371428571428574</v>
      </c>
      <c r="C494" s="49">
        <f>'80Nm 33mm 2.28m-min'!B140</f>
        <v>0.28699999999999998</v>
      </c>
      <c r="D494" s="24" t="str">
        <f>'80Nm 33mm 2.28m-min'!C140</f>
        <v>Tr14x4</v>
      </c>
      <c r="E494" s="24" t="str">
        <f>'80Nm 33mm 2.28m-min'!D140</f>
        <v>Tr</v>
      </c>
      <c r="F494" s="35">
        <f>'80Nm 33mm 2.28m-min'!E140</f>
        <v>14</v>
      </c>
      <c r="G494" s="14" t="e">
        <f>'80Nm 33mm 2.28m-min'!F140</f>
        <v>#N/A</v>
      </c>
      <c r="H494" s="41">
        <f>'80Nm 33mm 2.28m-min'!G140</f>
        <v>4</v>
      </c>
      <c r="I494" s="24" t="str">
        <f>'80Nm 33mm 2.28m-min'!H140</f>
        <v>W300</v>
      </c>
      <c r="J494" s="35">
        <f>'80Nm 33mm 2.28m-min'!I140</f>
        <v>28</v>
      </c>
      <c r="K494" s="35">
        <f>'80Nm 33mm 2.28m-min'!J140</f>
        <v>35</v>
      </c>
      <c r="L494" s="25">
        <f>'80Nm 33mm 2.28m-min'!K140</f>
        <v>17.68</v>
      </c>
      <c r="M494" s="24" t="str">
        <f>'80Nm 33mm 2.28m-min'!L140</f>
        <v>Acciaio C15</v>
      </c>
      <c r="N494" s="25">
        <f>'80Nm 33mm 2.28m-min'!M140</f>
        <v>16.79</v>
      </c>
      <c r="O494" s="37">
        <f>'80Nm 33mm 2.28m-min'!N140</f>
        <v>80</v>
      </c>
      <c r="P494" s="41">
        <f>'80Nm 33mm 2.28m-min'!O140</f>
        <v>33</v>
      </c>
      <c r="Q494" s="46">
        <f>'80Nm 33mm 2.28m-min'!P140</f>
        <v>2.2810000000000001</v>
      </c>
      <c r="R494" s="14">
        <f>'80Nm 33mm 2.28m-min'!Q140</f>
        <v>577.5</v>
      </c>
      <c r="S494" s="26">
        <f>'80Nm 33mm 2.28m-min'!R140</f>
        <v>1</v>
      </c>
      <c r="T494" s="24"/>
      <c r="U494" s="24"/>
    </row>
    <row r="495" spans="1:21" hidden="1" x14ac:dyDescent="0.25">
      <c r="A495" s="24">
        <f>'120Nm 22mm 1.52m-min'!A142</f>
        <v>1984320</v>
      </c>
      <c r="B495" s="51">
        <f>Table156[[#This Row],[Durata d''esercizio min. Doppie corse]]/(Cycle_max*60*24)</f>
        <v>39.371428571428574</v>
      </c>
      <c r="C495" s="49">
        <f>'120Nm 22mm 1.52m-min'!B142</f>
        <v>0.40100000000000002</v>
      </c>
      <c r="D495" s="24" t="str">
        <f>'120Nm 22mm 1.52m-min'!C142</f>
        <v>Tr14x4</v>
      </c>
      <c r="E495" s="24" t="str">
        <f>'120Nm 22mm 1.52m-min'!D142</f>
        <v>Tr</v>
      </c>
      <c r="F495" s="35">
        <f>'120Nm 22mm 1.52m-min'!E142</f>
        <v>14</v>
      </c>
      <c r="G495" s="14" t="e">
        <f>'120Nm 22mm 1.52m-min'!F142</f>
        <v>#N/A</v>
      </c>
      <c r="H495" s="41">
        <f>'120Nm 22mm 1.52m-min'!G142</f>
        <v>4</v>
      </c>
      <c r="I495" s="24" t="str">
        <f>'120Nm 22mm 1.52m-min'!H142</f>
        <v>W300</v>
      </c>
      <c r="J495" s="35">
        <f>'120Nm 22mm 1.52m-min'!I142</f>
        <v>28</v>
      </c>
      <c r="K495" s="35">
        <f>'120Nm 22mm 1.52m-min'!J142</f>
        <v>35</v>
      </c>
      <c r="L495" s="25">
        <f>'120Nm 22mm 1.52m-min'!K142</f>
        <v>17.68</v>
      </c>
      <c r="M495" s="24" t="str">
        <f>'120Nm 22mm 1.52m-min'!L142</f>
        <v>Acciaio C15</v>
      </c>
      <c r="N495" s="25">
        <f>'120Nm 22mm 1.52m-min'!M142</f>
        <v>16.79</v>
      </c>
      <c r="O495" s="37">
        <f>'120Nm 22mm 1.52m-min'!N142</f>
        <v>120</v>
      </c>
      <c r="P495" s="41">
        <f>'120Nm 22mm 1.52m-min'!O142</f>
        <v>22</v>
      </c>
      <c r="Q495" s="46">
        <f>'120Nm 22mm 1.52m-min'!P142</f>
        <v>1.5209999999999999</v>
      </c>
      <c r="R495" s="14">
        <f>'120Nm 22mm 1.52m-min'!Q142</f>
        <v>385</v>
      </c>
      <c r="S495" s="26">
        <f>'120Nm 22mm 1.52m-min'!R142</f>
        <v>1</v>
      </c>
      <c r="T495" s="24"/>
      <c r="U495" s="24"/>
    </row>
    <row r="496" spans="1:21" hidden="1" x14ac:dyDescent="0.25">
      <c r="A496" s="24">
        <f>'240Nm 11mm 0.76m-min'!A142</f>
        <v>1984320</v>
      </c>
      <c r="B496" s="51">
        <f>Table156[[#This Row],[Durata d''esercizio min. Doppie corse]]/(Cycle_max*60*24)</f>
        <v>39.371428571428574</v>
      </c>
      <c r="C496" s="49">
        <f>'240Nm 11mm 0.76m-min'!B142</f>
        <v>0.74199999999999999</v>
      </c>
      <c r="D496" s="24" t="str">
        <f>'240Nm 11mm 0.76m-min'!C142</f>
        <v>Tr14x4</v>
      </c>
      <c r="E496" s="24" t="str">
        <f>'240Nm 11mm 0.76m-min'!D142</f>
        <v>Tr</v>
      </c>
      <c r="F496" s="35">
        <f>'240Nm 11mm 0.76m-min'!E142</f>
        <v>14</v>
      </c>
      <c r="G496" s="14" t="e">
        <f>'240Nm 11mm 0.76m-min'!F142</f>
        <v>#N/A</v>
      </c>
      <c r="H496" s="41">
        <f>'240Nm 11mm 0.76m-min'!G142</f>
        <v>4</v>
      </c>
      <c r="I496" s="24" t="str">
        <f>'240Nm 11mm 0.76m-min'!H142</f>
        <v>W300</v>
      </c>
      <c r="J496" s="35">
        <f>'240Nm 11mm 0.76m-min'!I142</f>
        <v>28</v>
      </c>
      <c r="K496" s="35">
        <f>'240Nm 11mm 0.76m-min'!J142</f>
        <v>35</v>
      </c>
      <c r="L496" s="25">
        <f>'240Nm 11mm 0.76m-min'!K142</f>
        <v>17.68</v>
      </c>
      <c r="M496" s="24" t="str">
        <f>'240Nm 11mm 0.76m-min'!L142</f>
        <v>Acciaio C15</v>
      </c>
      <c r="N496" s="25">
        <f>'240Nm 11mm 0.76m-min'!M142</f>
        <v>16.79</v>
      </c>
      <c r="O496" s="37">
        <f>'240Nm 11mm 0.76m-min'!N142</f>
        <v>240</v>
      </c>
      <c r="P496" s="41">
        <f>'240Nm 11mm 0.76m-min'!O142</f>
        <v>11</v>
      </c>
      <c r="Q496" s="46">
        <f>'240Nm 11mm 0.76m-min'!P142</f>
        <v>0.76049999999999995</v>
      </c>
      <c r="R496" s="14">
        <f>'240Nm 11mm 0.76m-min'!Q142</f>
        <v>192.5</v>
      </c>
      <c r="S496" s="26">
        <f>'240Nm 11mm 0.76m-min'!R142</f>
        <v>1</v>
      </c>
      <c r="T496" s="24"/>
      <c r="U496" s="24"/>
    </row>
    <row r="497" spans="1:21" hidden="1" x14ac:dyDescent="0.25">
      <c r="A497" s="24">
        <f>'80Nm 33mm 2.28m-min'!A141</f>
        <v>1981345</v>
      </c>
      <c r="B497" s="51">
        <f>Table156[[#This Row],[Durata d''esercizio min. Doppie corse]]/(Cycle_max*60*24)</f>
        <v>39.312400793650795</v>
      </c>
      <c r="C497" s="49">
        <f>'80Nm 33mm 2.28m-min'!B141</f>
        <v>0.40400000000000003</v>
      </c>
      <c r="D497" s="24" t="str">
        <f>'80Nm 33mm 2.28m-min'!C141</f>
        <v>Tr16x8P4</v>
      </c>
      <c r="E497" s="24" t="str">
        <f>'80Nm 33mm 2.28m-min'!D141</f>
        <v>Tr</v>
      </c>
      <c r="F497" s="35">
        <f>'80Nm 33mm 2.28m-min'!E141</f>
        <v>16</v>
      </c>
      <c r="G497" s="14">
        <f>'80Nm 33mm 2.28m-min'!F141</f>
        <v>8</v>
      </c>
      <c r="H497" s="41">
        <f>'80Nm 33mm 2.28m-min'!G141</f>
        <v>4</v>
      </c>
      <c r="I497" s="24" t="str">
        <f>'80Nm 33mm 2.28m-min'!H141</f>
        <v>W300</v>
      </c>
      <c r="J497" s="35">
        <f>'80Nm 33mm 2.28m-min'!I141</f>
        <v>28</v>
      </c>
      <c r="K497" s="35">
        <f>'80Nm 33mm 2.28m-min'!J141</f>
        <v>35</v>
      </c>
      <c r="L497" s="25">
        <f>'80Nm 33mm 2.28m-min'!K141</f>
        <v>18.96</v>
      </c>
      <c r="M497" s="24" t="str">
        <f>'80Nm 33mm 2.28m-min'!L141</f>
        <v>Acciaio C15</v>
      </c>
      <c r="N497" s="25">
        <f>'80Nm 33mm 2.28m-min'!M141</f>
        <v>19.09</v>
      </c>
      <c r="O497" s="37">
        <f>'80Nm 33mm 2.28m-min'!N141</f>
        <v>80</v>
      </c>
      <c r="P497" s="41">
        <f>'80Nm 33mm 2.28m-min'!O141</f>
        <v>33</v>
      </c>
      <c r="Q497" s="46">
        <f>'80Nm 33mm 2.28m-min'!P141</f>
        <v>2.2810000000000001</v>
      </c>
      <c r="R497" s="14">
        <f>'80Nm 33mm 2.28m-min'!Q141</f>
        <v>577.5</v>
      </c>
      <c r="S497" s="26">
        <f>'80Nm 33mm 2.28m-min'!R141</f>
        <v>1</v>
      </c>
      <c r="T497" s="24"/>
      <c r="U497" s="24"/>
    </row>
    <row r="498" spans="1:21" hidden="1" x14ac:dyDescent="0.25">
      <c r="A498" s="24">
        <f>'120Nm 22mm 1.52m-min'!A143</f>
        <v>1981345</v>
      </c>
      <c r="B498" s="51">
        <f>Table156[[#This Row],[Durata d''esercizio min. Doppie corse]]/(Cycle_max*60*24)</f>
        <v>39.312400793650795</v>
      </c>
      <c r="C498" s="49">
        <f>'120Nm 22mm 1.52m-min'!B143</f>
        <v>0.57599999999999996</v>
      </c>
      <c r="D498" s="24" t="str">
        <f>'120Nm 22mm 1.52m-min'!C143</f>
        <v>Tr16x8P4</v>
      </c>
      <c r="E498" s="24" t="str">
        <f>'120Nm 22mm 1.52m-min'!D143</f>
        <v>Tr</v>
      </c>
      <c r="F498" s="35">
        <f>'120Nm 22mm 1.52m-min'!E143</f>
        <v>16</v>
      </c>
      <c r="G498" s="14">
        <f>'120Nm 22mm 1.52m-min'!F143</f>
        <v>8</v>
      </c>
      <c r="H498" s="41">
        <f>'120Nm 22mm 1.52m-min'!G143</f>
        <v>4</v>
      </c>
      <c r="I498" s="24" t="str">
        <f>'120Nm 22mm 1.52m-min'!H143</f>
        <v>W300</v>
      </c>
      <c r="J498" s="35">
        <f>'120Nm 22mm 1.52m-min'!I143</f>
        <v>28</v>
      </c>
      <c r="K498" s="35">
        <f>'120Nm 22mm 1.52m-min'!J143</f>
        <v>35</v>
      </c>
      <c r="L498" s="25">
        <f>'120Nm 22mm 1.52m-min'!K143</f>
        <v>18.96</v>
      </c>
      <c r="M498" s="24" t="str">
        <f>'120Nm 22mm 1.52m-min'!L143</f>
        <v>Acciaio C15</v>
      </c>
      <c r="N498" s="25">
        <f>'120Nm 22mm 1.52m-min'!M143</f>
        <v>19.09</v>
      </c>
      <c r="O498" s="37">
        <f>'120Nm 22mm 1.52m-min'!N143</f>
        <v>120</v>
      </c>
      <c r="P498" s="41">
        <f>'120Nm 22mm 1.52m-min'!O143</f>
        <v>22</v>
      </c>
      <c r="Q498" s="46">
        <f>'120Nm 22mm 1.52m-min'!P143</f>
        <v>1.5209999999999999</v>
      </c>
      <c r="R498" s="14">
        <f>'120Nm 22mm 1.52m-min'!Q143</f>
        <v>385</v>
      </c>
      <c r="S498" s="26">
        <f>'120Nm 22mm 1.52m-min'!R143</f>
        <v>1</v>
      </c>
      <c r="T498" s="24"/>
      <c r="U498" s="24"/>
    </row>
    <row r="499" spans="1:21" hidden="1" x14ac:dyDescent="0.25">
      <c r="A499" s="24">
        <f>'240Nm 11mm 0.76m-min'!A143</f>
        <v>1981345</v>
      </c>
      <c r="B499" s="51">
        <f>Table156[[#This Row],[Durata d''esercizio min. Doppie corse]]/(Cycle_max*60*24)</f>
        <v>39.312400793650795</v>
      </c>
      <c r="C499" s="49">
        <f>'240Nm 11mm 0.76m-min'!B143</f>
        <v>1.0920000000000001</v>
      </c>
      <c r="D499" s="24" t="str">
        <f>'240Nm 11mm 0.76m-min'!C143</f>
        <v>Tr16x8P4</v>
      </c>
      <c r="E499" s="24" t="str">
        <f>'240Nm 11mm 0.76m-min'!D143</f>
        <v>Tr</v>
      </c>
      <c r="F499" s="35">
        <f>'240Nm 11mm 0.76m-min'!E143</f>
        <v>16</v>
      </c>
      <c r="G499" s="14">
        <f>'240Nm 11mm 0.76m-min'!F143</f>
        <v>8</v>
      </c>
      <c r="H499" s="41">
        <f>'240Nm 11mm 0.76m-min'!G143</f>
        <v>4</v>
      </c>
      <c r="I499" s="24" t="str">
        <f>'240Nm 11mm 0.76m-min'!H143</f>
        <v>W300</v>
      </c>
      <c r="J499" s="35">
        <f>'240Nm 11mm 0.76m-min'!I143</f>
        <v>28</v>
      </c>
      <c r="K499" s="35">
        <f>'240Nm 11mm 0.76m-min'!J143</f>
        <v>35</v>
      </c>
      <c r="L499" s="25">
        <f>'240Nm 11mm 0.76m-min'!K143</f>
        <v>18.96</v>
      </c>
      <c r="M499" s="24" t="str">
        <f>'240Nm 11mm 0.76m-min'!L143</f>
        <v>Acciaio C15</v>
      </c>
      <c r="N499" s="25">
        <f>'240Nm 11mm 0.76m-min'!M143</f>
        <v>19.09</v>
      </c>
      <c r="O499" s="37">
        <f>'240Nm 11mm 0.76m-min'!N143</f>
        <v>240</v>
      </c>
      <c r="P499" s="41">
        <f>'240Nm 11mm 0.76m-min'!O143</f>
        <v>11</v>
      </c>
      <c r="Q499" s="46">
        <f>'240Nm 11mm 0.76m-min'!P143</f>
        <v>0.76049999999999995</v>
      </c>
      <c r="R499" s="14">
        <f>'240Nm 11mm 0.76m-min'!Q143</f>
        <v>192.5</v>
      </c>
      <c r="S499" s="26">
        <f>'240Nm 11mm 0.76m-min'!R143</f>
        <v>1</v>
      </c>
      <c r="T499" s="24"/>
      <c r="U499" s="24"/>
    </row>
    <row r="500" spans="1:21" hidden="1" x14ac:dyDescent="0.25">
      <c r="A500" s="24">
        <f>'80Nm 33mm 2.28m-min'!A142</f>
        <v>1939569</v>
      </c>
      <c r="B500" s="51">
        <f>Table156[[#This Row],[Durata d''esercizio min. Doppie corse]]/(Cycle_max*60*24)</f>
        <v>38.483511904761905</v>
      </c>
      <c r="C500" s="49">
        <f>'80Nm 33mm 2.28m-min'!B142</f>
        <v>0.47199999999999998</v>
      </c>
      <c r="D500" s="24" t="str">
        <f>'80Nm 33mm 2.28m-min'!C142</f>
        <v>Ds12x15</v>
      </c>
      <c r="E500" s="24" t="str">
        <f>'80Nm 33mm 2.28m-min'!D142</f>
        <v>Ds</v>
      </c>
      <c r="F500" s="35">
        <f>'80Nm 33mm 2.28m-min'!E142</f>
        <v>12</v>
      </c>
      <c r="G500" s="14" t="e">
        <f>'80Nm 33mm 2.28m-min'!F142</f>
        <v>#N/A</v>
      </c>
      <c r="H500" s="41">
        <f>'80Nm 33mm 2.28m-min'!G142</f>
        <v>15</v>
      </c>
      <c r="I500" s="24" t="str">
        <f>'80Nm 33mm 2.28m-min'!H142</f>
        <v>R</v>
      </c>
      <c r="J500" s="35">
        <f>'80Nm 33mm 2.28m-min'!I142</f>
        <v>28</v>
      </c>
      <c r="K500" s="35">
        <f>'80Nm 33mm 2.28m-min'!J142</f>
        <v>35</v>
      </c>
      <c r="L500" s="25" t="str">
        <f>'80Nm 33mm 2.28m-min'!K142</f>
        <v>Su richiesta</v>
      </c>
      <c r="M500" s="24" t="str">
        <f>'80Nm 33mm 2.28m-min'!L142</f>
        <v>Acciaio inox</v>
      </c>
      <c r="N500" s="25" t="str">
        <f>'80Nm 33mm 2.28m-min'!M142</f>
        <v>Su richiesta</v>
      </c>
      <c r="O500" s="37">
        <f>'80Nm 33mm 2.28m-min'!N142</f>
        <v>80</v>
      </c>
      <c r="P500" s="41">
        <f>'80Nm 33mm 2.28m-min'!O142</f>
        <v>33</v>
      </c>
      <c r="Q500" s="46">
        <f>'80Nm 33mm 2.28m-min'!P142</f>
        <v>2.2810000000000001</v>
      </c>
      <c r="R500" s="14">
        <f>'80Nm 33mm 2.28m-min'!Q142</f>
        <v>154</v>
      </c>
      <c r="S500" s="26">
        <f>'80Nm 33mm 2.28m-min'!R142</f>
        <v>1</v>
      </c>
      <c r="T500" s="24"/>
      <c r="U500" s="24"/>
    </row>
    <row r="501" spans="1:21" hidden="1" x14ac:dyDescent="0.25">
      <c r="A501" s="24">
        <f>'120Nm 22mm 1.52m-min'!A144</f>
        <v>1939569</v>
      </c>
      <c r="B501" s="51">
        <f>Table156[[#This Row],[Durata d''esercizio min. Doppie corse]]/(Cycle_max*60*24)</f>
        <v>38.483511904761905</v>
      </c>
      <c r="C501" s="49">
        <f>'120Nm 22mm 1.52m-min'!B144</f>
        <v>0.67700000000000005</v>
      </c>
      <c r="D501" s="24" t="str">
        <f>'120Nm 22mm 1.52m-min'!C144</f>
        <v>Ds12x15</v>
      </c>
      <c r="E501" s="24" t="str">
        <f>'120Nm 22mm 1.52m-min'!D144</f>
        <v>Ds</v>
      </c>
      <c r="F501" s="35">
        <f>'120Nm 22mm 1.52m-min'!E144</f>
        <v>12</v>
      </c>
      <c r="G501" s="14" t="e">
        <f>'120Nm 22mm 1.52m-min'!F144</f>
        <v>#N/A</v>
      </c>
      <c r="H501" s="41">
        <f>'120Nm 22mm 1.52m-min'!G144</f>
        <v>15</v>
      </c>
      <c r="I501" s="24" t="str">
        <f>'120Nm 22mm 1.52m-min'!H144</f>
        <v>R</v>
      </c>
      <c r="J501" s="35">
        <f>'120Nm 22mm 1.52m-min'!I144</f>
        <v>28</v>
      </c>
      <c r="K501" s="35">
        <f>'120Nm 22mm 1.52m-min'!J144</f>
        <v>35</v>
      </c>
      <c r="L501" s="25" t="str">
        <f>'120Nm 22mm 1.52m-min'!K144</f>
        <v>Su richiesta</v>
      </c>
      <c r="M501" s="24" t="str">
        <f>'120Nm 22mm 1.52m-min'!L144</f>
        <v>Acciaio inox</v>
      </c>
      <c r="N501" s="25" t="str">
        <f>'120Nm 22mm 1.52m-min'!M144</f>
        <v>Su richiesta</v>
      </c>
      <c r="O501" s="37">
        <f>'120Nm 22mm 1.52m-min'!N144</f>
        <v>120</v>
      </c>
      <c r="P501" s="41">
        <f>'120Nm 22mm 1.52m-min'!O144</f>
        <v>22</v>
      </c>
      <c r="Q501" s="46">
        <f>'120Nm 22mm 1.52m-min'!P144</f>
        <v>1.5209999999999999</v>
      </c>
      <c r="R501" s="14">
        <f>'120Nm 22mm 1.52m-min'!Q144</f>
        <v>102.66666666666667</v>
      </c>
      <c r="S501" s="26">
        <f>'120Nm 22mm 1.52m-min'!R144</f>
        <v>1</v>
      </c>
      <c r="T501" s="24"/>
      <c r="U501" s="24"/>
    </row>
    <row r="502" spans="1:21" hidden="1" x14ac:dyDescent="0.25">
      <c r="A502" s="24">
        <f>'240Nm 11mm 0.76m-min'!A144</f>
        <v>1939569</v>
      </c>
      <c r="B502" s="51">
        <f>Table156[[#This Row],[Durata d''esercizio min. Doppie corse]]/(Cycle_max*60*24)</f>
        <v>38.483511904761905</v>
      </c>
      <c r="C502" s="49">
        <f>'240Nm 11mm 0.76m-min'!B144</f>
        <v>1.2949999999999999</v>
      </c>
      <c r="D502" s="24" t="str">
        <f>'240Nm 11mm 0.76m-min'!C144</f>
        <v>Ds12x15</v>
      </c>
      <c r="E502" s="24" t="str">
        <f>'240Nm 11mm 0.76m-min'!D144</f>
        <v>Ds</v>
      </c>
      <c r="F502" s="35">
        <f>'240Nm 11mm 0.76m-min'!E144</f>
        <v>12</v>
      </c>
      <c r="G502" s="14" t="e">
        <f>'240Nm 11mm 0.76m-min'!F144</f>
        <v>#N/A</v>
      </c>
      <c r="H502" s="41">
        <f>'240Nm 11mm 0.76m-min'!G144</f>
        <v>15</v>
      </c>
      <c r="I502" s="24" t="str">
        <f>'240Nm 11mm 0.76m-min'!H144</f>
        <v>R</v>
      </c>
      <c r="J502" s="35">
        <f>'240Nm 11mm 0.76m-min'!I144</f>
        <v>28</v>
      </c>
      <c r="K502" s="35">
        <f>'240Nm 11mm 0.76m-min'!J144</f>
        <v>35</v>
      </c>
      <c r="L502" s="25" t="str">
        <f>'240Nm 11mm 0.76m-min'!K144</f>
        <v>Su richiesta</v>
      </c>
      <c r="M502" s="24" t="str">
        <f>'240Nm 11mm 0.76m-min'!L144</f>
        <v>Acciaio inox</v>
      </c>
      <c r="N502" s="25" t="str">
        <f>'240Nm 11mm 0.76m-min'!M144</f>
        <v>Su richiesta</v>
      </c>
      <c r="O502" s="37">
        <f>'240Nm 11mm 0.76m-min'!N144</f>
        <v>240</v>
      </c>
      <c r="P502" s="41">
        <f>'240Nm 11mm 0.76m-min'!O144</f>
        <v>11</v>
      </c>
      <c r="Q502" s="46">
        <f>'240Nm 11mm 0.76m-min'!P144</f>
        <v>0.76049999999999995</v>
      </c>
      <c r="R502" s="14">
        <f>'240Nm 11mm 0.76m-min'!Q144</f>
        <v>51.333333333333336</v>
      </c>
      <c r="S502" s="26">
        <f>'240Nm 11mm 0.76m-min'!R144</f>
        <v>1</v>
      </c>
      <c r="T502" s="24"/>
      <c r="U502" s="24"/>
    </row>
    <row r="503" spans="1:21" hidden="1" x14ac:dyDescent="0.25">
      <c r="A503" s="24">
        <f>'80Nm 33mm 2.28m-min'!A143</f>
        <v>1938173</v>
      </c>
      <c r="B503" s="51">
        <f>Table156[[#This Row],[Durata d''esercizio min. Doppie corse]]/(Cycle_max*60*24)</f>
        <v>38.455813492063491</v>
      </c>
      <c r="C503" s="49">
        <f>'80Nm 33mm 2.28m-min'!B143</f>
        <v>0.28699999999999998</v>
      </c>
      <c r="D503" s="24" t="str">
        <f>'80Nm 33mm 2.28m-min'!C143</f>
        <v>Tr14x4</v>
      </c>
      <c r="E503" s="24" t="str">
        <f>'80Nm 33mm 2.28m-min'!D143</f>
        <v>Tr</v>
      </c>
      <c r="F503" s="35">
        <f>'80Nm 33mm 2.28m-min'!E143</f>
        <v>14</v>
      </c>
      <c r="G503" s="14" t="e">
        <f>'80Nm 33mm 2.28m-min'!F143</f>
        <v>#N/A</v>
      </c>
      <c r="H503" s="41">
        <f>'80Nm 33mm 2.28m-min'!G143</f>
        <v>4</v>
      </c>
      <c r="I503" s="24" t="str">
        <f>'80Nm 33mm 2.28m-min'!H143</f>
        <v>R</v>
      </c>
      <c r="J503" s="35">
        <f>'80Nm 33mm 2.28m-min'!I143</f>
        <v>28</v>
      </c>
      <c r="K503" s="35">
        <f>'80Nm 33mm 2.28m-min'!J143</f>
        <v>35</v>
      </c>
      <c r="L503" s="25">
        <f>'80Nm 33mm 2.28m-min'!K143</f>
        <v>12.47</v>
      </c>
      <c r="M503" s="24" t="str">
        <f>'80Nm 33mm 2.28m-min'!L143</f>
        <v>Acciaio C15</v>
      </c>
      <c r="N503" s="25">
        <f>'80Nm 33mm 2.28m-min'!M143</f>
        <v>16.79</v>
      </c>
      <c r="O503" s="37">
        <f>'80Nm 33mm 2.28m-min'!N143</f>
        <v>80</v>
      </c>
      <c r="P503" s="41">
        <f>'80Nm 33mm 2.28m-min'!O143</f>
        <v>33</v>
      </c>
      <c r="Q503" s="46">
        <f>'80Nm 33mm 2.28m-min'!P143</f>
        <v>2.2810000000000001</v>
      </c>
      <c r="R503" s="14">
        <f>'80Nm 33mm 2.28m-min'!Q143</f>
        <v>577.5</v>
      </c>
      <c r="S503" s="26">
        <f>'80Nm 33mm 2.28m-min'!R143</f>
        <v>1</v>
      </c>
      <c r="T503" s="24"/>
      <c r="U503" s="24"/>
    </row>
    <row r="504" spans="1:21" hidden="1" x14ac:dyDescent="0.25">
      <c r="A504" s="24">
        <f>'120Nm 22mm 1.52m-min'!A145</f>
        <v>1938173</v>
      </c>
      <c r="B504" s="51">
        <f>Table156[[#This Row],[Durata d''esercizio min. Doppie corse]]/(Cycle_max*60*24)</f>
        <v>38.455813492063491</v>
      </c>
      <c r="C504" s="49">
        <f>'120Nm 22mm 1.52m-min'!B145</f>
        <v>0.40100000000000002</v>
      </c>
      <c r="D504" s="24" t="str">
        <f>'120Nm 22mm 1.52m-min'!C145</f>
        <v>Tr14x4</v>
      </c>
      <c r="E504" s="24" t="str">
        <f>'120Nm 22mm 1.52m-min'!D145</f>
        <v>Tr</v>
      </c>
      <c r="F504" s="35">
        <f>'120Nm 22mm 1.52m-min'!E145</f>
        <v>14</v>
      </c>
      <c r="G504" s="14" t="e">
        <f>'120Nm 22mm 1.52m-min'!F145</f>
        <v>#N/A</v>
      </c>
      <c r="H504" s="41">
        <f>'120Nm 22mm 1.52m-min'!G145</f>
        <v>4</v>
      </c>
      <c r="I504" s="24" t="str">
        <f>'120Nm 22mm 1.52m-min'!H145</f>
        <v>R</v>
      </c>
      <c r="J504" s="35">
        <f>'120Nm 22mm 1.52m-min'!I145</f>
        <v>28</v>
      </c>
      <c r="K504" s="35">
        <f>'120Nm 22mm 1.52m-min'!J145</f>
        <v>35</v>
      </c>
      <c r="L504" s="25">
        <f>'120Nm 22mm 1.52m-min'!K145</f>
        <v>12.47</v>
      </c>
      <c r="M504" s="24" t="str">
        <f>'120Nm 22mm 1.52m-min'!L145</f>
        <v>Acciaio C15</v>
      </c>
      <c r="N504" s="25">
        <f>'120Nm 22mm 1.52m-min'!M145</f>
        <v>16.79</v>
      </c>
      <c r="O504" s="37">
        <f>'120Nm 22mm 1.52m-min'!N145</f>
        <v>120</v>
      </c>
      <c r="P504" s="41">
        <f>'120Nm 22mm 1.52m-min'!O145</f>
        <v>22</v>
      </c>
      <c r="Q504" s="46">
        <f>'120Nm 22mm 1.52m-min'!P145</f>
        <v>1.5209999999999999</v>
      </c>
      <c r="R504" s="14">
        <f>'120Nm 22mm 1.52m-min'!Q145</f>
        <v>385</v>
      </c>
      <c r="S504" s="26">
        <f>'120Nm 22mm 1.52m-min'!R145</f>
        <v>1</v>
      </c>
      <c r="T504" s="24"/>
      <c r="U504" s="24"/>
    </row>
    <row r="505" spans="1:21" hidden="1" x14ac:dyDescent="0.25">
      <c r="A505" s="24">
        <f>'240Nm 11mm 0.76m-min'!A145</f>
        <v>1938173</v>
      </c>
      <c r="B505" s="51">
        <f>Table156[[#This Row],[Durata d''esercizio min. Doppie corse]]/(Cycle_max*60*24)</f>
        <v>38.455813492063491</v>
      </c>
      <c r="C505" s="49">
        <f>'240Nm 11mm 0.76m-min'!B145</f>
        <v>0.74199999999999999</v>
      </c>
      <c r="D505" s="24" t="str">
        <f>'240Nm 11mm 0.76m-min'!C145</f>
        <v>Tr14x4</v>
      </c>
      <c r="E505" s="24" t="str">
        <f>'240Nm 11mm 0.76m-min'!D145</f>
        <v>Tr</v>
      </c>
      <c r="F505" s="35">
        <f>'240Nm 11mm 0.76m-min'!E145</f>
        <v>14</v>
      </c>
      <c r="G505" s="14" t="e">
        <f>'240Nm 11mm 0.76m-min'!F145</f>
        <v>#N/A</v>
      </c>
      <c r="H505" s="41">
        <f>'240Nm 11mm 0.76m-min'!G145</f>
        <v>4</v>
      </c>
      <c r="I505" s="24" t="str">
        <f>'240Nm 11mm 0.76m-min'!H145</f>
        <v>R</v>
      </c>
      <c r="J505" s="35">
        <f>'240Nm 11mm 0.76m-min'!I145</f>
        <v>28</v>
      </c>
      <c r="K505" s="35">
        <f>'240Nm 11mm 0.76m-min'!J145</f>
        <v>35</v>
      </c>
      <c r="L505" s="25">
        <f>'240Nm 11mm 0.76m-min'!K145</f>
        <v>12.47</v>
      </c>
      <c r="M505" s="24" t="str">
        <f>'240Nm 11mm 0.76m-min'!L145</f>
        <v>Acciaio C15</v>
      </c>
      <c r="N505" s="25">
        <f>'240Nm 11mm 0.76m-min'!M145</f>
        <v>16.79</v>
      </c>
      <c r="O505" s="37">
        <f>'240Nm 11mm 0.76m-min'!N145</f>
        <v>240</v>
      </c>
      <c r="P505" s="41">
        <f>'240Nm 11mm 0.76m-min'!O145</f>
        <v>11</v>
      </c>
      <c r="Q505" s="46">
        <f>'240Nm 11mm 0.76m-min'!P145</f>
        <v>0.76049999999999995</v>
      </c>
      <c r="R505" s="14">
        <f>'240Nm 11mm 0.76m-min'!Q145</f>
        <v>192.5</v>
      </c>
      <c r="S505" s="26">
        <f>'240Nm 11mm 0.76m-min'!R145</f>
        <v>1</v>
      </c>
      <c r="T505" s="24"/>
      <c r="U505" s="24"/>
    </row>
    <row r="506" spans="1:21" hidden="1" x14ac:dyDescent="0.25">
      <c r="A506" s="24">
        <f>'80Nm 33mm 2.28m-min'!A144</f>
        <v>1935268</v>
      </c>
      <c r="B506" s="51">
        <f>Table156[[#This Row],[Durata d''esercizio min. Doppie corse]]/(Cycle_max*60*24)</f>
        <v>38.398174603174603</v>
      </c>
      <c r="C506" s="49">
        <f>'80Nm 33mm 2.28m-min'!B144</f>
        <v>0.40400000000000003</v>
      </c>
      <c r="D506" s="24" t="str">
        <f>'80Nm 33mm 2.28m-min'!C144</f>
        <v>Tr16x8P4</v>
      </c>
      <c r="E506" s="24" t="str">
        <f>'80Nm 33mm 2.28m-min'!D144</f>
        <v>Tr</v>
      </c>
      <c r="F506" s="35">
        <f>'80Nm 33mm 2.28m-min'!E144</f>
        <v>16</v>
      </c>
      <c r="G506" s="14">
        <f>'80Nm 33mm 2.28m-min'!F144</f>
        <v>8</v>
      </c>
      <c r="H506" s="41">
        <f>'80Nm 33mm 2.28m-min'!G144</f>
        <v>4</v>
      </c>
      <c r="I506" s="24" t="str">
        <f>'80Nm 33mm 2.28m-min'!H144</f>
        <v>R</v>
      </c>
      <c r="J506" s="35">
        <f>'80Nm 33mm 2.28m-min'!I144</f>
        <v>28</v>
      </c>
      <c r="K506" s="35">
        <f>'80Nm 33mm 2.28m-min'!J144</f>
        <v>35</v>
      </c>
      <c r="L506" s="25">
        <f>'80Nm 33mm 2.28m-min'!K144</f>
        <v>13.66</v>
      </c>
      <c r="M506" s="24" t="str">
        <f>'80Nm 33mm 2.28m-min'!L144</f>
        <v>Acciaio C15</v>
      </c>
      <c r="N506" s="25">
        <f>'80Nm 33mm 2.28m-min'!M144</f>
        <v>19.09</v>
      </c>
      <c r="O506" s="37">
        <f>'80Nm 33mm 2.28m-min'!N144</f>
        <v>80</v>
      </c>
      <c r="P506" s="41">
        <f>'80Nm 33mm 2.28m-min'!O144</f>
        <v>33</v>
      </c>
      <c r="Q506" s="46">
        <f>'80Nm 33mm 2.28m-min'!P144</f>
        <v>2.2810000000000001</v>
      </c>
      <c r="R506" s="14">
        <f>'80Nm 33mm 2.28m-min'!Q144</f>
        <v>577.5</v>
      </c>
      <c r="S506" s="26">
        <f>'80Nm 33mm 2.28m-min'!R144</f>
        <v>1</v>
      </c>
      <c r="T506" s="24"/>
      <c r="U506" s="24"/>
    </row>
    <row r="507" spans="1:21" hidden="1" x14ac:dyDescent="0.25">
      <c r="A507" s="24">
        <f>'120Nm 22mm 1.52m-min'!A146</f>
        <v>1935268</v>
      </c>
      <c r="B507" s="51">
        <f>Table156[[#This Row],[Durata d''esercizio min. Doppie corse]]/(Cycle_max*60*24)</f>
        <v>38.398174603174603</v>
      </c>
      <c r="C507" s="49">
        <f>'120Nm 22mm 1.52m-min'!B146</f>
        <v>0.57599999999999996</v>
      </c>
      <c r="D507" s="24" t="str">
        <f>'120Nm 22mm 1.52m-min'!C146</f>
        <v>Tr16x8P4</v>
      </c>
      <c r="E507" s="24" t="str">
        <f>'120Nm 22mm 1.52m-min'!D146</f>
        <v>Tr</v>
      </c>
      <c r="F507" s="35">
        <f>'120Nm 22mm 1.52m-min'!E146</f>
        <v>16</v>
      </c>
      <c r="G507" s="14">
        <f>'120Nm 22mm 1.52m-min'!F146</f>
        <v>8</v>
      </c>
      <c r="H507" s="41">
        <f>'120Nm 22mm 1.52m-min'!G146</f>
        <v>4</v>
      </c>
      <c r="I507" s="24" t="str">
        <f>'120Nm 22mm 1.52m-min'!H146</f>
        <v>R</v>
      </c>
      <c r="J507" s="35">
        <f>'120Nm 22mm 1.52m-min'!I146</f>
        <v>28</v>
      </c>
      <c r="K507" s="35">
        <f>'120Nm 22mm 1.52m-min'!J146</f>
        <v>35</v>
      </c>
      <c r="L507" s="25">
        <f>'120Nm 22mm 1.52m-min'!K146</f>
        <v>13.66</v>
      </c>
      <c r="M507" s="24" t="str">
        <f>'120Nm 22mm 1.52m-min'!L146</f>
        <v>Acciaio C15</v>
      </c>
      <c r="N507" s="25">
        <f>'120Nm 22mm 1.52m-min'!M146</f>
        <v>19.09</v>
      </c>
      <c r="O507" s="37">
        <f>'120Nm 22mm 1.52m-min'!N146</f>
        <v>120</v>
      </c>
      <c r="P507" s="41">
        <f>'120Nm 22mm 1.52m-min'!O146</f>
        <v>22</v>
      </c>
      <c r="Q507" s="46">
        <f>'120Nm 22mm 1.52m-min'!P146</f>
        <v>1.5209999999999999</v>
      </c>
      <c r="R507" s="14">
        <f>'120Nm 22mm 1.52m-min'!Q146</f>
        <v>385</v>
      </c>
      <c r="S507" s="26">
        <f>'120Nm 22mm 1.52m-min'!R146</f>
        <v>1</v>
      </c>
      <c r="T507" s="24"/>
      <c r="U507" s="24"/>
    </row>
    <row r="508" spans="1:21" hidden="1" x14ac:dyDescent="0.25">
      <c r="A508" s="24">
        <f>'240Nm 11mm 0.76m-min'!A146</f>
        <v>1935268</v>
      </c>
      <c r="B508" s="51">
        <f>Table156[[#This Row],[Durata d''esercizio min. Doppie corse]]/(Cycle_max*60*24)</f>
        <v>38.398174603174603</v>
      </c>
      <c r="C508" s="49">
        <f>'240Nm 11mm 0.76m-min'!B146</f>
        <v>1.0920000000000001</v>
      </c>
      <c r="D508" s="24" t="str">
        <f>'240Nm 11mm 0.76m-min'!C146</f>
        <v>Tr16x8P4</v>
      </c>
      <c r="E508" s="24" t="str">
        <f>'240Nm 11mm 0.76m-min'!D146</f>
        <v>Tr</v>
      </c>
      <c r="F508" s="35">
        <f>'240Nm 11mm 0.76m-min'!E146</f>
        <v>16</v>
      </c>
      <c r="G508" s="14">
        <f>'240Nm 11mm 0.76m-min'!F146</f>
        <v>8</v>
      </c>
      <c r="H508" s="41">
        <f>'240Nm 11mm 0.76m-min'!G146</f>
        <v>4</v>
      </c>
      <c r="I508" s="24" t="str">
        <f>'240Nm 11mm 0.76m-min'!H146</f>
        <v>R</v>
      </c>
      <c r="J508" s="35">
        <f>'240Nm 11mm 0.76m-min'!I146</f>
        <v>28</v>
      </c>
      <c r="K508" s="35">
        <f>'240Nm 11mm 0.76m-min'!J146</f>
        <v>35</v>
      </c>
      <c r="L508" s="25">
        <f>'240Nm 11mm 0.76m-min'!K146</f>
        <v>13.66</v>
      </c>
      <c r="M508" s="24" t="str">
        <f>'240Nm 11mm 0.76m-min'!L146</f>
        <v>Acciaio C15</v>
      </c>
      <c r="N508" s="25">
        <f>'240Nm 11mm 0.76m-min'!M146</f>
        <v>19.09</v>
      </c>
      <c r="O508" s="37">
        <f>'240Nm 11mm 0.76m-min'!N146</f>
        <v>240</v>
      </c>
      <c r="P508" s="41">
        <f>'240Nm 11mm 0.76m-min'!O146</f>
        <v>11</v>
      </c>
      <c r="Q508" s="46">
        <f>'240Nm 11mm 0.76m-min'!P146</f>
        <v>0.76049999999999995</v>
      </c>
      <c r="R508" s="14">
        <f>'240Nm 11mm 0.76m-min'!Q146</f>
        <v>192.5</v>
      </c>
      <c r="S508" s="26">
        <f>'240Nm 11mm 0.76m-min'!R146</f>
        <v>1</v>
      </c>
      <c r="T508" s="24"/>
      <c r="U508" s="24"/>
    </row>
    <row r="509" spans="1:21" hidden="1" x14ac:dyDescent="0.25">
      <c r="A509" s="24">
        <f>'80Nm 33mm 2.28m-min'!A145</f>
        <v>1766402</v>
      </c>
      <c r="B509" s="51">
        <f>Table156[[#This Row],[Durata d''esercizio min. Doppie corse]]/(Cycle_max*60*24)</f>
        <v>35.04765873015873</v>
      </c>
      <c r="C509" s="49">
        <f>'80Nm 33mm 2.28m-min'!B145</f>
        <v>0.318</v>
      </c>
      <c r="D509" s="24" t="str">
        <f>'80Nm 33mm 2.28m-min'!C145</f>
        <v>Tr12x6P3</v>
      </c>
      <c r="E509" s="24" t="str">
        <f>'80Nm 33mm 2.28m-min'!D145</f>
        <v>Tr</v>
      </c>
      <c r="F509" s="35">
        <f>'80Nm 33mm 2.28m-min'!E145</f>
        <v>12</v>
      </c>
      <c r="G509" s="14">
        <f>'80Nm 33mm 2.28m-min'!F145</f>
        <v>6</v>
      </c>
      <c r="H509" s="41">
        <f>'80Nm 33mm 2.28m-min'!G145</f>
        <v>3</v>
      </c>
      <c r="I509" s="24" t="str">
        <f>'80Nm 33mm 2.28m-min'!H145</f>
        <v>J</v>
      </c>
      <c r="J509" s="35">
        <f>'80Nm 33mm 2.28m-min'!I145</f>
        <v>28</v>
      </c>
      <c r="K509" s="35">
        <f>'80Nm 33mm 2.28m-min'!J145</f>
        <v>35</v>
      </c>
      <c r="L509" s="25">
        <f>'80Nm 33mm 2.28m-min'!K145</f>
        <v>13.82</v>
      </c>
      <c r="M509" s="24" t="str">
        <f>'80Nm 33mm 2.28m-min'!L145</f>
        <v>Acciaio inox</v>
      </c>
      <c r="N509" s="25">
        <f>'80Nm 33mm 2.28m-min'!M145</f>
        <v>86.62</v>
      </c>
      <c r="O509" s="37">
        <f>'80Nm 33mm 2.28m-min'!N145</f>
        <v>80</v>
      </c>
      <c r="P509" s="41">
        <f>'80Nm 33mm 2.28m-min'!O145</f>
        <v>33</v>
      </c>
      <c r="Q509" s="46">
        <f>'80Nm 33mm 2.28m-min'!P145</f>
        <v>2.2810000000000001</v>
      </c>
      <c r="R509" s="14">
        <f>'80Nm 33mm 2.28m-min'!Q145</f>
        <v>770</v>
      </c>
      <c r="S509" s="26">
        <f>'80Nm 33mm 2.28m-min'!R145</f>
        <v>1</v>
      </c>
      <c r="T509" s="24"/>
      <c r="U509" s="24"/>
    </row>
    <row r="510" spans="1:21" hidden="1" x14ac:dyDescent="0.25">
      <c r="A510" s="24">
        <f>'120Nm 22mm 1.52m-min'!A147</f>
        <v>1766402</v>
      </c>
      <c r="B510" s="51">
        <f>Table156[[#This Row],[Durata d''esercizio min. Doppie corse]]/(Cycle_max*60*24)</f>
        <v>35.04765873015873</v>
      </c>
      <c r="C510" s="49">
        <f>'120Nm 22mm 1.52m-min'!B147</f>
        <v>0.44700000000000001</v>
      </c>
      <c r="D510" s="24" t="str">
        <f>'120Nm 22mm 1.52m-min'!C147</f>
        <v>Tr12x6P3</v>
      </c>
      <c r="E510" s="24" t="str">
        <f>'120Nm 22mm 1.52m-min'!D147</f>
        <v>Tr</v>
      </c>
      <c r="F510" s="35">
        <f>'120Nm 22mm 1.52m-min'!E147</f>
        <v>12</v>
      </c>
      <c r="G510" s="14">
        <f>'120Nm 22mm 1.52m-min'!F147</f>
        <v>6</v>
      </c>
      <c r="H510" s="41">
        <f>'120Nm 22mm 1.52m-min'!G147</f>
        <v>3</v>
      </c>
      <c r="I510" s="24" t="str">
        <f>'120Nm 22mm 1.52m-min'!H147</f>
        <v>J</v>
      </c>
      <c r="J510" s="35">
        <f>'120Nm 22mm 1.52m-min'!I147</f>
        <v>28</v>
      </c>
      <c r="K510" s="35">
        <f>'120Nm 22mm 1.52m-min'!J147</f>
        <v>35</v>
      </c>
      <c r="L510" s="25">
        <f>'120Nm 22mm 1.52m-min'!K147</f>
        <v>13.82</v>
      </c>
      <c r="M510" s="24" t="str">
        <f>'120Nm 22mm 1.52m-min'!L147</f>
        <v>Acciaio inox</v>
      </c>
      <c r="N510" s="25">
        <f>'120Nm 22mm 1.52m-min'!M147</f>
        <v>86.62</v>
      </c>
      <c r="O510" s="37">
        <f>'120Nm 22mm 1.52m-min'!N147</f>
        <v>120</v>
      </c>
      <c r="P510" s="41">
        <f>'120Nm 22mm 1.52m-min'!O147</f>
        <v>22</v>
      </c>
      <c r="Q510" s="46">
        <f>'120Nm 22mm 1.52m-min'!P147</f>
        <v>1.5209999999999999</v>
      </c>
      <c r="R510" s="14">
        <f>'120Nm 22mm 1.52m-min'!Q147</f>
        <v>513.33333333333337</v>
      </c>
      <c r="S510" s="26">
        <f>'120Nm 22mm 1.52m-min'!R147</f>
        <v>1</v>
      </c>
      <c r="T510" s="24"/>
      <c r="U510" s="24"/>
    </row>
    <row r="511" spans="1:21" hidden="1" x14ac:dyDescent="0.25">
      <c r="A511" s="24">
        <f>'240Nm 11mm 0.76m-min'!A147</f>
        <v>1766402</v>
      </c>
      <c r="B511" s="51">
        <f>Table156[[#This Row],[Durata d''esercizio min. Doppie corse]]/(Cycle_max*60*24)</f>
        <v>35.04765873015873</v>
      </c>
      <c r="C511" s="49">
        <f>'240Nm 11mm 0.76m-min'!B147</f>
        <v>0.83399999999999996</v>
      </c>
      <c r="D511" s="24" t="str">
        <f>'240Nm 11mm 0.76m-min'!C147</f>
        <v>Tr12x6P3</v>
      </c>
      <c r="E511" s="24" t="str">
        <f>'240Nm 11mm 0.76m-min'!D147</f>
        <v>Tr</v>
      </c>
      <c r="F511" s="35">
        <f>'240Nm 11mm 0.76m-min'!E147</f>
        <v>12</v>
      </c>
      <c r="G511" s="14">
        <f>'240Nm 11mm 0.76m-min'!F147</f>
        <v>6</v>
      </c>
      <c r="H511" s="41">
        <f>'240Nm 11mm 0.76m-min'!G147</f>
        <v>3</v>
      </c>
      <c r="I511" s="24" t="str">
        <f>'240Nm 11mm 0.76m-min'!H147</f>
        <v>J</v>
      </c>
      <c r="J511" s="35">
        <f>'240Nm 11mm 0.76m-min'!I147</f>
        <v>28</v>
      </c>
      <c r="K511" s="35">
        <f>'240Nm 11mm 0.76m-min'!J147</f>
        <v>35</v>
      </c>
      <c r="L511" s="25">
        <f>'240Nm 11mm 0.76m-min'!K147</f>
        <v>13.82</v>
      </c>
      <c r="M511" s="24" t="str">
        <f>'240Nm 11mm 0.76m-min'!L147</f>
        <v>Acciaio inox</v>
      </c>
      <c r="N511" s="25">
        <f>'240Nm 11mm 0.76m-min'!M147</f>
        <v>86.62</v>
      </c>
      <c r="O511" s="37">
        <f>'240Nm 11mm 0.76m-min'!N147</f>
        <v>240</v>
      </c>
      <c r="P511" s="41">
        <f>'240Nm 11mm 0.76m-min'!O147</f>
        <v>11</v>
      </c>
      <c r="Q511" s="46">
        <f>'240Nm 11mm 0.76m-min'!P147</f>
        <v>0.76049999999999995</v>
      </c>
      <c r="R511" s="14">
        <f>'240Nm 11mm 0.76m-min'!Q147</f>
        <v>256.66666666666669</v>
      </c>
      <c r="S511" s="26">
        <f>'240Nm 11mm 0.76m-min'!R147</f>
        <v>1</v>
      </c>
      <c r="T511" s="24"/>
      <c r="U511" s="24"/>
    </row>
    <row r="512" spans="1:21" hidden="1" x14ac:dyDescent="0.25">
      <c r="A512" s="24">
        <f>'80Nm 33mm 2.28m-min'!A146</f>
        <v>1684806</v>
      </c>
      <c r="B512" s="51">
        <f>Table156[[#This Row],[Durata d''esercizio min. Doppie corse]]/(Cycle_max*60*24)</f>
        <v>33.428690476190475</v>
      </c>
      <c r="C512" s="49">
        <f>'80Nm 33mm 2.28m-min'!B146</f>
        <v>0.69199999999999995</v>
      </c>
      <c r="D512" s="24" t="str">
        <f>'80Nm 33mm 2.28m-min'!C146</f>
        <v>Ds12x25</v>
      </c>
      <c r="E512" s="24" t="str">
        <f>'80Nm 33mm 2.28m-min'!D146</f>
        <v>Ds</v>
      </c>
      <c r="F512" s="35">
        <f>'80Nm 33mm 2.28m-min'!E146</f>
        <v>12</v>
      </c>
      <c r="G512" s="14" t="e">
        <f>'80Nm 33mm 2.28m-min'!F146</f>
        <v>#N/A</v>
      </c>
      <c r="H512" s="41">
        <f>'80Nm 33mm 2.28m-min'!G146</f>
        <v>25</v>
      </c>
      <c r="I512" s="24" t="str">
        <f>'80Nm 33mm 2.28m-min'!H146</f>
        <v>R</v>
      </c>
      <c r="J512" s="35">
        <f>'80Nm 33mm 2.28m-min'!I146</f>
        <v>28</v>
      </c>
      <c r="K512" s="35">
        <f>'80Nm 33mm 2.28m-min'!J146</f>
        <v>35</v>
      </c>
      <c r="L512" s="25" t="str">
        <f>'80Nm 33mm 2.28m-min'!K146</f>
        <v>Su richiesta</v>
      </c>
      <c r="M512" s="24" t="str">
        <f>'80Nm 33mm 2.28m-min'!L146</f>
        <v>Acciaio inox</v>
      </c>
      <c r="N512" s="25">
        <f>'80Nm 33mm 2.28m-min'!M146</f>
        <v>78.599999999999994</v>
      </c>
      <c r="O512" s="37">
        <f>'80Nm 33mm 2.28m-min'!N146</f>
        <v>80</v>
      </c>
      <c r="P512" s="41">
        <f>'80Nm 33mm 2.28m-min'!O146</f>
        <v>33</v>
      </c>
      <c r="Q512" s="46">
        <f>'80Nm 33mm 2.28m-min'!P146</f>
        <v>2.2810000000000001</v>
      </c>
      <c r="R512" s="14">
        <f>'80Nm 33mm 2.28m-min'!Q146</f>
        <v>92.4</v>
      </c>
      <c r="S512" s="26">
        <f>'80Nm 33mm 2.28m-min'!R146</f>
        <v>1</v>
      </c>
      <c r="T512" s="24"/>
      <c r="U512" s="24"/>
    </row>
    <row r="513" spans="1:21" hidden="1" x14ac:dyDescent="0.25">
      <c r="A513" s="24">
        <f>'120Nm 22mm 1.52m-min'!A148</f>
        <v>1684806</v>
      </c>
      <c r="B513" s="51">
        <f>Table156[[#This Row],[Durata d''esercizio min. Doppie corse]]/(Cycle_max*60*24)</f>
        <v>33.428690476190475</v>
      </c>
      <c r="C513" s="49">
        <f>'120Nm 22mm 1.52m-min'!B148</f>
        <v>1.0069999999999999</v>
      </c>
      <c r="D513" s="24" t="str">
        <f>'120Nm 22mm 1.52m-min'!C148</f>
        <v>Ds12x25</v>
      </c>
      <c r="E513" s="24" t="str">
        <f>'120Nm 22mm 1.52m-min'!D148</f>
        <v>Ds</v>
      </c>
      <c r="F513" s="35">
        <f>'120Nm 22mm 1.52m-min'!E148</f>
        <v>12</v>
      </c>
      <c r="G513" s="14" t="e">
        <f>'120Nm 22mm 1.52m-min'!F148</f>
        <v>#N/A</v>
      </c>
      <c r="H513" s="41">
        <f>'120Nm 22mm 1.52m-min'!G148</f>
        <v>25</v>
      </c>
      <c r="I513" s="24" t="str">
        <f>'120Nm 22mm 1.52m-min'!H148</f>
        <v>R</v>
      </c>
      <c r="J513" s="35">
        <f>'120Nm 22mm 1.52m-min'!I148</f>
        <v>28</v>
      </c>
      <c r="K513" s="35">
        <f>'120Nm 22mm 1.52m-min'!J148</f>
        <v>35</v>
      </c>
      <c r="L513" s="25" t="str">
        <f>'120Nm 22mm 1.52m-min'!K148</f>
        <v>Su richiesta</v>
      </c>
      <c r="M513" s="24" t="str">
        <f>'120Nm 22mm 1.52m-min'!L148</f>
        <v>Acciaio inox</v>
      </c>
      <c r="N513" s="25">
        <f>'120Nm 22mm 1.52m-min'!M148</f>
        <v>78.599999999999994</v>
      </c>
      <c r="O513" s="37">
        <f>'120Nm 22mm 1.52m-min'!N148</f>
        <v>120</v>
      </c>
      <c r="P513" s="41">
        <f>'120Nm 22mm 1.52m-min'!O148</f>
        <v>22</v>
      </c>
      <c r="Q513" s="46">
        <f>'120Nm 22mm 1.52m-min'!P148</f>
        <v>1.5209999999999999</v>
      </c>
      <c r="R513" s="14">
        <f>'120Nm 22mm 1.52m-min'!Q148</f>
        <v>61.6</v>
      </c>
      <c r="S513" s="26">
        <f>'120Nm 22mm 1.52m-min'!R148</f>
        <v>1</v>
      </c>
      <c r="T513" s="24"/>
      <c r="U513" s="24"/>
    </row>
    <row r="514" spans="1:21" hidden="1" x14ac:dyDescent="0.25">
      <c r="A514" s="24">
        <f>'240Nm 11mm 0.76m-min'!A148</f>
        <v>1684806</v>
      </c>
      <c r="B514" s="51">
        <f>Table156[[#This Row],[Durata d''esercizio min. Doppie corse]]/(Cycle_max*60*24)</f>
        <v>33.428690476190475</v>
      </c>
      <c r="C514" s="49">
        <f>'240Nm 11mm 0.76m-min'!B148</f>
        <v>1.9550000000000001</v>
      </c>
      <c r="D514" s="24" t="str">
        <f>'240Nm 11mm 0.76m-min'!C148</f>
        <v>Ds12x25</v>
      </c>
      <c r="E514" s="24" t="str">
        <f>'240Nm 11mm 0.76m-min'!D148</f>
        <v>Ds</v>
      </c>
      <c r="F514" s="35">
        <f>'240Nm 11mm 0.76m-min'!E148</f>
        <v>12</v>
      </c>
      <c r="G514" s="14" t="e">
        <f>'240Nm 11mm 0.76m-min'!F148</f>
        <v>#N/A</v>
      </c>
      <c r="H514" s="41">
        <f>'240Nm 11mm 0.76m-min'!G148</f>
        <v>25</v>
      </c>
      <c r="I514" s="24" t="str">
        <f>'240Nm 11mm 0.76m-min'!H148</f>
        <v>R</v>
      </c>
      <c r="J514" s="35">
        <f>'240Nm 11mm 0.76m-min'!I148</f>
        <v>28</v>
      </c>
      <c r="K514" s="35">
        <f>'240Nm 11mm 0.76m-min'!J148</f>
        <v>35</v>
      </c>
      <c r="L514" s="25" t="str">
        <f>'240Nm 11mm 0.76m-min'!K148</f>
        <v>Su richiesta</v>
      </c>
      <c r="M514" s="24" t="str">
        <f>'240Nm 11mm 0.76m-min'!L148</f>
        <v>Acciaio inox</v>
      </c>
      <c r="N514" s="25">
        <f>'240Nm 11mm 0.76m-min'!M148</f>
        <v>78.599999999999994</v>
      </c>
      <c r="O514" s="37">
        <f>'240Nm 11mm 0.76m-min'!N148</f>
        <v>240</v>
      </c>
      <c r="P514" s="41">
        <f>'240Nm 11mm 0.76m-min'!O148</f>
        <v>11</v>
      </c>
      <c r="Q514" s="46">
        <f>'240Nm 11mm 0.76m-min'!P148</f>
        <v>0.76049999999999995</v>
      </c>
      <c r="R514" s="14">
        <f>'240Nm 11mm 0.76m-min'!Q148</f>
        <v>30.8</v>
      </c>
      <c r="S514" s="26">
        <f>'240Nm 11mm 0.76m-min'!R148</f>
        <v>1</v>
      </c>
      <c r="T514" s="24"/>
      <c r="U514" s="24"/>
    </row>
    <row r="515" spans="1:21" hidden="1" x14ac:dyDescent="0.25">
      <c r="A515" s="24">
        <f>'80Nm 33mm 2.28m-min'!A147</f>
        <v>1682288</v>
      </c>
      <c r="B515" s="51">
        <f>Table156[[#This Row],[Durata d''esercizio min. Doppie corse]]/(Cycle_max*60*24)</f>
        <v>33.378730158730157</v>
      </c>
      <c r="C515" s="49">
        <f>'80Nm 33mm 2.28m-min'!B147</f>
        <v>0.318</v>
      </c>
      <c r="D515" s="24" t="str">
        <f>'80Nm 33mm 2.28m-min'!C147</f>
        <v>Tr12x6P3</v>
      </c>
      <c r="E515" s="24" t="str">
        <f>'80Nm 33mm 2.28m-min'!D147</f>
        <v>Tr</v>
      </c>
      <c r="F515" s="35">
        <f>'80Nm 33mm 2.28m-min'!E147</f>
        <v>12</v>
      </c>
      <c r="G515" s="14">
        <f>'80Nm 33mm 2.28m-min'!F147</f>
        <v>6</v>
      </c>
      <c r="H515" s="41">
        <f>'80Nm 33mm 2.28m-min'!G147</f>
        <v>3</v>
      </c>
      <c r="I515" s="24" t="str">
        <f>'80Nm 33mm 2.28m-min'!H147</f>
        <v>W300</v>
      </c>
      <c r="J515" s="35">
        <f>'80Nm 33mm 2.28m-min'!I147</f>
        <v>28</v>
      </c>
      <c r="K515" s="35">
        <f>'80Nm 33mm 2.28m-min'!J147</f>
        <v>35</v>
      </c>
      <c r="L515" s="25">
        <f>'80Nm 33mm 2.28m-min'!K147</f>
        <v>16.920000000000002</v>
      </c>
      <c r="M515" s="24" t="str">
        <f>'80Nm 33mm 2.28m-min'!L147</f>
        <v>Acciaio inox</v>
      </c>
      <c r="N515" s="25">
        <f>'80Nm 33mm 2.28m-min'!M147</f>
        <v>86.62</v>
      </c>
      <c r="O515" s="37">
        <f>'80Nm 33mm 2.28m-min'!N147</f>
        <v>80</v>
      </c>
      <c r="P515" s="41">
        <f>'80Nm 33mm 2.28m-min'!O147</f>
        <v>33</v>
      </c>
      <c r="Q515" s="46">
        <f>'80Nm 33mm 2.28m-min'!P147</f>
        <v>2.2810000000000001</v>
      </c>
      <c r="R515" s="14">
        <f>'80Nm 33mm 2.28m-min'!Q147</f>
        <v>770</v>
      </c>
      <c r="S515" s="26">
        <f>'80Nm 33mm 2.28m-min'!R147</f>
        <v>1</v>
      </c>
      <c r="T515" s="24"/>
      <c r="U515" s="24"/>
    </row>
    <row r="516" spans="1:21" hidden="1" x14ac:dyDescent="0.25">
      <c r="A516" s="24">
        <f>'120Nm 22mm 1.52m-min'!A149</f>
        <v>1682288</v>
      </c>
      <c r="B516" s="51">
        <f>Table156[[#This Row],[Durata d''esercizio min. Doppie corse]]/(Cycle_max*60*24)</f>
        <v>33.378730158730157</v>
      </c>
      <c r="C516" s="49">
        <f>'120Nm 22mm 1.52m-min'!B149</f>
        <v>0.44700000000000001</v>
      </c>
      <c r="D516" s="24" t="str">
        <f>'120Nm 22mm 1.52m-min'!C149</f>
        <v>Tr12x6P3</v>
      </c>
      <c r="E516" s="24" t="str">
        <f>'120Nm 22mm 1.52m-min'!D149</f>
        <v>Tr</v>
      </c>
      <c r="F516" s="35">
        <f>'120Nm 22mm 1.52m-min'!E149</f>
        <v>12</v>
      </c>
      <c r="G516" s="14">
        <f>'120Nm 22mm 1.52m-min'!F149</f>
        <v>6</v>
      </c>
      <c r="H516" s="41">
        <f>'120Nm 22mm 1.52m-min'!G149</f>
        <v>3</v>
      </c>
      <c r="I516" s="24" t="str">
        <f>'120Nm 22mm 1.52m-min'!H149</f>
        <v>W300</v>
      </c>
      <c r="J516" s="35">
        <f>'120Nm 22mm 1.52m-min'!I149</f>
        <v>28</v>
      </c>
      <c r="K516" s="35">
        <f>'120Nm 22mm 1.52m-min'!J149</f>
        <v>35</v>
      </c>
      <c r="L516" s="25">
        <f>'120Nm 22mm 1.52m-min'!K149</f>
        <v>16.920000000000002</v>
      </c>
      <c r="M516" s="24" t="str">
        <f>'120Nm 22mm 1.52m-min'!L149</f>
        <v>Acciaio inox</v>
      </c>
      <c r="N516" s="25">
        <f>'120Nm 22mm 1.52m-min'!M149</f>
        <v>86.62</v>
      </c>
      <c r="O516" s="37">
        <f>'120Nm 22mm 1.52m-min'!N149</f>
        <v>120</v>
      </c>
      <c r="P516" s="41">
        <f>'120Nm 22mm 1.52m-min'!O149</f>
        <v>22</v>
      </c>
      <c r="Q516" s="46">
        <f>'120Nm 22mm 1.52m-min'!P149</f>
        <v>1.5209999999999999</v>
      </c>
      <c r="R516" s="14">
        <f>'120Nm 22mm 1.52m-min'!Q149</f>
        <v>513.33333333333337</v>
      </c>
      <c r="S516" s="26">
        <f>'120Nm 22mm 1.52m-min'!R149</f>
        <v>1</v>
      </c>
      <c r="T516" s="24"/>
      <c r="U516" s="24"/>
    </row>
    <row r="517" spans="1:21" hidden="1" x14ac:dyDescent="0.25">
      <c r="A517" s="24">
        <f>'240Nm 11mm 0.76m-min'!A149</f>
        <v>1682288</v>
      </c>
      <c r="B517" s="51">
        <f>Table156[[#This Row],[Durata d''esercizio min. Doppie corse]]/(Cycle_max*60*24)</f>
        <v>33.378730158730157</v>
      </c>
      <c r="C517" s="49">
        <f>'240Nm 11mm 0.76m-min'!B149</f>
        <v>0.83399999999999996</v>
      </c>
      <c r="D517" s="24" t="str">
        <f>'240Nm 11mm 0.76m-min'!C149</f>
        <v>Tr12x6P3</v>
      </c>
      <c r="E517" s="24" t="str">
        <f>'240Nm 11mm 0.76m-min'!D149</f>
        <v>Tr</v>
      </c>
      <c r="F517" s="35">
        <f>'240Nm 11mm 0.76m-min'!E149</f>
        <v>12</v>
      </c>
      <c r="G517" s="14">
        <f>'240Nm 11mm 0.76m-min'!F149</f>
        <v>6</v>
      </c>
      <c r="H517" s="41">
        <f>'240Nm 11mm 0.76m-min'!G149</f>
        <v>3</v>
      </c>
      <c r="I517" s="24" t="str">
        <f>'240Nm 11mm 0.76m-min'!H149</f>
        <v>W300</v>
      </c>
      <c r="J517" s="35">
        <f>'240Nm 11mm 0.76m-min'!I149</f>
        <v>28</v>
      </c>
      <c r="K517" s="35">
        <f>'240Nm 11mm 0.76m-min'!J149</f>
        <v>35</v>
      </c>
      <c r="L517" s="25">
        <f>'240Nm 11mm 0.76m-min'!K149</f>
        <v>16.920000000000002</v>
      </c>
      <c r="M517" s="24" t="str">
        <f>'240Nm 11mm 0.76m-min'!L149</f>
        <v>Acciaio inox</v>
      </c>
      <c r="N517" s="25">
        <f>'240Nm 11mm 0.76m-min'!M149</f>
        <v>86.62</v>
      </c>
      <c r="O517" s="37">
        <f>'240Nm 11mm 0.76m-min'!N149</f>
        <v>240</v>
      </c>
      <c r="P517" s="41">
        <f>'240Nm 11mm 0.76m-min'!O149</f>
        <v>11</v>
      </c>
      <c r="Q517" s="46">
        <f>'240Nm 11mm 0.76m-min'!P149</f>
        <v>0.76049999999999995</v>
      </c>
      <c r="R517" s="14">
        <f>'240Nm 11mm 0.76m-min'!Q149</f>
        <v>256.66666666666669</v>
      </c>
      <c r="S517" s="26">
        <f>'240Nm 11mm 0.76m-min'!R149</f>
        <v>1</v>
      </c>
      <c r="T517" s="24"/>
      <c r="U517" s="24"/>
    </row>
    <row r="518" spans="1:21" hidden="1" x14ac:dyDescent="0.25">
      <c r="A518" s="24">
        <f>'80Nm 33mm 2.28m-min'!A148</f>
        <v>1626949</v>
      </c>
      <c r="B518" s="51">
        <f>Table156[[#This Row],[Durata d''esercizio min. Doppie corse]]/(Cycle_max*60*24)</f>
        <v>32.280734126984129</v>
      </c>
      <c r="C518" s="49">
        <f>'80Nm 33mm 2.28m-min'!B148</f>
        <v>0.28699999999999998</v>
      </c>
      <c r="D518" s="24" t="str">
        <f>'80Nm 33mm 2.28m-min'!C148</f>
        <v>Tr14x3</v>
      </c>
      <c r="E518" s="24" t="str">
        <f>'80Nm 33mm 2.28m-min'!D148</f>
        <v>Tr</v>
      </c>
      <c r="F518" s="35">
        <f>'80Nm 33mm 2.28m-min'!E148</f>
        <v>14</v>
      </c>
      <c r="G518" s="14" t="e">
        <f>'80Nm 33mm 2.28m-min'!F148</f>
        <v>#N/A</v>
      </c>
      <c r="H518" s="41">
        <f>'80Nm 33mm 2.28m-min'!G148</f>
        <v>3</v>
      </c>
      <c r="I518" s="24" t="str">
        <f>'80Nm 33mm 2.28m-min'!H148</f>
        <v>J</v>
      </c>
      <c r="J518" s="35">
        <f>'80Nm 33mm 2.28m-min'!I148</f>
        <v>28</v>
      </c>
      <c r="K518" s="35">
        <f>'80Nm 33mm 2.28m-min'!J148</f>
        <v>35</v>
      </c>
      <c r="L518" s="25">
        <f>'80Nm 33mm 2.28m-min'!K148</f>
        <v>14.51</v>
      </c>
      <c r="M518" s="24" t="str">
        <f>'80Nm 33mm 2.28m-min'!L148</f>
        <v>Acciaio C15</v>
      </c>
      <c r="N518" s="25">
        <f>'80Nm 33mm 2.28m-min'!M148</f>
        <v>16.79</v>
      </c>
      <c r="O518" s="37">
        <f>'80Nm 33mm 2.28m-min'!N148</f>
        <v>80</v>
      </c>
      <c r="P518" s="41">
        <f>'80Nm 33mm 2.28m-min'!O148</f>
        <v>33</v>
      </c>
      <c r="Q518" s="46">
        <f>'80Nm 33mm 2.28m-min'!P148</f>
        <v>2.2810000000000001</v>
      </c>
      <c r="R518" s="14">
        <f>'80Nm 33mm 2.28m-min'!Q148</f>
        <v>770</v>
      </c>
      <c r="S518" s="26">
        <f>'80Nm 33mm 2.28m-min'!R148</f>
        <v>1</v>
      </c>
      <c r="T518" s="24"/>
      <c r="U518" s="24"/>
    </row>
    <row r="519" spans="1:21" hidden="1" x14ac:dyDescent="0.25">
      <c r="A519" s="24">
        <f>'80Nm 33mm 2.28m-min'!A149</f>
        <v>1626949</v>
      </c>
      <c r="B519" s="51">
        <f>Table156[[#This Row],[Durata d''esercizio min. Doppie corse]]/(Cycle_max*60*24)</f>
        <v>32.280734126984129</v>
      </c>
      <c r="C519" s="49">
        <f>'80Nm 33mm 2.28m-min'!B149</f>
        <v>0.318</v>
      </c>
      <c r="D519" s="24" t="str">
        <f>'80Nm 33mm 2.28m-min'!C149</f>
        <v>Tr12x6P3</v>
      </c>
      <c r="E519" s="24" t="str">
        <f>'80Nm 33mm 2.28m-min'!D149</f>
        <v>Tr</v>
      </c>
      <c r="F519" s="35">
        <f>'80Nm 33mm 2.28m-min'!E149</f>
        <v>12</v>
      </c>
      <c r="G519" s="14">
        <f>'80Nm 33mm 2.28m-min'!F149</f>
        <v>6</v>
      </c>
      <c r="H519" s="41">
        <f>'80Nm 33mm 2.28m-min'!G149</f>
        <v>3</v>
      </c>
      <c r="I519" s="24" t="str">
        <f>'80Nm 33mm 2.28m-min'!H149</f>
        <v>R</v>
      </c>
      <c r="J519" s="35">
        <f>'80Nm 33mm 2.28m-min'!I149</f>
        <v>28</v>
      </c>
      <c r="K519" s="35">
        <f>'80Nm 33mm 2.28m-min'!J149</f>
        <v>35</v>
      </c>
      <c r="L519" s="25">
        <f>'80Nm 33mm 2.28m-min'!K149</f>
        <v>11.76</v>
      </c>
      <c r="M519" s="24" t="str">
        <f>'80Nm 33mm 2.28m-min'!L149</f>
        <v>Acciaio inox</v>
      </c>
      <c r="N519" s="25">
        <f>'80Nm 33mm 2.28m-min'!M149</f>
        <v>86.62</v>
      </c>
      <c r="O519" s="37">
        <f>'80Nm 33mm 2.28m-min'!N149</f>
        <v>80</v>
      </c>
      <c r="P519" s="41">
        <f>'80Nm 33mm 2.28m-min'!O149</f>
        <v>33</v>
      </c>
      <c r="Q519" s="46">
        <f>'80Nm 33mm 2.28m-min'!P149</f>
        <v>2.2810000000000001</v>
      </c>
      <c r="R519" s="14">
        <f>'80Nm 33mm 2.28m-min'!Q149</f>
        <v>770</v>
      </c>
      <c r="S519" s="26">
        <f>'80Nm 33mm 2.28m-min'!R149</f>
        <v>1</v>
      </c>
      <c r="T519" s="24"/>
      <c r="U519" s="24"/>
    </row>
    <row r="520" spans="1:21" hidden="1" x14ac:dyDescent="0.25">
      <c r="A520" s="24">
        <f>'120Nm 22mm 1.52m-min'!A150</f>
        <v>1626949</v>
      </c>
      <c r="B520" s="51">
        <f>Table156[[#This Row],[Durata d''esercizio min. Doppie corse]]/(Cycle_max*60*24)</f>
        <v>32.280734126984129</v>
      </c>
      <c r="C520" s="49">
        <f>'120Nm 22mm 1.52m-min'!B150</f>
        <v>0.40100000000000002</v>
      </c>
      <c r="D520" s="24" t="str">
        <f>'120Nm 22mm 1.52m-min'!C150</f>
        <v>Tr14x3</v>
      </c>
      <c r="E520" s="24" t="str">
        <f>'120Nm 22mm 1.52m-min'!D150</f>
        <v>Tr</v>
      </c>
      <c r="F520" s="35">
        <f>'120Nm 22mm 1.52m-min'!E150</f>
        <v>14</v>
      </c>
      <c r="G520" s="14" t="e">
        <f>'120Nm 22mm 1.52m-min'!F150</f>
        <v>#N/A</v>
      </c>
      <c r="H520" s="41">
        <f>'120Nm 22mm 1.52m-min'!G150</f>
        <v>3</v>
      </c>
      <c r="I520" s="24" t="str">
        <f>'120Nm 22mm 1.52m-min'!H150</f>
        <v>J</v>
      </c>
      <c r="J520" s="35">
        <f>'120Nm 22mm 1.52m-min'!I150</f>
        <v>28</v>
      </c>
      <c r="K520" s="35">
        <f>'120Nm 22mm 1.52m-min'!J150</f>
        <v>35</v>
      </c>
      <c r="L520" s="25">
        <f>'120Nm 22mm 1.52m-min'!K150</f>
        <v>14.51</v>
      </c>
      <c r="M520" s="24" t="str">
        <f>'120Nm 22mm 1.52m-min'!L150</f>
        <v>Acciaio C15</v>
      </c>
      <c r="N520" s="25">
        <f>'120Nm 22mm 1.52m-min'!M150</f>
        <v>16.79</v>
      </c>
      <c r="O520" s="37">
        <f>'120Nm 22mm 1.52m-min'!N150</f>
        <v>120</v>
      </c>
      <c r="P520" s="41">
        <f>'120Nm 22mm 1.52m-min'!O150</f>
        <v>22</v>
      </c>
      <c r="Q520" s="46">
        <f>'120Nm 22mm 1.52m-min'!P150</f>
        <v>1.5209999999999999</v>
      </c>
      <c r="R520" s="14">
        <f>'120Nm 22mm 1.52m-min'!Q150</f>
        <v>513.33333333333337</v>
      </c>
      <c r="S520" s="26">
        <f>'120Nm 22mm 1.52m-min'!R150</f>
        <v>1</v>
      </c>
      <c r="T520" s="24"/>
      <c r="U520" s="24"/>
    </row>
    <row r="521" spans="1:21" hidden="1" x14ac:dyDescent="0.25">
      <c r="A521" s="24">
        <f>'120Nm 22mm 1.52m-min'!A151</f>
        <v>1626949</v>
      </c>
      <c r="B521" s="51">
        <f>Table156[[#This Row],[Durata d''esercizio min. Doppie corse]]/(Cycle_max*60*24)</f>
        <v>32.280734126984129</v>
      </c>
      <c r="C521" s="49">
        <f>'120Nm 22mm 1.52m-min'!B151</f>
        <v>0.44700000000000001</v>
      </c>
      <c r="D521" s="24" t="str">
        <f>'120Nm 22mm 1.52m-min'!C151</f>
        <v>Tr12x6P3</v>
      </c>
      <c r="E521" s="24" t="str">
        <f>'120Nm 22mm 1.52m-min'!D151</f>
        <v>Tr</v>
      </c>
      <c r="F521" s="35">
        <f>'120Nm 22mm 1.52m-min'!E151</f>
        <v>12</v>
      </c>
      <c r="G521" s="14">
        <f>'120Nm 22mm 1.52m-min'!F151</f>
        <v>6</v>
      </c>
      <c r="H521" s="41">
        <f>'120Nm 22mm 1.52m-min'!G151</f>
        <v>3</v>
      </c>
      <c r="I521" s="24" t="str">
        <f>'120Nm 22mm 1.52m-min'!H151</f>
        <v>R</v>
      </c>
      <c r="J521" s="35">
        <f>'120Nm 22mm 1.52m-min'!I151</f>
        <v>28</v>
      </c>
      <c r="K521" s="35">
        <f>'120Nm 22mm 1.52m-min'!J151</f>
        <v>35</v>
      </c>
      <c r="L521" s="25">
        <f>'120Nm 22mm 1.52m-min'!K151</f>
        <v>11.76</v>
      </c>
      <c r="M521" s="24" t="str">
        <f>'120Nm 22mm 1.52m-min'!L151</f>
        <v>Acciaio inox</v>
      </c>
      <c r="N521" s="25">
        <f>'120Nm 22mm 1.52m-min'!M151</f>
        <v>86.62</v>
      </c>
      <c r="O521" s="37">
        <f>'120Nm 22mm 1.52m-min'!N151</f>
        <v>120</v>
      </c>
      <c r="P521" s="41">
        <f>'120Nm 22mm 1.52m-min'!O151</f>
        <v>22</v>
      </c>
      <c r="Q521" s="46">
        <f>'120Nm 22mm 1.52m-min'!P151</f>
        <v>1.5209999999999999</v>
      </c>
      <c r="R521" s="14">
        <f>'120Nm 22mm 1.52m-min'!Q151</f>
        <v>513.33333333333337</v>
      </c>
      <c r="S521" s="26">
        <f>'120Nm 22mm 1.52m-min'!R151</f>
        <v>1</v>
      </c>
      <c r="T521" s="24"/>
      <c r="U521" s="24"/>
    </row>
    <row r="522" spans="1:21" hidden="1" x14ac:dyDescent="0.25">
      <c r="A522" s="24">
        <f>'240Nm 11mm 0.76m-min'!A150</f>
        <v>1626949</v>
      </c>
      <c r="B522" s="51">
        <f>Table156[[#This Row],[Durata d''esercizio min. Doppie corse]]/(Cycle_max*60*24)</f>
        <v>32.280734126984129</v>
      </c>
      <c r="C522" s="49">
        <f>'240Nm 11mm 0.76m-min'!B150</f>
        <v>0.74199999999999999</v>
      </c>
      <c r="D522" s="24" t="str">
        <f>'240Nm 11mm 0.76m-min'!C150</f>
        <v>Tr14x3</v>
      </c>
      <c r="E522" s="24" t="str">
        <f>'240Nm 11mm 0.76m-min'!D150</f>
        <v>Tr</v>
      </c>
      <c r="F522" s="35">
        <f>'240Nm 11mm 0.76m-min'!E150</f>
        <v>14</v>
      </c>
      <c r="G522" s="14" t="e">
        <f>'240Nm 11mm 0.76m-min'!F150</f>
        <v>#N/A</v>
      </c>
      <c r="H522" s="41">
        <f>'240Nm 11mm 0.76m-min'!G150</f>
        <v>3</v>
      </c>
      <c r="I522" s="24" t="str">
        <f>'240Nm 11mm 0.76m-min'!H150</f>
        <v>J</v>
      </c>
      <c r="J522" s="35">
        <f>'240Nm 11mm 0.76m-min'!I150</f>
        <v>28</v>
      </c>
      <c r="K522" s="35">
        <f>'240Nm 11mm 0.76m-min'!J150</f>
        <v>35</v>
      </c>
      <c r="L522" s="25">
        <f>'240Nm 11mm 0.76m-min'!K150</f>
        <v>14.51</v>
      </c>
      <c r="M522" s="24" t="str">
        <f>'240Nm 11mm 0.76m-min'!L150</f>
        <v>Acciaio C15</v>
      </c>
      <c r="N522" s="25">
        <f>'240Nm 11mm 0.76m-min'!M150</f>
        <v>16.79</v>
      </c>
      <c r="O522" s="37">
        <f>'240Nm 11mm 0.76m-min'!N150</f>
        <v>240</v>
      </c>
      <c r="P522" s="41">
        <f>'240Nm 11mm 0.76m-min'!O150</f>
        <v>11</v>
      </c>
      <c r="Q522" s="46">
        <f>'240Nm 11mm 0.76m-min'!P150</f>
        <v>0.76049999999999995</v>
      </c>
      <c r="R522" s="14">
        <f>'240Nm 11mm 0.76m-min'!Q150</f>
        <v>256.66666666666669</v>
      </c>
      <c r="S522" s="26">
        <f>'240Nm 11mm 0.76m-min'!R150</f>
        <v>1</v>
      </c>
      <c r="T522" s="24"/>
      <c r="U522" s="24"/>
    </row>
    <row r="523" spans="1:21" hidden="1" x14ac:dyDescent="0.25">
      <c r="A523" s="24">
        <f>'240Nm 11mm 0.76m-min'!A151</f>
        <v>1626949</v>
      </c>
      <c r="B523" s="51">
        <f>Table156[[#This Row],[Durata d''esercizio min. Doppie corse]]/(Cycle_max*60*24)</f>
        <v>32.280734126984129</v>
      </c>
      <c r="C523" s="49">
        <f>'240Nm 11mm 0.76m-min'!B151</f>
        <v>0.83399999999999996</v>
      </c>
      <c r="D523" s="24" t="str">
        <f>'240Nm 11mm 0.76m-min'!C151</f>
        <v>Tr12x6P3</v>
      </c>
      <c r="E523" s="24" t="str">
        <f>'240Nm 11mm 0.76m-min'!D151</f>
        <v>Tr</v>
      </c>
      <c r="F523" s="35">
        <f>'240Nm 11mm 0.76m-min'!E151</f>
        <v>12</v>
      </c>
      <c r="G523" s="14">
        <f>'240Nm 11mm 0.76m-min'!F151</f>
        <v>6</v>
      </c>
      <c r="H523" s="41">
        <f>'240Nm 11mm 0.76m-min'!G151</f>
        <v>3</v>
      </c>
      <c r="I523" s="24" t="str">
        <f>'240Nm 11mm 0.76m-min'!H151</f>
        <v>R</v>
      </c>
      <c r="J523" s="35">
        <f>'240Nm 11mm 0.76m-min'!I151</f>
        <v>28</v>
      </c>
      <c r="K523" s="35">
        <f>'240Nm 11mm 0.76m-min'!J151</f>
        <v>35</v>
      </c>
      <c r="L523" s="25">
        <f>'240Nm 11mm 0.76m-min'!K151</f>
        <v>11.76</v>
      </c>
      <c r="M523" s="24" t="str">
        <f>'240Nm 11mm 0.76m-min'!L151</f>
        <v>Acciaio inox</v>
      </c>
      <c r="N523" s="25">
        <f>'240Nm 11mm 0.76m-min'!M151</f>
        <v>86.62</v>
      </c>
      <c r="O523" s="37">
        <f>'240Nm 11mm 0.76m-min'!N151</f>
        <v>240</v>
      </c>
      <c r="P523" s="41">
        <f>'240Nm 11mm 0.76m-min'!O151</f>
        <v>11</v>
      </c>
      <c r="Q523" s="46">
        <f>'240Nm 11mm 0.76m-min'!P151</f>
        <v>0.76049999999999995</v>
      </c>
      <c r="R523" s="14">
        <f>'240Nm 11mm 0.76m-min'!Q151</f>
        <v>256.66666666666669</v>
      </c>
      <c r="S523" s="26">
        <f>'240Nm 11mm 0.76m-min'!R151</f>
        <v>1</v>
      </c>
      <c r="T523" s="24"/>
      <c r="U523" s="24"/>
    </row>
    <row r="524" spans="1:21" hidden="1" x14ac:dyDescent="0.25">
      <c r="A524" s="24">
        <f>'80Nm 33mm 2.28m-min'!A150</f>
        <v>1549476</v>
      </c>
      <c r="B524" s="51">
        <f>Table156[[#This Row],[Durata d''esercizio min. Doppie corse]]/(Cycle_max*60*24)</f>
        <v>30.743571428571428</v>
      </c>
      <c r="C524" s="49">
        <f>'80Nm 33mm 2.28m-min'!B150</f>
        <v>0.28699999999999998</v>
      </c>
      <c r="D524" s="24" t="str">
        <f>'80Nm 33mm 2.28m-min'!C150</f>
        <v>Tr14x3</v>
      </c>
      <c r="E524" s="24" t="str">
        <f>'80Nm 33mm 2.28m-min'!D150</f>
        <v>Tr</v>
      </c>
      <c r="F524" s="35">
        <f>'80Nm 33mm 2.28m-min'!E150</f>
        <v>14</v>
      </c>
      <c r="G524" s="14" t="e">
        <f>'80Nm 33mm 2.28m-min'!F150</f>
        <v>#N/A</v>
      </c>
      <c r="H524" s="41">
        <f>'80Nm 33mm 2.28m-min'!G150</f>
        <v>3</v>
      </c>
      <c r="I524" s="24" t="str">
        <f>'80Nm 33mm 2.28m-min'!H150</f>
        <v>W300</v>
      </c>
      <c r="J524" s="35">
        <f>'80Nm 33mm 2.28m-min'!I150</f>
        <v>28</v>
      </c>
      <c r="K524" s="35">
        <f>'80Nm 33mm 2.28m-min'!J150</f>
        <v>35</v>
      </c>
      <c r="L524" s="25">
        <f>'80Nm 33mm 2.28m-min'!K150</f>
        <v>17.68</v>
      </c>
      <c r="M524" s="24" t="str">
        <f>'80Nm 33mm 2.28m-min'!L150</f>
        <v>Acciaio C15</v>
      </c>
      <c r="N524" s="25">
        <f>'80Nm 33mm 2.28m-min'!M150</f>
        <v>16.79</v>
      </c>
      <c r="O524" s="37">
        <f>'80Nm 33mm 2.28m-min'!N150</f>
        <v>80</v>
      </c>
      <c r="P524" s="41">
        <f>'80Nm 33mm 2.28m-min'!O150</f>
        <v>33</v>
      </c>
      <c r="Q524" s="46">
        <f>'80Nm 33mm 2.28m-min'!P150</f>
        <v>2.2810000000000001</v>
      </c>
      <c r="R524" s="14">
        <f>'80Nm 33mm 2.28m-min'!Q150</f>
        <v>770</v>
      </c>
      <c r="S524" s="26">
        <f>'80Nm 33mm 2.28m-min'!R150</f>
        <v>1</v>
      </c>
      <c r="T524" s="24"/>
      <c r="U524" s="24"/>
    </row>
    <row r="525" spans="1:21" hidden="1" x14ac:dyDescent="0.25">
      <c r="A525" s="24">
        <f>'120Nm 22mm 1.52m-min'!A152</f>
        <v>1549476</v>
      </c>
      <c r="B525" s="51">
        <f>Table156[[#This Row],[Durata d''esercizio min. Doppie corse]]/(Cycle_max*60*24)</f>
        <v>30.743571428571428</v>
      </c>
      <c r="C525" s="49">
        <f>'120Nm 22mm 1.52m-min'!B152</f>
        <v>0.40100000000000002</v>
      </c>
      <c r="D525" s="24" t="str">
        <f>'120Nm 22mm 1.52m-min'!C152</f>
        <v>Tr14x3</v>
      </c>
      <c r="E525" s="24" t="str">
        <f>'120Nm 22mm 1.52m-min'!D152</f>
        <v>Tr</v>
      </c>
      <c r="F525" s="35">
        <f>'120Nm 22mm 1.52m-min'!E152</f>
        <v>14</v>
      </c>
      <c r="G525" s="14" t="e">
        <f>'120Nm 22mm 1.52m-min'!F152</f>
        <v>#N/A</v>
      </c>
      <c r="H525" s="41">
        <f>'120Nm 22mm 1.52m-min'!G152</f>
        <v>3</v>
      </c>
      <c r="I525" s="24" t="str">
        <f>'120Nm 22mm 1.52m-min'!H152</f>
        <v>W300</v>
      </c>
      <c r="J525" s="35">
        <f>'120Nm 22mm 1.52m-min'!I152</f>
        <v>28</v>
      </c>
      <c r="K525" s="35">
        <f>'120Nm 22mm 1.52m-min'!J152</f>
        <v>35</v>
      </c>
      <c r="L525" s="25">
        <f>'120Nm 22mm 1.52m-min'!K152</f>
        <v>17.68</v>
      </c>
      <c r="M525" s="24" t="str">
        <f>'120Nm 22mm 1.52m-min'!L152</f>
        <v>Acciaio C15</v>
      </c>
      <c r="N525" s="25">
        <f>'120Nm 22mm 1.52m-min'!M152</f>
        <v>16.79</v>
      </c>
      <c r="O525" s="37">
        <f>'120Nm 22mm 1.52m-min'!N152</f>
        <v>120</v>
      </c>
      <c r="P525" s="41">
        <f>'120Nm 22mm 1.52m-min'!O152</f>
        <v>22</v>
      </c>
      <c r="Q525" s="46">
        <f>'120Nm 22mm 1.52m-min'!P152</f>
        <v>1.5209999999999999</v>
      </c>
      <c r="R525" s="14">
        <f>'120Nm 22mm 1.52m-min'!Q152</f>
        <v>513.33333333333337</v>
      </c>
      <c r="S525" s="26">
        <f>'120Nm 22mm 1.52m-min'!R152</f>
        <v>1</v>
      </c>
      <c r="T525" s="24"/>
      <c r="U525" s="24"/>
    </row>
    <row r="526" spans="1:21" hidden="1" x14ac:dyDescent="0.25">
      <c r="A526" s="24">
        <f>'240Nm 11mm 0.76m-min'!A152</f>
        <v>1549476</v>
      </c>
      <c r="B526" s="51">
        <f>Table156[[#This Row],[Durata d''esercizio min. Doppie corse]]/(Cycle_max*60*24)</f>
        <v>30.743571428571428</v>
      </c>
      <c r="C526" s="49">
        <f>'240Nm 11mm 0.76m-min'!B152</f>
        <v>0.74199999999999999</v>
      </c>
      <c r="D526" s="24" t="str">
        <f>'240Nm 11mm 0.76m-min'!C152</f>
        <v>Tr14x3</v>
      </c>
      <c r="E526" s="24" t="str">
        <f>'240Nm 11mm 0.76m-min'!D152</f>
        <v>Tr</v>
      </c>
      <c r="F526" s="35">
        <f>'240Nm 11mm 0.76m-min'!E152</f>
        <v>14</v>
      </c>
      <c r="G526" s="14" t="e">
        <f>'240Nm 11mm 0.76m-min'!F152</f>
        <v>#N/A</v>
      </c>
      <c r="H526" s="41">
        <f>'240Nm 11mm 0.76m-min'!G152</f>
        <v>3</v>
      </c>
      <c r="I526" s="24" t="str">
        <f>'240Nm 11mm 0.76m-min'!H152</f>
        <v>W300</v>
      </c>
      <c r="J526" s="35">
        <f>'240Nm 11mm 0.76m-min'!I152</f>
        <v>28</v>
      </c>
      <c r="K526" s="35">
        <f>'240Nm 11mm 0.76m-min'!J152</f>
        <v>35</v>
      </c>
      <c r="L526" s="25">
        <f>'240Nm 11mm 0.76m-min'!K152</f>
        <v>17.68</v>
      </c>
      <c r="M526" s="24" t="str">
        <f>'240Nm 11mm 0.76m-min'!L152</f>
        <v>Acciaio C15</v>
      </c>
      <c r="N526" s="25">
        <f>'240Nm 11mm 0.76m-min'!M152</f>
        <v>16.79</v>
      </c>
      <c r="O526" s="37">
        <f>'240Nm 11mm 0.76m-min'!N152</f>
        <v>240</v>
      </c>
      <c r="P526" s="41">
        <f>'240Nm 11mm 0.76m-min'!O152</f>
        <v>11</v>
      </c>
      <c r="Q526" s="46">
        <f>'240Nm 11mm 0.76m-min'!P152</f>
        <v>0.76049999999999995</v>
      </c>
      <c r="R526" s="14">
        <f>'240Nm 11mm 0.76m-min'!Q152</f>
        <v>256.66666666666669</v>
      </c>
      <c r="S526" s="26">
        <f>'240Nm 11mm 0.76m-min'!R152</f>
        <v>1</v>
      </c>
      <c r="T526" s="24"/>
      <c r="U526" s="24"/>
    </row>
    <row r="527" spans="1:21" hidden="1" x14ac:dyDescent="0.25">
      <c r="A527" s="24">
        <f>'80Nm 33mm 2.28m-min'!A151</f>
        <v>1542973</v>
      </c>
      <c r="B527" s="51">
        <f>Table156[[#This Row],[Durata d''esercizio min. Doppie corse]]/(Cycle_max*60*24)</f>
        <v>30.614543650793649</v>
      </c>
      <c r="C527" s="49">
        <f>'80Nm 33mm 2.28m-min'!B151</f>
        <v>0.20899999999999999</v>
      </c>
      <c r="D527" s="24" t="str">
        <f>'80Nm 33mm 2.28m-min'!C151</f>
        <v>Ds10x3</v>
      </c>
      <c r="E527" s="24" t="str">
        <f>'80Nm 33mm 2.28m-min'!D151</f>
        <v>Ds</v>
      </c>
      <c r="F527" s="35">
        <f>'80Nm 33mm 2.28m-min'!E151</f>
        <v>10</v>
      </c>
      <c r="G527" s="14" t="e">
        <f>'80Nm 33mm 2.28m-min'!F151</f>
        <v>#N/A</v>
      </c>
      <c r="H527" s="41">
        <f>'80Nm 33mm 2.28m-min'!G151</f>
        <v>3</v>
      </c>
      <c r="I527" s="24" t="str">
        <f>'80Nm 33mm 2.28m-min'!H151</f>
        <v>J</v>
      </c>
      <c r="J527" s="35">
        <f>'80Nm 33mm 2.28m-min'!I151</f>
        <v>25</v>
      </c>
      <c r="K527" s="35">
        <f>'80Nm 33mm 2.28m-min'!J151</f>
        <v>25</v>
      </c>
      <c r="L527" s="25" t="str">
        <f>'80Nm 33mm 2.28m-min'!K151</f>
        <v>Su richiesta</v>
      </c>
      <c r="M527" s="24" t="str">
        <f>'80Nm 33mm 2.28m-min'!L151</f>
        <v>Acciaio inox</v>
      </c>
      <c r="N527" s="25" t="str">
        <f>'80Nm 33mm 2.28m-min'!M151</f>
        <v>Su richiesta</v>
      </c>
      <c r="O527" s="37">
        <f>'80Nm 33mm 2.28m-min'!N151</f>
        <v>80</v>
      </c>
      <c r="P527" s="41">
        <f>'80Nm 33mm 2.28m-min'!O151</f>
        <v>33</v>
      </c>
      <c r="Q527" s="46">
        <f>'80Nm 33mm 2.28m-min'!P151</f>
        <v>2.2810000000000001</v>
      </c>
      <c r="R527" s="14">
        <f>'80Nm 33mm 2.28m-min'!Q151</f>
        <v>770</v>
      </c>
      <c r="S527" s="26">
        <f>'80Nm 33mm 2.28m-min'!R151</f>
        <v>1</v>
      </c>
      <c r="T527" s="24"/>
      <c r="U527" s="24"/>
    </row>
    <row r="528" spans="1:21" hidden="1" x14ac:dyDescent="0.25">
      <c r="A528" s="24">
        <f>'120Nm 22mm 1.52m-min'!A153</f>
        <v>1542973</v>
      </c>
      <c r="B528" s="51">
        <f>Table156[[#This Row],[Durata d''esercizio min. Doppie corse]]/(Cycle_max*60*24)</f>
        <v>30.614543650793649</v>
      </c>
      <c r="C528" s="49">
        <f>'120Nm 22mm 1.52m-min'!B153</f>
        <v>0.28399999999999997</v>
      </c>
      <c r="D528" s="24" t="str">
        <f>'120Nm 22mm 1.52m-min'!C153</f>
        <v>Ds10x3</v>
      </c>
      <c r="E528" s="24" t="str">
        <f>'120Nm 22mm 1.52m-min'!D153</f>
        <v>Ds</v>
      </c>
      <c r="F528" s="35">
        <f>'120Nm 22mm 1.52m-min'!E153</f>
        <v>10</v>
      </c>
      <c r="G528" s="14" t="e">
        <f>'120Nm 22mm 1.52m-min'!F153</f>
        <v>#N/A</v>
      </c>
      <c r="H528" s="41">
        <f>'120Nm 22mm 1.52m-min'!G153</f>
        <v>3</v>
      </c>
      <c r="I528" s="24" t="str">
        <f>'120Nm 22mm 1.52m-min'!H153</f>
        <v>J</v>
      </c>
      <c r="J528" s="35">
        <f>'120Nm 22mm 1.52m-min'!I153</f>
        <v>25</v>
      </c>
      <c r="K528" s="35">
        <f>'120Nm 22mm 1.52m-min'!J153</f>
        <v>25</v>
      </c>
      <c r="L528" s="25" t="str">
        <f>'120Nm 22mm 1.52m-min'!K153</f>
        <v>Su richiesta</v>
      </c>
      <c r="M528" s="24" t="str">
        <f>'120Nm 22mm 1.52m-min'!L153</f>
        <v>Acciaio inox</v>
      </c>
      <c r="N528" s="25" t="str">
        <f>'120Nm 22mm 1.52m-min'!M153</f>
        <v>Su richiesta</v>
      </c>
      <c r="O528" s="37">
        <f>'120Nm 22mm 1.52m-min'!N153</f>
        <v>120</v>
      </c>
      <c r="P528" s="41">
        <f>'120Nm 22mm 1.52m-min'!O153</f>
        <v>22</v>
      </c>
      <c r="Q528" s="46">
        <f>'120Nm 22mm 1.52m-min'!P153</f>
        <v>1.5209999999999999</v>
      </c>
      <c r="R528" s="14">
        <f>'120Nm 22mm 1.52m-min'!Q153</f>
        <v>513.33333333333337</v>
      </c>
      <c r="S528" s="26">
        <f>'120Nm 22mm 1.52m-min'!R153</f>
        <v>1</v>
      </c>
      <c r="T528" s="24"/>
      <c r="U528" s="24"/>
    </row>
    <row r="529" spans="1:21" hidden="1" x14ac:dyDescent="0.25">
      <c r="A529" s="24">
        <f>'240Nm 11mm 0.76m-min'!A153</f>
        <v>1542973</v>
      </c>
      <c r="B529" s="51">
        <f>Table156[[#This Row],[Durata d''esercizio min. Doppie corse]]/(Cycle_max*60*24)</f>
        <v>30.614543650793649</v>
      </c>
      <c r="C529" s="49">
        <f>'240Nm 11mm 0.76m-min'!B153</f>
        <v>0.50800000000000001</v>
      </c>
      <c r="D529" s="24" t="str">
        <f>'240Nm 11mm 0.76m-min'!C153</f>
        <v>Ds10x3</v>
      </c>
      <c r="E529" s="24" t="str">
        <f>'240Nm 11mm 0.76m-min'!D153</f>
        <v>Ds</v>
      </c>
      <c r="F529" s="35">
        <f>'240Nm 11mm 0.76m-min'!E153</f>
        <v>10</v>
      </c>
      <c r="G529" s="14" t="e">
        <f>'240Nm 11mm 0.76m-min'!F153</f>
        <v>#N/A</v>
      </c>
      <c r="H529" s="41">
        <f>'240Nm 11mm 0.76m-min'!G153</f>
        <v>3</v>
      </c>
      <c r="I529" s="24" t="str">
        <f>'240Nm 11mm 0.76m-min'!H153</f>
        <v>J</v>
      </c>
      <c r="J529" s="35">
        <f>'240Nm 11mm 0.76m-min'!I153</f>
        <v>25</v>
      </c>
      <c r="K529" s="35">
        <f>'240Nm 11mm 0.76m-min'!J153</f>
        <v>25</v>
      </c>
      <c r="L529" s="25" t="str">
        <f>'240Nm 11mm 0.76m-min'!K153</f>
        <v>Su richiesta</v>
      </c>
      <c r="M529" s="24" t="str">
        <f>'240Nm 11mm 0.76m-min'!L153</f>
        <v>Acciaio inox</v>
      </c>
      <c r="N529" s="25" t="str">
        <f>'240Nm 11mm 0.76m-min'!M153</f>
        <v>Su richiesta</v>
      </c>
      <c r="O529" s="37">
        <f>'240Nm 11mm 0.76m-min'!N153</f>
        <v>240</v>
      </c>
      <c r="P529" s="41">
        <f>'240Nm 11mm 0.76m-min'!O153</f>
        <v>11</v>
      </c>
      <c r="Q529" s="46">
        <f>'240Nm 11mm 0.76m-min'!P153</f>
        <v>0.76049999999999995</v>
      </c>
      <c r="R529" s="14">
        <f>'240Nm 11mm 0.76m-min'!Q153</f>
        <v>256.66666666666669</v>
      </c>
      <c r="S529" s="26">
        <f>'240Nm 11mm 0.76m-min'!R153</f>
        <v>1</v>
      </c>
      <c r="T529" s="24"/>
      <c r="U529" s="24"/>
    </row>
    <row r="530" spans="1:21" hidden="1" x14ac:dyDescent="0.25">
      <c r="A530" s="24">
        <f>'80Nm 33mm 2.28m-min'!A152</f>
        <v>1513441</v>
      </c>
      <c r="B530" s="51">
        <f>Table156[[#This Row],[Durata d''esercizio min. Doppie corse]]/(Cycle_max*60*24)</f>
        <v>30.028591269841272</v>
      </c>
      <c r="C530" s="49">
        <f>'80Nm 33mm 2.28m-min'!B152</f>
        <v>0.28699999999999998</v>
      </c>
      <c r="D530" s="24" t="str">
        <f>'80Nm 33mm 2.28m-min'!C152</f>
        <v>Tr14x3</v>
      </c>
      <c r="E530" s="24" t="str">
        <f>'80Nm 33mm 2.28m-min'!D152</f>
        <v>Tr</v>
      </c>
      <c r="F530" s="35">
        <f>'80Nm 33mm 2.28m-min'!E152</f>
        <v>14</v>
      </c>
      <c r="G530" s="14" t="e">
        <f>'80Nm 33mm 2.28m-min'!F152</f>
        <v>#N/A</v>
      </c>
      <c r="H530" s="41">
        <f>'80Nm 33mm 2.28m-min'!G152</f>
        <v>3</v>
      </c>
      <c r="I530" s="24" t="str">
        <f>'80Nm 33mm 2.28m-min'!H152</f>
        <v>R</v>
      </c>
      <c r="J530" s="35">
        <f>'80Nm 33mm 2.28m-min'!I152</f>
        <v>28</v>
      </c>
      <c r="K530" s="35">
        <f>'80Nm 33mm 2.28m-min'!J152</f>
        <v>35</v>
      </c>
      <c r="L530" s="25">
        <f>'80Nm 33mm 2.28m-min'!K152</f>
        <v>12.47</v>
      </c>
      <c r="M530" s="24" t="str">
        <f>'80Nm 33mm 2.28m-min'!L152</f>
        <v>Acciaio C15</v>
      </c>
      <c r="N530" s="25">
        <f>'80Nm 33mm 2.28m-min'!M152</f>
        <v>16.79</v>
      </c>
      <c r="O530" s="37">
        <f>'80Nm 33mm 2.28m-min'!N152</f>
        <v>80</v>
      </c>
      <c r="P530" s="41">
        <f>'80Nm 33mm 2.28m-min'!O152</f>
        <v>33</v>
      </c>
      <c r="Q530" s="46">
        <f>'80Nm 33mm 2.28m-min'!P152</f>
        <v>2.2810000000000001</v>
      </c>
      <c r="R530" s="14">
        <f>'80Nm 33mm 2.28m-min'!Q152</f>
        <v>770</v>
      </c>
      <c r="S530" s="26">
        <f>'80Nm 33mm 2.28m-min'!R152</f>
        <v>1</v>
      </c>
      <c r="T530" s="24"/>
      <c r="U530" s="24"/>
    </row>
    <row r="531" spans="1:21" hidden="1" x14ac:dyDescent="0.25">
      <c r="A531" s="24">
        <f>'120Nm 22mm 1.52m-min'!A154</f>
        <v>1513441</v>
      </c>
      <c r="B531" s="51">
        <f>Table156[[#This Row],[Durata d''esercizio min. Doppie corse]]/(Cycle_max*60*24)</f>
        <v>30.028591269841272</v>
      </c>
      <c r="C531" s="49">
        <f>'120Nm 22mm 1.52m-min'!B154</f>
        <v>0.40100000000000002</v>
      </c>
      <c r="D531" s="24" t="str">
        <f>'120Nm 22mm 1.52m-min'!C154</f>
        <v>Tr14x3</v>
      </c>
      <c r="E531" s="24" t="str">
        <f>'120Nm 22mm 1.52m-min'!D154</f>
        <v>Tr</v>
      </c>
      <c r="F531" s="35">
        <f>'120Nm 22mm 1.52m-min'!E154</f>
        <v>14</v>
      </c>
      <c r="G531" s="14" t="e">
        <f>'120Nm 22mm 1.52m-min'!F154</f>
        <v>#N/A</v>
      </c>
      <c r="H531" s="41">
        <f>'120Nm 22mm 1.52m-min'!G154</f>
        <v>3</v>
      </c>
      <c r="I531" s="24" t="str">
        <f>'120Nm 22mm 1.52m-min'!H154</f>
        <v>R</v>
      </c>
      <c r="J531" s="35">
        <f>'120Nm 22mm 1.52m-min'!I154</f>
        <v>28</v>
      </c>
      <c r="K531" s="35">
        <f>'120Nm 22mm 1.52m-min'!J154</f>
        <v>35</v>
      </c>
      <c r="L531" s="25">
        <f>'120Nm 22mm 1.52m-min'!K154</f>
        <v>12.47</v>
      </c>
      <c r="M531" s="24" t="str">
        <f>'120Nm 22mm 1.52m-min'!L154</f>
        <v>Acciaio C15</v>
      </c>
      <c r="N531" s="25">
        <f>'120Nm 22mm 1.52m-min'!M154</f>
        <v>16.79</v>
      </c>
      <c r="O531" s="37">
        <f>'120Nm 22mm 1.52m-min'!N154</f>
        <v>120</v>
      </c>
      <c r="P531" s="41">
        <f>'120Nm 22mm 1.52m-min'!O154</f>
        <v>22</v>
      </c>
      <c r="Q531" s="46">
        <f>'120Nm 22mm 1.52m-min'!P154</f>
        <v>1.5209999999999999</v>
      </c>
      <c r="R531" s="14">
        <f>'120Nm 22mm 1.52m-min'!Q154</f>
        <v>513.33333333333337</v>
      </c>
      <c r="S531" s="26">
        <f>'120Nm 22mm 1.52m-min'!R154</f>
        <v>1</v>
      </c>
      <c r="T531" s="24"/>
      <c r="U531" s="24"/>
    </row>
    <row r="532" spans="1:21" hidden="1" x14ac:dyDescent="0.25">
      <c r="A532" s="24">
        <f>'240Nm 11mm 0.76m-min'!A154</f>
        <v>1513441</v>
      </c>
      <c r="B532" s="51">
        <f>Table156[[#This Row],[Durata d''esercizio min. Doppie corse]]/(Cycle_max*60*24)</f>
        <v>30.028591269841272</v>
      </c>
      <c r="C532" s="49">
        <f>'240Nm 11mm 0.76m-min'!B154</f>
        <v>0.74199999999999999</v>
      </c>
      <c r="D532" s="24" t="str">
        <f>'240Nm 11mm 0.76m-min'!C154</f>
        <v>Tr14x3</v>
      </c>
      <c r="E532" s="24" t="str">
        <f>'240Nm 11mm 0.76m-min'!D154</f>
        <v>Tr</v>
      </c>
      <c r="F532" s="35">
        <f>'240Nm 11mm 0.76m-min'!E154</f>
        <v>14</v>
      </c>
      <c r="G532" s="14" t="e">
        <f>'240Nm 11mm 0.76m-min'!F154</f>
        <v>#N/A</v>
      </c>
      <c r="H532" s="41">
        <f>'240Nm 11mm 0.76m-min'!G154</f>
        <v>3</v>
      </c>
      <c r="I532" s="24" t="str">
        <f>'240Nm 11mm 0.76m-min'!H154</f>
        <v>R</v>
      </c>
      <c r="J532" s="35">
        <f>'240Nm 11mm 0.76m-min'!I154</f>
        <v>28</v>
      </c>
      <c r="K532" s="35">
        <f>'240Nm 11mm 0.76m-min'!J154</f>
        <v>35</v>
      </c>
      <c r="L532" s="25">
        <f>'240Nm 11mm 0.76m-min'!K154</f>
        <v>12.47</v>
      </c>
      <c r="M532" s="24" t="str">
        <f>'240Nm 11mm 0.76m-min'!L154</f>
        <v>Acciaio C15</v>
      </c>
      <c r="N532" s="25">
        <f>'240Nm 11mm 0.76m-min'!M154</f>
        <v>16.79</v>
      </c>
      <c r="O532" s="37">
        <f>'240Nm 11mm 0.76m-min'!N154</f>
        <v>240</v>
      </c>
      <c r="P532" s="41">
        <f>'240Nm 11mm 0.76m-min'!O154</f>
        <v>11</v>
      </c>
      <c r="Q532" s="46">
        <f>'240Nm 11mm 0.76m-min'!P154</f>
        <v>0.76049999999999995</v>
      </c>
      <c r="R532" s="14">
        <f>'240Nm 11mm 0.76m-min'!Q154</f>
        <v>256.66666666666669</v>
      </c>
      <c r="S532" s="26">
        <f>'240Nm 11mm 0.76m-min'!R154</f>
        <v>1</v>
      </c>
      <c r="T532" s="24"/>
      <c r="U532" s="24"/>
    </row>
    <row r="533" spans="1:21" hidden="1" x14ac:dyDescent="0.25">
      <c r="A533" s="24">
        <f>'80Nm 33mm 2.28m-min'!A153</f>
        <v>1457747</v>
      </c>
      <c r="B533" s="51">
        <f>Table156[[#This Row],[Durata d''esercizio min. Doppie corse]]/(Cycle_max*60*24)</f>
        <v>28.923551587301588</v>
      </c>
      <c r="C533" s="49">
        <f>'80Nm 33mm 2.28m-min'!B153</f>
        <v>0.25900000000000001</v>
      </c>
      <c r="D533" s="24" t="str">
        <f>'80Nm 33mm 2.28m-min'!C153</f>
        <v>Tr12x3</v>
      </c>
      <c r="E533" s="24" t="str">
        <f>'80Nm 33mm 2.28m-min'!D153</f>
        <v>Tr</v>
      </c>
      <c r="F533" s="35">
        <f>'80Nm 33mm 2.28m-min'!E153</f>
        <v>12</v>
      </c>
      <c r="G533" s="14" t="e">
        <f>'80Nm 33mm 2.28m-min'!F153</f>
        <v>#N/A</v>
      </c>
      <c r="H533" s="41">
        <f>'80Nm 33mm 2.28m-min'!G153</f>
        <v>3</v>
      </c>
      <c r="I533" s="24" t="str">
        <f>'80Nm 33mm 2.28m-min'!H153</f>
        <v>J</v>
      </c>
      <c r="J533" s="35">
        <f>'80Nm 33mm 2.28m-min'!I153</f>
        <v>28</v>
      </c>
      <c r="K533" s="35">
        <f>'80Nm 33mm 2.28m-min'!J153</f>
        <v>35</v>
      </c>
      <c r="L533" s="25">
        <f>'80Nm 33mm 2.28m-min'!K153</f>
        <v>11.3</v>
      </c>
      <c r="M533" s="24" t="str">
        <f>'80Nm 33mm 2.28m-min'!L153</f>
        <v>Acciaio inox</v>
      </c>
      <c r="N533" s="25">
        <f>'80Nm 33mm 2.28m-min'!M153</f>
        <v>63.62</v>
      </c>
      <c r="O533" s="37">
        <f>'80Nm 33mm 2.28m-min'!N153</f>
        <v>80</v>
      </c>
      <c r="P533" s="41">
        <f>'80Nm 33mm 2.28m-min'!O153</f>
        <v>33</v>
      </c>
      <c r="Q533" s="46">
        <f>'80Nm 33mm 2.28m-min'!P153</f>
        <v>2.2810000000000001</v>
      </c>
      <c r="R533" s="14">
        <f>'80Nm 33mm 2.28m-min'!Q153</f>
        <v>770</v>
      </c>
      <c r="S533" s="26">
        <f>'80Nm 33mm 2.28m-min'!R153</f>
        <v>1</v>
      </c>
      <c r="T533" s="24"/>
      <c r="U533" s="24"/>
    </row>
    <row r="534" spans="1:21" hidden="1" x14ac:dyDescent="0.25">
      <c r="A534" s="24">
        <f>'120Nm 22mm 1.52m-min'!A155</f>
        <v>1457747</v>
      </c>
      <c r="B534" s="51">
        <f>Table156[[#This Row],[Durata d''esercizio min. Doppie corse]]/(Cycle_max*60*24)</f>
        <v>28.923551587301588</v>
      </c>
      <c r="C534" s="49">
        <f>'120Nm 22mm 1.52m-min'!B155</f>
        <v>0.35799999999999998</v>
      </c>
      <c r="D534" s="24" t="str">
        <f>'120Nm 22mm 1.52m-min'!C155</f>
        <v>Tr12x3</v>
      </c>
      <c r="E534" s="24" t="str">
        <f>'120Nm 22mm 1.52m-min'!D155</f>
        <v>Tr</v>
      </c>
      <c r="F534" s="35">
        <f>'120Nm 22mm 1.52m-min'!E155</f>
        <v>12</v>
      </c>
      <c r="G534" s="14" t="e">
        <f>'120Nm 22mm 1.52m-min'!F155</f>
        <v>#N/A</v>
      </c>
      <c r="H534" s="41">
        <f>'120Nm 22mm 1.52m-min'!G155</f>
        <v>3</v>
      </c>
      <c r="I534" s="24" t="str">
        <f>'120Nm 22mm 1.52m-min'!H155</f>
        <v>J</v>
      </c>
      <c r="J534" s="35">
        <f>'120Nm 22mm 1.52m-min'!I155</f>
        <v>28</v>
      </c>
      <c r="K534" s="35">
        <f>'120Nm 22mm 1.52m-min'!J155</f>
        <v>35</v>
      </c>
      <c r="L534" s="25">
        <f>'120Nm 22mm 1.52m-min'!K155</f>
        <v>11.3</v>
      </c>
      <c r="M534" s="24" t="str">
        <f>'120Nm 22mm 1.52m-min'!L155</f>
        <v>Acciaio inox</v>
      </c>
      <c r="N534" s="25">
        <f>'120Nm 22mm 1.52m-min'!M155</f>
        <v>63.62</v>
      </c>
      <c r="O534" s="37">
        <f>'120Nm 22mm 1.52m-min'!N155</f>
        <v>120</v>
      </c>
      <c r="P534" s="41">
        <f>'120Nm 22mm 1.52m-min'!O155</f>
        <v>22</v>
      </c>
      <c r="Q534" s="46">
        <f>'120Nm 22mm 1.52m-min'!P155</f>
        <v>1.5209999999999999</v>
      </c>
      <c r="R534" s="14">
        <f>'120Nm 22mm 1.52m-min'!Q155</f>
        <v>513.33333333333337</v>
      </c>
      <c r="S534" s="26">
        <f>'120Nm 22mm 1.52m-min'!R155</f>
        <v>1</v>
      </c>
      <c r="T534" s="24"/>
      <c r="U534" s="24"/>
    </row>
    <row r="535" spans="1:21" hidden="1" x14ac:dyDescent="0.25">
      <c r="A535" s="24">
        <f>'240Nm 11mm 0.76m-min'!A155</f>
        <v>1457747</v>
      </c>
      <c r="B535" s="51">
        <f>Table156[[#This Row],[Durata d''esercizio min. Doppie corse]]/(Cycle_max*60*24)</f>
        <v>28.923551587301588</v>
      </c>
      <c r="C535" s="49">
        <f>'240Nm 11mm 0.76m-min'!B155</f>
        <v>0.65700000000000003</v>
      </c>
      <c r="D535" s="24" t="str">
        <f>'240Nm 11mm 0.76m-min'!C155</f>
        <v>Tr12x3</v>
      </c>
      <c r="E535" s="24" t="str">
        <f>'240Nm 11mm 0.76m-min'!D155</f>
        <v>Tr</v>
      </c>
      <c r="F535" s="35">
        <f>'240Nm 11mm 0.76m-min'!E155</f>
        <v>12</v>
      </c>
      <c r="G535" s="14" t="e">
        <f>'240Nm 11mm 0.76m-min'!F155</f>
        <v>#N/A</v>
      </c>
      <c r="H535" s="41">
        <f>'240Nm 11mm 0.76m-min'!G155</f>
        <v>3</v>
      </c>
      <c r="I535" s="24" t="str">
        <f>'240Nm 11mm 0.76m-min'!H155</f>
        <v>J</v>
      </c>
      <c r="J535" s="35">
        <f>'240Nm 11mm 0.76m-min'!I155</f>
        <v>28</v>
      </c>
      <c r="K535" s="35">
        <f>'240Nm 11mm 0.76m-min'!J155</f>
        <v>35</v>
      </c>
      <c r="L535" s="25">
        <f>'240Nm 11mm 0.76m-min'!K155</f>
        <v>11.3</v>
      </c>
      <c r="M535" s="24" t="str">
        <f>'240Nm 11mm 0.76m-min'!L155</f>
        <v>Acciaio inox</v>
      </c>
      <c r="N535" s="25">
        <f>'240Nm 11mm 0.76m-min'!M155</f>
        <v>63.62</v>
      </c>
      <c r="O535" s="37">
        <f>'240Nm 11mm 0.76m-min'!N155</f>
        <v>240</v>
      </c>
      <c r="P535" s="41">
        <f>'240Nm 11mm 0.76m-min'!O155</f>
        <v>11</v>
      </c>
      <c r="Q535" s="46">
        <f>'240Nm 11mm 0.76m-min'!P155</f>
        <v>0.76049999999999995</v>
      </c>
      <c r="R535" s="14">
        <f>'240Nm 11mm 0.76m-min'!Q155</f>
        <v>256.66666666666669</v>
      </c>
      <c r="S535" s="26">
        <f>'240Nm 11mm 0.76m-min'!R155</f>
        <v>1</v>
      </c>
      <c r="T535" s="24"/>
      <c r="U535" s="24"/>
    </row>
    <row r="536" spans="1:21" hidden="1" x14ac:dyDescent="0.25">
      <c r="A536" s="24">
        <f>'80Nm 33mm 2.28m-min'!A154</f>
        <v>1390980</v>
      </c>
      <c r="B536" s="51">
        <f>Table156[[#This Row],[Durata d''esercizio min. Doppie corse]]/(Cycle_max*60*24)</f>
        <v>27.598809523809525</v>
      </c>
      <c r="C536" s="49">
        <f>'80Nm 33mm 2.28m-min'!B154</f>
        <v>0.25900000000000001</v>
      </c>
      <c r="D536" s="24" t="str">
        <f>'80Nm 33mm 2.28m-min'!C154</f>
        <v>Tr12x3</v>
      </c>
      <c r="E536" s="24" t="str">
        <f>'80Nm 33mm 2.28m-min'!D154</f>
        <v>Tr</v>
      </c>
      <c r="F536" s="35">
        <f>'80Nm 33mm 2.28m-min'!E154</f>
        <v>12</v>
      </c>
      <c r="G536" s="14" t="e">
        <f>'80Nm 33mm 2.28m-min'!F154</f>
        <v>#N/A</v>
      </c>
      <c r="H536" s="41">
        <f>'80Nm 33mm 2.28m-min'!G154</f>
        <v>3</v>
      </c>
      <c r="I536" s="24" t="str">
        <f>'80Nm 33mm 2.28m-min'!H154</f>
        <v>W300</v>
      </c>
      <c r="J536" s="35">
        <f>'80Nm 33mm 2.28m-min'!I154</f>
        <v>28</v>
      </c>
      <c r="K536" s="35">
        <f>'80Nm 33mm 2.28m-min'!J154</f>
        <v>35</v>
      </c>
      <c r="L536" s="25">
        <f>'80Nm 33mm 2.28m-min'!K154</f>
        <v>14.11</v>
      </c>
      <c r="M536" s="24" t="str">
        <f>'80Nm 33mm 2.28m-min'!L154</f>
        <v>Acciaio inox</v>
      </c>
      <c r="N536" s="25">
        <f>'80Nm 33mm 2.28m-min'!M154</f>
        <v>63.62</v>
      </c>
      <c r="O536" s="37">
        <f>'80Nm 33mm 2.28m-min'!N154</f>
        <v>80</v>
      </c>
      <c r="P536" s="41">
        <f>'80Nm 33mm 2.28m-min'!O154</f>
        <v>33</v>
      </c>
      <c r="Q536" s="46">
        <f>'80Nm 33mm 2.28m-min'!P154</f>
        <v>2.2810000000000001</v>
      </c>
      <c r="R536" s="14">
        <f>'80Nm 33mm 2.28m-min'!Q154</f>
        <v>770</v>
      </c>
      <c r="S536" s="26">
        <f>'80Nm 33mm 2.28m-min'!R154</f>
        <v>1</v>
      </c>
      <c r="T536" s="24"/>
      <c r="U536" s="24"/>
    </row>
    <row r="537" spans="1:21" hidden="1" x14ac:dyDescent="0.25">
      <c r="A537" s="24">
        <f>'120Nm 22mm 1.52m-min'!A156</f>
        <v>1390980</v>
      </c>
      <c r="B537" s="51">
        <f>Table156[[#This Row],[Durata d''esercizio min. Doppie corse]]/(Cycle_max*60*24)</f>
        <v>27.598809523809525</v>
      </c>
      <c r="C537" s="49">
        <f>'120Nm 22mm 1.52m-min'!B156</f>
        <v>0.35799999999999998</v>
      </c>
      <c r="D537" s="24" t="str">
        <f>'120Nm 22mm 1.52m-min'!C156</f>
        <v>Tr12x3</v>
      </c>
      <c r="E537" s="24" t="str">
        <f>'120Nm 22mm 1.52m-min'!D156</f>
        <v>Tr</v>
      </c>
      <c r="F537" s="35">
        <f>'120Nm 22mm 1.52m-min'!E156</f>
        <v>12</v>
      </c>
      <c r="G537" s="14" t="e">
        <f>'120Nm 22mm 1.52m-min'!F156</f>
        <v>#N/A</v>
      </c>
      <c r="H537" s="41">
        <f>'120Nm 22mm 1.52m-min'!G156</f>
        <v>3</v>
      </c>
      <c r="I537" s="24" t="str">
        <f>'120Nm 22mm 1.52m-min'!H156</f>
        <v>W300</v>
      </c>
      <c r="J537" s="35">
        <f>'120Nm 22mm 1.52m-min'!I156</f>
        <v>28</v>
      </c>
      <c r="K537" s="35">
        <f>'120Nm 22mm 1.52m-min'!J156</f>
        <v>35</v>
      </c>
      <c r="L537" s="25">
        <f>'120Nm 22mm 1.52m-min'!K156</f>
        <v>14.11</v>
      </c>
      <c r="M537" s="24" t="str">
        <f>'120Nm 22mm 1.52m-min'!L156</f>
        <v>Acciaio inox</v>
      </c>
      <c r="N537" s="25">
        <f>'120Nm 22mm 1.52m-min'!M156</f>
        <v>63.62</v>
      </c>
      <c r="O537" s="37">
        <f>'120Nm 22mm 1.52m-min'!N156</f>
        <v>120</v>
      </c>
      <c r="P537" s="41">
        <f>'120Nm 22mm 1.52m-min'!O156</f>
        <v>22</v>
      </c>
      <c r="Q537" s="46">
        <f>'120Nm 22mm 1.52m-min'!P156</f>
        <v>1.5209999999999999</v>
      </c>
      <c r="R537" s="14">
        <f>'120Nm 22mm 1.52m-min'!Q156</f>
        <v>513.33333333333337</v>
      </c>
      <c r="S537" s="26">
        <f>'120Nm 22mm 1.52m-min'!R156</f>
        <v>1</v>
      </c>
      <c r="T537" s="24"/>
      <c r="U537" s="24"/>
    </row>
    <row r="538" spans="1:21" hidden="1" x14ac:dyDescent="0.25">
      <c r="A538" s="24">
        <f>'240Nm 11mm 0.76m-min'!A156</f>
        <v>1390980</v>
      </c>
      <c r="B538" s="51">
        <f>Table156[[#This Row],[Durata d''esercizio min. Doppie corse]]/(Cycle_max*60*24)</f>
        <v>27.598809523809525</v>
      </c>
      <c r="C538" s="49">
        <f>'240Nm 11mm 0.76m-min'!B156</f>
        <v>0.65700000000000003</v>
      </c>
      <c r="D538" s="24" t="str">
        <f>'240Nm 11mm 0.76m-min'!C156</f>
        <v>Tr12x3</v>
      </c>
      <c r="E538" s="24" t="str">
        <f>'240Nm 11mm 0.76m-min'!D156</f>
        <v>Tr</v>
      </c>
      <c r="F538" s="35">
        <f>'240Nm 11mm 0.76m-min'!E156</f>
        <v>12</v>
      </c>
      <c r="G538" s="14" t="e">
        <f>'240Nm 11mm 0.76m-min'!F156</f>
        <v>#N/A</v>
      </c>
      <c r="H538" s="41">
        <f>'240Nm 11mm 0.76m-min'!G156</f>
        <v>3</v>
      </c>
      <c r="I538" s="24" t="str">
        <f>'240Nm 11mm 0.76m-min'!H156</f>
        <v>W300</v>
      </c>
      <c r="J538" s="35">
        <f>'240Nm 11mm 0.76m-min'!I156</f>
        <v>28</v>
      </c>
      <c r="K538" s="35">
        <f>'240Nm 11mm 0.76m-min'!J156</f>
        <v>35</v>
      </c>
      <c r="L538" s="25">
        <f>'240Nm 11mm 0.76m-min'!K156</f>
        <v>14.11</v>
      </c>
      <c r="M538" s="24" t="str">
        <f>'240Nm 11mm 0.76m-min'!L156</f>
        <v>Acciaio inox</v>
      </c>
      <c r="N538" s="25">
        <f>'240Nm 11mm 0.76m-min'!M156</f>
        <v>63.62</v>
      </c>
      <c r="O538" s="37">
        <f>'240Nm 11mm 0.76m-min'!N156</f>
        <v>240</v>
      </c>
      <c r="P538" s="41">
        <f>'240Nm 11mm 0.76m-min'!O156</f>
        <v>11</v>
      </c>
      <c r="Q538" s="46">
        <f>'240Nm 11mm 0.76m-min'!P156</f>
        <v>0.76049999999999995</v>
      </c>
      <c r="R538" s="14">
        <f>'240Nm 11mm 0.76m-min'!Q156</f>
        <v>256.66666666666669</v>
      </c>
      <c r="S538" s="26">
        <f>'240Nm 11mm 0.76m-min'!R156</f>
        <v>1</v>
      </c>
      <c r="T538" s="24"/>
      <c r="U538" s="24"/>
    </row>
    <row r="539" spans="1:21" hidden="1" x14ac:dyDescent="0.25">
      <c r="A539" s="24">
        <f>'80Nm 33mm 2.28m-min'!A155</f>
        <v>1385531</v>
      </c>
      <c r="B539" s="51">
        <f>Table156[[#This Row],[Durata d''esercizio min. Doppie corse]]/(Cycle_max*60*24)</f>
        <v>27.490694444444443</v>
      </c>
      <c r="C539" s="49">
        <f>'80Nm 33mm 2.28m-min'!B155</f>
        <v>0.39500000000000002</v>
      </c>
      <c r="D539" s="24" t="str">
        <f>'80Nm 33mm 2.28m-min'!C155</f>
        <v>Ds10x12</v>
      </c>
      <c r="E539" s="24" t="str">
        <f>'80Nm 33mm 2.28m-min'!D155</f>
        <v>Ds</v>
      </c>
      <c r="F539" s="35">
        <f>'80Nm 33mm 2.28m-min'!E155</f>
        <v>10</v>
      </c>
      <c r="G539" s="14" t="e">
        <f>'80Nm 33mm 2.28m-min'!F155</f>
        <v>#N/A</v>
      </c>
      <c r="H539" s="41">
        <f>'80Nm 33mm 2.28m-min'!G155</f>
        <v>12</v>
      </c>
      <c r="I539" s="24" t="str">
        <f>'80Nm 33mm 2.28m-min'!H155</f>
        <v>R</v>
      </c>
      <c r="J539" s="35">
        <f>'80Nm 33mm 2.28m-min'!I155</f>
        <v>25</v>
      </c>
      <c r="K539" s="35">
        <f>'80Nm 33mm 2.28m-min'!J155</f>
        <v>25</v>
      </c>
      <c r="L539" s="25">
        <f>'80Nm 33mm 2.28m-min'!K155</f>
        <v>17.45</v>
      </c>
      <c r="M539" s="24" t="str">
        <f>'80Nm 33mm 2.28m-min'!L155</f>
        <v>Acciaio inox</v>
      </c>
      <c r="N539" s="25">
        <f>'80Nm 33mm 2.28m-min'!M155</f>
        <v>63.23</v>
      </c>
      <c r="O539" s="37">
        <f>'80Nm 33mm 2.28m-min'!N155</f>
        <v>80</v>
      </c>
      <c r="P539" s="41">
        <f>'80Nm 33mm 2.28m-min'!O155</f>
        <v>33</v>
      </c>
      <c r="Q539" s="46">
        <f>'80Nm 33mm 2.28m-min'!P155</f>
        <v>2.2810000000000001</v>
      </c>
      <c r="R539" s="14">
        <f>'80Nm 33mm 2.28m-min'!Q155</f>
        <v>192.5</v>
      </c>
      <c r="S539" s="26">
        <f>'80Nm 33mm 2.28m-min'!R155</f>
        <v>1</v>
      </c>
      <c r="T539" s="24"/>
      <c r="U539" s="24"/>
    </row>
    <row r="540" spans="1:21" hidden="1" x14ac:dyDescent="0.25">
      <c r="A540" s="24">
        <f>'120Nm 22mm 1.52m-min'!A157</f>
        <v>1385531</v>
      </c>
      <c r="B540" s="51">
        <f>Table156[[#This Row],[Durata d''esercizio min. Doppie corse]]/(Cycle_max*60*24)</f>
        <v>27.490694444444443</v>
      </c>
      <c r="C540" s="49">
        <f>'120Nm 22mm 1.52m-min'!B157</f>
        <v>0.56299999999999994</v>
      </c>
      <c r="D540" s="24" t="str">
        <f>'120Nm 22mm 1.52m-min'!C157</f>
        <v>Ds10x12</v>
      </c>
      <c r="E540" s="24" t="str">
        <f>'120Nm 22mm 1.52m-min'!D157</f>
        <v>Ds</v>
      </c>
      <c r="F540" s="35">
        <f>'120Nm 22mm 1.52m-min'!E157</f>
        <v>10</v>
      </c>
      <c r="G540" s="14" t="e">
        <f>'120Nm 22mm 1.52m-min'!F157</f>
        <v>#N/A</v>
      </c>
      <c r="H540" s="41">
        <f>'120Nm 22mm 1.52m-min'!G157</f>
        <v>12</v>
      </c>
      <c r="I540" s="24" t="str">
        <f>'120Nm 22mm 1.52m-min'!H157</f>
        <v>R</v>
      </c>
      <c r="J540" s="35">
        <f>'120Nm 22mm 1.52m-min'!I157</f>
        <v>25</v>
      </c>
      <c r="K540" s="35">
        <f>'120Nm 22mm 1.52m-min'!J157</f>
        <v>25</v>
      </c>
      <c r="L540" s="25">
        <f>'120Nm 22mm 1.52m-min'!K157</f>
        <v>17.45</v>
      </c>
      <c r="M540" s="24" t="str">
        <f>'120Nm 22mm 1.52m-min'!L157</f>
        <v>Acciaio inox</v>
      </c>
      <c r="N540" s="25">
        <f>'120Nm 22mm 1.52m-min'!M157</f>
        <v>63.23</v>
      </c>
      <c r="O540" s="37">
        <f>'120Nm 22mm 1.52m-min'!N157</f>
        <v>120</v>
      </c>
      <c r="P540" s="41">
        <f>'120Nm 22mm 1.52m-min'!O157</f>
        <v>22</v>
      </c>
      <c r="Q540" s="46">
        <f>'120Nm 22mm 1.52m-min'!P157</f>
        <v>1.5209999999999999</v>
      </c>
      <c r="R540" s="14">
        <f>'120Nm 22mm 1.52m-min'!Q157</f>
        <v>128.33333333333334</v>
      </c>
      <c r="S540" s="26">
        <f>'120Nm 22mm 1.52m-min'!R157</f>
        <v>1</v>
      </c>
      <c r="T540" s="24"/>
      <c r="U540" s="24"/>
    </row>
    <row r="541" spans="1:21" hidden="1" x14ac:dyDescent="0.25">
      <c r="A541" s="24">
        <f>'240Nm 11mm 0.76m-min'!A157</f>
        <v>1385531</v>
      </c>
      <c r="B541" s="51">
        <f>Table156[[#This Row],[Durata d''esercizio min. Doppie corse]]/(Cycle_max*60*24)</f>
        <v>27.490694444444443</v>
      </c>
      <c r="C541" s="49">
        <f>'240Nm 11mm 0.76m-min'!B157</f>
        <v>1.0649999999999999</v>
      </c>
      <c r="D541" s="24" t="str">
        <f>'240Nm 11mm 0.76m-min'!C157</f>
        <v>Ds10x12</v>
      </c>
      <c r="E541" s="24" t="str">
        <f>'240Nm 11mm 0.76m-min'!D157</f>
        <v>Ds</v>
      </c>
      <c r="F541" s="35">
        <f>'240Nm 11mm 0.76m-min'!E157</f>
        <v>10</v>
      </c>
      <c r="G541" s="14" t="e">
        <f>'240Nm 11mm 0.76m-min'!F157</f>
        <v>#N/A</v>
      </c>
      <c r="H541" s="41">
        <f>'240Nm 11mm 0.76m-min'!G157</f>
        <v>12</v>
      </c>
      <c r="I541" s="24" t="str">
        <f>'240Nm 11mm 0.76m-min'!H157</f>
        <v>R</v>
      </c>
      <c r="J541" s="35">
        <f>'240Nm 11mm 0.76m-min'!I157</f>
        <v>25</v>
      </c>
      <c r="K541" s="35">
        <f>'240Nm 11mm 0.76m-min'!J157</f>
        <v>25</v>
      </c>
      <c r="L541" s="25">
        <f>'240Nm 11mm 0.76m-min'!K157</f>
        <v>17.45</v>
      </c>
      <c r="M541" s="24" t="str">
        <f>'240Nm 11mm 0.76m-min'!L157</f>
        <v>Acciaio inox</v>
      </c>
      <c r="N541" s="25">
        <f>'240Nm 11mm 0.76m-min'!M157</f>
        <v>63.23</v>
      </c>
      <c r="O541" s="37">
        <f>'240Nm 11mm 0.76m-min'!N157</f>
        <v>240</v>
      </c>
      <c r="P541" s="41">
        <f>'240Nm 11mm 0.76m-min'!O157</f>
        <v>11</v>
      </c>
      <c r="Q541" s="46">
        <f>'240Nm 11mm 0.76m-min'!P157</f>
        <v>0.76049999999999995</v>
      </c>
      <c r="R541" s="14">
        <f>'240Nm 11mm 0.76m-min'!Q157</f>
        <v>64.166666666666671</v>
      </c>
      <c r="S541" s="26">
        <f>'240Nm 11mm 0.76m-min'!R157</f>
        <v>1</v>
      </c>
      <c r="T541" s="24"/>
      <c r="U541" s="24"/>
    </row>
    <row r="542" spans="1:21" hidden="1" x14ac:dyDescent="0.25">
      <c r="A542" s="24">
        <f>'80Nm 33mm 2.28m-min'!A156</f>
        <v>1356464</v>
      </c>
      <c r="B542" s="51">
        <f>Table156[[#This Row],[Durata d''esercizio min. Doppie corse]]/(Cycle_max*60*24)</f>
        <v>26.913968253968253</v>
      </c>
      <c r="C542" s="49">
        <f>'80Nm 33mm 2.28m-min'!B156</f>
        <v>0.25900000000000001</v>
      </c>
      <c r="D542" s="24" t="str">
        <f>'80Nm 33mm 2.28m-min'!C156</f>
        <v>Tr12x3</v>
      </c>
      <c r="E542" s="24" t="str">
        <f>'80Nm 33mm 2.28m-min'!D156</f>
        <v>Tr</v>
      </c>
      <c r="F542" s="35">
        <f>'80Nm 33mm 2.28m-min'!E156</f>
        <v>12</v>
      </c>
      <c r="G542" s="14" t="e">
        <f>'80Nm 33mm 2.28m-min'!F156</f>
        <v>#N/A</v>
      </c>
      <c r="H542" s="41">
        <f>'80Nm 33mm 2.28m-min'!G156</f>
        <v>3</v>
      </c>
      <c r="I542" s="24" t="str">
        <f>'80Nm 33mm 2.28m-min'!H156</f>
        <v>R</v>
      </c>
      <c r="J542" s="35">
        <f>'80Nm 33mm 2.28m-min'!I156</f>
        <v>28</v>
      </c>
      <c r="K542" s="35">
        <f>'80Nm 33mm 2.28m-min'!J156</f>
        <v>35</v>
      </c>
      <c r="L542" s="25">
        <f>'80Nm 33mm 2.28m-min'!K156</f>
        <v>9.14</v>
      </c>
      <c r="M542" s="24" t="str">
        <f>'80Nm 33mm 2.28m-min'!L156</f>
        <v>Acciaio inox</v>
      </c>
      <c r="N542" s="25">
        <f>'80Nm 33mm 2.28m-min'!M156</f>
        <v>63.62</v>
      </c>
      <c r="O542" s="37">
        <f>'80Nm 33mm 2.28m-min'!N156</f>
        <v>80</v>
      </c>
      <c r="P542" s="41">
        <f>'80Nm 33mm 2.28m-min'!O156</f>
        <v>33</v>
      </c>
      <c r="Q542" s="46">
        <f>'80Nm 33mm 2.28m-min'!P156</f>
        <v>2.2810000000000001</v>
      </c>
      <c r="R542" s="14">
        <f>'80Nm 33mm 2.28m-min'!Q156</f>
        <v>770</v>
      </c>
      <c r="S542" s="26">
        <f>'80Nm 33mm 2.28m-min'!R156</f>
        <v>1</v>
      </c>
      <c r="T542" s="24"/>
      <c r="U542" s="24"/>
    </row>
    <row r="543" spans="1:21" hidden="1" x14ac:dyDescent="0.25">
      <c r="A543" s="24">
        <f>'120Nm 22mm 1.52m-min'!A158</f>
        <v>1356464</v>
      </c>
      <c r="B543" s="51">
        <f>Table156[[#This Row],[Durata d''esercizio min. Doppie corse]]/(Cycle_max*60*24)</f>
        <v>26.913968253968253</v>
      </c>
      <c r="C543" s="49">
        <f>'120Nm 22mm 1.52m-min'!B158</f>
        <v>0.35799999999999998</v>
      </c>
      <c r="D543" s="24" t="str">
        <f>'120Nm 22mm 1.52m-min'!C158</f>
        <v>Tr12x3</v>
      </c>
      <c r="E543" s="24" t="str">
        <f>'120Nm 22mm 1.52m-min'!D158</f>
        <v>Tr</v>
      </c>
      <c r="F543" s="35">
        <f>'120Nm 22mm 1.52m-min'!E158</f>
        <v>12</v>
      </c>
      <c r="G543" s="14" t="e">
        <f>'120Nm 22mm 1.52m-min'!F158</f>
        <v>#N/A</v>
      </c>
      <c r="H543" s="41">
        <f>'120Nm 22mm 1.52m-min'!G158</f>
        <v>3</v>
      </c>
      <c r="I543" s="24" t="str">
        <f>'120Nm 22mm 1.52m-min'!H158</f>
        <v>R</v>
      </c>
      <c r="J543" s="35">
        <f>'120Nm 22mm 1.52m-min'!I158</f>
        <v>28</v>
      </c>
      <c r="K543" s="35">
        <f>'120Nm 22mm 1.52m-min'!J158</f>
        <v>35</v>
      </c>
      <c r="L543" s="25">
        <f>'120Nm 22mm 1.52m-min'!K158</f>
        <v>9.14</v>
      </c>
      <c r="M543" s="24" t="str">
        <f>'120Nm 22mm 1.52m-min'!L158</f>
        <v>Acciaio inox</v>
      </c>
      <c r="N543" s="25">
        <f>'120Nm 22mm 1.52m-min'!M158</f>
        <v>63.62</v>
      </c>
      <c r="O543" s="37">
        <f>'120Nm 22mm 1.52m-min'!N158</f>
        <v>120</v>
      </c>
      <c r="P543" s="41">
        <f>'120Nm 22mm 1.52m-min'!O158</f>
        <v>22</v>
      </c>
      <c r="Q543" s="46">
        <f>'120Nm 22mm 1.52m-min'!P158</f>
        <v>1.5209999999999999</v>
      </c>
      <c r="R543" s="14">
        <f>'120Nm 22mm 1.52m-min'!Q158</f>
        <v>513.33333333333337</v>
      </c>
      <c r="S543" s="26">
        <f>'120Nm 22mm 1.52m-min'!R158</f>
        <v>1</v>
      </c>
      <c r="T543" s="24"/>
      <c r="U543" s="24"/>
    </row>
    <row r="544" spans="1:21" hidden="1" x14ac:dyDescent="0.25">
      <c r="A544" s="24">
        <f>'240Nm 11mm 0.76m-min'!A158</f>
        <v>1356464</v>
      </c>
      <c r="B544" s="51">
        <f>Table156[[#This Row],[Durata d''esercizio min. Doppie corse]]/(Cycle_max*60*24)</f>
        <v>26.913968253968253</v>
      </c>
      <c r="C544" s="49">
        <f>'240Nm 11mm 0.76m-min'!B158</f>
        <v>0.65700000000000003</v>
      </c>
      <c r="D544" s="24" t="str">
        <f>'240Nm 11mm 0.76m-min'!C158</f>
        <v>Tr12x3</v>
      </c>
      <c r="E544" s="24" t="str">
        <f>'240Nm 11mm 0.76m-min'!D158</f>
        <v>Tr</v>
      </c>
      <c r="F544" s="35">
        <f>'240Nm 11mm 0.76m-min'!E158</f>
        <v>12</v>
      </c>
      <c r="G544" s="14" t="e">
        <f>'240Nm 11mm 0.76m-min'!F158</f>
        <v>#N/A</v>
      </c>
      <c r="H544" s="41">
        <f>'240Nm 11mm 0.76m-min'!G158</f>
        <v>3</v>
      </c>
      <c r="I544" s="24" t="str">
        <f>'240Nm 11mm 0.76m-min'!H158</f>
        <v>R</v>
      </c>
      <c r="J544" s="35">
        <f>'240Nm 11mm 0.76m-min'!I158</f>
        <v>28</v>
      </c>
      <c r="K544" s="35">
        <f>'240Nm 11mm 0.76m-min'!J158</f>
        <v>35</v>
      </c>
      <c r="L544" s="25">
        <f>'240Nm 11mm 0.76m-min'!K158</f>
        <v>9.14</v>
      </c>
      <c r="M544" s="24" t="str">
        <f>'240Nm 11mm 0.76m-min'!L158</f>
        <v>Acciaio inox</v>
      </c>
      <c r="N544" s="25">
        <f>'240Nm 11mm 0.76m-min'!M158</f>
        <v>63.62</v>
      </c>
      <c r="O544" s="37">
        <f>'240Nm 11mm 0.76m-min'!N158</f>
        <v>240</v>
      </c>
      <c r="P544" s="41">
        <f>'240Nm 11mm 0.76m-min'!O158</f>
        <v>11</v>
      </c>
      <c r="Q544" s="46">
        <f>'240Nm 11mm 0.76m-min'!P158</f>
        <v>0.76049999999999995</v>
      </c>
      <c r="R544" s="14">
        <f>'240Nm 11mm 0.76m-min'!Q158</f>
        <v>256.66666666666669</v>
      </c>
      <c r="S544" s="26">
        <f>'240Nm 11mm 0.76m-min'!R158</f>
        <v>1</v>
      </c>
      <c r="T544" s="24"/>
      <c r="U544" s="24"/>
    </row>
    <row r="545" spans="1:21" hidden="1" x14ac:dyDescent="0.25">
      <c r="A545" s="24">
        <f>'80Nm 33mm 2.28m-min'!A157</f>
        <v>1236481</v>
      </c>
      <c r="B545" s="51">
        <f>Table156[[#This Row],[Durata d''esercizio min. Doppie corse]]/(Cycle_max*60*24)</f>
        <v>24.533353174603175</v>
      </c>
      <c r="C545" s="49">
        <f>'80Nm 33mm 2.28m-min'!B157</f>
        <v>0.318</v>
      </c>
      <c r="D545" s="24" t="str">
        <f>'80Nm 33mm 2.28m-min'!C157</f>
        <v>Tr12x6P3</v>
      </c>
      <c r="E545" s="24" t="str">
        <f>'80Nm 33mm 2.28m-min'!D157</f>
        <v>Tr</v>
      </c>
      <c r="F545" s="35">
        <f>'80Nm 33mm 2.28m-min'!E157</f>
        <v>12</v>
      </c>
      <c r="G545" s="14">
        <f>'80Nm 33mm 2.28m-min'!F157</f>
        <v>6</v>
      </c>
      <c r="H545" s="41">
        <f>'80Nm 33mm 2.28m-min'!G157</f>
        <v>3</v>
      </c>
      <c r="I545" s="24" t="str">
        <f>'80Nm 33mm 2.28m-min'!H157</f>
        <v>J</v>
      </c>
      <c r="J545" s="35">
        <f>'80Nm 33mm 2.28m-min'!I157</f>
        <v>28</v>
      </c>
      <c r="K545" s="35">
        <f>'80Nm 33mm 2.28m-min'!J157</f>
        <v>35</v>
      </c>
      <c r="L545" s="25">
        <f>'80Nm 33mm 2.28m-min'!K157</f>
        <v>13.82</v>
      </c>
      <c r="M545" s="24" t="str">
        <f>'80Nm 33mm 2.28m-min'!L157</f>
        <v>Acciaio C15</v>
      </c>
      <c r="N545" s="25">
        <f>'80Nm 33mm 2.28m-min'!M157</f>
        <v>16.7</v>
      </c>
      <c r="O545" s="37">
        <f>'80Nm 33mm 2.28m-min'!N157</f>
        <v>80</v>
      </c>
      <c r="P545" s="41">
        <f>'80Nm 33mm 2.28m-min'!O157</f>
        <v>33</v>
      </c>
      <c r="Q545" s="46">
        <f>'80Nm 33mm 2.28m-min'!P157</f>
        <v>2.2810000000000001</v>
      </c>
      <c r="R545" s="14">
        <f>'80Nm 33mm 2.28m-min'!Q157</f>
        <v>770</v>
      </c>
      <c r="S545" s="26">
        <f>'80Nm 33mm 2.28m-min'!R157</f>
        <v>1</v>
      </c>
      <c r="T545" s="24"/>
      <c r="U545" s="24"/>
    </row>
    <row r="546" spans="1:21" hidden="1" x14ac:dyDescent="0.25">
      <c r="A546" s="24">
        <f>'120Nm 22mm 1.52m-min'!A159</f>
        <v>1236481</v>
      </c>
      <c r="B546" s="51">
        <f>Table156[[#This Row],[Durata d''esercizio min. Doppie corse]]/(Cycle_max*60*24)</f>
        <v>24.533353174603175</v>
      </c>
      <c r="C546" s="49">
        <f>'120Nm 22mm 1.52m-min'!B159</f>
        <v>0.44700000000000001</v>
      </c>
      <c r="D546" s="24" t="str">
        <f>'120Nm 22mm 1.52m-min'!C159</f>
        <v>Tr12x6P3</v>
      </c>
      <c r="E546" s="24" t="str">
        <f>'120Nm 22mm 1.52m-min'!D159</f>
        <v>Tr</v>
      </c>
      <c r="F546" s="35">
        <f>'120Nm 22mm 1.52m-min'!E159</f>
        <v>12</v>
      </c>
      <c r="G546" s="14">
        <f>'120Nm 22mm 1.52m-min'!F159</f>
        <v>6</v>
      </c>
      <c r="H546" s="41">
        <f>'120Nm 22mm 1.52m-min'!G159</f>
        <v>3</v>
      </c>
      <c r="I546" s="24" t="str">
        <f>'120Nm 22mm 1.52m-min'!H159</f>
        <v>J</v>
      </c>
      <c r="J546" s="35">
        <f>'120Nm 22mm 1.52m-min'!I159</f>
        <v>28</v>
      </c>
      <c r="K546" s="35">
        <f>'120Nm 22mm 1.52m-min'!J159</f>
        <v>35</v>
      </c>
      <c r="L546" s="25">
        <f>'120Nm 22mm 1.52m-min'!K159</f>
        <v>13.82</v>
      </c>
      <c r="M546" s="24" t="str">
        <f>'120Nm 22mm 1.52m-min'!L159</f>
        <v>Acciaio C15</v>
      </c>
      <c r="N546" s="25">
        <f>'120Nm 22mm 1.52m-min'!M159</f>
        <v>16.7</v>
      </c>
      <c r="O546" s="37">
        <f>'120Nm 22mm 1.52m-min'!N159</f>
        <v>120</v>
      </c>
      <c r="P546" s="41">
        <f>'120Nm 22mm 1.52m-min'!O159</f>
        <v>22</v>
      </c>
      <c r="Q546" s="46">
        <f>'120Nm 22mm 1.52m-min'!P159</f>
        <v>1.5209999999999999</v>
      </c>
      <c r="R546" s="14">
        <f>'120Nm 22mm 1.52m-min'!Q159</f>
        <v>513.33333333333337</v>
      </c>
      <c r="S546" s="26">
        <f>'120Nm 22mm 1.52m-min'!R159</f>
        <v>1</v>
      </c>
      <c r="T546" s="24"/>
      <c r="U546" s="24"/>
    </row>
    <row r="547" spans="1:21" hidden="1" x14ac:dyDescent="0.25">
      <c r="A547" s="24">
        <f>'240Nm 11mm 0.76m-min'!A159</f>
        <v>1236481</v>
      </c>
      <c r="B547" s="51">
        <f>Table156[[#This Row],[Durata d''esercizio min. Doppie corse]]/(Cycle_max*60*24)</f>
        <v>24.533353174603175</v>
      </c>
      <c r="C547" s="49">
        <f>'240Nm 11mm 0.76m-min'!B159</f>
        <v>0.83399999999999996</v>
      </c>
      <c r="D547" s="24" t="str">
        <f>'240Nm 11mm 0.76m-min'!C159</f>
        <v>Tr12x6P3</v>
      </c>
      <c r="E547" s="24" t="str">
        <f>'240Nm 11mm 0.76m-min'!D159</f>
        <v>Tr</v>
      </c>
      <c r="F547" s="35">
        <f>'240Nm 11mm 0.76m-min'!E159</f>
        <v>12</v>
      </c>
      <c r="G547" s="14">
        <f>'240Nm 11mm 0.76m-min'!F159</f>
        <v>6</v>
      </c>
      <c r="H547" s="41">
        <f>'240Nm 11mm 0.76m-min'!G159</f>
        <v>3</v>
      </c>
      <c r="I547" s="24" t="str">
        <f>'240Nm 11mm 0.76m-min'!H159</f>
        <v>J</v>
      </c>
      <c r="J547" s="35">
        <f>'240Nm 11mm 0.76m-min'!I159</f>
        <v>28</v>
      </c>
      <c r="K547" s="35">
        <f>'240Nm 11mm 0.76m-min'!J159</f>
        <v>35</v>
      </c>
      <c r="L547" s="25">
        <f>'240Nm 11mm 0.76m-min'!K159</f>
        <v>13.82</v>
      </c>
      <c r="M547" s="24" t="str">
        <f>'240Nm 11mm 0.76m-min'!L159</f>
        <v>Acciaio C15</v>
      </c>
      <c r="N547" s="25">
        <f>'240Nm 11mm 0.76m-min'!M159</f>
        <v>16.7</v>
      </c>
      <c r="O547" s="37">
        <f>'240Nm 11mm 0.76m-min'!N159</f>
        <v>240</v>
      </c>
      <c r="P547" s="41">
        <f>'240Nm 11mm 0.76m-min'!O159</f>
        <v>11</v>
      </c>
      <c r="Q547" s="46">
        <f>'240Nm 11mm 0.76m-min'!P159</f>
        <v>0.76049999999999995</v>
      </c>
      <c r="R547" s="14">
        <f>'240Nm 11mm 0.76m-min'!Q159</f>
        <v>256.66666666666669</v>
      </c>
      <c r="S547" s="26">
        <f>'240Nm 11mm 0.76m-min'!R159</f>
        <v>1</v>
      </c>
      <c r="T547" s="24"/>
      <c r="U547" s="24"/>
    </row>
    <row r="548" spans="1:21" hidden="1" x14ac:dyDescent="0.25">
      <c r="A548" s="24">
        <f>'80Nm 33mm 2.28m-min'!A158</f>
        <v>1177601</v>
      </c>
      <c r="B548" s="51">
        <f>Table156[[#This Row],[Durata d''esercizio min. Doppie corse]]/(Cycle_max*60*24)</f>
        <v>23.365099206349207</v>
      </c>
      <c r="C548" s="49">
        <f>'80Nm 33mm 2.28m-min'!B158</f>
        <v>0.318</v>
      </c>
      <c r="D548" s="24" t="str">
        <f>'80Nm 33mm 2.28m-min'!C158</f>
        <v>Tr12x6P3</v>
      </c>
      <c r="E548" s="24" t="str">
        <f>'80Nm 33mm 2.28m-min'!D158</f>
        <v>Tr</v>
      </c>
      <c r="F548" s="35">
        <f>'80Nm 33mm 2.28m-min'!E158</f>
        <v>12</v>
      </c>
      <c r="G548" s="14">
        <f>'80Nm 33mm 2.28m-min'!F158</f>
        <v>6</v>
      </c>
      <c r="H548" s="41">
        <f>'80Nm 33mm 2.28m-min'!G158</f>
        <v>3</v>
      </c>
      <c r="I548" s="24" t="str">
        <f>'80Nm 33mm 2.28m-min'!H158</f>
        <v>W300</v>
      </c>
      <c r="J548" s="35">
        <f>'80Nm 33mm 2.28m-min'!I158</f>
        <v>28</v>
      </c>
      <c r="K548" s="35">
        <f>'80Nm 33mm 2.28m-min'!J158</f>
        <v>35</v>
      </c>
      <c r="L548" s="25">
        <f>'80Nm 33mm 2.28m-min'!K158</f>
        <v>16.920000000000002</v>
      </c>
      <c r="M548" s="24" t="str">
        <f>'80Nm 33mm 2.28m-min'!L158</f>
        <v>Acciaio C15</v>
      </c>
      <c r="N548" s="25">
        <f>'80Nm 33mm 2.28m-min'!M158</f>
        <v>16.7</v>
      </c>
      <c r="O548" s="37">
        <f>'80Nm 33mm 2.28m-min'!N158</f>
        <v>80</v>
      </c>
      <c r="P548" s="41">
        <f>'80Nm 33mm 2.28m-min'!O158</f>
        <v>33</v>
      </c>
      <c r="Q548" s="46">
        <f>'80Nm 33mm 2.28m-min'!P158</f>
        <v>2.2810000000000001</v>
      </c>
      <c r="R548" s="14">
        <f>'80Nm 33mm 2.28m-min'!Q158</f>
        <v>770</v>
      </c>
      <c r="S548" s="26">
        <f>'80Nm 33mm 2.28m-min'!R158</f>
        <v>1</v>
      </c>
      <c r="T548" s="24"/>
      <c r="U548" s="24"/>
    </row>
    <row r="549" spans="1:21" hidden="1" x14ac:dyDescent="0.25">
      <c r="A549" s="24">
        <f>'120Nm 22mm 1.52m-min'!A160</f>
        <v>1177601</v>
      </c>
      <c r="B549" s="51">
        <f>Table156[[#This Row],[Durata d''esercizio min. Doppie corse]]/(Cycle_max*60*24)</f>
        <v>23.365099206349207</v>
      </c>
      <c r="C549" s="49">
        <f>'120Nm 22mm 1.52m-min'!B160</f>
        <v>0.44700000000000001</v>
      </c>
      <c r="D549" s="24" t="str">
        <f>'120Nm 22mm 1.52m-min'!C160</f>
        <v>Tr12x6P3</v>
      </c>
      <c r="E549" s="24" t="str">
        <f>'120Nm 22mm 1.52m-min'!D160</f>
        <v>Tr</v>
      </c>
      <c r="F549" s="35">
        <f>'120Nm 22mm 1.52m-min'!E160</f>
        <v>12</v>
      </c>
      <c r="G549" s="14">
        <f>'120Nm 22mm 1.52m-min'!F160</f>
        <v>6</v>
      </c>
      <c r="H549" s="41">
        <f>'120Nm 22mm 1.52m-min'!G160</f>
        <v>3</v>
      </c>
      <c r="I549" s="24" t="str">
        <f>'120Nm 22mm 1.52m-min'!H160</f>
        <v>W300</v>
      </c>
      <c r="J549" s="35">
        <f>'120Nm 22mm 1.52m-min'!I160</f>
        <v>28</v>
      </c>
      <c r="K549" s="35">
        <f>'120Nm 22mm 1.52m-min'!J160</f>
        <v>35</v>
      </c>
      <c r="L549" s="25">
        <f>'120Nm 22mm 1.52m-min'!K160</f>
        <v>16.920000000000002</v>
      </c>
      <c r="M549" s="24" t="str">
        <f>'120Nm 22mm 1.52m-min'!L160</f>
        <v>Acciaio C15</v>
      </c>
      <c r="N549" s="25">
        <f>'120Nm 22mm 1.52m-min'!M160</f>
        <v>16.7</v>
      </c>
      <c r="O549" s="37">
        <f>'120Nm 22mm 1.52m-min'!N160</f>
        <v>120</v>
      </c>
      <c r="P549" s="41">
        <f>'120Nm 22mm 1.52m-min'!O160</f>
        <v>22</v>
      </c>
      <c r="Q549" s="46">
        <f>'120Nm 22mm 1.52m-min'!P160</f>
        <v>1.5209999999999999</v>
      </c>
      <c r="R549" s="14">
        <f>'120Nm 22mm 1.52m-min'!Q160</f>
        <v>513.33333333333337</v>
      </c>
      <c r="S549" s="26">
        <f>'120Nm 22mm 1.52m-min'!R160</f>
        <v>1</v>
      </c>
      <c r="T549" s="24"/>
      <c r="U549" s="24"/>
    </row>
    <row r="550" spans="1:21" hidden="1" x14ac:dyDescent="0.25">
      <c r="A550" s="24">
        <f>'240Nm 11mm 0.76m-min'!A160</f>
        <v>1177601</v>
      </c>
      <c r="B550" s="51">
        <f>Table156[[#This Row],[Durata d''esercizio min. Doppie corse]]/(Cycle_max*60*24)</f>
        <v>23.365099206349207</v>
      </c>
      <c r="C550" s="49">
        <f>'240Nm 11mm 0.76m-min'!B160</f>
        <v>0.83399999999999996</v>
      </c>
      <c r="D550" s="24" t="str">
        <f>'240Nm 11mm 0.76m-min'!C160</f>
        <v>Tr12x6P3</v>
      </c>
      <c r="E550" s="24" t="str">
        <f>'240Nm 11mm 0.76m-min'!D160</f>
        <v>Tr</v>
      </c>
      <c r="F550" s="35">
        <f>'240Nm 11mm 0.76m-min'!E160</f>
        <v>12</v>
      </c>
      <c r="G550" s="14">
        <f>'240Nm 11mm 0.76m-min'!F160</f>
        <v>6</v>
      </c>
      <c r="H550" s="41">
        <f>'240Nm 11mm 0.76m-min'!G160</f>
        <v>3</v>
      </c>
      <c r="I550" s="24" t="str">
        <f>'240Nm 11mm 0.76m-min'!H160</f>
        <v>W300</v>
      </c>
      <c r="J550" s="35">
        <f>'240Nm 11mm 0.76m-min'!I160</f>
        <v>28</v>
      </c>
      <c r="K550" s="35">
        <f>'240Nm 11mm 0.76m-min'!J160</f>
        <v>35</v>
      </c>
      <c r="L550" s="25">
        <f>'240Nm 11mm 0.76m-min'!K160</f>
        <v>16.920000000000002</v>
      </c>
      <c r="M550" s="24" t="str">
        <f>'240Nm 11mm 0.76m-min'!L160</f>
        <v>Acciaio C15</v>
      </c>
      <c r="N550" s="25">
        <f>'240Nm 11mm 0.76m-min'!M160</f>
        <v>16.7</v>
      </c>
      <c r="O550" s="37">
        <f>'240Nm 11mm 0.76m-min'!N160</f>
        <v>240</v>
      </c>
      <c r="P550" s="41">
        <f>'240Nm 11mm 0.76m-min'!O160</f>
        <v>11</v>
      </c>
      <c r="Q550" s="46">
        <f>'240Nm 11mm 0.76m-min'!P160</f>
        <v>0.76049999999999995</v>
      </c>
      <c r="R550" s="14">
        <f>'240Nm 11mm 0.76m-min'!Q160</f>
        <v>256.66666666666669</v>
      </c>
      <c r="S550" s="26">
        <f>'240Nm 11mm 0.76m-min'!R160</f>
        <v>1</v>
      </c>
      <c r="T550" s="24"/>
      <c r="U550" s="24"/>
    </row>
    <row r="551" spans="1:21" hidden="1" x14ac:dyDescent="0.25">
      <c r="A551" s="24">
        <f>'80Nm 33mm 2.28m-min'!A159</f>
        <v>1165245</v>
      </c>
      <c r="B551" s="51">
        <f>Table156[[#This Row],[Durata d''esercizio min. Doppie corse]]/(Cycle_max*60*24)</f>
        <v>23.119940476190475</v>
      </c>
      <c r="C551" s="49">
        <f>'80Nm 33mm 2.28m-min'!B159</f>
        <v>0.33400000000000002</v>
      </c>
      <c r="D551" s="24" t="str">
        <f>'80Nm 33mm 2.28m-min'!C159</f>
        <v>Ds8x10</v>
      </c>
      <c r="E551" s="24" t="str">
        <f>'80Nm 33mm 2.28m-min'!D159</f>
        <v>Ds</v>
      </c>
      <c r="F551" s="35">
        <f>'80Nm 33mm 2.28m-min'!E159</f>
        <v>8</v>
      </c>
      <c r="G551" s="14" t="e">
        <f>'80Nm 33mm 2.28m-min'!F159</f>
        <v>#N/A</v>
      </c>
      <c r="H551" s="41">
        <f>'80Nm 33mm 2.28m-min'!G159</f>
        <v>10</v>
      </c>
      <c r="I551" s="24" t="str">
        <f>'80Nm 33mm 2.28m-min'!H159</f>
        <v>J</v>
      </c>
      <c r="J551" s="35">
        <f>'80Nm 33mm 2.28m-min'!I159</f>
        <v>20</v>
      </c>
      <c r="K551" s="35">
        <f>'80Nm 33mm 2.28m-min'!J159</f>
        <v>20</v>
      </c>
      <c r="L551" s="25">
        <f>'80Nm 33mm 2.28m-min'!K159</f>
        <v>19.91</v>
      </c>
      <c r="M551" s="24" t="str">
        <f>'80Nm 33mm 2.28m-min'!L159</f>
        <v>Acciaio inox</v>
      </c>
      <c r="N551" s="25">
        <f>'80Nm 33mm 2.28m-min'!M159</f>
        <v>60.98</v>
      </c>
      <c r="O551" s="37">
        <f>'80Nm 33mm 2.28m-min'!N159</f>
        <v>80</v>
      </c>
      <c r="P551" s="41">
        <f>'80Nm 33mm 2.28m-min'!O159</f>
        <v>33</v>
      </c>
      <c r="Q551" s="46">
        <f>'80Nm 33mm 2.28m-min'!P159</f>
        <v>2.2810000000000001</v>
      </c>
      <c r="R551" s="14">
        <f>'80Nm 33mm 2.28m-min'!Q159</f>
        <v>231</v>
      </c>
      <c r="S551" s="26">
        <f>'80Nm 33mm 2.28m-min'!R159</f>
        <v>1</v>
      </c>
      <c r="T551" s="24"/>
      <c r="U551" s="24"/>
    </row>
    <row r="552" spans="1:21" hidden="1" x14ac:dyDescent="0.25">
      <c r="A552" s="24">
        <f>'80Nm 33mm 2.28m-min'!A160</f>
        <v>1165245</v>
      </c>
      <c r="B552" s="51">
        <f>Table156[[#This Row],[Durata d''esercizio min. Doppie corse]]/(Cycle_max*60*24)</f>
        <v>23.119940476190475</v>
      </c>
      <c r="C552" s="49">
        <f>'80Nm 33mm 2.28m-min'!B160</f>
        <v>0.44500000000000001</v>
      </c>
      <c r="D552" s="24" t="str">
        <f>'80Nm 33mm 2.28m-min'!C160</f>
        <v>Ds8x15</v>
      </c>
      <c r="E552" s="24" t="str">
        <f>'80Nm 33mm 2.28m-min'!D160</f>
        <v>Ds</v>
      </c>
      <c r="F552" s="35">
        <f>'80Nm 33mm 2.28m-min'!E160</f>
        <v>8</v>
      </c>
      <c r="G552" s="14" t="e">
        <f>'80Nm 33mm 2.28m-min'!F160</f>
        <v>#N/A</v>
      </c>
      <c r="H552" s="41">
        <f>'80Nm 33mm 2.28m-min'!G160</f>
        <v>15</v>
      </c>
      <c r="I552" s="24" t="str">
        <f>'80Nm 33mm 2.28m-min'!H160</f>
        <v>J</v>
      </c>
      <c r="J552" s="35">
        <f>'80Nm 33mm 2.28m-min'!I160</f>
        <v>20</v>
      </c>
      <c r="K552" s="35">
        <f>'80Nm 33mm 2.28m-min'!J160</f>
        <v>20</v>
      </c>
      <c r="L552" s="25">
        <f>'80Nm 33mm 2.28m-min'!K160</f>
        <v>19.91</v>
      </c>
      <c r="M552" s="24" t="str">
        <f>'80Nm 33mm 2.28m-min'!L160</f>
        <v>Acciaio inox</v>
      </c>
      <c r="N552" s="25">
        <f>'80Nm 33mm 2.28m-min'!M160</f>
        <v>60.98</v>
      </c>
      <c r="O552" s="37">
        <f>'80Nm 33mm 2.28m-min'!N160</f>
        <v>80</v>
      </c>
      <c r="P552" s="41">
        <f>'80Nm 33mm 2.28m-min'!O160</f>
        <v>33</v>
      </c>
      <c r="Q552" s="46">
        <f>'80Nm 33mm 2.28m-min'!P160</f>
        <v>2.2810000000000001</v>
      </c>
      <c r="R552" s="14">
        <f>'80Nm 33mm 2.28m-min'!Q160</f>
        <v>154</v>
      </c>
      <c r="S552" s="26">
        <f>'80Nm 33mm 2.28m-min'!R160</f>
        <v>1</v>
      </c>
      <c r="T552" s="24"/>
      <c r="U552" s="24"/>
    </row>
    <row r="553" spans="1:21" hidden="1" x14ac:dyDescent="0.25">
      <c r="A553" s="24">
        <f>'120Nm 22mm 1.52m-min'!A161</f>
        <v>1165245</v>
      </c>
      <c r="B553" s="51">
        <f>Table156[[#This Row],[Durata d''esercizio min. Doppie corse]]/(Cycle_max*60*24)</f>
        <v>23.119940476190475</v>
      </c>
      <c r="C553" s="49">
        <f>'120Nm 22mm 1.52m-min'!B161</f>
        <v>0.63800000000000001</v>
      </c>
      <c r="D553" s="24" t="str">
        <f>'120Nm 22mm 1.52m-min'!C161</f>
        <v>Ds8x15</v>
      </c>
      <c r="E553" s="24" t="str">
        <f>'120Nm 22mm 1.52m-min'!D161</f>
        <v>Ds</v>
      </c>
      <c r="F553" s="35">
        <f>'120Nm 22mm 1.52m-min'!E161</f>
        <v>8</v>
      </c>
      <c r="G553" s="14" t="e">
        <f>'120Nm 22mm 1.52m-min'!F161</f>
        <v>#N/A</v>
      </c>
      <c r="H553" s="41">
        <f>'120Nm 22mm 1.52m-min'!G161</f>
        <v>15</v>
      </c>
      <c r="I553" s="24" t="str">
        <f>'120Nm 22mm 1.52m-min'!H161</f>
        <v>J</v>
      </c>
      <c r="J553" s="35">
        <f>'120Nm 22mm 1.52m-min'!I161</f>
        <v>20</v>
      </c>
      <c r="K553" s="35">
        <f>'120Nm 22mm 1.52m-min'!J161</f>
        <v>20</v>
      </c>
      <c r="L553" s="25">
        <f>'120Nm 22mm 1.52m-min'!K161</f>
        <v>19.91</v>
      </c>
      <c r="M553" s="24" t="str">
        <f>'120Nm 22mm 1.52m-min'!L161</f>
        <v>Acciaio inox</v>
      </c>
      <c r="N553" s="25">
        <f>'120Nm 22mm 1.52m-min'!M161</f>
        <v>60.98</v>
      </c>
      <c r="O553" s="37">
        <f>'120Nm 22mm 1.52m-min'!N161</f>
        <v>120</v>
      </c>
      <c r="P553" s="41">
        <f>'120Nm 22mm 1.52m-min'!O161</f>
        <v>22</v>
      </c>
      <c r="Q553" s="46">
        <f>'120Nm 22mm 1.52m-min'!P161</f>
        <v>1.5209999999999999</v>
      </c>
      <c r="R553" s="14">
        <f>'120Nm 22mm 1.52m-min'!Q161</f>
        <v>102.66666666666667</v>
      </c>
      <c r="S553" s="26">
        <f>'120Nm 22mm 1.52m-min'!R161</f>
        <v>1</v>
      </c>
      <c r="T553" s="24"/>
      <c r="U553" s="24"/>
    </row>
    <row r="554" spans="1:21" hidden="1" x14ac:dyDescent="0.25">
      <c r="A554" s="24">
        <f>'120Nm 22mm 1.52m-min'!A162</f>
        <v>1165245</v>
      </c>
      <c r="B554" s="51">
        <f>Table156[[#This Row],[Durata d''esercizio min. Doppie corse]]/(Cycle_max*60*24)</f>
        <v>23.119940476190475</v>
      </c>
      <c r="C554" s="49">
        <f>'120Nm 22mm 1.52m-min'!B162</f>
        <v>0.47199999999999998</v>
      </c>
      <c r="D554" s="24" t="str">
        <f>'120Nm 22mm 1.52m-min'!C162</f>
        <v>Ds8x10</v>
      </c>
      <c r="E554" s="24" t="str">
        <f>'120Nm 22mm 1.52m-min'!D162</f>
        <v>Ds</v>
      </c>
      <c r="F554" s="35">
        <f>'120Nm 22mm 1.52m-min'!E162</f>
        <v>8</v>
      </c>
      <c r="G554" s="14" t="e">
        <f>'120Nm 22mm 1.52m-min'!F162</f>
        <v>#N/A</v>
      </c>
      <c r="H554" s="41">
        <f>'120Nm 22mm 1.52m-min'!G162</f>
        <v>10</v>
      </c>
      <c r="I554" s="24" t="str">
        <f>'120Nm 22mm 1.52m-min'!H162</f>
        <v>J</v>
      </c>
      <c r="J554" s="35">
        <f>'120Nm 22mm 1.52m-min'!I162</f>
        <v>20</v>
      </c>
      <c r="K554" s="35">
        <f>'120Nm 22mm 1.52m-min'!J162</f>
        <v>20</v>
      </c>
      <c r="L554" s="25">
        <f>'120Nm 22mm 1.52m-min'!K162</f>
        <v>19.91</v>
      </c>
      <c r="M554" s="24" t="str">
        <f>'120Nm 22mm 1.52m-min'!L162</f>
        <v>Acciaio inox</v>
      </c>
      <c r="N554" s="25">
        <f>'120Nm 22mm 1.52m-min'!M162</f>
        <v>60.98</v>
      </c>
      <c r="O554" s="37">
        <f>'120Nm 22mm 1.52m-min'!N162</f>
        <v>120</v>
      </c>
      <c r="P554" s="41">
        <f>'120Nm 22mm 1.52m-min'!O162</f>
        <v>22</v>
      </c>
      <c r="Q554" s="46">
        <f>'120Nm 22mm 1.52m-min'!P162</f>
        <v>1.5209999999999999</v>
      </c>
      <c r="R554" s="14">
        <f>'120Nm 22mm 1.52m-min'!Q162</f>
        <v>154</v>
      </c>
      <c r="S554" s="26">
        <f>'120Nm 22mm 1.52m-min'!R162</f>
        <v>1</v>
      </c>
      <c r="T554" s="24"/>
      <c r="U554" s="24"/>
    </row>
    <row r="555" spans="1:21" hidden="1" x14ac:dyDescent="0.25">
      <c r="A555" s="24">
        <f>'240Nm 11mm 0.76m-min'!A161</f>
        <v>1165245</v>
      </c>
      <c r="B555" s="51">
        <f>Table156[[#This Row],[Durata d''esercizio min. Doppie corse]]/(Cycle_max*60*24)</f>
        <v>23.119940476190475</v>
      </c>
      <c r="C555" s="49">
        <f>'240Nm 11mm 0.76m-min'!B161</f>
        <v>1.2150000000000001</v>
      </c>
      <c r="D555" s="24" t="str">
        <f>'240Nm 11mm 0.76m-min'!C161</f>
        <v>Ds8x15</v>
      </c>
      <c r="E555" s="24" t="str">
        <f>'240Nm 11mm 0.76m-min'!D161</f>
        <v>Ds</v>
      </c>
      <c r="F555" s="35">
        <f>'240Nm 11mm 0.76m-min'!E161</f>
        <v>8</v>
      </c>
      <c r="G555" s="14" t="e">
        <f>'240Nm 11mm 0.76m-min'!F161</f>
        <v>#N/A</v>
      </c>
      <c r="H555" s="41">
        <f>'240Nm 11mm 0.76m-min'!G161</f>
        <v>15</v>
      </c>
      <c r="I555" s="24" t="str">
        <f>'240Nm 11mm 0.76m-min'!H161</f>
        <v>J</v>
      </c>
      <c r="J555" s="35">
        <f>'240Nm 11mm 0.76m-min'!I161</f>
        <v>20</v>
      </c>
      <c r="K555" s="35">
        <f>'240Nm 11mm 0.76m-min'!J161</f>
        <v>20</v>
      </c>
      <c r="L555" s="25">
        <f>'240Nm 11mm 0.76m-min'!K161</f>
        <v>19.91</v>
      </c>
      <c r="M555" s="24" t="str">
        <f>'240Nm 11mm 0.76m-min'!L161</f>
        <v>Acciaio inox</v>
      </c>
      <c r="N555" s="25">
        <f>'240Nm 11mm 0.76m-min'!M161</f>
        <v>60.98</v>
      </c>
      <c r="O555" s="37">
        <f>'240Nm 11mm 0.76m-min'!N161</f>
        <v>240</v>
      </c>
      <c r="P555" s="41">
        <f>'240Nm 11mm 0.76m-min'!O161</f>
        <v>11</v>
      </c>
      <c r="Q555" s="46">
        <f>'240Nm 11mm 0.76m-min'!P161</f>
        <v>0.76049999999999995</v>
      </c>
      <c r="R555" s="14">
        <f>'240Nm 11mm 0.76m-min'!Q161</f>
        <v>51.333333333333336</v>
      </c>
      <c r="S555" s="26">
        <f>'240Nm 11mm 0.76m-min'!R161</f>
        <v>1</v>
      </c>
      <c r="T555" s="24"/>
      <c r="U555" s="24"/>
    </row>
    <row r="556" spans="1:21" hidden="1" x14ac:dyDescent="0.25">
      <c r="A556" s="24">
        <f>'240Nm 11mm 0.76m-min'!A162</f>
        <v>1165245</v>
      </c>
      <c r="B556" s="51">
        <f>Table156[[#This Row],[Durata d''esercizio min. Doppie corse]]/(Cycle_max*60*24)</f>
        <v>23.119940476190475</v>
      </c>
      <c r="C556" s="49">
        <f>'240Nm 11mm 0.76m-min'!B162</f>
        <v>0.88300000000000001</v>
      </c>
      <c r="D556" s="24" t="str">
        <f>'240Nm 11mm 0.76m-min'!C162</f>
        <v>Ds8x10</v>
      </c>
      <c r="E556" s="24" t="str">
        <f>'240Nm 11mm 0.76m-min'!D162</f>
        <v>Ds</v>
      </c>
      <c r="F556" s="35">
        <f>'240Nm 11mm 0.76m-min'!E162</f>
        <v>8</v>
      </c>
      <c r="G556" s="14" t="e">
        <f>'240Nm 11mm 0.76m-min'!F162</f>
        <v>#N/A</v>
      </c>
      <c r="H556" s="41">
        <f>'240Nm 11mm 0.76m-min'!G162</f>
        <v>10</v>
      </c>
      <c r="I556" s="24" t="str">
        <f>'240Nm 11mm 0.76m-min'!H162</f>
        <v>J</v>
      </c>
      <c r="J556" s="35">
        <f>'240Nm 11mm 0.76m-min'!I162</f>
        <v>20</v>
      </c>
      <c r="K556" s="35">
        <f>'240Nm 11mm 0.76m-min'!J162</f>
        <v>20</v>
      </c>
      <c r="L556" s="25">
        <f>'240Nm 11mm 0.76m-min'!K162</f>
        <v>19.91</v>
      </c>
      <c r="M556" s="24" t="str">
        <f>'240Nm 11mm 0.76m-min'!L162</f>
        <v>Acciaio inox</v>
      </c>
      <c r="N556" s="25">
        <f>'240Nm 11mm 0.76m-min'!M162</f>
        <v>60.98</v>
      </c>
      <c r="O556" s="37">
        <f>'240Nm 11mm 0.76m-min'!N162</f>
        <v>240</v>
      </c>
      <c r="P556" s="41">
        <f>'240Nm 11mm 0.76m-min'!O162</f>
        <v>11</v>
      </c>
      <c r="Q556" s="46">
        <f>'240Nm 11mm 0.76m-min'!P162</f>
        <v>0.76049999999999995</v>
      </c>
      <c r="R556" s="14">
        <f>'240Nm 11mm 0.76m-min'!Q162</f>
        <v>77</v>
      </c>
      <c r="S556" s="26">
        <f>'240Nm 11mm 0.76m-min'!R162</f>
        <v>1</v>
      </c>
      <c r="T556" s="24"/>
      <c r="U556" s="24"/>
    </row>
    <row r="557" spans="1:21" hidden="1" x14ac:dyDescent="0.25">
      <c r="A557" s="24">
        <f>'80Nm 33mm 2.28m-min'!A161</f>
        <v>1150215</v>
      </c>
      <c r="B557" s="51">
        <f>Table156[[#This Row],[Durata d''esercizio min. Doppie corse]]/(Cycle_max*60*24)</f>
        <v>22.821726190476191</v>
      </c>
      <c r="C557" s="49">
        <f>'80Nm 33mm 2.28m-min'!B161</f>
        <v>0.318</v>
      </c>
      <c r="D557" s="24" t="str">
        <f>'80Nm 33mm 2.28m-min'!C161</f>
        <v>Tr12x6P3</v>
      </c>
      <c r="E557" s="24" t="str">
        <f>'80Nm 33mm 2.28m-min'!D161</f>
        <v>Tr</v>
      </c>
      <c r="F557" s="35">
        <f>'80Nm 33mm 2.28m-min'!E161</f>
        <v>12</v>
      </c>
      <c r="G557" s="14">
        <f>'80Nm 33mm 2.28m-min'!F161</f>
        <v>6</v>
      </c>
      <c r="H557" s="41">
        <f>'80Nm 33mm 2.28m-min'!G161</f>
        <v>3</v>
      </c>
      <c r="I557" s="24" t="str">
        <f>'80Nm 33mm 2.28m-min'!H161</f>
        <v>R</v>
      </c>
      <c r="J557" s="35">
        <f>'80Nm 33mm 2.28m-min'!I161</f>
        <v>28</v>
      </c>
      <c r="K557" s="35">
        <f>'80Nm 33mm 2.28m-min'!J161</f>
        <v>35</v>
      </c>
      <c r="L557" s="25">
        <f>'80Nm 33mm 2.28m-min'!K161</f>
        <v>11.76</v>
      </c>
      <c r="M557" s="24" t="str">
        <f>'80Nm 33mm 2.28m-min'!L161</f>
        <v>Acciaio C15</v>
      </c>
      <c r="N557" s="25">
        <f>'80Nm 33mm 2.28m-min'!M161</f>
        <v>16.7</v>
      </c>
      <c r="O557" s="37">
        <f>'80Nm 33mm 2.28m-min'!N161</f>
        <v>80</v>
      </c>
      <c r="P557" s="41">
        <f>'80Nm 33mm 2.28m-min'!O161</f>
        <v>33</v>
      </c>
      <c r="Q557" s="46">
        <f>'80Nm 33mm 2.28m-min'!P161</f>
        <v>2.2810000000000001</v>
      </c>
      <c r="R557" s="14">
        <f>'80Nm 33mm 2.28m-min'!Q161</f>
        <v>770</v>
      </c>
      <c r="S557" s="26">
        <f>'80Nm 33mm 2.28m-min'!R161</f>
        <v>1</v>
      </c>
      <c r="T557" s="24"/>
      <c r="U557" s="24"/>
    </row>
    <row r="558" spans="1:21" hidden="1" x14ac:dyDescent="0.25">
      <c r="A558" s="24">
        <f>'120Nm 22mm 1.52m-min'!A163</f>
        <v>1150215</v>
      </c>
      <c r="B558" s="51">
        <f>Table156[[#This Row],[Durata d''esercizio min. Doppie corse]]/(Cycle_max*60*24)</f>
        <v>22.821726190476191</v>
      </c>
      <c r="C558" s="49">
        <f>'120Nm 22mm 1.52m-min'!B163</f>
        <v>0.44700000000000001</v>
      </c>
      <c r="D558" s="24" t="str">
        <f>'120Nm 22mm 1.52m-min'!C163</f>
        <v>Tr12x6P3</v>
      </c>
      <c r="E558" s="24" t="str">
        <f>'120Nm 22mm 1.52m-min'!D163</f>
        <v>Tr</v>
      </c>
      <c r="F558" s="35">
        <f>'120Nm 22mm 1.52m-min'!E163</f>
        <v>12</v>
      </c>
      <c r="G558" s="14">
        <f>'120Nm 22mm 1.52m-min'!F163</f>
        <v>6</v>
      </c>
      <c r="H558" s="41">
        <f>'120Nm 22mm 1.52m-min'!G163</f>
        <v>3</v>
      </c>
      <c r="I558" s="24" t="str">
        <f>'120Nm 22mm 1.52m-min'!H163</f>
        <v>R</v>
      </c>
      <c r="J558" s="35">
        <f>'120Nm 22mm 1.52m-min'!I163</f>
        <v>28</v>
      </c>
      <c r="K558" s="35">
        <f>'120Nm 22mm 1.52m-min'!J163</f>
        <v>35</v>
      </c>
      <c r="L558" s="25">
        <f>'120Nm 22mm 1.52m-min'!K163</f>
        <v>11.76</v>
      </c>
      <c r="M558" s="24" t="str">
        <f>'120Nm 22mm 1.52m-min'!L163</f>
        <v>Acciaio C15</v>
      </c>
      <c r="N558" s="25">
        <f>'120Nm 22mm 1.52m-min'!M163</f>
        <v>16.7</v>
      </c>
      <c r="O558" s="37">
        <f>'120Nm 22mm 1.52m-min'!N163</f>
        <v>120</v>
      </c>
      <c r="P558" s="41">
        <f>'120Nm 22mm 1.52m-min'!O163</f>
        <v>22</v>
      </c>
      <c r="Q558" s="46">
        <f>'120Nm 22mm 1.52m-min'!P163</f>
        <v>1.5209999999999999</v>
      </c>
      <c r="R558" s="14">
        <f>'120Nm 22mm 1.52m-min'!Q163</f>
        <v>513.33333333333337</v>
      </c>
      <c r="S558" s="26">
        <f>'120Nm 22mm 1.52m-min'!R163</f>
        <v>1</v>
      </c>
      <c r="T558" s="24"/>
      <c r="U558" s="24"/>
    </row>
    <row r="559" spans="1:21" hidden="1" x14ac:dyDescent="0.25">
      <c r="A559" s="24">
        <f>'240Nm 11mm 0.76m-min'!A163</f>
        <v>1150215</v>
      </c>
      <c r="B559" s="51">
        <f>Table156[[#This Row],[Durata d''esercizio min. Doppie corse]]/(Cycle_max*60*24)</f>
        <v>22.821726190476191</v>
      </c>
      <c r="C559" s="49">
        <f>'240Nm 11mm 0.76m-min'!B163</f>
        <v>0.83399999999999996</v>
      </c>
      <c r="D559" s="24" t="str">
        <f>'240Nm 11mm 0.76m-min'!C163</f>
        <v>Tr12x6P3</v>
      </c>
      <c r="E559" s="24" t="str">
        <f>'240Nm 11mm 0.76m-min'!D163</f>
        <v>Tr</v>
      </c>
      <c r="F559" s="35">
        <f>'240Nm 11mm 0.76m-min'!E163</f>
        <v>12</v>
      </c>
      <c r="G559" s="14">
        <f>'240Nm 11mm 0.76m-min'!F163</f>
        <v>6</v>
      </c>
      <c r="H559" s="41">
        <f>'240Nm 11mm 0.76m-min'!G163</f>
        <v>3</v>
      </c>
      <c r="I559" s="24" t="str">
        <f>'240Nm 11mm 0.76m-min'!H163</f>
        <v>R</v>
      </c>
      <c r="J559" s="35">
        <f>'240Nm 11mm 0.76m-min'!I163</f>
        <v>28</v>
      </c>
      <c r="K559" s="35">
        <f>'240Nm 11mm 0.76m-min'!J163</f>
        <v>35</v>
      </c>
      <c r="L559" s="25">
        <f>'240Nm 11mm 0.76m-min'!K163</f>
        <v>11.76</v>
      </c>
      <c r="M559" s="24" t="str">
        <f>'240Nm 11mm 0.76m-min'!L163</f>
        <v>Acciaio C15</v>
      </c>
      <c r="N559" s="25">
        <f>'240Nm 11mm 0.76m-min'!M163</f>
        <v>16.7</v>
      </c>
      <c r="O559" s="37">
        <f>'240Nm 11mm 0.76m-min'!N163</f>
        <v>240</v>
      </c>
      <c r="P559" s="41">
        <f>'240Nm 11mm 0.76m-min'!O163</f>
        <v>11</v>
      </c>
      <c r="Q559" s="46">
        <f>'240Nm 11mm 0.76m-min'!P163</f>
        <v>0.76049999999999995</v>
      </c>
      <c r="R559" s="14">
        <f>'240Nm 11mm 0.76m-min'!Q163</f>
        <v>256.66666666666669</v>
      </c>
      <c r="S559" s="26">
        <f>'240Nm 11mm 0.76m-min'!R163</f>
        <v>1</v>
      </c>
      <c r="T559" s="24"/>
      <c r="U559" s="24"/>
    </row>
    <row r="560" spans="1:21" hidden="1" x14ac:dyDescent="0.25">
      <c r="A560" s="24">
        <f>'80Nm 33mm 2.28m-min'!A162</f>
        <v>1142167</v>
      </c>
      <c r="B560" s="51">
        <f>Table156[[#This Row],[Durata d''esercizio min. Doppie corse]]/(Cycle_max*60*24)</f>
        <v>22.662043650793652</v>
      </c>
      <c r="C560" s="49">
        <f>'80Nm 33mm 2.28m-min'!B162</f>
        <v>0.69199999999999995</v>
      </c>
      <c r="D560" s="24" t="str">
        <f>'80Nm 33mm 2.28m-min'!C162</f>
        <v>Ds10x25</v>
      </c>
      <c r="E560" s="24" t="str">
        <f>'80Nm 33mm 2.28m-min'!D162</f>
        <v>Ds</v>
      </c>
      <c r="F560" s="35">
        <f>'80Nm 33mm 2.28m-min'!E162</f>
        <v>10</v>
      </c>
      <c r="G560" s="14" t="e">
        <f>'80Nm 33mm 2.28m-min'!F162</f>
        <v>#N/A</v>
      </c>
      <c r="H560" s="41">
        <f>'80Nm 33mm 2.28m-min'!G162</f>
        <v>25</v>
      </c>
      <c r="I560" s="24" t="str">
        <f>'80Nm 33mm 2.28m-min'!H162</f>
        <v>R</v>
      </c>
      <c r="J560" s="35">
        <f>'80Nm 33mm 2.28m-min'!I162</f>
        <v>25</v>
      </c>
      <c r="K560" s="35">
        <f>'80Nm 33mm 2.28m-min'!J162</f>
        <v>25</v>
      </c>
      <c r="L560" s="25">
        <f>'80Nm 33mm 2.28m-min'!K162</f>
        <v>17.45</v>
      </c>
      <c r="M560" s="24" t="str">
        <f>'80Nm 33mm 2.28m-min'!L162</f>
        <v>Acciaio inox</v>
      </c>
      <c r="N560" s="25">
        <f>'80Nm 33mm 2.28m-min'!M162</f>
        <v>64.349999999999994</v>
      </c>
      <c r="O560" s="37">
        <f>'80Nm 33mm 2.28m-min'!N162</f>
        <v>80</v>
      </c>
      <c r="P560" s="41">
        <f>'80Nm 33mm 2.28m-min'!O162</f>
        <v>33</v>
      </c>
      <c r="Q560" s="46">
        <f>'80Nm 33mm 2.28m-min'!P162</f>
        <v>2.2810000000000001</v>
      </c>
      <c r="R560" s="14">
        <f>'80Nm 33mm 2.28m-min'!Q162</f>
        <v>92.4</v>
      </c>
      <c r="S560" s="26">
        <f>'80Nm 33mm 2.28m-min'!R162</f>
        <v>1</v>
      </c>
      <c r="T560" s="24"/>
      <c r="U560" s="24"/>
    </row>
    <row r="561" spans="1:21" hidden="1" x14ac:dyDescent="0.25">
      <c r="A561" s="24">
        <f>'120Nm 22mm 1.52m-min'!A164</f>
        <v>1142167</v>
      </c>
      <c r="B561" s="51">
        <f>Table156[[#This Row],[Durata d''esercizio min. Doppie corse]]/(Cycle_max*60*24)</f>
        <v>22.662043650793652</v>
      </c>
      <c r="C561" s="49">
        <f>'120Nm 22mm 1.52m-min'!B164</f>
        <v>1.0069999999999999</v>
      </c>
      <c r="D561" s="24" t="str">
        <f>'120Nm 22mm 1.52m-min'!C164</f>
        <v>Ds10x25</v>
      </c>
      <c r="E561" s="24" t="str">
        <f>'120Nm 22mm 1.52m-min'!D164</f>
        <v>Ds</v>
      </c>
      <c r="F561" s="35">
        <f>'120Nm 22mm 1.52m-min'!E164</f>
        <v>10</v>
      </c>
      <c r="G561" s="14" t="e">
        <f>'120Nm 22mm 1.52m-min'!F164</f>
        <v>#N/A</v>
      </c>
      <c r="H561" s="41">
        <f>'120Nm 22mm 1.52m-min'!G164</f>
        <v>25</v>
      </c>
      <c r="I561" s="24" t="str">
        <f>'120Nm 22mm 1.52m-min'!H164</f>
        <v>R</v>
      </c>
      <c r="J561" s="35">
        <f>'120Nm 22mm 1.52m-min'!I164</f>
        <v>25</v>
      </c>
      <c r="K561" s="35">
        <f>'120Nm 22mm 1.52m-min'!J164</f>
        <v>25</v>
      </c>
      <c r="L561" s="25">
        <f>'120Nm 22mm 1.52m-min'!K164</f>
        <v>17.45</v>
      </c>
      <c r="M561" s="24" t="str">
        <f>'120Nm 22mm 1.52m-min'!L164</f>
        <v>Acciaio inox</v>
      </c>
      <c r="N561" s="25">
        <f>'120Nm 22mm 1.52m-min'!M164</f>
        <v>64.349999999999994</v>
      </c>
      <c r="O561" s="37">
        <f>'120Nm 22mm 1.52m-min'!N164</f>
        <v>120</v>
      </c>
      <c r="P561" s="41">
        <f>'120Nm 22mm 1.52m-min'!O164</f>
        <v>22</v>
      </c>
      <c r="Q561" s="46">
        <f>'120Nm 22mm 1.52m-min'!P164</f>
        <v>1.5209999999999999</v>
      </c>
      <c r="R561" s="14">
        <f>'120Nm 22mm 1.52m-min'!Q164</f>
        <v>61.6</v>
      </c>
      <c r="S561" s="26">
        <f>'120Nm 22mm 1.52m-min'!R164</f>
        <v>1</v>
      </c>
      <c r="T561" s="24"/>
      <c r="U561" s="24"/>
    </row>
    <row r="562" spans="1:21" hidden="1" x14ac:dyDescent="0.25">
      <c r="A562" s="24">
        <f>'240Nm 11mm 0.76m-min'!A164</f>
        <v>1142167</v>
      </c>
      <c r="B562" s="51">
        <f>Table156[[#This Row],[Durata d''esercizio min. Doppie corse]]/(Cycle_max*60*24)</f>
        <v>22.662043650793652</v>
      </c>
      <c r="C562" s="49">
        <f>'240Nm 11mm 0.76m-min'!B164</f>
        <v>1.9550000000000001</v>
      </c>
      <c r="D562" s="24" t="str">
        <f>'240Nm 11mm 0.76m-min'!C164</f>
        <v>Ds10x25</v>
      </c>
      <c r="E562" s="24" t="str">
        <f>'240Nm 11mm 0.76m-min'!D164</f>
        <v>Ds</v>
      </c>
      <c r="F562" s="35">
        <f>'240Nm 11mm 0.76m-min'!E164</f>
        <v>10</v>
      </c>
      <c r="G562" s="14" t="e">
        <f>'240Nm 11mm 0.76m-min'!F164</f>
        <v>#N/A</v>
      </c>
      <c r="H562" s="41">
        <f>'240Nm 11mm 0.76m-min'!G164</f>
        <v>25</v>
      </c>
      <c r="I562" s="24" t="str">
        <f>'240Nm 11mm 0.76m-min'!H164</f>
        <v>R</v>
      </c>
      <c r="J562" s="35">
        <f>'240Nm 11mm 0.76m-min'!I164</f>
        <v>25</v>
      </c>
      <c r="K562" s="35">
        <f>'240Nm 11mm 0.76m-min'!J164</f>
        <v>25</v>
      </c>
      <c r="L562" s="25">
        <f>'240Nm 11mm 0.76m-min'!K164</f>
        <v>17.45</v>
      </c>
      <c r="M562" s="24" t="str">
        <f>'240Nm 11mm 0.76m-min'!L164</f>
        <v>Acciaio inox</v>
      </c>
      <c r="N562" s="25">
        <f>'240Nm 11mm 0.76m-min'!M164</f>
        <v>64.349999999999994</v>
      </c>
      <c r="O562" s="37">
        <f>'240Nm 11mm 0.76m-min'!N164</f>
        <v>240</v>
      </c>
      <c r="P562" s="41">
        <f>'240Nm 11mm 0.76m-min'!O164</f>
        <v>11</v>
      </c>
      <c r="Q562" s="46">
        <f>'240Nm 11mm 0.76m-min'!P164</f>
        <v>0.76049999999999995</v>
      </c>
      <c r="R562" s="14">
        <f>'240Nm 11mm 0.76m-min'!Q164</f>
        <v>30.8</v>
      </c>
      <c r="S562" s="26">
        <f>'240Nm 11mm 0.76m-min'!R164</f>
        <v>1</v>
      </c>
      <c r="T562" s="24"/>
      <c r="U562" s="24"/>
    </row>
    <row r="563" spans="1:21" hidden="1" x14ac:dyDescent="0.25">
      <c r="A563" s="24">
        <f>'80Nm 33mm 2.28m-min'!A163</f>
        <v>1041248</v>
      </c>
      <c r="B563" s="51">
        <f>Table156[[#This Row],[Durata d''esercizio min. Doppie corse]]/(Cycle_max*60*24)</f>
        <v>20.659682539682539</v>
      </c>
      <c r="C563" s="49">
        <f>'80Nm 33mm 2.28m-min'!B163</f>
        <v>0.25900000000000001</v>
      </c>
      <c r="D563" s="24" t="str">
        <f>'80Nm 33mm 2.28m-min'!C163</f>
        <v>Tr12x3</v>
      </c>
      <c r="E563" s="24" t="str">
        <f>'80Nm 33mm 2.28m-min'!D163</f>
        <v>Tr</v>
      </c>
      <c r="F563" s="35">
        <f>'80Nm 33mm 2.28m-min'!E163</f>
        <v>12</v>
      </c>
      <c r="G563" s="14" t="e">
        <f>'80Nm 33mm 2.28m-min'!F163</f>
        <v>#N/A</v>
      </c>
      <c r="H563" s="41">
        <f>'80Nm 33mm 2.28m-min'!G163</f>
        <v>3</v>
      </c>
      <c r="I563" s="24" t="str">
        <f>'80Nm 33mm 2.28m-min'!H163</f>
        <v>J</v>
      </c>
      <c r="J563" s="35">
        <f>'80Nm 33mm 2.28m-min'!I163</f>
        <v>28</v>
      </c>
      <c r="K563" s="35">
        <f>'80Nm 33mm 2.28m-min'!J163</f>
        <v>35</v>
      </c>
      <c r="L563" s="25">
        <f>'80Nm 33mm 2.28m-min'!K163</f>
        <v>11.3</v>
      </c>
      <c r="M563" s="24" t="str">
        <f>'80Nm 33mm 2.28m-min'!L163</f>
        <v>Acciaio C15</v>
      </c>
      <c r="N563" s="25">
        <f>'80Nm 33mm 2.28m-min'!M163</f>
        <v>16.7</v>
      </c>
      <c r="O563" s="37">
        <f>'80Nm 33mm 2.28m-min'!N163</f>
        <v>80</v>
      </c>
      <c r="P563" s="41">
        <f>'80Nm 33mm 2.28m-min'!O163</f>
        <v>33</v>
      </c>
      <c r="Q563" s="46">
        <f>'80Nm 33mm 2.28m-min'!P163</f>
        <v>2.2810000000000001</v>
      </c>
      <c r="R563" s="14">
        <f>'80Nm 33mm 2.28m-min'!Q163</f>
        <v>770</v>
      </c>
      <c r="S563" s="26">
        <f>'80Nm 33mm 2.28m-min'!R163</f>
        <v>1</v>
      </c>
      <c r="T563" s="24"/>
      <c r="U563" s="24"/>
    </row>
    <row r="564" spans="1:21" hidden="1" x14ac:dyDescent="0.25">
      <c r="A564" s="24">
        <f>'120Nm 22mm 1.52m-min'!A165</f>
        <v>1041248</v>
      </c>
      <c r="B564" s="51">
        <f>Table156[[#This Row],[Durata d''esercizio min. Doppie corse]]/(Cycle_max*60*24)</f>
        <v>20.659682539682539</v>
      </c>
      <c r="C564" s="49">
        <f>'120Nm 22mm 1.52m-min'!B165</f>
        <v>0.35799999999999998</v>
      </c>
      <c r="D564" s="24" t="str">
        <f>'120Nm 22mm 1.52m-min'!C165</f>
        <v>Tr12x3</v>
      </c>
      <c r="E564" s="24" t="str">
        <f>'120Nm 22mm 1.52m-min'!D165</f>
        <v>Tr</v>
      </c>
      <c r="F564" s="35">
        <f>'120Nm 22mm 1.52m-min'!E165</f>
        <v>12</v>
      </c>
      <c r="G564" s="14" t="e">
        <f>'120Nm 22mm 1.52m-min'!F165</f>
        <v>#N/A</v>
      </c>
      <c r="H564" s="41">
        <f>'120Nm 22mm 1.52m-min'!G165</f>
        <v>3</v>
      </c>
      <c r="I564" s="24" t="str">
        <f>'120Nm 22mm 1.52m-min'!H165</f>
        <v>J</v>
      </c>
      <c r="J564" s="35">
        <f>'120Nm 22mm 1.52m-min'!I165</f>
        <v>28</v>
      </c>
      <c r="K564" s="35">
        <f>'120Nm 22mm 1.52m-min'!J165</f>
        <v>35</v>
      </c>
      <c r="L564" s="25">
        <f>'120Nm 22mm 1.52m-min'!K165</f>
        <v>11.3</v>
      </c>
      <c r="M564" s="24" t="str">
        <f>'120Nm 22mm 1.52m-min'!L165</f>
        <v>Acciaio C15</v>
      </c>
      <c r="N564" s="25">
        <f>'120Nm 22mm 1.52m-min'!M165</f>
        <v>16.7</v>
      </c>
      <c r="O564" s="37">
        <f>'120Nm 22mm 1.52m-min'!N165</f>
        <v>120</v>
      </c>
      <c r="P564" s="41">
        <f>'120Nm 22mm 1.52m-min'!O165</f>
        <v>22</v>
      </c>
      <c r="Q564" s="46">
        <f>'120Nm 22mm 1.52m-min'!P165</f>
        <v>1.5209999999999999</v>
      </c>
      <c r="R564" s="14">
        <f>'120Nm 22mm 1.52m-min'!Q165</f>
        <v>513.33333333333337</v>
      </c>
      <c r="S564" s="26">
        <f>'120Nm 22mm 1.52m-min'!R165</f>
        <v>1</v>
      </c>
      <c r="T564" s="24"/>
      <c r="U564" s="24"/>
    </row>
    <row r="565" spans="1:21" hidden="1" x14ac:dyDescent="0.25">
      <c r="A565" s="24">
        <f>'240Nm 11mm 0.76m-min'!A165</f>
        <v>1041248</v>
      </c>
      <c r="B565" s="51">
        <f>Table156[[#This Row],[Durata d''esercizio min. Doppie corse]]/(Cycle_max*60*24)</f>
        <v>20.659682539682539</v>
      </c>
      <c r="C565" s="49">
        <f>'240Nm 11mm 0.76m-min'!B165</f>
        <v>0.65700000000000003</v>
      </c>
      <c r="D565" s="24" t="str">
        <f>'240Nm 11mm 0.76m-min'!C165</f>
        <v>Tr12x3</v>
      </c>
      <c r="E565" s="24" t="str">
        <f>'240Nm 11mm 0.76m-min'!D165</f>
        <v>Tr</v>
      </c>
      <c r="F565" s="35">
        <f>'240Nm 11mm 0.76m-min'!E165</f>
        <v>12</v>
      </c>
      <c r="G565" s="14" t="e">
        <f>'240Nm 11mm 0.76m-min'!F165</f>
        <v>#N/A</v>
      </c>
      <c r="H565" s="41">
        <f>'240Nm 11mm 0.76m-min'!G165</f>
        <v>3</v>
      </c>
      <c r="I565" s="24" t="str">
        <f>'240Nm 11mm 0.76m-min'!H165</f>
        <v>J</v>
      </c>
      <c r="J565" s="35">
        <f>'240Nm 11mm 0.76m-min'!I165</f>
        <v>28</v>
      </c>
      <c r="K565" s="35">
        <f>'240Nm 11mm 0.76m-min'!J165</f>
        <v>35</v>
      </c>
      <c r="L565" s="25">
        <f>'240Nm 11mm 0.76m-min'!K165</f>
        <v>11.3</v>
      </c>
      <c r="M565" s="24" t="str">
        <f>'240Nm 11mm 0.76m-min'!L165</f>
        <v>Acciaio C15</v>
      </c>
      <c r="N565" s="25">
        <f>'240Nm 11mm 0.76m-min'!M165</f>
        <v>16.7</v>
      </c>
      <c r="O565" s="37">
        <f>'240Nm 11mm 0.76m-min'!N165</f>
        <v>240</v>
      </c>
      <c r="P565" s="41">
        <f>'240Nm 11mm 0.76m-min'!O165</f>
        <v>11</v>
      </c>
      <c r="Q565" s="46">
        <f>'240Nm 11mm 0.76m-min'!P165</f>
        <v>0.76049999999999995</v>
      </c>
      <c r="R565" s="14">
        <f>'240Nm 11mm 0.76m-min'!Q165</f>
        <v>256.66666666666669</v>
      </c>
      <c r="S565" s="26">
        <f>'240Nm 11mm 0.76m-min'!R165</f>
        <v>1</v>
      </c>
      <c r="T565" s="24"/>
      <c r="U565" s="24"/>
    </row>
    <row r="566" spans="1:21" hidden="1" x14ac:dyDescent="0.25">
      <c r="A566" s="24">
        <f>'80Nm 33mm 2.28m-min'!A164</f>
        <v>992359</v>
      </c>
      <c r="B566" s="51">
        <f>Table156[[#This Row],[Durata d''esercizio min. Doppie corse]]/(Cycle_max*60*24)</f>
        <v>19.689662698412697</v>
      </c>
      <c r="C566" s="49">
        <f>'80Nm 33mm 2.28m-min'!B164</f>
        <v>0.82299999999999995</v>
      </c>
      <c r="D566" s="24" t="str">
        <f>'80Nm 33mm 2.28m-min'!C164</f>
        <v>Ds635x254</v>
      </c>
      <c r="E566" s="24" t="str">
        <f>'80Nm 33mm 2.28m-min'!D164</f>
        <v>Ds</v>
      </c>
      <c r="F566" s="35">
        <f>'80Nm 33mm 2.28m-min'!E164</f>
        <v>635</v>
      </c>
      <c r="G566" s="14" t="e">
        <f>'80Nm 33mm 2.28m-min'!F164</f>
        <v>#N/A</v>
      </c>
      <c r="H566" s="41">
        <f>'80Nm 33mm 2.28m-min'!G164</f>
        <v>254</v>
      </c>
      <c r="I566" s="24" t="str">
        <f>'80Nm 33mm 2.28m-min'!H164</f>
        <v>J</v>
      </c>
      <c r="J566" s="35">
        <f>'80Nm 33mm 2.28m-min'!I164</f>
        <v>13</v>
      </c>
      <c r="K566" s="35">
        <f>'80Nm 33mm 2.28m-min'!J164</f>
        <v>15</v>
      </c>
      <c r="L566" s="25">
        <f>'80Nm 33mm 2.28m-min'!K164</f>
        <v>16.579999999999998</v>
      </c>
      <c r="M566" s="24" t="str">
        <f>'80Nm 33mm 2.28m-min'!L164</f>
        <v>Acciaio inox</v>
      </c>
      <c r="N566" s="25">
        <f>'80Nm 33mm 2.28m-min'!M164</f>
        <v>53.48</v>
      </c>
      <c r="O566" s="37">
        <f>'80Nm 33mm 2.28m-min'!N164</f>
        <v>80</v>
      </c>
      <c r="P566" s="41">
        <f>'80Nm 33mm 2.28m-min'!O164</f>
        <v>33</v>
      </c>
      <c r="Q566" s="46">
        <f>'80Nm 33mm 2.28m-min'!P164</f>
        <v>2.2810000000000001</v>
      </c>
      <c r="R566" s="14">
        <f>'80Nm 33mm 2.28m-min'!Q164</f>
        <v>9.0944881889763778</v>
      </c>
      <c r="S566" s="26">
        <f>'80Nm 33mm 2.28m-min'!R164</f>
        <v>1</v>
      </c>
      <c r="T566" s="24"/>
      <c r="U566" s="24"/>
    </row>
    <row r="567" spans="1:21" hidden="1" x14ac:dyDescent="0.25">
      <c r="A567" s="24">
        <f>'120Nm 22mm 1.52m-min'!A166</f>
        <v>992359</v>
      </c>
      <c r="B567" s="51">
        <f>Table156[[#This Row],[Durata d''esercizio min. Doppie corse]]/(Cycle_max*60*24)</f>
        <v>19.689662698412697</v>
      </c>
      <c r="C567" s="49">
        <f>'120Nm 22mm 1.52m-min'!B166</f>
        <v>1.204</v>
      </c>
      <c r="D567" s="24" t="str">
        <f>'120Nm 22mm 1.52m-min'!C166</f>
        <v>Ds635x254</v>
      </c>
      <c r="E567" s="24" t="str">
        <f>'120Nm 22mm 1.52m-min'!D166</f>
        <v>Ds</v>
      </c>
      <c r="F567" s="35">
        <f>'120Nm 22mm 1.52m-min'!E166</f>
        <v>635</v>
      </c>
      <c r="G567" s="14" t="e">
        <f>'120Nm 22mm 1.52m-min'!F166</f>
        <v>#N/A</v>
      </c>
      <c r="H567" s="41">
        <f>'120Nm 22mm 1.52m-min'!G166</f>
        <v>254</v>
      </c>
      <c r="I567" s="24" t="str">
        <f>'120Nm 22mm 1.52m-min'!H166</f>
        <v>J</v>
      </c>
      <c r="J567" s="35">
        <f>'120Nm 22mm 1.52m-min'!I166</f>
        <v>13</v>
      </c>
      <c r="K567" s="35">
        <f>'120Nm 22mm 1.52m-min'!J166</f>
        <v>15</v>
      </c>
      <c r="L567" s="25">
        <f>'120Nm 22mm 1.52m-min'!K166</f>
        <v>16.579999999999998</v>
      </c>
      <c r="M567" s="24" t="str">
        <f>'120Nm 22mm 1.52m-min'!L166</f>
        <v>Acciaio inox</v>
      </c>
      <c r="N567" s="25">
        <f>'120Nm 22mm 1.52m-min'!M166</f>
        <v>53.48</v>
      </c>
      <c r="O567" s="37">
        <f>'120Nm 22mm 1.52m-min'!N166</f>
        <v>120</v>
      </c>
      <c r="P567" s="41">
        <f>'120Nm 22mm 1.52m-min'!O166</f>
        <v>22</v>
      </c>
      <c r="Q567" s="46">
        <f>'120Nm 22mm 1.52m-min'!P166</f>
        <v>1.5209999999999999</v>
      </c>
      <c r="R567" s="14">
        <f>'120Nm 22mm 1.52m-min'!Q166</f>
        <v>6.0629921259842519</v>
      </c>
      <c r="S567" s="26">
        <f>'120Nm 22mm 1.52m-min'!R166</f>
        <v>1</v>
      </c>
      <c r="T567" s="24"/>
      <c r="U567" s="24"/>
    </row>
    <row r="568" spans="1:21" hidden="1" x14ac:dyDescent="0.25">
      <c r="A568" s="24">
        <f>'240Nm 11mm 0.76m-min'!A166</f>
        <v>992359</v>
      </c>
      <c r="B568" s="51">
        <f>Table156[[#This Row],[Durata d''esercizio min. Doppie corse]]/(Cycle_max*60*24)</f>
        <v>19.689662698412697</v>
      </c>
      <c r="C568" s="49">
        <f>'240Nm 11mm 0.76m-min'!B166</f>
        <v>2.3479999999999999</v>
      </c>
      <c r="D568" s="24" t="str">
        <f>'240Nm 11mm 0.76m-min'!C166</f>
        <v>Ds635x254</v>
      </c>
      <c r="E568" s="24" t="str">
        <f>'240Nm 11mm 0.76m-min'!D166</f>
        <v>Ds</v>
      </c>
      <c r="F568" s="35">
        <f>'240Nm 11mm 0.76m-min'!E166</f>
        <v>635</v>
      </c>
      <c r="G568" s="14" t="e">
        <f>'240Nm 11mm 0.76m-min'!F166</f>
        <v>#N/A</v>
      </c>
      <c r="H568" s="41">
        <f>'240Nm 11mm 0.76m-min'!G166</f>
        <v>254</v>
      </c>
      <c r="I568" s="24" t="str">
        <f>'240Nm 11mm 0.76m-min'!H166</f>
        <v>J</v>
      </c>
      <c r="J568" s="35">
        <f>'240Nm 11mm 0.76m-min'!I166</f>
        <v>13</v>
      </c>
      <c r="K568" s="35">
        <f>'240Nm 11mm 0.76m-min'!J166</f>
        <v>15</v>
      </c>
      <c r="L568" s="25">
        <f>'240Nm 11mm 0.76m-min'!K166</f>
        <v>16.579999999999998</v>
      </c>
      <c r="M568" s="24" t="str">
        <f>'240Nm 11mm 0.76m-min'!L166</f>
        <v>Acciaio inox</v>
      </c>
      <c r="N568" s="25">
        <f>'240Nm 11mm 0.76m-min'!M166</f>
        <v>53.48</v>
      </c>
      <c r="O568" s="37">
        <f>'240Nm 11mm 0.76m-min'!N166</f>
        <v>240</v>
      </c>
      <c r="P568" s="41">
        <f>'240Nm 11mm 0.76m-min'!O166</f>
        <v>11</v>
      </c>
      <c r="Q568" s="46">
        <f>'240Nm 11mm 0.76m-min'!P166</f>
        <v>0.76049999999999995</v>
      </c>
      <c r="R568" s="14">
        <f>'240Nm 11mm 0.76m-min'!Q166</f>
        <v>3.0314960629921259</v>
      </c>
      <c r="S568" s="26">
        <f>'240Nm 11mm 0.76m-min'!R166</f>
        <v>1</v>
      </c>
      <c r="T568" s="24"/>
      <c r="U568" s="24"/>
    </row>
    <row r="569" spans="1:21" hidden="1" x14ac:dyDescent="0.25">
      <c r="A569" s="24">
        <f>'80Nm 33mm 2.28m-min'!A165</f>
        <v>992114</v>
      </c>
      <c r="B569" s="51">
        <f>Table156[[#This Row],[Durata d''esercizio min. Doppie corse]]/(Cycle_max*60*24)</f>
        <v>19.684801587301589</v>
      </c>
      <c r="C569" s="49">
        <f>'80Nm 33mm 2.28m-min'!B165</f>
        <v>0.25900000000000001</v>
      </c>
      <c r="D569" s="24" t="str">
        <f>'80Nm 33mm 2.28m-min'!C165</f>
        <v>Tr12x3</v>
      </c>
      <c r="E569" s="24" t="str">
        <f>'80Nm 33mm 2.28m-min'!D165</f>
        <v>Tr</v>
      </c>
      <c r="F569" s="35">
        <f>'80Nm 33mm 2.28m-min'!E165</f>
        <v>12</v>
      </c>
      <c r="G569" s="14" t="e">
        <f>'80Nm 33mm 2.28m-min'!F165</f>
        <v>#N/A</v>
      </c>
      <c r="H569" s="41">
        <f>'80Nm 33mm 2.28m-min'!G165</f>
        <v>3</v>
      </c>
      <c r="I569" s="24" t="str">
        <f>'80Nm 33mm 2.28m-min'!H165</f>
        <v>W300</v>
      </c>
      <c r="J569" s="35">
        <f>'80Nm 33mm 2.28m-min'!I165</f>
        <v>28</v>
      </c>
      <c r="K569" s="35">
        <f>'80Nm 33mm 2.28m-min'!J165</f>
        <v>35</v>
      </c>
      <c r="L569" s="25">
        <f>'80Nm 33mm 2.28m-min'!K165</f>
        <v>14.11</v>
      </c>
      <c r="M569" s="24" t="str">
        <f>'80Nm 33mm 2.28m-min'!L165</f>
        <v>Acciaio C15</v>
      </c>
      <c r="N569" s="25">
        <f>'80Nm 33mm 2.28m-min'!M165</f>
        <v>16.7</v>
      </c>
      <c r="O569" s="37">
        <f>'80Nm 33mm 2.28m-min'!N165</f>
        <v>80</v>
      </c>
      <c r="P569" s="41">
        <f>'80Nm 33mm 2.28m-min'!O165</f>
        <v>33</v>
      </c>
      <c r="Q569" s="46">
        <f>'80Nm 33mm 2.28m-min'!P165</f>
        <v>2.2810000000000001</v>
      </c>
      <c r="R569" s="14">
        <f>'80Nm 33mm 2.28m-min'!Q165</f>
        <v>770</v>
      </c>
      <c r="S569" s="26">
        <f>'80Nm 33mm 2.28m-min'!R165</f>
        <v>1</v>
      </c>
      <c r="T569" s="24"/>
      <c r="U569" s="24"/>
    </row>
    <row r="570" spans="1:21" hidden="1" x14ac:dyDescent="0.25">
      <c r="A570" s="24">
        <f>'120Nm 22mm 1.52m-min'!A167</f>
        <v>992114</v>
      </c>
      <c r="B570" s="51">
        <f>Table156[[#This Row],[Durata d''esercizio min. Doppie corse]]/(Cycle_max*60*24)</f>
        <v>19.684801587301589</v>
      </c>
      <c r="C570" s="49">
        <f>'120Nm 22mm 1.52m-min'!B167</f>
        <v>0.35799999999999998</v>
      </c>
      <c r="D570" s="24" t="str">
        <f>'120Nm 22mm 1.52m-min'!C167</f>
        <v>Tr12x3</v>
      </c>
      <c r="E570" s="24" t="str">
        <f>'120Nm 22mm 1.52m-min'!D167</f>
        <v>Tr</v>
      </c>
      <c r="F570" s="35">
        <f>'120Nm 22mm 1.52m-min'!E167</f>
        <v>12</v>
      </c>
      <c r="G570" s="14" t="e">
        <f>'120Nm 22mm 1.52m-min'!F167</f>
        <v>#N/A</v>
      </c>
      <c r="H570" s="41">
        <f>'120Nm 22mm 1.52m-min'!G167</f>
        <v>3</v>
      </c>
      <c r="I570" s="24" t="str">
        <f>'120Nm 22mm 1.52m-min'!H167</f>
        <v>W300</v>
      </c>
      <c r="J570" s="35">
        <f>'120Nm 22mm 1.52m-min'!I167</f>
        <v>28</v>
      </c>
      <c r="K570" s="35">
        <f>'120Nm 22mm 1.52m-min'!J167</f>
        <v>35</v>
      </c>
      <c r="L570" s="25">
        <f>'120Nm 22mm 1.52m-min'!K167</f>
        <v>14.11</v>
      </c>
      <c r="M570" s="24" t="str">
        <f>'120Nm 22mm 1.52m-min'!L167</f>
        <v>Acciaio C15</v>
      </c>
      <c r="N570" s="25">
        <f>'120Nm 22mm 1.52m-min'!M167</f>
        <v>16.7</v>
      </c>
      <c r="O570" s="37">
        <f>'120Nm 22mm 1.52m-min'!N167</f>
        <v>120</v>
      </c>
      <c r="P570" s="41">
        <f>'120Nm 22mm 1.52m-min'!O167</f>
        <v>22</v>
      </c>
      <c r="Q570" s="46">
        <f>'120Nm 22mm 1.52m-min'!P167</f>
        <v>1.5209999999999999</v>
      </c>
      <c r="R570" s="14">
        <f>'120Nm 22mm 1.52m-min'!Q167</f>
        <v>513.33333333333337</v>
      </c>
      <c r="S570" s="26">
        <f>'120Nm 22mm 1.52m-min'!R167</f>
        <v>1</v>
      </c>
      <c r="T570" s="24"/>
      <c r="U570" s="24"/>
    </row>
    <row r="571" spans="1:21" hidden="1" x14ac:dyDescent="0.25">
      <c r="A571" s="24">
        <f>'240Nm 11mm 0.76m-min'!A167</f>
        <v>992114</v>
      </c>
      <c r="B571" s="51">
        <f>Table156[[#This Row],[Durata d''esercizio min. Doppie corse]]/(Cycle_max*60*24)</f>
        <v>19.684801587301589</v>
      </c>
      <c r="C571" s="49">
        <f>'240Nm 11mm 0.76m-min'!B167</f>
        <v>0.65700000000000003</v>
      </c>
      <c r="D571" s="24" t="str">
        <f>'240Nm 11mm 0.76m-min'!C167</f>
        <v>Tr12x3</v>
      </c>
      <c r="E571" s="24" t="str">
        <f>'240Nm 11mm 0.76m-min'!D167</f>
        <v>Tr</v>
      </c>
      <c r="F571" s="35">
        <f>'240Nm 11mm 0.76m-min'!E167</f>
        <v>12</v>
      </c>
      <c r="G571" s="14" t="e">
        <f>'240Nm 11mm 0.76m-min'!F167</f>
        <v>#N/A</v>
      </c>
      <c r="H571" s="41">
        <f>'240Nm 11mm 0.76m-min'!G167</f>
        <v>3</v>
      </c>
      <c r="I571" s="24" t="str">
        <f>'240Nm 11mm 0.76m-min'!H167</f>
        <v>W300</v>
      </c>
      <c r="J571" s="35">
        <f>'240Nm 11mm 0.76m-min'!I167</f>
        <v>28</v>
      </c>
      <c r="K571" s="35">
        <f>'240Nm 11mm 0.76m-min'!J167</f>
        <v>35</v>
      </c>
      <c r="L571" s="25">
        <f>'240Nm 11mm 0.76m-min'!K167</f>
        <v>14.11</v>
      </c>
      <c r="M571" s="24" t="str">
        <f>'240Nm 11mm 0.76m-min'!L167</f>
        <v>Acciaio C15</v>
      </c>
      <c r="N571" s="25">
        <f>'240Nm 11mm 0.76m-min'!M167</f>
        <v>16.7</v>
      </c>
      <c r="O571" s="37">
        <f>'240Nm 11mm 0.76m-min'!N167</f>
        <v>240</v>
      </c>
      <c r="P571" s="41">
        <f>'240Nm 11mm 0.76m-min'!O167</f>
        <v>11</v>
      </c>
      <c r="Q571" s="46">
        <f>'240Nm 11mm 0.76m-min'!P167</f>
        <v>0.76049999999999995</v>
      </c>
      <c r="R571" s="14">
        <f>'240Nm 11mm 0.76m-min'!Q167</f>
        <v>256.66666666666669</v>
      </c>
      <c r="S571" s="26">
        <f>'240Nm 11mm 0.76m-min'!R167</f>
        <v>1</v>
      </c>
      <c r="T571" s="24"/>
      <c r="U571" s="24"/>
    </row>
    <row r="572" spans="1:21" hidden="1" x14ac:dyDescent="0.25">
      <c r="A572" s="24">
        <f>'80Nm 33mm 2.28m-min'!A166</f>
        <v>974430</v>
      </c>
      <c r="B572" s="51">
        <f>Table156[[#This Row],[Durata d''esercizio min. Doppie corse]]/(Cycle_max*60*24)</f>
        <v>19.333928571428572</v>
      </c>
      <c r="C572" s="49">
        <f>'80Nm 33mm 2.28m-min'!B166</f>
        <v>0.25900000000000001</v>
      </c>
      <c r="D572" s="24" t="str">
        <f>'80Nm 33mm 2.28m-min'!C166</f>
        <v>Tr12x3</v>
      </c>
      <c r="E572" s="24" t="str">
        <f>'80Nm 33mm 2.28m-min'!D166</f>
        <v>Tr</v>
      </c>
      <c r="F572" s="35">
        <f>'80Nm 33mm 2.28m-min'!E166</f>
        <v>12</v>
      </c>
      <c r="G572" s="14" t="e">
        <f>'80Nm 33mm 2.28m-min'!F166</f>
        <v>#N/A</v>
      </c>
      <c r="H572" s="41">
        <f>'80Nm 33mm 2.28m-min'!G166</f>
        <v>3</v>
      </c>
      <c r="I572" s="24" t="str">
        <f>'80Nm 33mm 2.28m-min'!H166</f>
        <v>R</v>
      </c>
      <c r="J572" s="35">
        <f>'80Nm 33mm 2.28m-min'!I166</f>
        <v>28</v>
      </c>
      <c r="K572" s="35">
        <f>'80Nm 33mm 2.28m-min'!J166</f>
        <v>35</v>
      </c>
      <c r="L572" s="25">
        <f>'80Nm 33mm 2.28m-min'!K166</f>
        <v>9.14</v>
      </c>
      <c r="M572" s="24" t="str">
        <f>'80Nm 33mm 2.28m-min'!L166</f>
        <v>Acciaio C15</v>
      </c>
      <c r="N572" s="25">
        <f>'80Nm 33mm 2.28m-min'!M166</f>
        <v>16.7</v>
      </c>
      <c r="O572" s="37">
        <f>'80Nm 33mm 2.28m-min'!N166</f>
        <v>80</v>
      </c>
      <c r="P572" s="41">
        <f>'80Nm 33mm 2.28m-min'!O166</f>
        <v>33</v>
      </c>
      <c r="Q572" s="46">
        <f>'80Nm 33mm 2.28m-min'!P166</f>
        <v>2.2810000000000001</v>
      </c>
      <c r="R572" s="14">
        <f>'80Nm 33mm 2.28m-min'!Q166</f>
        <v>770</v>
      </c>
      <c r="S572" s="26">
        <f>'80Nm 33mm 2.28m-min'!R166</f>
        <v>1</v>
      </c>
      <c r="T572" s="24"/>
      <c r="U572" s="24"/>
    </row>
    <row r="573" spans="1:21" hidden="1" x14ac:dyDescent="0.25">
      <c r="A573" s="24">
        <f>'120Nm 22mm 1.52m-min'!A168</f>
        <v>974430</v>
      </c>
      <c r="B573" s="51">
        <f>Table156[[#This Row],[Durata d''esercizio min. Doppie corse]]/(Cycle_max*60*24)</f>
        <v>19.333928571428572</v>
      </c>
      <c r="C573" s="49">
        <f>'120Nm 22mm 1.52m-min'!B168</f>
        <v>0.35799999999999998</v>
      </c>
      <c r="D573" s="24" t="str">
        <f>'120Nm 22mm 1.52m-min'!C168</f>
        <v>Tr12x3</v>
      </c>
      <c r="E573" s="24" t="str">
        <f>'120Nm 22mm 1.52m-min'!D168</f>
        <v>Tr</v>
      </c>
      <c r="F573" s="35">
        <f>'120Nm 22mm 1.52m-min'!E168</f>
        <v>12</v>
      </c>
      <c r="G573" s="14" t="e">
        <f>'120Nm 22mm 1.52m-min'!F168</f>
        <v>#N/A</v>
      </c>
      <c r="H573" s="41">
        <f>'120Nm 22mm 1.52m-min'!G168</f>
        <v>3</v>
      </c>
      <c r="I573" s="24" t="str">
        <f>'120Nm 22mm 1.52m-min'!H168</f>
        <v>R</v>
      </c>
      <c r="J573" s="35">
        <f>'120Nm 22mm 1.52m-min'!I168</f>
        <v>28</v>
      </c>
      <c r="K573" s="35">
        <f>'120Nm 22mm 1.52m-min'!J168</f>
        <v>35</v>
      </c>
      <c r="L573" s="25">
        <f>'120Nm 22mm 1.52m-min'!K168</f>
        <v>9.14</v>
      </c>
      <c r="M573" s="24" t="str">
        <f>'120Nm 22mm 1.52m-min'!L168</f>
        <v>Acciaio C15</v>
      </c>
      <c r="N573" s="25">
        <f>'120Nm 22mm 1.52m-min'!M168</f>
        <v>16.7</v>
      </c>
      <c r="O573" s="37">
        <f>'120Nm 22mm 1.52m-min'!N168</f>
        <v>120</v>
      </c>
      <c r="P573" s="41">
        <f>'120Nm 22mm 1.52m-min'!O168</f>
        <v>22</v>
      </c>
      <c r="Q573" s="46">
        <f>'120Nm 22mm 1.52m-min'!P168</f>
        <v>1.5209999999999999</v>
      </c>
      <c r="R573" s="14">
        <f>'120Nm 22mm 1.52m-min'!Q168</f>
        <v>513.33333333333337</v>
      </c>
      <c r="S573" s="26">
        <f>'120Nm 22mm 1.52m-min'!R168</f>
        <v>1</v>
      </c>
      <c r="T573" s="24"/>
      <c r="U573" s="24"/>
    </row>
    <row r="574" spans="1:21" hidden="1" x14ac:dyDescent="0.25">
      <c r="A574" s="24">
        <f>'240Nm 11mm 0.76m-min'!A168</f>
        <v>974430</v>
      </c>
      <c r="B574" s="51">
        <f>Table156[[#This Row],[Durata d''esercizio min. Doppie corse]]/(Cycle_max*60*24)</f>
        <v>19.333928571428572</v>
      </c>
      <c r="C574" s="49">
        <f>'240Nm 11mm 0.76m-min'!B168</f>
        <v>0.65700000000000003</v>
      </c>
      <c r="D574" s="24" t="str">
        <f>'240Nm 11mm 0.76m-min'!C168</f>
        <v>Tr12x3</v>
      </c>
      <c r="E574" s="24" t="str">
        <f>'240Nm 11mm 0.76m-min'!D168</f>
        <v>Tr</v>
      </c>
      <c r="F574" s="35">
        <f>'240Nm 11mm 0.76m-min'!E168</f>
        <v>12</v>
      </c>
      <c r="G574" s="14" t="e">
        <f>'240Nm 11mm 0.76m-min'!F168</f>
        <v>#N/A</v>
      </c>
      <c r="H574" s="41">
        <f>'240Nm 11mm 0.76m-min'!G168</f>
        <v>3</v>
      </c>
      <c r="I574" s="24" t="str">
        <f>'240Nm 11mm 0.76m-min'!H168</f>
        <v>R</v>
      </c>
      <c r="J574" s="35">
        <f>'240Nm 11mm 0.76m-min'!I168</f>
        <v>28</v>
      </c>
      <c r="K574" s="35">
        <f>'240Nm 11mm 0.76m-min'!J168</f>
        <v>35</v>
      </c>
      <c r="L574" s="25">
        <f>'240Nm 11mm 0.76m-min'!K168</f>
        <v>9.14</v>
      </c>
      <c r="M574" s="24" t="str">
        <f>'240Nm 11mm 0.76m-min'!L168</f>
        <v>Acciaio C15</v>
      </c>
      <c r="N574" s="25">
        <f>'240Nm 11mm 0.76m-min'!M168</f>
        <v>16.7</v>
      </c>
      <c r="O574" s="37">
        <f>'240Nm 11mm 0.76m-min'!N168</f>
        <v>240</v>
      </c>
      <c r="P574" s="41">
        <f>'240Nm 11mm 0.76m-min'!O168</f>
        <v>11</v>
      </c>
      <c r="Q574" s="46">
        <f>'240Nm 11mm 0.76m-min'!P168</f>
        <v>0.76049999999999995</v>
      </c>
      <c r="R574" s="14">
        <f>'240Nm 11mm 0.76m-min'!Q168</f>
        <v>256.66666666666669</v>
      </c>
      <c r="S574" s="26">
        <f>'240Nm 11mm 0.76m-min'!R168</f>
        <v>1</v>
      </c>
      <c r="T574" s="24"/>
      <c r="U574" s="24"/>
    </row>
    <row r="575" spans="1:21" hidden="1" x14ac:dyDescent="0.25">
      <c r="A575" s="24">
        <f>'80Nm 33mm 2.28m-min'!A167</f>
        <v>915703</v>
      </c>
      <c r="B575" s="51">
        <f>Table156[[#This Row],[Durata d''esercizio min. Doppie corse]]/(Cycle_max*60*24)</f>
        <v>18.168710317460317</v>
      </c>
      <c r="C575" s="49">
        <f>'80Nm 33mm 2.28m-min'!B167</f>
        <v>0.66600000000000004</v>
      </c>
      <c r="D575" s="24" t="str">
        <f>'80Nm 33mm 2.28m-min'!C167</f>
        <v>Ds8x24</v>
      </c>
      <c r="E575" s="24" t="str">
        <f>'80Nm 33mm 2.28m-min'!D167</f>
        <v>Ds</v>
      </c>
      <c r="F575" s="35">
        <f>'80Nm 33mm 2.28m-min'!E167</f>
        <v>8</v>
      </c>
      <c r="G575" s="14" t="e">
        <f>'80Nm 33mm 2.28m-min'!F167</f>
        <v>#N/A</v>
      </c>
      <c r="H575" s="41">
        <f>'80Nm 33mm 2.28m-min'!G167</f>
        <v>24</v>
      </c>
      <c r="I575" s="24" t="str">
        <f>'80Nm 33mm 2.28m-min'!H167</f>
        <v>J</v>
      </c>
      <c r="J575" s="35">
        <f>'80Nm 33mm 2.28m-min'!I167</f>
        <v>20</v>
      </c>
      <c r="K575" s="35">
        <f>'80Nm 33mm 2.28m-min'!J167</f>
        <v>20</v>
      </c>
      <c r="L575" s="25" t="str">
        <f>'80Nm 33mm 2.28m-min'!K167</f>
        <v>Su richiesta</v>
      </c>
      <c r="M575" s="24" t="str">
        <f>'80Nm 33mm 2.28m-min'!L167</f>
        <v>Acciaio inox</v>
      </c>
      <c r="N575" s="25" t="str">
        <f>'80Nm 33mm 2.28m-min'!M167</f>
        <v>Su richiesta</v>
      </c>
      <c r="O575" s="37">
        <f>'80Nm 33mm 2.28m-min'!N167</f>
        <v>80</v>
      </c>
      <c r="P575" s="41">
        <f>'80Nm 33mm 2.28m-min'!O167</f>
        <v>33</v>
      </c>
      <c r="Q575" s="46">
        <f>'80Nm 33mm 2.28m-min'!P167</f>
        <v>2.2810000000000001</v>
      </c>
      <c r="R575" s="14">
        <f>'80Nm 33mm 2.28m-min'!Q167</f>
        <v>96.25</v>
      </c>
      <c r="S575" s="26">
        <f>'80Nm 33mm 2.28m-min'!R167</f>
        <v>1</v>
      </c>
      <c r="T575" s="24"/>
      <c r="U575" s="24"/>
    </row>
    <row r="576" spans="1:21" hidden="1" x14ac:dyDescent="0.25">
      <c r="A576" s="24">
        <f>'120Nm 22mm 1.52m-min'!A169</f>
        <v>915703</v>
      </c>
      <c r="B576" s="51">
        <f>Table156[[#This Row],[Durata d''esercizio min. Doppie corse]]/(Cycle_max*60*24)</f>
        <v>18.168710317460317</v>
      </c>
      <c r="C576" s="49">
        <f>'120Nm 22mm 1.52m-min'!B169</f>
        <v>0.96899999999999997</v>
      </c>
      <c r="D576" s="24" t="str">
        <f>'120Nm 22mm 1.52m-min'!C169</f>
        <v>Ds8x24</v>
      </c>
      <c r="E576" s="24" t="str">
        <f>'120Nm 22mm 1.52m-min'!D169</f>
        <v>Ds</v>
      </c>
      <c r="F576" s="35">
        <f>'120Nm 22mm 1.52m-min'!E169</f>
        <v>8</v>
      </c>
      <c r="G576" s="14" t="e">
        <f>'120Nm 22mm 1.52m-min'!F169</f>
        <v>#N/A</v>
      </c>
      <c r="H576" s="41">
        <f>'120Nm 22mm 1.52m-min'!G169</f>
        <v>24</v>
      </c>
      <c r="I576" s="24" t="str">
        <f>'120Nm 22mm 1.52m-min'!H169</f>
        <v>J</v>
      </c>
      <c r="J576" s="35">
        <f>'120Nm 22mm 1.52m-min'!I169</f>
        <v>20</v>
      </c>
      <c r="K576" s="35">
        <f>'120Nm 22mm 1.52m-min'!J169</f>
        <v>20</v>
      </c>
      <c r="L576" s="25" t="str">
        <f>'120Nm 22mm 1.52m-min'!K169</f>
        <v>Su richiesta</v>
      </c>
      <c r="M576" s="24" t="str">
        <f>'120Nm 22mm 1.52m-min'!L169</f>
        <v>Acciaio inox</v>
      </c>
      <c r="N576" s="25" t="str">
        <f>'120Nm 22mm 1.52m-min'!M169</f>
        <v>Su richiesta</v>
      </c>
      <c r="O576" s="37">
        <f>'120Nm 22mm 1.52m-min'!N169</f>
        <v>120</v>
      </c>
      <c r="P576" s="41">
        <f>'120Nm 22mm 1.52m-min'!O169</f>
        <v>22</v>
      </c>
      <c r="Q576" s="46">
        <f>'120Nm 22mm 1.52m-min'!P169</f>
        <v>1.5209999999999999</v>
      </c>
      <c r="R576" s="14">
        <f>'120Nm 22mm 1.52m-min'!Q169</f>
        <v>64.166666666666671</v>
      </c>
      <c r="S576" s="26">
        <f>'120Nm 22mm 1.52m-min'!R169</f>
        <v>1</v>
      </c>
      <c r="T576" s="24"/>
      <c r="U576" s="24"/>
    </row>
    <row r="577" spans="1:21" hidden="1" x14ac:dyDescent="0.25">
      <c r="A577" s="24">
        <f>'240Nm 11mm 0.76m-min'!A169</f>
        <v>915703</v>
      </c>
      <c r="B577" s="51">
        <f>Table156[[#This Row],[Durata d''esercizio min. Doppie corse]]/(Cycle_max*60*24)</f>
        <v>18.168710317460317</v>
      </c>
      <c r="C577" s="49">
        <f>'240Nm 11mm 0.76m-min'!B169</f>
        <v>1.879</v>
      </c>
      <c r="D577" s="24" t="str">
        <f>'240Nm 11mm 0.76m-min'!C169</f>
        <v>Ds8x24</v>
      </c>
      <c r="E577" s="24" t="str">
        <f>'240Nm 11mm 0.76m-min'!D169</f>
        <v>Ds</v>
      </c>
      <c r="F577" s="35">
        <f>'240Nm 11mm 0.76m-min'!E169</f>
        <v>8</v>
      </c>
      <c r="G577" s="14" t="e">
        <f>'240Nm 11mm 0.76m-min'!F169</f>
        <v>#N/A</v>
      </c>
      <c r="H577" s="41">
        <f>'240Nm 11mm 0.76m-min'!G169</f>
        <v>24</v>
      </c>
      <c r="I577" s="24" t="str">
        <f>'240Nm 11mm 0.76m-min'!H169</f>
        <v>J</v>
      </c>
      <c r="J577" s="35">
        <f>'240Nm 11mm 0.76m-min'!I169</f>
        <v>20</v>
      </c>
      <c r="K577" s="35">
        <f>'240Nm 11mm 0.76m-min'!J169</f>
        <v>20</v>
      </c>
      <c r="L577" s="25" t="str">
        <f>'240Nm 11mm 0.76m-min'!K169</f>
        <v>Su richiesta</v>
      </c>
      <c r="M577" s="24" t="str">
        <f>'240Nm 11mm 0.76m-min'!L169</f>
        <v>Acciaio inox</v>
      </c>
      <c r="N577" s="25" t="str">
        <f>'240Nm 11mm 0.76m-min'!M169</f>
        <v>Su richiesta</v>
      </c>
      <c r="O577" s="37">
        <f>'240Nm 11mm 0.76m-min'!N169</f>
        <v>240</v>
      </c>
      <c r="P577" s="41">
        <f>'240Nm 11mm 0.76m-min'!O169</f>
        <v>11</v>
      </c>
      <c r="Q577" s="46">
        <f>'240Nm 11mm 0.76m-min'!P169</f>
        <v>0.76049999999999995</v>
      </c>
      <c r="R577" s="14">
        <f>'240Nm 11mm 0.76m-min'!Q169</f>
        <v>32.083333333333336</v>
      </c>
      <c r="S577" s="26">
        <f>'240Nm 11mm 0.76m-min'!R169</f>
        <v>1</v>
      </c>
      <c r="T577" s="24"/>
      <c r="U577" s="24"/>
    </row>
    <row r="578" spans="1:21" hidden="1" x14ac:dyDescent="0.25">
      <c r="A578" s="24">
        <f>'80Nm 33mm 2.28m-min'!A168</f>
        <v>885470</v>
      </c>
      <c r="B578" s="51">
        <f>Table156[[#This Row],[Durata d''esercizio min. Doppie corse]]/(Cycle_max*60*24)</f>
        <v>17.568849206349206</v>
      </c>
      <c r="C578" s="49">
        <f>'80Nm 33mm 2.28m-min'!B168</f>
        <v>0.23200000000000001</v>
      </c>
      <c r="D578" s="24" t="str">
        <f>'80Nm 33mm 2.28m-min'!C168</f>
        <v>Ds635x508</v>
      </c>
      <c r="E578" s="24" t="str">
        <f>'80Nm 33mm 2.28m-min'!D168</f>
        <v>Ds</v>
      </c>
      <c r="F578" s="35">
        <f>'80Nm 33mm 2.28m-min'!E168</f>
        <v>635</v>
      </c>
      <c r="G578" s="14" t="e">
        <f>'80Nm 33mm 2.28m-min'!F168</f>
        <v>#N/A</v>
      </c>
      <c r="H578" s="41">
        <f>'80Nm 33mm 2.28m-min'!G168</f>
        <v>508</v>
      </c>
      <c r="I578" s="24" t="str">
        <f>'80Nm 33mm 2.28m-min'!H168</f>
        <v>J</v>
      </c>
      <c r="J578" s="35">
        <f>'80Nm 33mm 2.28m-min'!I168</f>
        <v>13</v>
      </c>
      <c r="K578" s="35">
        <f>'80Nm 33mm 2.28m-min'!J168</f>
        <v>15</v>
      </c>
      <c r="L578" s="25">
        <f>'80Nm 33mm 2.28m-min'!K168</f>
        <v>16.579999999999998</v>
      </c>
      <c r="M578" s="24" t="str">
        <f>'80Nm 33mm 2.28m-min'!L168</f>
        <v>Acciaio inox</v>
      </c>
      <c r="N578" s="25">
        <f>'80Nm 33mm 2.28m-min'!M168</f>
        <v>44.48</v>
      </c>
      <c r="O578" s="37">
        <f>'80Nm 33mm 2.28m-min'!N168</f>
        <v>80</v>
      </c>
      <c r="P578" s="41">
        <f>'80Nm 33mm 2.28m-min'!O168</f>
        <v>33</v>
      </c>
      <c r="Q578" s="46">
        <f>'80Nm 33mm 2.28m-min'!P168</f>
        <v>2.2810000000000001</v>
      </c>
      <c r="R578" s="14">
        <f>'80Nm 33mm 2.28m-min'!Q168</f>
        <v>4.5472440944881889</v>
      </c>
      <c r="S578" s="26">
        <f>'80Nm 33mm 2.28m-min'!R168</f>
        <v>1</v>
      </c>
      <c r="T578" s="24"/>
      <c r="U578" s="24"/>
    </row>
    <row r="579" spans="1:21" hidden="1" x14ac:dyDescent="0.25">
      <c r="A579" s="24">
        <f>'120Nm 22mm 1.52m-min'!A170</f>
        <v>885470</v>
      </c>
      <c r="B579" s="51">
        <f>Table156[[#This Row],[Durata d''esercizio min. Doppie corse]]/(Cycle_max*60*24)</f>
        <v>17.568849206349206</v>
      </c>
      <c r="C579" s="49">
        <f>'120Nm 22mm 1.52m-min'!B170</f>
        <v>0.318</v>
      </c>
      <c r="D579" s="24" t="str">
        <f>'120Nm 22mm 1.52m-min'!C170</f>
        <v>Ds635x508</v>
      </c>
      <c r="E579" s="24" t="str">
        <f>'120Nm 22mm 1.52m-min'!D170</f>
        <v>Ds</v>
      </c>
      <c r="F579" s="35">
        <f>'120Nm 22mm 1.52m-min'!E170</f>
        <v>635</v>
      </c>
      <c r="G579" s="14" t="e">
        <f>'120Nm 22mm 1.52m-min'!F170</f>
        <v>#N/A</v>
      </c>
      <c r="H579" s="41">
        <f>'120Nm 22mm 1.52m-min'!G170</f>
        <v>508</v>
      </c>
      <c r="I579" s="24" t="str">
        <f>'120Nm 22mm 1.52m-min'!H170</f>
        <v>J</v>
      </c>
      <c r="J579" s="35">
        <f>'120Nm 22mm 1.52m-min'!I170</f>
        <v>13</v>
      </c>
      <c r="K579" s="35">
        <f>'120Nm 22mm 1.52m-min'!J170</f>
        <v>15</v>
      </c>
      <c r="L579" s="25">
        <f>'120Nm 22mm 1.52m-min'!K170</f>
        <v>16.579999999999998</v>
      </c>
      <c r="M579" s="24" t="str">
        <f>'120Nm 22mm 1.52m-min'!L170</f>
        <v>Acciaio inox</v>
      </c>
      <c r="N579" s="25">
        <f>'120Nm 22mm 1.52m-min'!M170</f>
        <v>44.48</v>
      </c>
      <c r="O579" s="37">
        <f>'120Nm 22mm 1.52m-min'!N170</f>
        <v>120</v>
      </c>
      <c r="P579" s="41">
        <f>'120Nm 22mm 1.52m-min'!O170</f>
        <v>22</v>
      </c>
      <c r="Q579" s="46">
        <f>'120Nm 22mm 1.52m-min'!P170</f>
        <v>1.5209999999999999</v>
      </c>
      <c r="R579" s="14">
        <f>'120Nm 22mm 1.52m-min'!Q170</f>
        <v>3.0314960629921259</v>
      </c>
      <c r="S579" s="26">
        <f>'120Nm 22mm 1.52m-min'!R170</f>
        <v>1</v>
      </c>
      <c r="T579" s="24"/>
      <c r="U579" s="24"/>
    </row>
    <row r="580" spans="1:21" hidden="1" x14ac:dyDescent="0.25">
      <c r="A580" s="24">
        <f>'240Nm 11mm 0.76m-min'!A170</f>
        <v>885470</v>
      </c>
      <c r="B580" s="51">
        <f>Table156[[#This Row],[Durata d''esercizio min. Doppie corse]]/(Cycle_max*60*24)</f>
        <v>17.568849206349206</v>
      </c>
      <c r="C580" s="49">
        <f>'240Nm 11mm 0.76m-min'!B170</f>
        <v>0.57599999999999996</v>
      </c>
      <c r="D580" s="24" t="str">
        <f>'240Nm 11mm 0.76m-min'!C170</f>
        <v>Ds635x508</v>
      </c>
      <c r="E580" s="24" t="str">
        <f>'240Nm 11mm 0.76m-min'!D170</f>
        <v>Ds</v>
      </c>
      <c r="F580" s="35">
        <f>'240Nm 11mm 0.76m-min'!E170</f>
        <v>635</v>
      </c>
      <c r="G580" s="14" t="e">
        <f>'240Nm 11mm 0.76m-min'!F170</f>
        <v>#N/A</v>
      </c>
      <c r="H580" s="41">
        <f>'240Nm 11mm 0.76m-min'!G170</f>
        <v>508</v>
      </c>
      <c r="I580" s="24" t="str">
        <f>'240Nm 11mm 0.76m-min'!H170</f>
        <v>J</v>
      </c>
      <c r="J580" s="35">
        <f>'240Nm 11mm 0.76m-min'!I170</f>
        <v>13</v>
      </c>
      <c r="K580" s="35">
        <f>'240Nm 11mm 0.76m-min'!J170</f>
        <v>15</v>
      </c>
      <c r="L580" s="25">
        <f>'240Nm 11mm 0.76m-min'!K170</f>
        <v>16.579999999999998</v>
      </c>
      <c r="M580" s="24" t="str">
        <f>'240Nm 11mm 0.76m-min'!L170</f>
        <v>Acciaio inox</v>
      </c>
      <c r="N580" s="25">
        <f>'240Nm 11mm 0.76m-min'!M170</f>
        <v>44.48</v>
      </c>
      <c r="O580" s="37">
        <f>'240Nm 11mm 0.76m-min'!N170</f>
        <v>240</v>
      </c>
      <c r="P580" s="41">
        <f>'240Nm 11mm 0.76m-min'!O170</f>
        <v>11</v>
      </c>
      <c r="Q580" s="46">
        <f>'240Nm 11mm 0.76m-min'!P170</f>
        <v>0.76049999999999995</v>
      </c>
      <c r="R580" s="14">
        <f>'240Nm 11mm 0.76m-min'!Q170</f>
        <v>1.515748031496063</v>
      </c>
      <c r="S580" s="26">
        <f>'240Nm 11mm 0.76m-min'!R170</f>
        <v>1</v>
      </c>
      <c r="T580" s="24"/>
      <c r="U580" s="24"/>
    </row>
    <row r="581" spans="1:21" hidden="1" x14ac:dyDescent="0.25">
      <c r="A581" s="24">
        <f>'80Nm 33mm 2.28m-min'!A169</f>
        <v>751771</v>
      </c>
      <c r="B581" s="51">
        <f>Table156[[#This Row],[Durata d''esercizio min. Doppie corse]]/(Cycle_max*60*24)</f>
        <v>14.916091269841269</v>
      </c>
      <c r="C581" s="49">
        <f>'80Nm 33mm 2.28m-min'!B169</f>
        <v>0.33400000000000002</v>
      </c>
      <c r="D581" s="24" t="str">
        <f>'80Nm 33mm 2.28m-min'!C169</f>
        <v>Ds8x10</v>
      </c>
      <c r="E581" s="24" t="str">
        <f>'80Nm 33mm 2.28m-min'!D169</f>
        <v>Ds</v>
      </c>
      <c r="F581" s="35">
        <f>'80Nm 33mm 2.28m-min'!E169</f>
        <v>8</v>
      </c>
      <c r="G581" s="14" t="e">
        <f>'80Nm 33mm 2.28m-min'!F169</f>
        <v>#N/A</v>
      </c>
      <c r="H581" s="41">
        <f>'80Nm 33mm 2.28m-min'!G169</f>
        <v>10</v>
      </c>
      <c r="I581" s="24" t="str">
        <f>'80Nm 33mm 2.28m-min'!H169</f>
        <v>R</v>
      </c>
      <c r="J581" s="35">
        <f>'80Nm 33mm 2.28m-min'!I169</f>
        <v>20</v>
      </c>
      <c r="K581" s="35">
        <f>'80Nm 33mm 2.28m-min'!J169</f>
        <v>20</v>
      </c>
      <c r="L581" s="25">
        <f>'80Nm 33mm 2.28m-min'!K169</f>
        <v>16.71</v>
      </c>
      <c r="M581" s="24" t="str">
        <f>'80Nm 33mm 2.28m-min'!L169</f>
        <v>Acciaio inox</v>
      </c>
      <c r="N581" s="25">
        <f>'80Nm 33mm 2.28m-min'!M169</f>
        <v>60.98</v>
      </c>
      <c r="O581" s="37">
        <f>'80Nm 33mm 2.28m-min'!N169</f>
        <v>80</v>
      </c>
      <c r="P581" s="41">
        <f>'80Nm 33mm 2.28m-min'!O169</f>
        <v>33</v>
      </c>
      <c r="Q581" s="46">
        <f>'80Nm 33mm 2.28m-min'!P169</f>
        <v>2.2810000000000001</v>
      </c>
      <c r="R581" s="14">
        <f>'80Nm 33mm 2.28m-min'!Q169</f>
        <v>231</v>
      </c>
      <c r="S581" s="26">
        <f>'80Nm 33mm 2.28m-min'!R169</f>
        <v>1</v>
      </c>
      <c r="T581" s="24"/>
      <c r="U581" s="24"/>
    </row>
    <row r="582" spans="1:21" hidden="1" x14ac:dyDescent="0.25">
      <c r="A582" s="24">
        <f>'80Nm 33mm 2.28m-min'!A170</f>
        <v>751771</v>
      </c>
      <c r="B582" s="51">
        <f>Table156[[#This Row],[Durata d''esercizio min. Doppie corse]]/(Cycle_max*60*24)</f>
        <v>14.916091269841269</v>
      </c>
      <c r="C582" s="49">
        <f>'80Nm 33mm 2.28m-min'!B170</f>
        <v>0.44500000000000001</v>
      </c>
      <c r="D582" s="24" t="str">
        <f>'80Nm 33mm 2.28m-min'!C170</f>
        <v>Ds8x15</v>
      </c>
      <c r="E582" s="24" t="str">
        <f>'80Nm 33mm 2.28m-min'!D170</f>
        <v>Ds</v>
      </c>
      <c r="F582" s="35">
        <f>'80Nm 33mm 2.28m-min'!E170</f>
        <v>8</v>
      </c>
      <c r="G582" s="14" t="e">
        <f>'80Nm 33mm 2.28m-min'!F170</f>
        <v>#N/A</v>
      </c>
      <c r="H582" s="41">
        <f>'80Nm 33mm 2.28m-min'!G170</f>
        <v>15</v>
      </c>
      <c r="I582" s="24" t="str">
        <f>'80Nm 33mm 2.28m-min'!H170</f>
        <v>R</v>
      </c>
      <c r="J582" s="35">
        <f>'80Nm 33mm 2.28m-min'!I170</f>
        <v>20</v>
      </c>
      <c r="K582" s="35">
        <f>'80Nm 33mm 2.28m-min'!J170</f>
        <v>20</v>
      </c>
      <c r="L582" s="25">
        <f>'80Nm 33mm 2.28m-min'!K170</f>
        <v>16.71</v>
      </c>
      <c r="M582" s="24" t="str">
        <f>'80Nm 33mm 2.28m-min'!L170</f>
        <v>Acciaio inox</v>
      </c>
      <c r="N582" s="25">
        <f>'80Nm 33mm 2.28m-min'!M170</f>
        <v>60.98</v>
      </c>
      <c r="O582" s="37">
        <f>'80Nm 33mm 2.28m-min'!N170</f>
        <v>80</v>
      </c>
      <c r="P582" s="41">
        <f>'80Nm 33mm 2.28m-min'!O170</f>
        <v>33</v>
      </c>
      <c r="Q582" s="46">
        <f>'80Nm 33mm 2.28m-min'!P170</f>
        <v>2.2810000000000001</v>
      </c>
      <c r="R582" s="14">
        <f>'80Nm 33mm 2.28m-min'!Q170</f>
        <v>154</v>
      </c>
      <c r="S582" s="26">
        <f>'80Nm 33mm 2.28m-min'!R170</f>
        <v>1</v>
      </c>
      <c r="T582" s="24"/>
      <c r="U582" s="24"/>
    </row>
    <row r="583" spans="1:21" hidden="1" x14ac:dyDescent="0.25">
      <c r="A583" s="24">
        <f>'120Nm 22mm 1.52m-min'!A171</f>
        <v>751771</v>
      </c>
      <c r="B583" s="51">
        <f>Table156[[#This Row],[Durata d''esercizio min. Doppie corse]]/(Cycle_max*60*24)</f>
        <v>14.916091269841269</v>
      </c>
      <c r="C583" s="49">
        <f>'120Nm 22mm 1.52m-min'!B171</f>
        <v>0.63800000000000001</v>
      </c>
      <c r="D583" s="24" t="str">
        <f>'120Nm 22mm 1.52m-min'!C171</f>
        <v>Ds8x15</v>
      </c>
      <c r="E583" s="24" t="str">
        <f>'120Nm 22mm 1.52m-min'!D171</f>
        <v>Ds</v>
      </c>
      <c r="F583" s="35">
        <f>'120Nm 22mm 1.52m-min'!E171</f>
        <v>8</v>
      </c>
      <c r="G583" s="14" t="e">
        <f>'120Nm 22mm 1.52m-min'!F171</f>
        <v>#N/A</v>
      </c>
      <c r="H583" s="41">
        <f>'120Nm 22mm 1.52m-min'!G171</f>
        <v>15</v>
      </c>
      <c r="I583" s="24" t="str">
        <f>'120Nm 22mm 1.52m-min'!H171</f>
        <v>R</v>
      </c>
      <c r="J583" s="35">
        <f>'120Nm 22mm 1.52m-min'!I171</f>
        <v>20</v>
      </c>
      <c r="K583" s="35">
        <f>'120Nm 22mm 1.52m-min'!J171</f>
        <v>20</v>
      </c>
      <c r="L583" s="25">
        <f>'120Nm 22mm 1.52m-min'!K171</f>
        <v>16.71</v>
      </c>
      <c r="M583" s="24" t="str">
        <f>'120Nm 22mm 1.52m-min'!L171</f>
        <v>Acciaio inox</v>
      </c>
      <c r="N583" s="25">
        <f>'120Nm 22mm 1.52m-min'!M171</f>
        <v>60.98</v>
      </c>
      <c r="O583" s="37">
        <f>'120Nm 22mm 1.52m-min'!N171</f>
        <v>120</v>
      </c>
      <c r="P583" s="41">
        <f>'120Nm 22mm 1.52m-min'!O171</f>
        <v>22</v>
      </c>
      <c r="Q583" s="46">
        <f>'120Nm 22mm 1.52m-min'!P171</f>
        <v>1.5209999999999999</v>
      </c>
      <c r="R583" s="14">
        <f>'120Nm 22mm 1.52m-min'!Q171</f>
        <v>102.66666666666667</v>
      </c>
      <c r="S583" s="26">
        <f>'120Nm 22mm 1.52m-min'!R171</f>
        <v>1</v>
      </c>
      <c r="T583" s="24"/>
      <c r="U583" s="24"/>
    </row>
    <row r="584" spans="1:21" hidden="1" x14ac:dyDescent="0.25">
      <c r="A584" s="24">
        <f>'120Nm 22mm 1.52m-min'!A172</f>
        <v>751771</v>
      </c>
      <c r="B584" s="51">
        <f>Table156[[#This Row],[Durata d''esercizio min. Doppie corse]]/(Cycle_max*60*24)</f>
        <v>14.916091269841269</v>
      </c>
      <c r="C584" s="49">
        <f>'120Nm 22mm 1.52m-min'!B172</f>
        <v>0.47199999999999998</v>
      </c>
      <c r="D584" s="24" t="str">
        <f>'120Nm 22mm 1.52m-min'!C172</f>
        <v>Ds8x10</v>
      </c>
      <c r="E584" s="24" t="str">
        <f>'120Nm 22mm 1.52m-min'!D172</f>
        <v>Ds</v>
      </c>
      <c r="F584" s="35">
        <f>'120Nm 22mm 1.52m-min'!E172</f>
        <v>8</v>
      </c>
      <c r="G584" s="14" t="e">
        <f>'120Nm 22mm 1.52m-min'!F172</f>
        <v>#N/A</v>
      </c>
      <c r="H584" s="41">
        <f>'120Nm 22mm 1.52m-min'!G172</f>
        <v>10</v>
      </c>
      <c r="I584" s="24" t="str">
        <f>'120Nm 22mm 1.52m-min'!H172</f>
        <v>R</v>
      </c>
      <c r="J584" s="35">
        <f>'120Nm 22mm 1.52m-min'!I172</f>
        <v>20</v>
      </c>
      <c r="K584" s="35">
        <f>'120Nm 22mm 1.52m-min'!J172</f>
        <v>20</v>
      </c>
      <c r="L584" s="25">
        <f>'120Nm 22mm 1.52m-min'!K172</f>
        <v>16.71</v>
      </c>
      <c r="M584" s="24" t="str">
        <f>'120Nm 22mm 1.52m-min'!L172</f>
        <v>Acciaio inox</v>
      </c>
      <c r="N584" s="25">
        <f>'120Nm 22mm 1.52m-min'!M172</f>
        <v>60.98</v>
      </c>
      <c r="O584" s="37">
        <f>'120Nm 22mm 1.52m-min'!N172</f>
        <v>120</v>
      </c>
      <c r="P584" s="41">
        <f>'120Nm 22mm 1.52m-min'!O172</f>
        <v>22</v>
      </c>
      <c r="Q584" s="46">
        <f>'120Nm 22mm 1.52m-min'!P172</f>
        <v>1.5209999999999999</v>
      </c>
      <c r="R584" s="14">
        <f>'120Nm 22mm 1.52m-min'!Q172</f>
        <v>154</v>
      </c>
      <c r="S584" s="26">
        <f>'120Nm 22mm 1.52m-min'!R172</f>
        <v>1</v>
      </c>
      <c r="T584" s="24"/>
      <c r="U584" s="24"/>
    </row>
    <row r="585" spans="1:21" hidden="1" x14ac:dyDescent="0.25">
      <c r="A585" s="24">
        <f>'240Nm 11mm 0.76m-min'!A171</f>
        <v>751771</v>
      </c>
      <c r="B585" s="51">
        <f>Table156[[#This Row],[Durata d''esercizio min. Doppie corse]]/(Cycle_max*60*24)</f>
        <v>14.916091269841269</v>
      </c>
      <c r="C585" s="49">
        <f>'240Nm 11mm 0.76m-min'!B171</f>
        <v>1.2150000000000001</v>
      </c>
      <c r="D585" s="24" t="str">
        <f>'240Nm 11mm 0.76m-min'!C171</f>
        <v>Ds8x15</v>
      </c>
      <c r="E585" s="24" t="str">
        <f>'240Nm 11mm 0.76m-min'!D171</f>
        <v>Ds</v>
      </c>
      <c r="F585" s="35">
        <f>'240Nm 11mm 0.76m-min'!E171</f>
        <v>8</v>
      </c>
      <c r="G585" s="14" t="e">
        <f>'240Nm 11mm 0.76m-min'!F171</f>
        <v>#N/A</v>
      </c>
      <c r="H585" s="41">
        <f>'240Nm 11mm 0.76m-min'!G171</f>
        <v>15</v>
      </c>
      <c r="I585" s="24" t="str">
        <f>'240Nm 11mm 0.76m-min'!H171</f>
        <v>R</v>
      </c>
      <c r="J585" s="35">
        <f>'240Nm 11mm 0.76m-min'!I171</f>
        <v>20</v>
      </c>
      <c r="K585" s="35">
        <f>'240Nm 11mm 0.76m-min'!J171</f>
        <v>20</v>
      </c>
      <c r="L585" s="25">
        <f>'240Nm 11mm 0.76m-min'!K171</f>
        <v>16.71</v>
      </c>
      <c r="M585" s="24" t="str">
        <f>'240Nm 11mm 0.76m-min'!L171</f>
        <v>Acciaio inox</v>
      </c>
      <c r="N585" s="25">
        <f>'240Nm 11mm 0.76m-min'!M171</f>
        <v>60.98</v>
      </c>
      <c r="O585" s="37">
        <f>'240Nm 11mm 0.76m-min'!N171</f>
        <v>240</v>
      </c>
      <c r="P585" s="41">
        <f>'240Nm 11mm 0.76m-min'!O171</f>
        <v>11</v>
      </c>
      <c r="Q585" s="46">
        <f>'240Nm 11mm 0.76m-min'!P171</f>
        <v>0.76049999999999995</v>
      </c>
      <c r="R585" s="14">
        <f>'240Nm 11mm 0.76m-min'!Q171</f>
        <v>51.333333333333336</v>
      </c>
      <c r="S585" s="26">
        <f>'240Nm 11mm 0.76m-min'!R171</f>
        <v>1</v>
      </c>
      <c r="T585" s="24"/>
      <c r="U585" s="24"/>
    </row>
    <row r="586" spans="1:21" hidden="1" x14ac:dyDescent="0.25">
      <c r="A586" s="24">
        <f>'240Nm 11mm 0.76m-min'!A172</f>
        <v>751771</v>
      </c>
      <c r="B586" s="51">
        <f>Table156[[#This Row],[Durata d''esercizio min. Doppie corse]]/(Cycle_max*60*24)</f>
        <v>14.916091269841269</v>
      </c>
      <c r="C586" s="49">
        <f>'240Nm 11mm 0.76m-min'!B172</f>
        <v>0.88300000000000001</v>
      </c>
      <c r="D586" s="24" t="str">
        <f>'240Nm 11mm 0.76m-min'!C172</f>
        <v>Ds8x10</v>
      </c>
      <c r="E586" s="24" t="str">
        <f>'240Nm 11mm 0.76m-min'!D172</f>
        <v>Ds</v>
      </c>
      <c r="F586" s="35">
        <f>'240Nm 11mm 0.76m-min'!E172</f>
        <v>8</v>
      </c>
      <c r="G586" s="14" t="e">
        <f>'240Nm 11mm 0.76m-min'!F172</f>
        <v>#N/A</v>
      </c>
      <c r="H586" s="41">
        <f>'240Nm 11mm 0.76m-min'!G172</f>
        <v>10</v>
      </c>
      <c r="I586" s="24" t="str">
        <f>'240Nm 11mm 0.76m-min'!H172</f>
        <v>R</v>
      </c>
      <c r="J586" s="35">
        <f>'240Nm 11mm 0.76m-min'!I172</f>
        <v>20</v>
      </c>
      <c r="K586" s="35">
        <f>'240Nm 11mm 0.76m-min'!J172</f>
        <v>20</v>
      </c>
      <c r="L586" s="25">
        <f>'240Nm 11mm 0.76m-min'!K172</f>
        <v>16.71</v>
      </c>
      <c r="M586" s="24" t="str">
        <f>'240Nm 11mm 0.76m-min'!L172</f>
        <v>Acciaio inox</v>
      </c>
      <c r="N586" s="25">
        <f>'240Nm 11mm 0.76m-min'!M172</f>
        <v>60.98</v>
      </c>
      <c r="O586" s="37">
        <f>'240Nm 11mm 0.76m-min'!N172</f>
        <v>240</v>
      </c>
      <c r="P586" s="41">
        <f>'240Nm 11mm 0.76m-min'!O172</f>
        <v>11</v>
      </c>
      <c r="Q586" s="46">
        <f>'240Nm 11mm 0.76m-min'!P172</f>
        <v>0.76049999999999995</v>
      </c>
      <c r="R586" s="14">
        <f>'240Nm 11mm 0.76m-min'!Q172</f>
        <v>77</v>
      </c>
      <c r="S586" s="26">
        <f>'240Nm 11mm 0.76m-min'!R172</f>
        <v>1</v>
      </c>
      <c r="T586" s="24"/>
      <c r="U586" s="24"/>
    </row>
    <row r="587" spans="1:21" hidden="1" x14ac:dyDescent="0.25">
      <c r="A587" s="24">
        <f>'80Nm 33mm 2.28m-min'!A171</f>
        <v>672396</v>
      </c>
      <c r="B587" s="51">
        <f>Table156[[#This Row],[Durata d''esercizio min. Doppie corse]]/(Cycle_max*60*24)</f>
        <v>13.341190476190476</v>
      </c>
      <c r="C587" s="49">
        <f>'80Nm 33mm 2.28m-min'!B171</f>
        <v>1.5069999999999999</v>
      </c>
      <c r="D587" s="24" t="str">
        <f>'80Nm 33mm 2.28m-min'!C171</f>
        <v>Ds10x50</v>
      </c>
      <c r="E587" s="24" t="str">
        <f>'80Nm 33mm 2.28m-min'!D171</f>
        <v>Ds</v>
      </c>
      <c r="F587" s="35">
        <f>'80Nm 33mm 2.28m-min'!E171</f>
        <v>10</v>
      </c>
      <c r="G587" s="14" t="e">
        <f>'80Nm 33mm 2.28m-min'!F171</f>
        <v>#N/A</v>
      </c>
      <c r="H587" s="41">
        <f>'80Nm 33mm 2.28m-min'!G171</f>
        <v>50</v>
      </c>
      <c r="I587" s="24" t="str">
        <f>'80Nm 33mm 2.28m-min'!H171</f>
        <v>R</v>
      </c>
      <c r="J587" s="35">
        <f>'80Nm 33mm 2.28m-min'!I171</f>
        <v>25</v>
      </c>
      <c r="K587" s="35">
        <f>'80Nm 33mm 2.28m-min'!J171</f>
        <v>25</v>
      </c>
      <c r="L587" s="25">
        <f>'80Nm 33mm 2.28m-min'!K171</f>
        <v>17.45</v>
      </c>
      <c r="M587" s="24" t="str">
        <f>'80Nm 33mm 2.28m-min'!L171</f>
        <v>Acciaio inox</v>
      </c>
      <c r="N587" s="25">
        <f>'80Nm 33mm 2.28m-min'!M171</f>
        <v>77.849999999999994</v>
      </c>
      <c r="O587" s="37">
        <f>'80Nm 33mm 2.28m-min'!N171</f>
        <v>80</v>
      </c>
      <c r="P587" s="41">
        <f>'80Nm 33mm 2.28m-min'!O171</f>
        <v>33</v>
      </c>
      <c r="Q587" s="46">
        <f>'80Nm 33mm 2.28m-min'!P171</f>
        <v>2.2810000000000001</v>
      </c>
      <c r="R587" s="14">
        <f>'80Nm 33mm 2.28m-min'!Q171</f>
        <v>46.2</v>
      </c>
      <c r="S587" s="26">
        <f>'80Nm 33mm 2.28m-min'!R171</f>
        <v>1</v>
      </c>
      <c r="T587" s="24"/>
      <c r="U587" s="24"/>
    </row>
    <row r="588" spans="1:21" hidden="1" x14ac:dyDescent="0.25">
      <c r="A588" s="24">
        <f>'120Nm 22mm 1.52m-min'!A173</f>
        <v>672396</v>
      </c>
      <c r="B588" s="51">
        <f>Table156[[#This Row],[Durata d''esercizio min. Doppie corse]]/(Cycle_max*60*24)</f>
        <v>13.341190476190476</v>
      </c>
      <c r="C588" s="49">
        <f>'120Nm 22mm 1.52m-min'!B173</f>
        <v>2.23</v>
      </c>
      <c r="D588" s="24" t="str">
        <f>'120Nm 22mm 1.52m-min'!C173</f>
        <v>Ds10x50</v>
      </c>
      <c r="E588" s="24" t="str">
        <f>'120Nm 22mm 1.52m-min'!D173</f>
        <v>Ds</v>
      </c>
      <c r="F588" s="35">
        <f>'120Nm 22mm 1.52m-min'!E173</f>
        <v>10</v>
      </c>
      <c r="G588" s="14" t="e">
        <f>'120Nm 22mm 1.52m-min'!F173</f>
        <v>#N/A</v>
      </c>
      <c r="H588" s="41">
        <f>'120Nm 22mm 1.52m-min'!G173</f>
        <v>50</v>
      </c>
      <c r="I588" s="24" t="str">
        <f>'120Nm 22mm 1.52m-min'!H173</f>
        <v>R</v>
      </c>
      <c r="J588" s="35">
        <f>'120Nm 22mm 1.52m-min'!I173</f>
        <v>25</v>
      </c>
      <c r="K588" s="35">
        <f>'120Nm 22mm 1.52m-min'!J173</f>
        <v>25</v>
      </c>
      <c r="L588" s="25">
        <f>'120Nm 22mm 1.52m-min'!K173</f>
        <v>17.45</v>
      </c>
      <c r="M588" s="24" t="str">
        <f>'120Nm 22mm 1.52m-min'!L173</f>
        <v>Acciaio inox</v>
      </c>
      <c r="N588" s="25">
        <f>'120Nm 22mm 1.52m-min'!M173</f>
        <v>77.849999999999994</v>
      </c>
      <c r="O588" s="37">
        <f>'120Nm 22mm 1.52m-min'!N173</f>
        <v>120</v>
      </c>
      <c r="P588" s="41">
        <f>'120Nm 22mm 1.52m-min'!O173</f>
        <v>22</v>
      </c>
      <c r="Q588" s="46">
        <f>'120Nm 22mm 1.52m-min'!P173</f>
        <v>1.5209999999999999</v>
      </c>
      <c r="R588" s="14">
        <f>'120Nm 22mm 1.52m-min'!Q173</f>
        <v>30.8</v>
      </c>
      <c r="S588" s="26">
        <f>'120Nm 22mm 1.52m-min'!R173</f>
        <v>1</v>
      </c>
      <c r="T588" s="24"/>
      <c r="U588" s="24"/>
    </row>
    <row r="589" spans="1:21" hidden="1" x14ac:dyDescent="0.25">
      <c r="A589" s="24">
        <f>'240Nm 11mm 0.76m-min'!A173</f>
        <v>672396</v>
      </c>
      <c r="B589" s="51">
        <f>Table156[[#This Row],[Durata d''esercizio min. Doppie corse]]/(Cycle_max*60*24)</f>
        <v>13.341190476190476</v>
      </c>
      <c r="C589" s="49">
        <f>'240Nm 11mm 0.76m-min'!B173</f>
        <v>4.4009999999999998</v>
      </c>
      <c r="D589" s="24" t="str">
        <f>'240Nm 11mm 0.76m-min'!C173</f>
        <v>Ds10x50</v>
      </c>
      <c r="E589" s="24" t="str">
        <f>'240Nm 11mm 0.76m-min'!D173</f>
        <v>Ds</v>
      </c>
      <c r="F589" s="35">
        <f>'240Nm 11mm 0.76m-min'!E173</f>
        <v>10</v>
      </c>
      <c r="G589" s="14" t="e">
        <f>'240Nm 11mm 0.76m-min'!F173</f>
        <v>#N/A</v>
      </c>
      <c r="H589" s="41">
        <f>'240Nm 11mm 0.76m-min'!G173</f>
        <v>50</v>
      </c>
      <c r="I589" s="24" t="str">
        <f>'240Nm 11mm 0.76m-min'!H173</f>
        <v>R</v>
      </c>
      <c r="J589" s="35">
        <f>'240Nm 11mm 0.76m-min'!I173</f>
        <v>25</v>
      </c>
      <c r="K589" s="35">
        <f>'240Nm 11mm 0.76m-min'!J173</f>
        <v>25</v>
      </c>
      <c r="L589" s="25">
        <f>'240Nm 11mm 0.76m-min'!K173</f>
        <v>17.45</v>
      </c>
      <c r="M589" s="24" t="str">
        <f>'240Nm 11mm 0.76m-min'!L173</f>
        <v>Acciaio inox</v>
      </c>
      <c r="N589" s="25">
        <f>'240Nm 11mm 0.76m-min'!M173</f>
        <v>77.849999999999994</v>
      </c>
      <c r="O589" s="37">
        <f>'240Nm 11mm 0.76m-min'!N173</f>
        <v>240</v>
      </c>
      <c r="P589" s="41">
        <f>'240Nm 11mm 0.76m-min'!O173</f>
        <v>11</v>
      </c>
      <c r="Q589" s="46">
        <f>'240Nm 11mm 0.76m-min'!P173</f>
        <v>0.76049999999999995</v>
      </c>
      <c r="R589" s="14">
        <f>'240Nm 11mm 0.76m-min'!Q173</f>
        <v>15.4</v>
      </c>
      <c r="S589" s="26">
        <f>'240Nm 11mm 0.76m-min'!R173</f>
        <v>1</v>
      </c>
      <c r="T589" s="24"/>
      <c r="U589" s="24"/>
    </row>
    <row r="590" spans="1:21" hidden="1" x14ac:dyDescent="0.25">
      <c r="A590" s="24">
        <f>'80Nm 33mm 2.28m-min'!A172</f>
        <v>590776</v>
      </c>
      <c r="B590" s="51">
        <f>Table156[[#This Row],[Durata d''esercizio min. Doppie corse]]/(Cycle_max*60*24)</f>
        <v>11.721746031746031</v>
      </c>
      <c r="C590" s="49">
        <f>'80Nm 33mm 2.28m-min'!B172</f>
        <v>0.66600000000000004</v>
      </c>
      <c r="D590" s="24" t="str">
        <f>'80Nm 33mm 2.28m-min'!C172</f>
        <v>Ds8x24</v>
      </c>
      <c r="E590" s="24" t="str">
        <f>'80Nm 33mm 2.28m-min'!D172</f>
        <v>Ds</v>
      </c>
      <c r="F590" s="35">
        <f>'80Nm 33mm 2.28m-min'!E172</f>
        <v>8</v>
      </c>
      <c r="G590" s="14" t="e">
        <f>'80Nm 33mm 2.28m-min'!F172</f>
        <v>#N/A</v>
      </c>
      <c r="H590" s="41">
        <f>'80Nm 33mm 2.28m-min'!G172</f>
        <v>24</v>
      </c>
      <c r="I590" s="24" t="str">
        <f>'80Nm 33mm 2.28m-min'!H172</f>
        <v>R</v>
      </c>
      <c r="J590" s="35">
        <f>'80Nm 33mm 2.28m-min'!I172</f>
        <v>20</v>
      </c>
      <c r="K590" s="35">
        <f>'80Nm 33mm 2.28m-min'!J172</f>
        <v>20</v>
      </c>
      <c r="L590" s="25" t="str">
        <f>'80Nm 33mm 2.28m-min'!K172</f>
        <v>Su richiesta</v>
      </c>
      <c r="M590" s="24" t="str">
        <f>'80Nm 33mm 2.28m-min'!L172</f>
        <v>Acciaio inox</v>
      </c>
      <c r="N590" s="25" t="str">
        <f>'80Nm 33mm 2.28m-min'!M172</f>
        <v>Su richiesta</v>
      </c>
      <c r="O590" s="37">
        <f>'80Nm 33mm 2.28m-min'!N172</f>
        <v>80</v>
      </c>
      <c r="P590" s="41">
        <f>'80Nm 33mm 2.28m-min'!O172</f>
        <v>33</v>
      </c>
      <c r="Q590" s="46">
        <f>'80Nm 33mm 2.28m-min'!P172</f>
        <v>2.2810000000000001</v>
      </c>
      <c r="R590" s="14">
        <f>'80Nm 33mm 2.28m-min'!Q172</f>
        <v>96.25</v>
      </c>
      <c r="S590" s="26">
        <f>'80Nm 33mm 2.28m-min'!R172</f>
        <v>1</v>
      </c>
      <c r="T590" s="24"/>
      <c r="U590" s="24"/>
    </row>
    <row r="591" spans="1:21" hidden="1" x14ac:dyDescent="0.25">
      <c r="A591" s="24">
        <f>'120Nm 22mm 1.52m-min'!A174</f>
        <v>590776</v>
      </c>
      <c r="B591" s="51">
        <f>Table156[[#This Row],[Durata d''esercizio min. Doppie corse]]/(Cycle_max*60*24)</f>
        <v>11.721746031746031</v>
      </c>
      <c r="C591" s="49">
        <f>'120Nm 22mm 1.52m-min'!B174</f>
        <v>0.96899999999999997</v>
      </c>
      <c r="D591" s="24" t="str">
        <f>'120Nm 22mm 1.52m-min'!C174</f>
        <v>Ds8x24</v>
      </c>
      <c r="E591" s="24" t="str">
        <f>'120Nm 22mm 1.52m-min'!D174</f>
        <v>Ds</v>
      </c>
      <c r="F591" s="35">
        <f>'120Nm 22mm 1.52m-min'!E174</f>
        <v>8</v>
      </c>
      <c r="G591" s="14" t="e">
        <f>'120Nm 22mm 1.52m-min'!F174</f>
        <v>#N/A</v>
      </c>
      <c r="H591" s="41">
        <f>'120Nm 22mm 1.52m-min'!G174</f>
        <v>24</v>
      </c>
      <c r="I591" s="24" t="str">
        <f>'120Nm 22mm 1.52m-min'!H174</f>
        <v>R</v>
      </c>
      <c r="J591" s="35">
        <f>'120Nm 22mm 1.52m-min'!I174</f>
        <v>20</v>
      </c>
      <c r="K591" s="35">
        <f>'120Nm 22mm 1.52m-min'!J174</f>
        <v>20</v>
      </c>
      <c r="L591" s="25" t="str">
        <f>'120Nm 22mm 1.52m-min'!K174</f>
        <v>Su richiesta</v>
      </c>
      <c r="M591" s="24" t="str">
        <f>'120Nm 22mm 1.52m-min'!L174</f>
        <v>Acciaio inox</v>
      </c>
      <c r="N591" s="25" t="str">
        <f>'120Nm 22mm 1.52m-min'!M174</f>
        <v>Su richiesta</v>
      </c>
      <c r="O591" s="37">
        <f>'120Nm 22mm 1.52m-min'!N174</f>
        <v>120</v>
      </c>
      <c r="P591" s="41">
        <f>'120Nm 22mm 1.52m-min'!O174</f>
        <v>22</v>
      </c>
      <c r="Q591" s="46">
        <f>'120Nm 22mm 1.52m-min'!P174</f>
        <v>1.5209999999999999</v>
      </c>
      <c r="R591" s="14">
        <f>'120Nm 22mm 1.52m-min'!Q174</f>
        <v>64.166666666666671</v>
      </c>
      <c r="S591" s="26">
        <f>'120Nm 22mm 1.52m-min'!R174</f>
        <v>1</v>
      </c>
      <c r="T591" s="24"/>
      <c r="U591" s="24"/>
    </row>
    <row r="592" spans="1:21" hidden="1" x14ac:dyDescent="0.25">
      <c r="A592" s="24">
        <f>'240Nm 11mm 0.76m-min'!A174</f>
        <v>590776</v>
      </c>
      <c r="B592" s="51">
        <f>Table156[[#This Row],[Durata d''esercizio min. Doppie corse]]/(Cycle_max*60*24)</f>
        <v>11.721746031746031</v>
      </c>
      <c r="C592" s="49">
        <f>'240Nm 11mm 0.76m-min'!B174</f>
        <v>1.879</v>
      </c>
      <c r="D592" s="24" t="str">
        <f>'240Nm 11mm 0.76m-min'!C174</f>
        <v>Ds8x24</v>
      </c>
      <c r="E592" s="24" t="str">
        <f>'240Nm 11mm 0.76m-min'!D174</f>
        <v>Ds</v>
      </c>
      <c r="F592" s="35">
        <f>'240Nm 11mm 0.76m-min'!E174</f>
        <v>8</v>
      </c>
      <c r="G592" s="14" t="e">
        <f>'240Nm 11mm 0.76m-min'!F174</f>
        <v>#N/A</v>
      </c>
      <c r="H592" s="41">
        <f>'240Nm 11mm 0.76m-min'!G174</f>
        <v>24</v>
      </c>
      <c r="I592" s="24" t="str">
        <f>'240Nm 11mm 0.76m-min'!H174</f>
        <v>R</v>
      </c>
      <c r="J592" s="35">
        <f>'240Nm 11mm 0.76m-min'!I174</f>
        <v>20</v>
      </c>
      <c r="K592" s="35">
        <f>'240Nm 11mm 0.76m-min'!J174</f>
        <v>20</v>
      </c>
      <c r="L592" s="25" t="str">
        <f>'240Nm 11mm 0.76m-min'!K174</f>
        <v>Su richiesta</v>
      </c>
      <c r="M592" s="24" t="str">
        <f>'240Nm 11mm 0.76m-min'!L174</f>
        <v>Acciaio inox</v>
      </c>
      <c r="N592" s="25" t="str">
        <f>'240Nm 11mm 0.76m-min'!M174</f>
        <v>Su richiesta</v>
      </c>
      <c r="O592" s="37">
        <f>'240Nm 11mm 0.76m-min'!N174</f>
        <v>240</v>
      </c>
      <c r="P592" s="41">
        <f>'240Nm 11mm 0.76m-min'!O174</f>
        <v>11</v>
      </c>
      <c r="Q592" s="46">
        <f>'240Nm 11mm 0.76m-min'!P174</f>
        <v>0.76049999999999995</v>
      </c>
      <c r="R592" s="14">
        <f>'240Nm 11mm 0.76m-min'!Q174</f>
        <v>32.083333333333336</v>
      </c>
      <c r="S592" s="26">
        <f>'240Nm 11mm 0.76m-min'!R174</f>
        <v>1</v>
      </c>
      <c r="T592" s="24"/>
      <c r="U592" s="24"/>
    </row>
    <row r="593" spans="1:21" hidden="1" x14ac:dyDescent="0.25">
      <c r="A593" s="24">
        <f>'80Nm 33mm 2.28m-min'!A173</f>
        <v>571271</v>
      </c>
      <c r="B593" s="51">
        <f>Table156[[#This Row],[Durata d''esercizio min. Doppie corse]]/(Cycle_max*60*24)</f>
        <v>11.334742063492063</v>
      </c>
      <c r="C593" s="49">
        <f>'80Nm 33mm 2.28m-min'!B173</f>
        <v>0.23200000000000001</v>
      </c>
      <c r="D593" s="24" t="str">
        <f>'80Nm 33mm 2.28m-min'!C173</f>
        <v>Ds635x508</v>
      </c>
      <c r="E593" s="24" t="str">
        <f>'80Nm 33mm 2.28m-min'!D173</f>
        <v>Ds</v>
      </c>
      <c r="F593" s="35">
        <f>'80Nm 33mm 2.28m-min'!E173</f>
        <v>635</v>
      </c>
      <c r="G593" s="14" t="e">
        <f>'80Nm 33mm 2.28m-min'!F173</f>
        <v>#N/A</v>
      </c>
      <c r="H593" s="41">
        <f>'80Nm 33mm 2.28m-min'!G173</f>
        <v>508</v>
      </c>
      <c r="I593" s="24" t="str">
        <f>'80Nm 33mm 2.28m-min'!H173</f>
        <v>R</v>
      </c>
      <c r="J593" s="35">
        <f>'80Nm 33mm 2.28m-min'!I173</f>
        <v>13</v>
      </c>
      <c r="K593" s="35">
        <f>'80Nm 33mm 2.28m-min'!J173</f>
        <v>15</v>
      </c>
      <c r="L593" s="25">
        <f>'80Nm 33mm 2.28m-min'!K173</f>
        <v>14.1</v>
      </c>
      <c r="M593" s="24" t="str">
        <f>'80Nm 33mm 2.28m-min'!L173</f>
        <v>Acciaio inox</v>
      </c>
      <c r="N593" s="25">
        <f>'80Nm 33mm 2.28m-min'!M173</f>
        <v>44.48</v>
      </c>
      <c r="O593" s="37">
        <f>'80Nm 33mm 2.28m-min'!N173</f>
        <v>80</v>
      </c>
      <c r="P593" s="41">
        <f>'80Nm 33mm 2.28m-min'!O173</f>
        <v>33</v>
      </c>
      <c r="Q593" s="46">
        <f>'80Nm 33mm 2.28m-min'!P173</f>
        <v>2.2810000000000001</v>
      </c>
      <c r="R593" s="14">
        <f>'80Nm 33mm 2.28m-min'!Q173</f>
        <v>4.5472440944881889</v>
      </c>
      <c r="S593" s="26">
        <f>'80Nm 33mm 2.28m-min'!R173</f>
        <v>1</v>
      </c>
      <c r="T593" s="24"/>
      <c r="U593" s="24"/>
    </row>
    <row r="594" spans="1:21" hidden="1" x14ac:dyDescent="0.25">
      <c r="A594" s="24">
        <f>'120Nm 22mm 1.52m-min'!A175</f>
        <v>571271</v>
      </c>
      <c r="B594" s="51">
        <f>Table156[[#This Row],[Durata d''esercizio min. Doppie corse]]/(Cycle_max*60*24)</f>
        <v>11.334742063492063</v>
      </c>
      <c r="C594" s="49">
        <f>'120Nm 22mm 1.52m-min'!B175</f>
        <v>0.318</v>
      </c>
      <c r="D594" s="24" t="str">
        <f>'120Nm 22mm 1.52m-min'!C175</f>
        <v>Ds635x508</v>
      </c>
      <c r="E594" s="24" t="str">
        <f>'120Nm 22mm 1.52m-min'!D175</f>
        <v>Ds</v>
      </c>
      <c r="F594" s="35">
        <f>'120Nm 22mm 1.52m-min'!E175</f>
        <v>635</v>
      </c>
      <c r="G594" s="14" t="e">
        <f>'120Nm 22mm 1.52m-min'!F175</f>
        <v>#N/A</v>
      </c>
      <c r="H594" s="41">
        <f>'120Nm 22mm 1.52m-min'!G175</f>
        <v>508</v>
      </c>
      <c r="I594" s="24" t="str">
        <f>'120Nm 22mm 1.52m-min'!H175</f>
        <v>R</v>
      </c>
      <c r="J594" s="35">
        <f>'120Nm 22mm 1.52m-min'!I175</f>
        <v>13</v>
      </c>
      <c r="K594" s="35">
        <f>'120Nm 22mm 1.52m-min'!J175</f>
        <v>15</v>
      </c>
      <c r="L594" s="25">
        <f>'120Nm 22mm 1.52m-min'!K175</f>
        <v>14.1</v>
      </c>
      <c r="M594" s="24" t="str">
        <f>'120Nm 22mm 1.52m-min'!L175</f>
        <v>Acciaio inox</v>
      </c>
      <c r="N594" s="25">
        <f>'120Nm 22mm 1.52m-min'!M175</f>
        <v>44.48</v>
      </c>
      <c r="O594" s="37">
        <f>'120Nm 22mm 1.52m-min'!N175</f>
        <v>120</v>
      </c>
      <c r="P594" s="41">
        <f>'120Nm 22mm 1.52m-min'!O175</f>
        <v>22</v>
      </c>
      <c r="Q594" s="46">
        <f>'120Nm 22mm 1.52m-min'!P175</f>
        <v>1.5209999999999999</v>
      </c>
      <c r="R594" s="14">
        <f>'120Nm 22mm 1.52m-min'!Q175</f>
        <v>3.0314960629921259</v>
      </c>
      <c r="S594" s="26">
        <f>'120Nm 22mm 1.52m-min'!R175</f>
        <v>1</v>
      </c>
      <c r="T594" s="24"/>
      <c r="U594" s="24"/>
    </row>
    <row r="595" spans="1:21" hidden="1" x14ac:dyDescent="0.25">
      <c r="A595" s="24">
        <f>'240Nm 11mm 0.76m-min'!A175</f>
        <v>571271</v>
      </c>
      <c r="B595" s="51">
        <f>Table156[[#This Row],[Durata d''esercizio min. Doppie corse]]/(Cycle_max*60*24)</f>
        <v>11.334742063492063</v>
      </c>
      <c r="C595" s="49">
        <f>'240Nm 11mm 0.76m-min'!B175</f>
        <v>0.57599999999999996</v>
      </c>
      <c r="D595" s="24" t="str">
        <f>'240Nm 11mm 0.76m-min'!C175</f>
        <v>Ds635x508</v>
      </c>
      <c r="E595" s="24" t="str">
        <f>'240Nm 11mm 0.76m-min'!D175</f>
        <v>Ds</v>
      </c>
      <c r="F595" s="35">
        <f>'240Nm 11mm 0.76m-min'!E175</f>
        <v>635</v>
      </c>
      <c r="G595" s="14" t="e">
        <f>'240Nm 11mm 0.76m-min'!F175</f>
        <v>#N/A</v>
      </c>
      <c r="H595" s="41">
        <f>'240Nm 11mm 0.76m-min'!G175</f>
        <v>508</v>
      </c>
      <c r="I595" s="24" t="str">
        <f>'240Nm 11mm 0.76m-min'!H175</f>
        <v>R</v>
      </c>
      <c r="J595" s="35">
        <f>'240Nm 11mm 0.76m-min'!I175</f>
        <v>13</v>
      </c>
      <c r="K595" s="35">
        <f>'240Nm 11mm 0.76m-min'!J175</f>
        <v>15</v>
      </c>
      <c r="L595" s="25">
        <f>'240Nm 11mm 0.76m-min'!K175</f>
        <v>14.1</v>
      </c>
      <c r="M595" s="24" t="str">
        <f>'240Nm 11mm 0.76m-min'!L175</f>
        <v>Acciaio inox</v>
      </c>
      <c r="N595" s="25">
        <f>'240Nm 11mm 0.76m-min'!M175</f>
        <v>44.48</v>
      </c>
      <c r="O595" s="37">
        <f>'240Nm 11mm 0.76m-min'!N175</f>
        <v>240</v>
      </c>
      <c r="P595" s="41">
        <f>'240Nm 11mm 0.76m-min'!O175</f>
        <v>11</v>
      </c>
      <c r="Q595" s="46">
        <f>'240Nm 11mm 0.76m-min'!P175</f>
        <v>0.76049999999999995</v>
      </c>
      <c r="R595" s="14">
        <f>'240Nm 11mm 0.76m-min'!Q175</f>
        <v>1.515748031496063</v>
      </c>
      <c r="S595" s="26">
        <f>'240Nm 11mm 0.76m-min'!R175</f>
        <v>1</v>
      </c>
      <c r="T595" s="24"/>
      <c r="U595" s="24"/>
    </row>
    <row r="596" spans="1:21" hidden="1" x14ac:dyDescent="0.25">
      <c r="A596" s="24">
        <f>'80Nm 33mm 2.28m-min'!A174</f>
        <v>451168</v>
      </c>
      <c r="B596" s="51">
        <f>Table156[[#This Row],[Durata d''esercizio min. Doppie corse]]/(Cycle_max*60*24)</f>
        <v>8.9517460317460316</v>
      </c>
      <c r="C596" s="49">
        <f>'80Nm 33mm 2.28m-min'!B174</f>
        <v>0.38100000000000001</v>
      </c>
      <c r="D596" s="24" t="str">
        <f>'80Nm 33mm 2.28m-min'!C174</f>
        <v>Ds635x127</v>
      </c>
      <c r="E596" s="24" t="str">
        <f>'80Nm 33mm 2.28m-min'!D174</f>
        <v>Ds</v>
      </c>
      <c r="F596" s="35">
        <f>'80Nm 33mm 2.28m-min'!E174</f>
        <v>635</v>
      </c>
      <c r="G596" s="14" t="e">
        <f>'80Nm 33mm 2.28m-min'!F174</f>
        <v>#N/A</v>
      </c>
      <c r="H596" s="41">
        <f>'80Nm 33mm 2.28m-min'!G174</f>
        <v>127</v>
      </c>
      <c r="I596" s="24" t="str">
        <f>'80Nm 33mm 2.28m-min'!H174</f>
        <v>J</v>
      </c>
      <c r="J596" s="35">
        <f>'80Nm 33mm 2.28m-min'!I174</f>
        <v>13</v>
      </c>
      <c r="K596" s="35">
        <f>'80Nm 33mm 2.28m-min'!J174</f>
        <v>15</v>
      </c>
      <c r="L596" s="25">
        <f>'80Nm 33mm 2.28m-min'!K174</f>
        <v>16.579999999999998</v>
      </c>
      <c r="M596" s="24" t="str">
        <f>'80Nm 33mm 2.28m-min'!L174</f>
        <v>Acciaio inox</v>
      </c>
      <c r="N596" s="25">
        <f>'80Nm 33mm 2.28m-min'!M174</f>
        <v>44.48</v>
      </c>
      <c r="O596" s="37">
        <f>'80Nm 33mm 2.28m-min'!N174</f>
        <v>80</v>
      </c>
      <c r="P596" s="41">
        <f>'80Nm 33mm 2.28m-min'!O174</f>
        <v>33</v>
      </c>
      <c r="Q596" s="46">
        <f>'80Nm 33mm 2.28m-min'!P174</f>
        <v>2.2810000000000001</v>
      </c>
      <c r="R596" s="14">
        <f>'80Nm 33mm 2.28m-min'!Q174</f>
        <v>18.188976377952756</v>
      </c>
      <c r="S596" s="26">
        <f>'80Nm 33mm 2.28m-min'!R174</f>
        <v>1</v>
      </c>
      <c r="T596" s="24"/>
      <c r="U596" s="24"/>
    </row>
    <row r="597" spans="1:21" hidden="1" x14ac:dyDescent="0.25">
      <c r="A597" s="24">
        <f>'120Nm 22mm 1.52m-min'!A176</f>
        <v>451168</v>
      </c>
      <c r="B597" s="51">
        <f>Table156[[#This Row],[Durata d''esercizio min. Doppie corse]]/(Cycle_max*60*24)</f>
        <v>8.9517460317460316</v>
      </c>
      <c r="C597" s="49">
        <f>'120Nm 22mm 1.52m-min'!B176</f>
        <v>0.54100000000000004</v>
      </c>
      <c r="D597" s="24" t="str">
        <f>'120Nm 22mm 1.52m-min'!C176</f>
        <v>Ds635x127</v>
      </c>
      <c r="E597" s="24" t="str">
        <f>'120Nm 22mm 1.52m-min'!D176</f>
        <v>Ds</v>
      </c>
      <c r="F597" s="35">
        <f>'120Nm 22mm 1.52m-min'!E176</f>
        <v>635</v>
      </c>
      <c r="G597" s="14" t="e">
        <f>'120Nm 22mm 1.52m-min'!F176</f>
        <v>#N/A</v>
      </c>
      <c r="H597" s="41">
        <f>'120Nm 22mm 1.52m-min'!G176</f>
        <v>127</v>
      </c>
      <c r="I597" s="24" t="str">
        <f>'120Nm 22mm 1.52m-min'!H176</f>
        <v>J</v>
      </c>
      <c r="J597" s="35">
        <f>'120Nm 22mm 1.52m-min'!I176</f>
        <v>13</v>
      </c>
      <c r="K597" s="35">
        <f>'120Nm 22mm 1.52m-min'!J176</f>
        <v>15</v>
      </c>
      <c r="L597" s="25">
        <f>'120Nm 22mm 1.52m-min'!K176</f>
        <v>16.579999999999998</v>
      </c>
      <c r="M597" s="24" t="str">
        <f>'120Nm 22mm 1.52m-min'!L176</f>
        <v>Acciaio inox</v>
      </c>
      <c r="N597" s="25">
        <f>'120Nm 22mm 1.52m-min'!M176</f>
        <v>44.48</v>
      </c>
      <c r="O597" s="37">
        <f>'120Nm 22mm 1.52m-min'!N176</f>
        <v>120</v>
      </c>
      <c r="P597" s="41">
        <f>'120Nm 22mm 1.52m-min'!O176</f>
        <v>22</v>
      </c>
      <c r="Q597" s="46">
        <f>'120Nm 22mm 1.52m-min'!P176</f>
        <v>1.5209999999999999</v>
      </c>
      <c r="R597" s="14">
        <f>'120Nm 22mm 1.52m-min'!Q176</f>
        <v>12.125984251968504</v>
      </c>
      <c r="S597" s="26">
        <f>'120Nm 22mm 1.52m-min'!R176</f>
        <v>1</v>
      </c>
      <c r="T597" s="24"/>
      <c r="U597" s="24"/>
    </row>
    <row r="598" spans="1:21" hidden="1" x14ac:dyDescent="0.25">
      <c r="A598" s="24">
        <f>'240Nm 11mm 0.76m-min'!A176</f>
        <v>451168</v>
      </c>
      <c r="B598" s="51">
        <f>Table156[[#This Row],[Durata d''esercizio min. Doppie corse]]/(Cycle_max*60*24)</f>
        <v>8.9517460317460316</v>
      </c>
      <c r="C598" s="49">
        <f>'240Nm 11mm 0.76m-min'!B176</f>
        <v>1.0229999999999999</v>
      </c>
      <c r="D598" s="24" t="str">
        <f>'240Nm 11mm 0.76m-min'!C176</f>
        <v>Ds635x127</v>
      </c>
      <c r="E598" s="24" t="str">
        <f>'240Nm 11mm 0.76m-min'!D176</f>
        <v>Ds</v>
      </c>
      <c r="F598" s="35">
        <f>'240Nm 11mm 0.76m-min'!E176</f>
        <v>635</v>
      </c>
      <c r="G598" s="14" t="e">
        <f>'240Nm 11mm 0.76m-min'!F176</f>
        <v>#N/A</v>
      </c>
      <c r="H598" s="41">
        <f>'240Nm 11mm 0.76m-min'!G176</f>
        <v>127</v>
      </c>
      <c r="I598" s="24" t="str">
        <f>'240Nm 11mm 0.76m-min'!H176</f>
        <v>J</v>
      </c>
      <c r="J598" s="35">
        <f>'240Nm 11mm 0.76m-min'!I176</f>
        <v>13</v>
      </c>
      <c r="K598" s="35">
        <f>'240Nm 11mm 0.76m-min'!J176</f>
        <v>15</v>
      </c>
      <c r="L598" s="25">
        <f>'240Nm 11mm 0.76m-min'!K176</f>
        <v>16.579999999999998</v>
      </c>
      <c r="M598" s="24" t="str">
        <f>'240Nm 11mm 0.76m-min'!L176</f>
        <v>Acciaio inox</v>
      </c>
      <c r="N598" s="25">
        <f>'240Nm 11mm 0.76m-min'!M176</f>
        <v>44.48</v>
      </c>
      <c r="O598" s="37">
        <f>'240Nm 11mm 0.76m-min'!N176</f>
        <v>240</v>
      </c>
      <c r="P598" s="41">
        <f>'240Nm 11mm 0.76m-min'!O176</f>
        <v>11</v>
      </c>
      <c r="Q598" s="46">
        <f>'240Nm 11mm 0.76m-min'!P176</f>
        <v>0.76049999999999995</v>
      </c>
      <c r="R598" s="14">
        <f>'240Nm 11mm 0.76m-min'!Q176</f>
        <v>6.0629921259842519</v>
      </c>
      <c r="S598" s="26">
        <f>'240Nm 11mm 0.76m-min'!R176</f>
        <v>1</v>
      </c>
      <c r="T598" s="24"/>
      <c r="U598" s="24"/>
    </row>
    <row r="599" spans="1:21" hidden="1" x14ac:dyDescent="0.25">
      <c r="A599" s="24">
        <f>'80Nm 33mm 2.28m-min'!A175</f>
        <v>320116</v>
      </c>
      <c r="B599" s="51">
        <f>Table156[[#This Row],[Durata d''esercizio min. Doppie corse]]/(Cycle_max*60*24)</f>
        <v>6.3515079365079368</v>
      </c>
      <c r="C599" s="49">
        <f>'80Nm 33mm 2.28m-min'!B175</f>
        <v>0.82299999999999995</v>
      </c>
      <c r="D599" s="24" t="str">
        <f>'80Nm 33mm 2.28m-min'!C175</f>
        <v>Ds635x254</v>
      </c>
      <c r="E599" s="24" t="str">
        <f>'80Nm 33mm 2.28m-min'!D175</f>
        <v>Ds</v>
      </c>
      <c r="F599" s="35">
        <f>'80Nm 33mm 2.28m-min'!E175</f>
        <v>635</v>
      </c>
      <c r="G599" s="14" t="e">
        <f>'80Nm 33mm 2.28m-min'!F175</f>
        <v>#N/A</v>
      </c>
      <c r="H599" s="41">
        <f>'80Nm 33mm 2.28m-min'!G175</f>
        <v>254</v>
      </c>
      <c r="I599" s="24" t="str">
        <f>'80Nm 33mm 2.28m-min'!H175</f>
        <v>R</v>
      </c>
      <c r="J599" s="35">
        <f>'80Nm 33mm 2.28m-min'!I175</f>
        <v>13</v>
      </c>
      <c r="K599" s="35">
        <f>'80Nm 33mm 2.28m-min'!J175</f>
        <v>15</v>
      </c>
      <c r="L599" s="25">
        <f>'80Nm 33mm 2.28m-min'!K175</f>
        <v>14.1</v>
      </c>
      <c r="M599" s="24" t="str">
        <f>'80Nm 33mm 2.28m-min'!L175</f>
        <v>Acciaio inox</v>
      </c>
      <c r="N599" s="25">
        <f>'80Nm 33mm 2.28m-min'!M175</f>
        <v>53.48</v>
      </c>
      <c r="O599" s="37">
        <f>'80Nm 33mm 2.28m-min'!N175</f>
        <v>80</v>
      </c>
      <c r="P599" s="41">
        <f>'80Nm 33mm 2.28m-min'!O175</f>
        <v>33</v>
      </c>
      <c r="Q599" s="46">
        <f>'80Nm 33mm 2.28m-min'!P175</f>
        <v>2.2810000000000001</v>
      </c>
      <c r="R599" s="14">
        <f>'80Nm 33mm 2.28m-min'!Q175</f>
        <v>9.0944881889763778</v>
      </c>
      <c r="S599" s="26">
        <f>'80Nm 33mm 2.28m-min'!R175</f>
        <v>1</v>
      </c>
      <c r="T599" s="24"/>
      <c r="U599" s="24"/>
    </row>
    <row r="600" spans="1:21" hidden="1" x14ac:dyDescent="0.25">
      <c r="A600" s="24">
        <f>'120Nm 22mm 1.52m-min'!A177</f>
        <v>320116</v>
      </c>
      <c r="B600" s="51">
        <f>Table156[[#This Row],[Durata d''esercizio min. Doppie corse]]/(Cycle_max*60*24)</f>
        <v>6.3515079365079368</v>
      </c>
      <c r="C600" s="49">
        <f>'120Nm 22mm 1.52m-min'!B177</f>
        <v>1.204</v>
      </c>
      <c r="D600" s="24" t="str">
        <f>'120Nm 22mm 1.52m-min'!C177</f>
        <v>Ds635x254</v>
      </c>
      <c r="E600" s="24" t="str">
        <f>'120Nm 22mm 1.52m-min'!D177</f>
        <v>Ds</v>
      </c>
      <c r="F600" s="35">
        <f>'120Nm 22mm 1.52m-min'!E177</f>
        <v>635</v>
      </c>
      <c r="G600" s="14" t="e">
        <f>'120Nm 22mm 1.52m-min'!F177</f>
        <v>#N/A</v>
      </c>
      <c r="H600" s="41">
        <f>'120Nm 22mm 1.52m-min'!G177</f>
        <v>254</v>
      </c>
      <c r="I600" s="24" t="str">
        <f>'120Nm 22mm 1.52m-min'!H177</f>
        <v>R</v>
      </c>
      <c r="J600" s="35">
        <f>'120Nm 22mm 1.52m-min'!I177</f>
        <v>13</v>
      </c>
      <c r="K600" s="35">
        <f>'120Nm 22mm 1.52m-min'!J177</f>
        <v>15</v>
      </c>
      <c r="L600" s="25">
        <f>'120Nm 22mm 1.52m-min'!K177</f>
        <v>14.1</v>
      </c>
      <c r="M600" s="24" t="str">
        <f>'120Nm 22mm 1.52m-min'!L177</f>
        <v>Acciaio inox</v>
      </c>
      <c r="N600" s="25">
        <f>'120Nm 22mm 1.52m-min'!M177</f>
        <v>53.48</v>
      </c>
      <c r="O600" s="37">
        <f>'120Nm 22mm 1.52m-min'!N177</f>
        <v>120</v>
      </c>
      <c r="P600" s="41">
        <f>'120Nm 22mm 1.52m-min'!O177</f>
        <v>22</v>
      </c>
      <c r="Q600" s="46">
        <f>'120Nm 22mm 1.52m-min'!P177</f>
        <v>1.5209999999999999</v>
      </c>
      <c r="R600" s="14">
        <f>'120Nm 22mm 1.52m-min'!Q177</f>
        <v>6.0629921259842519</v>
      </c>
      <c r="S600" s="26">
        <f>'120Nm 22mm 1.52m-min'!R177</f>
        <v>1</v>
      </c>
      <c r="T600" s="24"/>
      <c r="U600" s="24"/>
    </row>
    <row r="601" spans="1:21" hidden="1" x14ac:dyDescent="0.25">
      <c r="A601" s="24">
        <f>'120Nm 22mm 1.52m-min'!A131</f>
        <v>315040</v>
      </c>
      <c r="B601" s="51">
        <f>Table156[[#This Row],[Durata d''esercizio min. Doppie corse]]/(Cycle_max*60*24)</f>
        <v>6.2507936507936508</v>
      </c>
      <c r="C601" s="49">
        <f>'120Nm 22mm 1.52m-min'!B131</f>
        <v>0.45800000000000002</v>
      </c>
      <c r="D601" s="24" t="str">
        <f>'120Nm 22mm 1.52m-min'!C131</f>
        <v>Tr16x4</v>
      </c>
      <c r="E601" s="24" t="str">
        <f>'120Nm 22mm 1.52m-min'!D131</f>
        <v>Tr</v>
      </c>
      <c r="F601" s="35">
        <f>'120Nm 22mm 1.52m-min'!E131</f>
        <v>16</v>
      </c>
      <c r="G601" s="14" t="e">
        <f>'120Nm 22mm 1.52m-min'!F131</f>
        <v>#N/A</v>
      </c>
      <c r="H601" s="41">
        <f>'120Nm 22mm 1.52m-min'!G131</f>
        <v>4</v>
      </c>
      <c r="I601" s="24" t="str">
        <f>'120Nm 22mm 1.52m-min'!H131</f>
        <v>W300</v>
      </c>
      <c r="J601" s="35">
        <f>'120Nm 22mm 1.52m-min'!I131</f>
        <v>28</v>
      </c>
      <c r="K601" s="35">
        <f>'120Nm 22mm 1.52m-min'!J131</f>
        <v>35</v>
      </c>
      <c r="L601" s="25">
        <f>'120Nm 22mm 1.52m-min'!K131</f>
        <v>17.68</v>
      </c>
      <c r="M601" s="24" t="str">
        <f>'120Nm 22mm 1.52m-min'!L131</f>
        <v>Acciaio C15</v>
      </c>
      <c r="N601" s="25">
        <f>'120Nm 22mm 1.52m-min'!M131</f>
        <v>19.09</v>
      </c>
      <c r="O601" s="37">
        <f>'120Nm 22mm 1.52m-min'!N131</f>
        <v>120</v>
      </c>
      <c r="P601" s="41">
        <f>'120Nm 22mm 1.52m-min'!O131</f>
        <v>22</v>
      </c>
      <c r="Q601" s="46">
        <f>'120Nm 22mm 1.52m-min'!P131</f>
        <v>1.5209999999999999</v>
      </c>
      <c r="R601" s="14">
        <f>'120Nm 22mm 1.52m-min'!Q131</f>
        <v>385</v>
      </c>
      <c r="S601" s="26">
        <f>'120Nm 22mm 1.52m-min'!R131</f>
        <v>1</v>
      </c>
      <c r="T601" s="24"/>
      <c r="U601" s="24"/>
    </row>
    <row r="602" spans="1:21" hidden="1" x14ac:dyDescent="0.25">
      <c r="A602" s="24">
        <f>'80Nm 33mm 2.28m-min'!A176</f>
        <v>291076</v>
      </c>
      <c r="B602" s="51">
        <f>Table156[[#This Row],[Durata d''esercizio min. Doppie corse]]/(Cycle_max*60*24)</f>
        <v>5.77531746031746</v>
      </c>
      <c r="C602" s="49">
        <f>'80Nm 33mm 2.28m-min'!B176</f>
        <v>0.38100000000000001</v>
      </c>
      <c r="D602" s="24" t="str">
        <f>'80Nm 33mm 2.28m-min'!C176</f>
        <v>Ds635x127</v>
      </c>
      <c r="E602" s="24" t="str">
        <f>'80Nm 33mm 2.28m-min'!D176</f>
        <v>Ds</v>
      </c>
      <c r="F602" s="35">
        <f>'80Nm 33mm 2.28m-min'!E176</f>
        <v>635</v>
      </c>
      <c r="G602" s="14" t="e">
        <f>'80Nm 33mm 2.28m-min'!F176</f>
        <v>#N/A</v>
      </c>
      <c r="H602" s="41">
        <f>'80Nm 33mm 2.28m-min'!G176</f>
        <v>127</v>
      </c>
      <c r="I602" s="24" t="str">
        <f>'80Nm 33mm 2.28m-min'!H176</f>
        <v>R</v>
      </c>
      <c r="J602" s="35">
        <f>'80Nm 33mm 2.28m-min'!I176</f>
        <v>13</v>
      </c>
      <c r="K602" s="35">
        <f>'80Nm 33mm 2.28m-min'!J176</f>
        <v>15</v>
      </c>
      <c r="L602" s="25">
        <f>'80Nm 33mm 2.28m-min'!K176</f>
        <v>14.1</v>
      </c>
      <c r="M602" s="24" t="str">
        <f>'80Nm 33mm 2.28m-min'!L176</f>
        <v>Acciaio inox</v>
      </c>
      <c r="N602" s="25">
        <f>'80Nm 33mm 2.28m-min'!M176</f>
        <v>44.48</v>
      </c>
      <c r="O602" s="37">
        <f>'80Nm 33mm 2.28m-min'!N176</f>
        <v>80</v>
      </c>
      <c r="P602" s="41">
        <f>'80Nm 33mm 2.28m-min'!O176</f>
        <v>33</v>
      </c>
      <c r="Q602" s="46">
        <f>'80Nm 33mm 2.28m-min'!P176</f>
        <v>2.2810000000000001</v>
      </c>
      <c r="R602" s="14">
        <f>'80Nm 33mm 2.28m-min'!Q176</f>
        <v>18.188976377952756</v>
      </c>
      <c r="S602" s="26">
        <f>'80Nm 33mm 2.28m-min'!R176</f>
        <v>1</v>
      </c>
      <c r="T602" s="24"/>
      <c r="U602" s="24"/>
    </row>
    <row r="603" spans="1:21" hidden="1" x14ac:dyDescent="0.25">
      <c r="A603" s="24">
        <f>'120Nm 22mm 1.52m-min'!A178</f>
        <v>291076</v>
      </c>
      <c r="B603" s="51">
        <f>Table156[[#This Row],[Durata d''esercizio min. Doppie corse]]/(Cycle_max*60*24)</f>
        <v>5.77531746031746</v>
      </c>
      <c r="C603" s="49">
        <f>'120Nm 22mm 1.52m-min'!B178</f>
        <v>0.54100000000000004</v>
      </c>
      <c r="D603" s="24" t="str">
        <f>'120Nm 22mm 1.52m-min'!C178</f>
        <v>Ds635x127</v>
      </c>
      <c r="E603" s="24" t="str">
        <f>'120Nm 22mm 1.52m-min'!D178</f>
        <v>Ds</v>
      </c>
      <c r="F603" s="35">
        <f>'120Nm 22mm 1.52m-min'!E178</f>
        <v>635</v>
      </c>
      <c r="G603" s="14" t="e">
        <f>'120Nm 22mm 1.52m-min'!F178</f>
        <v>#N/A</v>
      </c>
      <c r="H603" s="41">
        <f>'120Nm 22mm 1.52m-min'!G178</f>
        <v>127</v>
      </c>
      <c r="I603" s="24" t="str">
        <f>'120Nm 22mm 1.52m-min'!H178</f>
        <v>R</v>
      </c>
      <c r="J603" s="35">
        <f>'120Nm 22mm 1.52m-min'!I178</f>
        <v>13</v>
      </c>
      <c r="K603" s="35">
        <f>'120Nm 22mm 1.52m-min'!J178</f>
        <v>15</v>
      </c>
      <c r="L603" s="25">
        <f>'120Nm 22mm 1.52m-min'!K178</f>
        <v>14.1</v>
      </c>
      <c r="M603" s="24" t="str">
        <f>'120Nm 22mm 1.52m-min'!L178</f>
        <v>Acciaio inox</v>
      </c>
      <c r="N603" s="25">
        <f>'120Nm 22mm 1.52m-min'!M178</f>
        <v>44.48</v>
      </c>
      <c r="O603" s="37">
        <f>'120Nm 22mm 1.52m-min'!N178</f>
        <v>120</v>
      </c>
      <c r="P603" s="41">
        <f>'120Nm 22mm 1.52m-min'!O178</f>
        <v>22</v>
      </c>
      <c r="Q603" s="46">
        <f>'120Nm 22mm 1.52m-min'!P178</f>
        <v>1.5209999999999999</v>
      </c>
      <c r="R603" s="14">
        <f>'120Nm 22mm 1.52m-min'!Q178</f>
        <v>12.125984251968504</v>
      </c>
      <c r="S603" s="26">
        <f>'120Nm 22mm 1.52m-min'!R178</f>
        <v>1</v>
      </c>
      <c r="T603" s="24"/>
      <c r="U603" s="24"/>
    </row>
    <row r="604" spans="1:21" x14ac:dyDescent="0.25">
      <c r="A604" s="24" t="s">
        <v>94</v>
      </c>
      <c r="B604" s="24"/>
      <c r="C604" s="24"/>
      <c r="F604" s="24"/>
      <c r="G604" s="24"/>
      <c r="H604" s="52"/>
      <c r="J604" s="24"/>
      <c r="K604" s="24"/>
      <c r="L604" s="24"/>
      <c r="N604" s="24"/>
      <c r="O604" s="24"/>
      <c r="P604" s="52"/>
      <c r="Q604" s="24"/>
      <c r="R604" s="24">
        <f>SUBTOTAL(103,Table156[RPM])</f>
        <v>1</v>
      </c>
      <c r="S604" s="53">
        <f>SUBTOTAL(103,Table156[Tempo di funzionamento])</f>
        <v>1</v>
      </c>
      <c r="T604" s="24"/>
      <c r="U604" s="24"/>
    </row>
  </sheetData>
  <conditionalFormatting sqref="C1:C603 C605:C1048576">
    <cfRule type="dataBar" priority="5">
      <dataBar>
        <cfvo type="min"/>
        <cfvo type="num" val="4"/>
        <color rgb="FFFFB628"/>
      </dataBar>
      <extLst>
        <ext xmlns:x14="http://schemas.microsoft.com/office/spreadsheetml/2009/9/main" uri="{B025F937-C7B1-47D3-B67F-A62EFF666E3E}">
          <x14:id>{0B8BC015-329B-4CC1-8716-D82272F26FBB}</x14:id>
        </ext>
      </extLst>
    </cfRule>
  </conditionalFormatting>
  <conditionalFormatting sqref="F1:F603 F605:F1048576">
    <cfRule type="dataBar" priority="4">
      <dataBar>
        <cfvo type="min"/>
        <cfvo type="num" val="20"/>
        <color rgb="FFFFB628"/>
      </dataBar>
      <extLst>
        <ext xmlns:x14="http://schemas.microsoft.com/office/spreadsheetml/2009/9/main" uri="{B025F937-C7B1-47D3-B67F-A62EFF666E3E}">
          <x14:id>{7C6629DE-BE61-4195-B62F-3915CE8A3291}</x14:id>
        </ext>
      </extLst>
    </cfRule>
  </conditionalFormatting>
  <conditionalFormatting sqref="H1:H603 H605:H1048576">
    <cfRule type="dataBar" priority="3">
      <dataBar>
        <cfvo type="min"/>
        <cfvo type="num" val="25"/>
        <color rgb="FFFFB628"/>
      </dataBar>
      <extLst>
        <ext xmlns:x14="http://schemas.microsoft.com/office/spreadsheetml/2009/9/main" uri="{B025F937-C7B1-47D3-B67F-A62EFF666E3E}">
          <x14:id>{D8FA7EAC-1815-4792-B3BB-32BA16621F9C}</x14:id>
        </ext>
      </extLst>
    </cfRule>
  </conditionalFormatting>
  <conditionalFormatting sqref="R1:R603 R605:R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{93A23C4A-C4B5-430A-988E-2F08EFB7F83F}</x14:id>
        </ext>
      </extLst>
    </cfRule>
  </conditionalFormatting>
  <conditionalFormatting sqref="A1:B603 A605:B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{63356D72-8DDE-42F3-9E1E-6E598B705E63}</x14:id>
        </ext>
      </extLst>
    </cfRule>
  </conditionalFormatting>
  <conditionalFormatting sqref="B1:B603 B605:B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{373EC254-4CD3-4CBA-BA9F-F0107D5A1DFC}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8BC015-329B-4CC1-8716-D82272F26FBB}">
            <x14:dataBar minLength="0" maxLength="100" gradient="0">
              <x14:cfvo type="autoMin"/>
              <x14:cfvo type="num">
                <xm:f>4</xm:f>
              </x14:cfvo>
              <x14:negativeFillColor rgb="FFFF0000"/>
              <x14:axisColor rgb="FF000000"/>
            </x14:dataBar>
          </x14:cfRule>
          <xm:sqref>C1:C603 C605:C1048576</xm:sqref>
        </x14:conditionalFormatting>
        <x14:conditionalFormatting xmlns:xm="http://schemas.microsoft.com/office/excel/2006/main">
          <x14:cfRule type="dataBar" id="{7C6629DE-BE61-4195-B62F-3915CE8A3291}">
            <x14:dataBar minLength="0" maxLength="100" gradient="0">
              <x14:cfvo type="autoMin"/>
              <x14:cfvo type="num">
                <xm:f>20</xm:f>
              </x14:cfvo>
              <x14:negativeFillColor rgb="FFFF0000"/>
              <x14:axisColor rgb="FF000000"/>
            </x14:dataBar>
          </x14:cfRule>
          <xm:sqref>F1:F603 F605:F1048576</xm:sqref>
        </x14:conditionalFormatting>
        <x14:conditionalFormatting xmlns:xm="http://schemas.microsoft.com/office/excel/2006/main">
          <x14:cfRule type="dataBar" id="{D8FA7EAC-1815-4792-B3BB-32BA16621F9C}">
            <x14:dataBar minLength="0" maxLength="100" gradient="0">
              <x14:cfvo type="autoMin"/>
              <x14:cfvo type="num">
                <xm:f>25</xm:f>
              </x14:cfvo>
              <x14:negativeFillColor rgb="FFFF0000"/>
              <x14:axisColor rgb="FF000000"/>
            </x14:dataBar>
          </x14:cfRule>
          <xm:sqref>H1:H603 H605:H1048576</xm:sqref>
        </x14:conditionalFormatting>
        <x14:conditionalFormatting xmlns:xm="http://schemas.microsoft.com/office/excel/2006/main">
          <x14:cfRule type="dataBar" id="{93A23C4A-C4B5-430A-988E-2F08EFB7F8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R1:R603 R605:R1048576</xm:sqref>
        </x14:conditionalFormatting>
        <x14:conditionalFormatting xmlns:xm="http://schemas.microsoft.com/office/excel/2006/main">
          <x14:cfRule type="dataBar" id="{63356D72-8DDE-42F3-9E1E-6E598B705E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A1:B603 A605:B1048576</xm:sqref>
        </x14:conditionalFormatting>
        <x14:conditionalFormatting xmlns:xm="http://schemas.microsoft.com/office/excel/2006/main">
          <x14:cfRule type="dataBar" id="{373EC254-4CD3-4CBA-BA9F-F0107D5A1D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B1:B603 B605:B1048576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02BC-C295-4982-BACE-BAA2FDF81DF7}">
  <dimension ref="A1:U604"/>
  <sheetViews>
    <sheetView topLeftCell="N1" workbookViewId="0">
      <selection activeCell="T625" sqref="T625"/>
    </sheetView>
  </sheetViews>
  <sheetFormatPr defaultRowHeight="15" x14ac:dyDescent="0.25"/>
  <cols>
    <col min="1" max="1" width="14.28515625" style="24" customWidth="1"/>
    <col min="2" max="2" width="14.28515625" style="51" customWidth="1"/>
    <col min="3" max="3" width="14.28515625" style="49" customWidth="1"/>
    <col min="4" max="5" width="14.28515625" style="24" customWidth="1"/>
    <col min="6" max="6" width="14.28515625" style="35" customWidth="1"/>
    <col min="7" max="7" width="14.28515625" style="14" customWidth="1"/>
    <col min="8" max="8" width="14.28515625" style="41" customWidth="1"/>
    <col min="9" max="9" width="14.28515625" style="24" customWidth="1"/>
    <col min="10" max="11" width="14.28515625" style="35" customWidth="1"/>
    <col min="12" max="12" width="14.28515625" style="25" customWidth="1"/>
    <col min="13" max="13" width="14.28515625" style="24" customWidth="1"/>
    <col min="14" max="14" width="14.28515625" style="25" customWidth="1"/>
    <col min="15" max="15" width="14.28515625" style="37" customWidth="1"/>
    <col min="16" max="16" width="14.28515625" style="41" customWidth="1"/>
    <col min="17" max="17" width="14.28515625" style="46" customWidth="1"/>
    <col min="18" max="18" width="14.28515625" style="14" customWidth="1"/>
    <col min="19" max="19" width="14.28515625" style="26" customWidth="1"/>
    <col min="20" max="20" width="22.140625" bestFit="1" customWidth="1"/>
    <col min="21" max="21" width="17.5703125" bestFit="1" customWidth="1"/>
  </cols>
  <sheetData>
    <row r="1" spans="1:21" s="54" customFormat="1" ht="131.25" customHeight="1" x14ac:dyDescent="0.25">
      <c r="A1" s="54" t="s">
        <v>64</v>
      </c>
      <c r="B1" s="55" t="s">
        <v>93</v>
      </c>
      <c r="C1" s="56" t="s">
        <v>86</v>
      </c>
      <c r="D1" s="54" t="s">
        <v>66</v>
      </c>
      <c r="E1" s="54" t="s">
        <v>11</v>
      </c>
      <c r="F1" s="57" t="s">
        <v>81</v>
      </c>
      <c r="G1" s="58" t="s">
        <v>83</v>
      </c>
      <c r="H1" s="59" t="s">
        <v>8</v>
      </c>
      <c r="I1" s="54" t="s">
        <v>67</v>
      </c>
      <c r="J1" s="57" t="s">
        <v>84</v>
      </c>
      <c r="K1" s="57" t="s">
        <v>69</v>
      </c>
      <c r="L1" s="60" t="s">
        <v>85</v>
      </c>
      <c r="M1" s="54" t="s">
        <v>71</v>
      </c>
      <c r="N1" s="60" t="s">
        <v>72</v>
      </c>
      <c r="O1" s="61" t="s">
        <v>80</v>
      </c>
      <c r="P1" s="59" t="s">
        <v>73</v>
      </c>
      <c r="Q1" s="62" t="s">
        <v>27</v>
      </c>
      <c r="R1" s="58" t="s">
        <v>34</v>
      </c>
      <c r="S1" s="63" t="s">
        <v>74</v>
      </c>
      <c r="T1" s="54" t="s">
        <v>104</v>
      </c>
      <c r="U1" s="54" t="s">
        <v>105</v>
      </c>
    </row>
    <row r="2" spans="1:21" hidden="1" x14ac:dyDescent="0.25">
      <c r="A2" s="24" t="e">
        <v>#N/A</v>
      </c>
      <c r="B2" s="51" t="e">
        <f>Table15[[#This Row],[Durata d''esercizio min. Doppie corse]]/(Cycle_max*60*24)</f>
        <v>#N/A</v>
      </c>
      <c r="C2" s="49">
        <f>'80Nm 33mm 2.28m-min'!B177</f>
        <v>0.94399999999999995</v>
      </c>
      <c r="D2" s="24" t="str">
        <f>'80Nm 33mm 2.28m-min'!C177</f>
        <v>Ds16x35</v>
      </c>
      <c r="E2" s="24" t="str">
        <f>'80Nm 33mm 2.28m-min'!D177</f>
        <v>Ds</v>
      </c>
      <c r="F2" s="35">
        <f>'80Nm 33mm 2.28m-min'!E177</f>
        <v>16</v>
      </c>
      <c r="G2" s="14" t="e">
        <f>'80Nm 33mm 2.28m-min'!F177</f>
        <v>#N/A</v>
      </c>
      <c r="H2" s="41">
        <f>'80Nm 33mm 2.28m-min'!G177</f>
        <v>35</v>
      </c>
      <c r="I2" s="24" t="str">
        <f>'80Nm 33mm 2.28m-min'!H177</f>
        <v>J200</v>
      </c>
      <c r="J2" s="35">
        <f>'80Nm 33mm 2.28m-min'!I177</f>
        <v>28</v>
      </c>
      <c r="K2" s="35">
        <f>'80Nm 33mm 2.28m-min'!J177</f>
        <v>35</v>
      </c>
      <c r="L2" s="25">
        <f>'80Nm 33mm 2.28m-min'!K177</f>
        <v>37.11</v>
      </c>
      <c r="M2" s="24" t="str">
        <f>'80Nm 33mm 2.28m-min'!L177</f>
        <v>Acciaio inox</v>
      </c>
      <c r="N2" s="25">
        <f>'80Nm 33mm 2.28m-min'!M177</f>
        <v>120.54</v>
      </c>
      <c r="O2" s="37">
        <f>'80Nm 33mm 2.28m-min'!N177</f>
        <v>80</v>
      </c>
      <c r="P2" s="41">
        <f>'80Nm 33mm 2.28m-min'!O177</f>
        <v>33</v>
      </c>
      <c r="Q2" s="46">
        <f>'80Nm 33mm 2.28m-min'!P177</f>
        <v>2.2810000000000001</v>
      </c>
      <c r="R2" s="14">
        <f>'80Nm 33mm 2.28m-min'!Q177</f>
        <v>66</v>
      </c>
      <c r="S2" s="26">
        <f>'80Nm 33mm 2.28m-min'!R177</f>
        <v>1</v>
      </c>
      <c r="T2" s="24"/>
      <c r="U2" s="24"/>
    </row>
    <row r="3" spans="1:21" hidden="1" x14ac:dyDescent="0.25">
      <c r="A3" s="24" t="e">
        <f>'80Nm 33mm 2.28m-min'!A178</f>
        <v>#N/A</v>
      </c>
      <c r="B3" s="51" t="e">
        <f>Table15[[#This Row],[Durata d''esercizio min. Doppie corse]]/(Cycle_max*60*24)</f>
        <v>#N/A</v>
      </c>
      <c r="C3" s="49">
        <f>'80Nm 33mm 2.28m-min'!B178</f>
        <v>3.0070000000000001</v>
      </c>
      <c r="D3" s="24" t="str">
        <f>'80Nm 33mm 2.28m-min'!C178</f>
        <v>Ds18x100</v>
      </c>
      <c r="E3" s="24" t="str">
        <f>'80Nm 33mm 2.28m-min'!D178</f>
        <v>Ds</v>
      </c>
      <c r="F3" s="35">
        <f>'80Nm 33mm 2.28m-min'!E178</f>
        <v>18</v>
      </c>
      <c r="G3" s="14" t="e">
        <f>'80Nm 33mm 2.28m-min'!F178</f>
        <v>#N/A</v>
      </c>
      <c r="H3" s="41">
        <f>'80Nm 33mm 2.28m-min'!G178</f>
        <v>100</v>
      </c>
      <c r="I3" s="24" t="str">
        <f>'80Nm 33mm 2.28m-min'!H178</f>
        <v>J200</v>
      </c>
      <c r="J3" s="35">
        <f>'80Nm 33mm 2.28m-min'!I178</f>
        <v>28</v>
      </c>
      <c r="K3" s="35">
        <f>'80Nm 33mm 2.28m-min'!J178</f>
        <v>35</v>
      </c>
      <c r="L3" s="25">
        <f>'80Nm 33mm 2.28m-min'!K178</f>
        <v>38.22</v>
      </c>
      <c r="M3" s="24" t="str">
        <f>'80Nm 33mm 2.28m-min'!L178</f>
        <v>Acciaio inox</v>
      </c>
      <c r="N3" s="25">
        <f>'80Nm 33mm 2.28m-min'!M178</f>
        <v>146.69999999999999</v>
      </c>
      <c r="O3" s="37">
        <f>'80Nm 33mm 2.28m-min'!N178</f>
        <v>80</v>
      </c>
      <c r="P3" s="41">
        <f>'80Nm 33mm 2.28m-min'!O178</f>
        <v>33</v>
      </c>
      <c r="Q3" s="46">
        <f>'80Nm 33mm 2.28m-min'!P178</f>
        <v>2.2810000000000001</v>
      </c>
      <c r="R3" s="14">
        <f>'80Nm 33mm 2.28m-min'!Q178</f>
        <v>23.1</v>
      </c>
      <c r="S3" s="26">
        <f>'80Nm 33mm 2.28m-min'!R178</f>
        <v>1</v>
      </c>
      <c r="T3" s="24"/>
      <c r="U3" s="24"/>
    </row>
    <row r="4" spans="1:21" hidden="1" x14ac:dyDescent="0.25">
      <c r="A4" s="24" t="e">
        <f>'80Nm 33mm 2.28m-min'!A179</f>
        <v>#N/A</v>
      </c>
      <c r="B4" s="51" t="e">
        <f>Table15[[#This Row],[Durata d''esercizio min. Doppie corse]]/(Cycle_max*60*24)</f>
        <v>#N/A</v>
      </c>
      <c r="C4" s="49">
        <f>'80Nm 33mm 2.28m-min'!B179</f>
        <v>0.70699999999999996</v>
      </c>
      <c r="D4" s="24" t="str">
        <f>'80Nm 33mm 2.28m-min'!C179</f>
        <v>Ds18x24</v>
      </c>
      <c r="E4" s="24" t="str">
        <f>'80Nm 33mm 2.28m-min'!D179</f>
        <v>Ds</v>
      </c>
      <c r="F4" s="35">
        <f>'80Nm 33mm 2.28m-min'!E179</f>
        <v>18</v>
      </c>
      <c r="G4" s="14" t="e">
        <f>'80Nm 33mm 2.28m-min'!F179</f>
        <v>#N/A</v>
      </c>
      <c r="H4" s="41">
        <f>'80Nm 33mm 2.28m-min'!G179</f>
        <v>24</v>
      </c>
      <c r="I4" s="24" t="str">
        <f>'80Nm 33mm 2.28m-min'!H179</f>
        <v>J200</v>
      </c>
      <c r="J4" s="35">
        <f>'80Nm 33mm 2.28m-min'!I179</f>
        <v>28</v>
      </c>
      <c r="K4" s="35">
        <f>'80Nm 33mm 2.28m-min'!J179</f>
        <v>35</v>
      </c>
      <c r="L4" s="25">
        <f>'80Nm 33mm 2.28m-min'!K179</f>
        <v>37.479999999999997</v>
      </c>
      <c r="M4" s="24" t="str">
        <f>'80Nm 33mm 2.28m-min'!L179</f>
        <v>Acciaio inox</v>
      </c>
      <c r="N4" s="25">
        <f>'80Nm 33mm 2.28m-min'!M179</f>
        <v>146.37</v>
      </c>
      <c r="O4" s="37">
        <f>'80Nm 33mm 2.28m-min'!N179</f>
        <v>80</v>
      </c>
      <c r="P4" s="41">
        <f>'80Nm 33mm 2.28m-min'!O179</f>
        <v>33</v>
      </c>
      <c r="Q4" s="46">
        <f>'80Nm 33mm 2.28m-min'!P179</f>
        <v>2.2810000000000001</v>
      </c>
      <c r="R4" s="14">
        <f>'80Nm 33mm 2.28m-min'!Q179</f>
        <v>96.25</v>
      </c>
      <c r="S4" s="26">
        <f>'80Nm 33mm 2.28m-min'!R179</f>
        <v>1</v>
      </c>
      <c r="T4" s="24"/>
      <c r="U4" s="24"/>
    </row>
    <row r="5" spans="1:21" hidden="1" x14ac:dyDescent="0.25">
      <c r="A5" s="24" t="e">
        <f>'80Nm 33mm 2.28m-min'!A180</f>
        <v>#N/A</v>
      </c>
      <c r="B5" s="51" t="e">
        <f>Table15[[#This Row],[Durata d''esercizio min. Doppie corse]]/(Cycle_max*60*24)</f>
        <v>#N/A</v>
      </c>
      <c r="C5" s="49">
        <f>'80Nm 33mm 2.28m-min'!B180</f>
        <v>1.071</v>
      </c>
      <c r="D5" s="24" t="str">
        <f>'80Nm 33mm 2.28m-min'!C180</f>
        <v>Ds18x40</v>
      </c>
      <c r="E5" s="24" t="str">
        <f>'80Nm 33mm 2.28m-min'!D180</f>
        <v>Ds</v>
      </c>
      <c r="F5" s="35">
        <f>'80Nm 33mm 2.28m-min'!E180</f>
        <v>18</v>
      </c>
      <c r="G5" s="14" t="e">
        <f>'80Nm 33mm 2.28m-min'!F180</f>
        <v>#N/A</v>
      </c>
      <c r="H5" s="41">
        <f>'80Nm 33mm 2.28m-min'!G180</f>
        <v>40</v>
      </c>
      <c r="I5" s="24" t="str">
        <f>'80Nm 33mm 2.28m-min'!H180</f>
        <v>J200</v>
      </c>
      <c r="J5" s="35">
        <f>'80Nm 33mm 2.28m-min'!I180</f>
        <v>28</v>
      </c>
      <c r="K5" s="35">
        <f>'80Nm 33mm 2.28m-min'!J180</f>
        <v>35</v>
      </c>
      <c r="L5" s="25">
        <f>'80Nm 33mm 2.28m-min'!K180</f>
        <v>37.86</v>
      </c>
      <c r="M5" s="24" t="str">
        <f>'80Nm 33mm 2.28m-min'!L180</f>
        <v>Acciaio inox</v>
      </c>
      <c r="N5" s="25">
        <f>'80Nm 33mm 2.28m-min'!M180</f>
        <v>134.07</v>
      </c>
      <c r="O5" s="37">
        <f>'80Nm 33mm 2.28m-min'!N180</f>
        <v>80</v>
      </c>
      <c r="P5" s="41">
        <f>'80Nm 33mm 2.28m-min'!O180</f>
        <v>33</v>
      </c>
      <c r="Q5" s="46">
        <f>'80Nm 33mm 2.28m-min'!P180</f>
        <v>2.2810000000000001</v>
      </c>
      <c r="R5" s="14">
        <f>'80Nm 33mm 2.28m-min'!Q180</f>
        <v>57.75</v>
      </c>
      <c r="S5" s="26">
        <f>'80Nm 33mm 2.28m-min'!R180</f>
        <v>1</v>
      </c>
      <c r="T5" s="24"/>
      <c r="U5" s="24"/>
    </row>
    <row r="6" spans="1:21" hidden="1" x14ac:dyDescent="0.25">
      <c r="A6" s="24" t="e">
        <f>'80Nm 33mm 2.28m-min'!A181</f>
        <v>#N/A</v>
      </c>
      <c r="B6" s="51" t="e">
        <f>Table15[[#This Row],[Durata d''esercizio min. Doppie corse]]/(Cycle_max*60*24)</f>
        <v>#N/A</v>
      </c>
      <c r="C6" s="49">
        <f>'80Nm 33mm 2.28m-min'!B181</f>
        <v>2.375</v>
      </c>
      <c r="D6" s="24" t="str">
        <f>'80Nm 33mm 2.28m-min'!C181</f>
        <v>Ds18x80</v>
      </c>
      <c r="E6" s="24" t="str">
        <f>'80Nm 33mm 2.28m-min'!D181</f>
        <v>Ds</v>
      </c>
      <c r="F6" s="35">
        <f>'80Nm 33mm 2.28m-min'!E181</f>
        <v>18</v>
      </c>
      <c r="G6" s="14" t="e">
        <f>'80Nm 33mm 2.28m-min'!F181</f>
        <v>#N/A</v>
      </c>
      <c r="H6" s="41">
        <f>'80Nm 33mm 2.28m-min'!G181</f>
        <v>80</v>
      </c>
      <c r="I6" s="24" t="str">
        <f>'80Nm 33mm 2.28m-min'!H181</f>
        <v>J200</v>
      </c>
      <c r="J6" s="35">
        <f>'80Nm 33mm 2.28m-min'!I181</f>
        <v>28</v>
      </c>
      <c r="K6" s="35">
        <f>'80Nm 33mm 2.28m-min'!J181</f>
        <v>35</v>
      </c>
      <c r="L6" s="25">
        <f>'80Nm 33mm 2.28m-min'!K181</f>
        <v>38.04</v>
      </c>
      <c r="M6" s="24" t="str">
        <f>'80Nm 33mm 2.28m-min'!L181</f>
        <v>Acciaio inox</v>
      </c>
      <c r="N6" s="25">
        <f>'80Nm 33mm 2.28m-min'!M181</f>
        <v>139.4</v>
      </c>
      <c r="O6" s="37">
        <f>'80Nm 33mm 2.28m-min'!N181</f>
        <v>80</v>
      </c>
      <c r="P6" s="41">
        <f>'80Nm 33mm 2.28m-min'!O181</f>
        <v>33</v>
      </c>
      <c r="Q6" s="46">
        <f>'80Nm 33mm 2.28m-min'!P181</f>
        <v>2.2810000000000001</v>
      </c>
      <c r="R6" s="14">
        <f>'80Nm 33mm 2.28m-min'!Q181</f>
        <v>28.875</v>
      </c>
      <c r="S6" s="26">
        <f>'80Nm 33mm 2.28m-min'!R181</f>
        <v>1</v>
      </c>
      <c r="T6" s="24"/>
      <c r="U6" s="24"/>
    </row>
    <row r="7" spans="1:21" hidden="1" x14ac:dyDescent="0.25">
      <c r="A7" s="24" t="e">
        <f>'80Nm 33mm 2.28m-min'!A182</f>
        <v>#N/A</v>
      </c>
      <c r="B7" s="51" t="e">
        <f>Table15[[#This Row],[Durata d''esercizio min. Doppie corse]]/(Cycle_max*60*24)</f>
        <v>#N/A</v>
      </c>
      <c r="C7" s="49">
        <f>'80Nm 33mm 2.28m-min'!B182</f>
        <v>0.64900000000000002</v>
      </c>
      <c r="D7" s="24" t="str">
        <f>'80Nm 33mm 2.28m-min'!C182</f>
        <v>Ds20x20</v>
      </c>
      <c r="E7" s="24" t="str">
        <f>'80Nm 33mm 2.28m-min'!D182</f>
        <v>Ds</v>
      </c>
      <c r="F7" s="35">
        <f>'80Nm 33mm 2.28m-min'!E182</f>
        <v>20</v>
      </c>
      <c r="G7" s="14" t="e">
        <f>'80Nm 33mm 2.28m-min'!F182</f>
        <v>#N/A</v>
      </c>
      <c r="H7" s="41">
        <f>'80Nm 33mm 2.28m-min'!G182</f>
        <v>20</v>
      </c>
      <c r="I7" s="24" t="str">
        <f>'80Nm 33mm 2.28m-min'!H182</f>
        <v>J200</v>
      </c>
      <c r="J7" s="35">
        <f>'80Nm 33mm 2.28m-min'!I182</f>
        <v>32</v>
      </c>
      <c r="K7" s="35">
        <f>'80Nm 33mm 2.28m-min'!J182</f>
        <v>44</v>
      </c>
      <c r="L7" s="25">
        <f>'80Nm 33mm 2.28m-min'!K182</f>
        <v>43.75</v>
      </c>
      <c r="M7" s="24" t="str">
        <f>'80Nm 33mm 2.28m-min'!L182</f>
        <v>Acciaio inox</v>
      </c>
      <c r="N7" s="25">
        <f>'80Nm 33mm 2.28m-min'!M182</f>
        <v>154.97999999999999</v>
      </c>
      <c r="O7" s="37">
        <f>'80Nm 33mm 2.28m-min'!N182</f>
        <v>80</v>
      </c>
      <c r="P7" s="41">
        <f>'80Nm 33mm 2.28m-min'!O182</f>
        <v>33</v>
      </c>
      <c r="Q7" s="46">
        <f>'80Nm 33mm 2.28m-min'!P182</f>
        <v>2.2810000000000001</v>
      </c>
      <c r="R7" s="14">
        <f>'80Nm 33mm 2.28m-min'!Q182</f>
        <v>115.5</v>
      </c>
      <c r="S7" s="26">
        <f>'80Nm 33mm 2.28m-min'!R182</f>
        <v>1</v>
      </c>
      <c r="T7" s="24"/>
      <c r="U7" s="24"/>
    </row>
    <row r="8" spans="1:21" hidden="1" x14ac:dyDescent="0.25">
      <c r="A8" s="24" t="e">
        <f>'80Nm 33mm 2.28m-min'!A183</f>
        <v>#N/A</v>
      </c>
      <c r="B8" s="51" t="e">
        <f>Table15[[#This Row],[Durata d''esercizio min. Doppie corse]]/(Cycle_max*60*24)</f>
        <v>#N/A</v>
      </c>
      <c r="C8" s="49">
        <f>'80Nm 33mm 2.28m-min'!B183</f>
        <v>1.323</v>
      </c>
      <c r="D8" s="24" t="str">
        <f>'80Nm 33mm 2.28m-min'!C183</f>
        <v>Ds20x50</v>
      </c>
      <c r="E8" s="24" t="str">
        <f>'80Nm 33mm 2.28m-min'!D183</f>
        <v>Ds</v>
      </c>
      <c r="F8" s="35">
        <f>'80Nm 33mm 2.28m-min'!E183</f>
        <v>20</v>
      </c>
      <c r="G8" s="14" t="e">
        <f>'80Nm 33mm 2.28m-min'!F183</f>
        <v>#N/A</v>
      </c>
      <c r="H8" s="41">
        <f>'80Nm 33mm 2.28m-min'!G183</f>
        <v>50</v>
      </c>
      <c r="I8" s="24" t="str">
        <f>'80Nm 33mm 2.28m-min'!H183</f>
        <v>J200</v>
      </c>
      <c r="J8" s="35">
        <f>'80Nm 33mm 2.28m-min'!I183</f>
        <v>32</v>
      </c>
      <c r="K8" s="35">
        <f>'80Nm 33mm 2.28m-min'!J183</f>
        <v>44</v>
      </c>
      <c r="L8" s="25">
        <f>'80Nm 33mm 2.28m-min'!K183</f>
        <v>44.19</v>
      </c>
      <c r="M8" s="24" t="str">
        <f>'80Nm 33mm 2.28m-min'!L183</f>
        <v>Alluminio</v>
      </c>
      <c r="N8" s="25" t="str">
        <f>'80Nm 33mm 2.28m-min'!M183</f>
        <v>Su richiesta</v>
      </c>
      <c r="O8" s="37">
        <f>'80Nm 33mm 2.28m-min'!N183</f>
        <v>80</v>
      </c>
      <c r="P8" s="41">
        <f>'80Nm 33mm 2.28m-min'!O183</f>
        <v>33</v>
      </c>
      <c r="Q8" s="46">
        <f>'80Nm 33mm 2.28m-min'!P183</f>
        <v>2.2810000000000001</v>
      </c>
      <c r="R8" s="14">
        <f>'80Nm 33mm 2.28m-min'!Q183</f>
        <v>46.2</v>
      </c>
      <c r="S8" s="26">
        <f>'80Nm 33mm 2.28m-min'!R183</f>
        <v>1</v>
      </c>
      <c r="T8" s="24"/>
      <c r="U8" s="24"/>
    </row>
    <row r="9" spans="1:21" hidden="1" x14ac:dyDescent="0.25">
      <c r="A9" s="24" t="e">
        <f>'80Nm 33mm 2.28m-min'!A184</f>
        <v>#N/A</v>
      </c>
      <c r="B9" s="51" t="e">
        <f>Table15[[#This Row],[Durata d''esercizio min. Doppie corse]]/(Cycle_max*60*24)</f>
        <v>#N/A</v>
      </c>
      <c r="C9" s="49">
        <f>'80Nm 33mm 2.28m-min'!B184</f>
        <v>1.323</v>
      </c>
      <c r="D9" s="24" t="str">
        <f>'80Nm 33mm 2.28m-min'!C184</f>
        <v>Ds20x50</v>
      </c>
      <c r="E9" s="24" t="str">
        <f>'80Nm 33mm 2.28m-min'!D184</f>
        <v>Ds</v>
      </c>
      <c r="F9" s="35">
        <f>'80Nm 33mm 2.28m-min'!E184</f>
        <v>20</v>
      </c>
      <c r="G9" s="14" t="e">
        <f>'80Nm 33mm 2.28m-min'!F184</f>
        <v>#N/A</v>
      </c>
      <c r="H9" s="41">
        <f>'80Nm 33mm 2.28m-min'!G184</f>
        <v>50</v>
      </c>
      <c r="I9" s="24" t="str">
        <f>'80Nm 33mm 2.28m-min'!H184</f>
        <v>J200</v>
      </c>
      <c r="J9" s="35">
        <f>'80Nm 33mm 2.28m-min'!I184</f>
        <v>32</v>
      </c>
      <c r="K9" s="35">
        <f>'80Nm 33mm 2.28m-min'!J184</f>
        <v>44</v>
      </c>
      <c r="L9" s="25">
        <f>'80Nm 33mm 2.28m-min'!K184</f>
        <v>44.19</v>
      </c>
      <c r="M9" s="24" t="str">
        <f>'80Nm 33mm 2.28m-min'!L184</f>
        <v>Acciaio inox</v>
      </c>
      <c r="N9" s="25">
        <f>'80Nm 33mm 2.28m-min'!M184</f>
        <v>156.78</v>
      </c>
      <c r="O9" s="37">
        <f>'80Nm 33mm 2.28m-min'!N184</f>
        <v>80</v>
      </c>
      <c r="P9" s="41">
        <f>'80Nm 33mm 2.28m-min'!O184</f>
        <v>33</v>
      </c>
      <c r="Q9" s="46">
        <f>'80Nm 33mm 2.28m-min'!P184</f>
        <v>2.2810000000000001</v>
      </c>
      <c r="R9" s="14">
        <f>'80Nm 33mm 2.28m-min'!Q184</f>
        <v>46.2</v>
      </c>
      <c r="S9" s="26">
        <f>'80Nm 33mm 2.28m-min'!R184</f>
        <v>1</v>
      </c>
      <c r="T9" s="24"/>
      <c r="U9" s="24"/>
    </row>
    <row r="10" spans="1:21" hidden="1" x14ac:dyDescent="0.25">
      <c r="A10" s="24" t="e">
        <f>'80Nm 33mm 2.28m-min'!A185</f>
        <v>#N/A</v>
      </c>
      <c r="B10" s="51" t="e">
        <f>Table15[[#This Row],[Durata d''esercizio min. Doppie corse]]/(Cycle_max*60*24)</f>
        <v>#N/A</v>
      </c>
      <c r="C10" s="49">
        <f>'80Nm 33mm 2.28m-min'!B185</f>
        <v>1.6519999999999999</v>
      </c>
      <c r="D10" s="24" t="str">
        <f>'80Nm 33mm 2.28m-min'!C185</f>
        <v>Ds20x60</v>
      </c>
      <c r="E10" s="24" t="str">
        <f>'80Nm 33mm 2.28m-min'!D185</f>
        <v>Ds</v>
      </c>
      <c r="F10" s="35">
        <f>'80Nm 33mm 2.28m-min'!E185</f>
        <v>20</v>
      </c>
      <c r="G10" s="14" t="e">
        <f>'80Nm 33mm 2.28m-min'!F185</f>
        <v>#N/A</v>
      </c>
      <c r="H10" s="41">
        <f>'80Nm 33mm 2.28m-min'!G185</f>
        <v>60</v>
      </c>
      <c r="I10" s="24" t="str">
        <f>'80Nm 33mm 2.28m-min'!H185</f>
        <v>J200</v>
      </c>
      <c r="J10" s="35">
        <f>'80Nm 33mm 2.28m-min'!I185</f>
        <v>32</v>
      </c>
      <c r="K10" s="35">
        <f>'80Nm 33mm 2.28m-min'!J185</f>
        <v>44</v>
      </c>
      <c r="L10" s="25">
        <f>'80Nm 33mm 2.28m-min'!K185</f>
        <v>44.63</v>
      </c>
      <c r="M10" s="24" t="str">
        <f>'80Nm 33mm 2.28m-min'!L185</f>
        <v>Acciaio inox</v>
      </c>
      <c r="N10" s="25">
        <f>'80Nm 33mm 2.28m-min'!M185</f>
        <v>158.26</v>
      </c>
      <c r="O10" s="37">
        <f>'80Nm 33mm 2.28m-min'!N185</f>
        <v>80</v>
      </c>
      <c r="P10" s="41">
        <f>'80Nm 33mm 2.28m-min'!O185</f>
        <v>33</v>
      </c>
      <c r="Q10" s="46">
        <f>'80Nm 33mm 2.28m-min'!P185</f>
        <v>2.2810000000000001</v>
      </c>
      <c r="R10" s="14">
        <f>'80Nm 33mm 2.28m-min'!Q185</f>
        <v>38.5</v>
      </c>
      <c r="S10" s="26">
        <f>'80Nm 33mm 2.28m-min'!R185</f>
        <v>1</v>
      </c>
      <c r="T10" s="24"/>
      <c r="U10" s="24"/>
    </row>
    <row r="11" spans="1:21" hidden="1" x14ac:dyDescent="0.25">
      <c r="A11" s="24" t="e">
        <f>'80Nm 33mm 2.28m-min'!A186</f>
        <v>#N/A</v>
      </c>
      <c r="B11" s="51" t="e">
        <f>Table15[[#This Row],[Durata d''esercizio min. Doppie corse]]/(Cycle_max*60*24)</f>
        <v>#N/A</v>
      </c>
      <c r="C11" s="49">
        <f>'80Nm 33mm 2.28m-min'!B186</f>
        <v>2.1819999999999999</v>
      </c>
      <c r="D11" s="24" t="str">
        <f>'80Nm 33mm 2.28m-min'!C186</f>
        <v>Ds20x80</v>
      </c>
      <c r="E11" s="24" t="str">
        <f>'80Nm 33mm 2.28m-min'!D186</f>
        <v>Ds</v>
      </c>
      <c r="F11" s="35">
        <f>'80Nm 33mm 2.28m-min'!E186</f>
        <v>20</v>
      </c>
      <c r="G11" s="14" t="e">
        <f>'80Nm 33mm 2.28m-min'!F186</f>
        <v>#N/A</v>
      </c>
      <c r="H11" s="41">
        <f>'80Nm 33mm 2.28m-min'!G186</f>
        <v>80</v>
      </c>
      <c r="I11" s="24" t="str">
        <f>'80Nm 33mm 2.28m-min'!H186</f>
        <v>J200</v>
      </c>
      <c r="J11" s="35">
        <f>'80Nm 33mm 2.28m-min'!I186</f>
        <v>32</v>
      </c>
      <c r="K11" s="35">
        <f>'80Nm 33mm 2.28m-min'!J186</f>
        <v>44</v>
      </c>
      <c r="L11" s="25">
        <f>'80Nm 33mm 2.28m-min'!K186</f>
        <v>45.08</v>
      </c>
      <c r="M11" s="24" t="str">
        <f>'80Nm 33mm 2.28m-min'!L186</f>
        <v>Acciaio inox</v>
      </c>
      <c r="N11" s="25">
        <f>'80Nm 33mm 2.28m-min'!M186</f>
        <v>164.82</v>
      </c>
      <c r="O11" s="37">
        <f>'80Nm 33mm 2.28m-min'!N186</f>
        <v>80</v>
      </c>
      <c r="P11" s="41">
        <f>'80Nm 33mm 2.28m-min'!O186</f>
        <v>33</v>
      </c>
      <c r="Q11" s="46">
        <f>'80Nm 33mm 2.28m-min'!P186</f>
        <v>2.2810000000000001</v>
      </c>
      <c r="R11" s="14">
        <f>'80Nm 33mm 2.28m-min'!Q186</f>
        <v>28.875</v>
      </c>
      <c r="S11" s="26">
        <f>'80Nm 33mm 2.28m-min'!R186</f>
        <v>1</v>
      </c>
      <c r="T11" s="24"/>
      <c r="U11" s="24"/>
    </row>
    <row r="12" spans="1:21" hidden="1" x14ac:dyDescent="0.25">
      <c r="A12" s="24" t="e">
        <f>'80Nm 33mm 2.28m-min'!A187</f>
        <v>#N/A</v>
      </c>
      <c r="B12" s="51" t="e">
        <f>Table15[[#This Row],[Durata d''esercizio min. Doppie corse]]/(Cycle_max*60*24)</f>
        <v>#N/A</v>
      </c>
      <c r="C12" s="49">
        <f>'80Nm 33mm 2.28m-min'!B187</f>
        <v>2.6640000000000001</v>
      </c>
      <c r="D12" s="24" t="str">
        <f>'80Nm 33mm 2.28m-min'!C187</f>
        <v>Ds20x90</v>
      </c>
      <c r="E12" s="24" t="str">
        <f>'80Nm 33mm 2.28m-min'!D187</f>
        <v>Ds</v>
      </c>
      <c r="F12" s="35">
        <f>'80Nm 33mm 2.28m-min'!E187</f>
        <v>20</v>
      </c>
      <c r="G12" s="14" t="e">
        <f>'80Nm 33mm 2.28m-min'!F187</f>
        <v>#N/A</v>
      </c>
      <c r="H12" s="41">
        <f>'80Nm 33mm 2.28m-min'!G187</f>
        <v>90</v>
      </c>
      <c r="I12" s="24" t="str">
        <f>'80Nm 33mm 2.28m-min'!H187</f>
        <v>J200</v>
      </c>
      <c r="J12" s="35">
        <f>'80Nm 33mm 2.28m-min'!I187</f>
        <v>32</v>
      </c>
      <c r="K12" s="35">
        <f>'80Nm 33mm 2.28m-min'!J187</f>
        <v>44</v>
      </c>
      <c r="L12" s="25">
        <f>'80Nm 33mm 2.28m-min'!K187</f>
        <v>45.53</v>
      </c>
      <c r="M12" s="24" t="str">
        <f>'80Nm 33mm 2.28m-min'!L187</f>
        <v>Acciaio inox</v>
      </c>
      <c r="N12" s="25">
        <f>'80Nm 33mm 2.28m-min'!M187</f>
        <v>167.28</v>
      </c>
      <c r="O12" s="37">
        <f>'80Nm 33mm 2.28m-min'!N187</f>
        <v>80</v>
      </c>
      <c r="P12" s="41">
        <f>'80Nm 33mm 2.28m-min'!O187</f>
        <v>33</v>
      </c>
      <c r="Q12" s="46">
        <f>'80Nm 33mm 2.28m-min'!P187</f>
        <v>2.2810000000000001</v>
      </c>
      <c r="R12" s="14">
        <f>'80Nm 33mm 2.28m-min'!Q187</f>
        <v>25.666666666666668</v>
      </c>
      <c r="S12" s="26">
        <f>'80Nm 33mm 2.28m-min'!R187</f>
        <v>1</v>
      </c>
      <c r="T12" s="24"/>
      <c r="U12" s="24"/>
    </row>
    <row r="13" spans="1:21" hidden="1" x14ac:dyDescent="0.25">
      <c r="A13" s="24" t="e">
        <f>'120Nm 22mm 1.52m-min'!A179</f>
        <v>#N/A</v>
      </c>
      <c r="B13" s="51" t="e">
        <f>Table15[[#This Row],[Durata d''esercizio min. Doppie corse]]/(Cycle_max*60*24)</f>
        <v>#N/A</v>
      </c>
      <c r="C13" s="49">
        <f>'120Nm 22mm 1.52m-min'!B179</f>
        <v>1.3859999999999999</v>
      </c>
      <c r="D13" s="24" t="str">
        <f>'120Nm 22mm 1.52m-min'!C179</f>
        <v>Ds16x35</v>
      </c>
      <c r="E13" s="24" t="str">
        <f>'120Nm 22mm 1.52m-min'!D179</f>
        <v>Ds</v>
      </c>
      <c r="F13" s="35">
        <f>'120Nm 22mm 1.52m-min'!E179</f>
        <v>16</v>
      </c>
      <c r="G13" s="14" t="e">
        <f>'120Nm 22mm 1.52m-min'!F179</f>
        <v>#N/A</v>
      </c>
      <c r="H13" s="41">
        <f>'120Nm 22mm 1.52m-min'!G179</f>
        <v>35</v>
      </c>
      <c r="I13" s="24" t="str">
        <f>'120Nm 22mm 1.52m-min'!H179</f>
        <v>J200</v>
      </c>
      <c r="J13" s="35">
        <f>'120Nm 22mm 1.52m-min'!I179</f>
        <v>28</v>
      </c>
      <c r="K13" s="35">
        <f>'120Nm 22mm 1.52m-min'!J179</f>
        <v>35</v>
      </c>
      <c r="L13" s="25">
        <f>'120Nm 22mm 1.52m-min'!K179</f>
        <v>37.11</v>
      </c>
      <c r="M13" s="24" t="str">
        <f>'120Nm 22mm 1.52m-min'!L179</f>
        <v>Acciaio inox</v>
      </c>
      <c r="N13" s="25">
        <f>'120Nm 22mm 1.52m-min'!M179</f>
        <v>120.54</v>
      </c>
      <c r="O13" s="37">
        <f>'120Nm 22mm 1.52m-min'!N179</f>
        <v>120</v>
      </c>
      <c r="P13" s="41">
        <f>'120Nm 22mm 1.52m-min'!O179</f>
        <v>22</v>
      </c>
      <c r="Q13" s="46">
        <f>'120Nm 22mm 1.52m-min'!P179</f>
        <v>1.5209999999999999</v>
      </c>
      <c r="R13" s="14">
        <f>'120Nm 22mm 1.52m-min'!Q179</f>
        <v>44</v>
      </c>
      <c r="S13" s="26">
        <f>'120Nm 22mm 1.52m-min'!R179</f>
        <v>1</v>
      </c>
      <c r="T13" s="24"/>
      <c r="U13" s="24"/>
    </row>
    <row r="14" spans="1:21" hidden="1" x14ac:dyDescent="0.25">
      <c r="A14" s="24" t="e">
        <f>'120Nm 22mm 1.52m-min'!A180</f>
        <v>#N/A</v>
      </c>
      <c r="B14" s="51" t="e">
        <f>Table15[[#This Row],[Durata d''esercizio min. Doppie corse]]/(Cycle_max*60*24)</f>
        <v>#N/A</v>
      </c>
      <c r="C14" s="49">
        <f>'120Nm 22mm 1.52m-min'!B180</f>
        <v>4.4809999999999999</v>
      </c>
      <c r="D14" s="24" t="str">
        <f>'120Nm 22mm 1.52m-min'!C180</f>
        <v>Ds18x100</v>
      </c>
      <c r="E14" s="24" t="str">
        <f>'120Nm 22mm 1.52m-min'!D180</f>
        <v>Ds</v>
      </c>
      <c r="F14" s="35">
        <f>'120Nm 22mm 1.52m-min'!E180</f>
        <v>18</v>
      </c>
      <c r="G14" s="14" t="e">
        <f>'120Nm 22mm 1.52m-min'!F180</f>
        <v>#N/A</v>
      </c>
      <c r="H14" s="41">
        <f>'120Nm 22mm 1.52m-min'!G180</f>
        <v>100</v>
      </c>
      <c r="I14" s="24" t="str">
        <f>'120Nm 22mm 1.52m-min'!H180</f>
        <v>J200</v>
      </c>
      <c r="J14" s="35">
        <f>'120Nm 22mm 1.52m-min'!I180</f>
        <v>28</v>
      </c>
      <c r="K14" s="35">
        <f>'120Nm 22mm 1.52m-min'!J180</f>
        <v>35</v>
      </c>
      <c r="L14" s="25">
        <f>'120Nm 22mm 1.52m-min'!K180</f>
        <v>38.22</v>
      </c>
      <c r="M14" s="24" t="str">
        <f>'120Nm 22mm 1.52m-min'!L180</f>
        <v>Acciaio inox</v>
      </c>
      <c r="N14" s="25">
        <f>'120Nm 22mm 1.52m-min'!M180</f>
        <v>146.69999999999999</v>
      </c>
      <c r="O14" s="37">
        <f>'120Nm 22mm 1.52m-min'!N180</f>
        <v>120</v>
      </c>
      <c r="P14" s="41">
        <f>'120Nm 22mm 1.52m-min'!O180</f>
        <v>22</v>
      </c>
      <c r="Q14" s="46">
        <f>'120Nm 22mm 1.52m-min'!P180</f>
        <v>1.5209999999999999</v>
      </c>
      <c r="R14" s="14">
        <f>'120Nm 22mm 1.52m-min'!Q180</f>
        <v>15.4</v>
      </c>
      <c r="S14" s="26">
        <f>'120Nm 22mm 1.52m-min'!R180</f>
        <v>1</v>
      </c>
      <c r="T14" s="24"/>
      <c r="U14" s="24"/>
    </row>
    <row r="15" spans="1:21" hidden="1" x14ac:dyDescent="0.25">
      <c r="A15" s="24" t="e">
        <f>'120Nm 22mm 1.52m-min'!A181</f>
        <v>#N/A</v>
      </c>
      <c r="B15" s="51" t="e">
        <f>Table15[[#This Row],[Durata d''esercizio min. Doppie corse]]/(Cycle_max*60*24)</f>
        <v>#N/A</v>
      </c>
      <c r="C15" s="49">
        <f>'120Nm 22mm 1.52m-min'!B181</f>
        <v>1.0309999999999999</v>
      </c>
      <c r="D15" s="24" t="str">
        <f>'120Nm 22mm 1.52m-min'!C181</f>
        <v>Ds18x24</v>
      </c>
      <c r="E15" s="24" t="str">
        <f>'120Nm 22mm 1.52m-min'!D181</f>
        <v>Ds</v>
      </c>
      <c r="F15" s="35">
        <f>'120Nm 22mm 1.52m-min'!E181</f>
        <v>18</v>
      </c>
      <c r="G15" s="14" t="e">
        <f>'120Nm 22mm 1.52m-min'!F181</f>
        <v>#N/A</v>
      </c>
      <c r="H15" s="41">
        <f>'120Nm 22mm 1.52m-min'!G181</f>
        <v>24</v>
      </c>
      <c r="I15" s="24" t="str">
        <f>'120Nm 22mm 1.52m-min'!H181</f>
        <v>J200</v>
      </c>
      <c r="J15" s="35">
        <f>'120Nm 22mm 1.52m-min'!I181</f>
        <v>28</v>
      </c>
      <c r="K15" s="35">
        <f>'120Nm 22mm 1.52m-min'!J181</f>
        <v>35</v>
      </c>
      <c r="L15" s="25">
        <f>'120Nm 22mm 1.52m-min'!K181</f>
        <v>37.479999999999997</v>
      </c>
      <c r="M15" s="24" t="str">
        <f>'120Nm 22mm 1.52m-min'!L181</f>
        <v>Acciaio inox</v>
      </c>
      <c r="N15" s="25">
        <f>'120Nm 22mm 1.52m-min'!M181</f>
        <v>146.37</v>
      </c>
      <c r="O15" s="37">
        <f>'120Nm 22mm 1.52m-min'!N181</f>
        <v>120</v>
      </c>
      <c r="P15" s="41">
        <f>'120Nm 22mm 1.52m-min'!O181</f>
        <v>22</v>
      </c>
      <c r="Q15" s="46">
        <f>'120Nm 22mm 1.52m-min'!P181</f>
        <v>1.5209999999999999</v>
      </c>
      <c r="R15" s="14">
        <f>'120Nm 22mm 1.52m-min'!Q181</f>
        <v>64.166666666666671</v>
      </c>
      <c r="S15" s="26">
        <f>'120Nm 22mm 1.52m-min'!R181</f>
        <v>1</v>
      </c>
      <c r="T15" s="24"/>
      <c r="U15" s="24"/>
    </row>
    <row r="16" spans="1:21" hidden="1" x14ac:dyDescent="0.25">
      <c r="A16" s="24" t="e">
        <f>'120Nm 22mm 1.52m-min'!A182</f>
        <v>#N/A</v>
      </c>
      <c r="B16" s="51" t="e">
        <f>Table15[[#This Row],[Durata d''esercizio min. Doppie corse]]/(Cycle_max*60*24)</f>
        <v>#N/A</v>
      </c>
      <c r="C16" s="49">
        <f>'120Nm 22mm 1.52m-min'!B182</f>
        <v>1.5760000000000001</v>
      </c>
      <c r="D16" s="24" t="str">
        <f>'120Nm 22mm 1.52m-min'!C182</f>
        <v>Ds18x40</v>
      </c>
      <c r="E16" s="24" t="str">
        <f>'120Nm 22mm 1.52m-min'!D182</f>
        <v>Ds</v>
      </c>
      <c r="F16" s="35">
        <f>'120Nm 22mm 1.52m-min'!E182</f>
        <v>18</v>
      </c>
      <c r="G16" s="14" t="e">
        <f>'120Nm 22mm 1.52m-min'!F182</f>
        <v>#N/A</v>
      </c>
      <c r="H16" s="41">
        <f>'120Nm 22mm 1.52m-min'!G182</f>
        <v>40</v>
      </c>
      <c r="I16" s="24" t="str">
        <f>'120Nm 22mm 1.52m-min'!H182</f>
        <v>J200</v>
      </c>
      <c r="J16" s="35">
        <f>'120Nm 22mm 1.52m-min'!I182</f>
        <v>28</v>
      </c>
      <c r="K16" s="35">
        <f>'120Nm 22mm 1.52m-min'!J182</f>
        <v>35</v>
      </c>
      <c r="L16" s="25">
        <f>'120Nm 22mm 1.52m-min'!K182</f>
        <v>37.86</v>
      </c>
      <c r="M16" s="24" t="str">
        <f>'120Nm 22mm 1.52m-min'!L182</f>
        <v>Acciaio inox</v>
      </c>
      <c r="N16" s="25">
        <f>'120Nm 22mm 1.52m-min'!M182</f>
        <v>134.07</v>
      </c>
      <c r="O16" s="37">
        <f>'120Nm 22mm 1.52m-min'!N182</f>
        <v>120</v>
      </c>
      <c r="P16" s="41">
        <f>'120Nm 22mm 1.52m-min'!O182</f>
        <v>22</v>
      </c>
      <c r="Q16" s="46">
        <f>'120Nm 22mm 1.52m-min'!P182</f>
        <v>1.5209999999999999</v>
      </c>
      <c r="R16" s="14">
        <f>'120Nm 22mm 1.52m-min'!Q182</f>
        <v>38.5</v>
      </c>
      <c r="S16" s="26">
        <f>'120Nm 22mm 1.52m-min'!R182</f>
        <v>1</v>
      </c>
      <c r="T16" s="24"/>
      <c r="U16" s="24"/>
    </row>
    <row r="17" spans="1:21" hidden="1" x14ac:dyDescent="0.25">
      <c r="A17" s="24" t="e">
        <f>'120Nm 22mm 1.52m-min'!A183</f>
        <v>#N/A</v>
      </c>
      <c r="B17" s="51" t="e">
        <f>Table15[[#This Row],[Durata d''esercizio min. Doppie corse]]/(Cycle_max*60*24)</f>
        <v>#N/A</v>
      </c>
      <c r="C17" s="49">
        <f>'120Nm 22mm 1.52m-min'!B183</f>
        <v>3.532</v>
      </c>
      <c r="D17" s="24" t="str">
        <f>'120Nm 22mm 1.52m-min'!C183</f>
        <v>Ds18x80</v>
      </c>
      <c r="E17" s="24" t="str">
        <f>'120Nm 22mm 1.52m-min'!D183</f>
        <v>Ds</v>
      </c>
      <c r="F17" s="35">
        <f>'120Nm 22mm 1.52m-min'!E183</f>
        <v>18</v>
      </c>
      <c r="G17" s="14" t="e">
        <f>'120Nm 22mm 1.52m-min'!F183</f>
        <v>#N/A</v>
      </c>
      <c r="H17" s="41">
        <f>'120Nm 22mm 1.52m-min'!G183</f>
        <v>80</v>
      </c>
      <c r="I17" s="24" t="str">
        <f>'120Nm 22mm 1.52m-min'!H183</f>
        <v>J200</v>
      </c>
      <c r="J17" s="35">
        <f>'120Nm 22mm 1.52m-min'!I183</f>
        <v>28</v>
      </c>
      <c r="K17" s="35">
        <f>'120Nm 22mm 1.52m-min'!J183</f>
        <v>35</v>
      </c>
      <c r="L17" s="25">
        <f>'120Nm 22mm 1.52m-min'!K183</f>
        <v>38.04</v>
      </c>
      <c r="M17" s="24" t="str">
        <f>'120Nm 22mm 1.52m-min'!L183</f>
        <v>Acciaio inox</v>
      </c>
      <c r="N17" s="25">
        <f>'120Nm 22mm 1.52m-min'!M183</f>
        <v>139.4</v>
      </c>
      <c r="O17" s="37">
        <f>'120Nm 22mm 1.52m-min'!N183</f>
        <v>120</v>
      </c>
      <c r="P17" s="41">
        <f>'120Nm 22mm 1.52m-min'!O183</f>
        <v>22</v>
      </c>
      <c r="Q17" s="46">
        <f>'120Nm 22mm 1.52m-min'!P183</f>
        <v>1.5209999999999999</v>
      </c>
      <c r="R17" s="14">
        <f>'120Nm 22mm 1.52m-min'!Q183</f>
        <v>19.25</v>
      </c>
      <c r="S17" s="26">
        <f>'120Nm 22mm 1.52m-min'!R183</f>
        <v>1</v>
      </c>
      <c r="T17" s="24"/>
      <c r="U17" s="24"/>
    </row>
    <row r="18" spans="1:21" hidden="1" x14ac:dyDescent="0.25">
      <c r="A18" s="24" t="e">
        <f>'120Nm 22mm 1.52m-min'!A184</f>
        <v>#N/A</v>
      </c>
      <c r="B18" s="51" t="e">
        <f>Table15[[#This Row],[Durata d''esercizio min. Doppie corse]]/(Cycle_max*60*24)</f>
        <v>#N/A</v>
      </c>
      <c r="C18" s="49">
        <f>'120Nm 22mm 1.52m-min'!B184</f>
        <v>0.94399999999999995</v>
      </c>
      <c r="D18" s="24" t="str">
        <f>'120Nm 22mm 1.52m-min'!C184</f>
        <v>Ds20x20</v>
      </c>
      <c r="E18" s="24" t="str">
        <f>'120Nm 22mm 1.52m-min'!D184</f>
        <v>Ds</v>
      </c>
      <c r="F18" s="35">
        <f>'120Nm 22mm 1.52m-min'!E184</f>
        <v>20</v>
      </c>
      <c r="G18" s="14" t="e">
        <f>'120Nm 22mm 1.52m-min'!F184</f>
        <v>#N/A</v>
      </c>
      <c r="H18" s="41">
        <f>'120Nm 22mm 1.52m-min'!G184</f>
        <v>20</v>
      </c>
      <c r="I18" s="24" t="str">
        <f>'120Nm 22mm 1.52m-min'!H184</f>
        <v>J200</v>
      </c>
      <c r="J18" s="35">
        <f>'120Nm 22mm 1.52m-min'!I184</f>
        <v>32</v>
      </c>
      <c r="K18" s="35">
        <f>'120Nm 22mm 1.52m-min'!J184</f>
        <v>44</v>
      </c>
      <c r="L18" s="25">
        <f>'120Nm 22mm 1.52m-min'!K184</f>
        <v>43.75</v>
      </c>
      <c r="M18" s="24" t="str">
        <f>'120Nm 22mm 1.52m-min'!L184</f>
        <v>Acciaio inox</v>
      </c>
      <c r="N18" s="25">
        <f>'120Nm 22mm 1.52m-min'!M184</f>
        <v>154.97999999999999</v>
      </c>
      <c r="O18" s="37">
        <f>'120Nm 22mm 1.52m-min'!N184</f>
        <v>120</v>
      </c>
      <c r="P18" s="41">
        <f>'120Nm 22mm 1.52m-min'!O184</f>
        <v>22</v>
      </c>
      <c r="Q18" s="46">
        <f>'120Nm 22mm 1.52m-min'!P184</f>
        <v>1.5209999999999999</v>
      </c>
      <c r="R18" s="14">
        <f>'120Nm 22mm 1.52m-min'!Q184</f>
        <v>77</v>
      </c>
      <c r="S18" s="26">
        <f>'120Nm 22mm 1.52m-min'!R184</f>
        <v>1</v>
      </c>
      <c r="T18" s="24"/>
      <c r="U18" s="24"/>
    </row>
    <row r="19" spans="1:21" hidden="1" x14ac:dyDescent="0.25">
      <c r="A19" s="24" t="e">
        <f>'120Nm 22mm 1.52m-min'!A185</f>
        <v>#N/A</v>
      </c>
      <c r="B19" s="51" t="e">
        <f>Table15[[#This Row],[Durata d''esercizio min. Doppie corse]]/(Cycle_max*60*24)</f>
        <v>#N/A</v>
      </c>
      <c r="C19" s="49">
        <f>'120Nm 22mm 1.52m-min'!B185</f>
        <v>1.9550000000000001</v>
      </c>
      <c r="D19" s="24" t="str">
        <f>'120Nm 22mm 1.52m-min'!C185</f>
        <v>Ds20x50</v>
      </c>
      <c r="E19" s="24" t="str">
        <f>'120Nm 22mm 1.52m-min'!D185</f>
        <v>Ds</v>
      </c>
      <c r="F19" s="35">
        <f>'120Nm 22mm 1.52m-min'!E185</f>
        <v>20</v>
      </c>
      <c r="G19" s="14" t="e">
        <f>'120Nm 22mm 1.52m-min'!F185</f>
        <v>#N/A</v>
      </c>
      <c r="H19" s="41">
        <f>'120Nm 22mm 1.52m-min'!G185</f>
        <v>50</v>
      </c>
      <c r="I19" s="24" t="str">
        <f>'120Nm 22mm 1.52m-min'!H185</f>
        <v>J200</v>
      </c>
      <c r="J19" s="35">
        <f>'120Nm 22mm 1.52m-min'!I185</f>
        <v>32</v>
      </c>
      <c r="K19" s="35">
        <f>'120Nm 22mm 1.52m-min'!J185</f>
        <v>44</v>
      </c>
      <c r="L19" s="25">
        <f>'120Nm 22mm 1.52m-min'!K185</f>
        <v>44.19</v>
      </c>
      <c r="M19" s="24" t="str">
        <f>'120Nm 22mm 1.52m-min'!L185</f>
        <v>Alluminio</v>
      </c>
      <c r="N19" s="25" t="str">
        <f>'120Nm 22mm 1.52m-min'!M185</f>
        <v>Su richiesta</v>
      </c>
      <c r="O19" s="37">
        <f>'120Nm 22mm 1.52m-min'!N185</f>
        <v>120</v>
      </c>
      <c r="P19" s="41">
        <f>'120Nm 22mm 1.52m-min'!O185</f>
        <v>22</v>
      </c>
      <c r="Q19" s="46">
        <f>'120Nm 22mm 1.52m-min'!P185</f>
        <v>1.5209999999999999</v>
      </c>
      <c r="R19" s="14">
        <f>'120Nm 22mm 1.52m-min'!Q185</f>
        <v>30.8</v>
      </c>
      <c r="S19" s="26">
        <f>'120Nm 22mm 1.52m-min'!R185</f>
        <v>1</v>
      </c>
      <c r="T19" s="24"/>
      <c r="U19" s="24"/>
    </row>
    <row r="20" spans="1:21" hidden="1" x14ac:dyDescent="0.25">
      <c r="A20" s="24" t="e">
        <f>'120Nm 22mm 1.52m-min'!A186</f>
        <v>#N/A</v>
      </c>
      <c r="B20" s="51" t="e">
        <f>Table15[[#This Row],[Durata d''esercizio min. Doppie corse]]/(Cycle_max*60*24)</f>
        <v>#N/A</v>
      </c>
      <c r="C20" s="49">
        <f>'120Nm 22mm 1.52m-min'!B186</f>
        <v>1.9550000000000001</v>
      </c>
      <c r="D20" s="24" t="str">
        <f>'120Nm 22mm 1.52m-min'!C186</f>
        <v>Ds20x50</v>
      </c>
      <c r="E20" s="24" t="str">
        <f>'120Nm 22mm 1.52m-min'!D186</f>
        <v>Ds</v>
      </c>
      <c r="F20" s="35">
        <f>'120Nm 22mm 1.52m-min'!E186</f>
        <v>20</v>
      </c>
      <c r="G20" s="14" t="e">
        <f>'120Nm 22mm 1.52m-min'!F186</f>
        <v>#N/A</v>
      </c>
      <c r="H20" s="41">
        <f>'120Nm 22mm 1.52m-min'!G186</f>
        <v>50</v>
      </c>
      <c r="I20" s="24" t="str">
        <f>'120Nm 22mm 1.52m-min'!H186</f>
        <v>J200</v>
      </c>
      <c r="J20" s="35">
        <f>'120Nm 22mm 1.52m-min'!I186</f>
        <v>32</v>
      </c>
      <c r="K20" s="35">
        <f>'120Nm 22mm 1.52m-min'!J186</f>
        <v>44</v>
      </c>
      <c r="L20" s="25">
        <f>'120Nm 22mm 1.52m-min'!K186</f>
        <v>44.19</v>
      </c>
      <c r="M20" s="24" t="str">
        <f>'120Nm 22mm 1.52m-min'!L186</f>
        <v>Acciaio inox</v>
      </c>
      <c r="N20" s="25">
        <f>'120Nm 22mm 1.52m-min'!M186</f>
        <v>156.78</v>
      </c>
      <c r="O20" s="37">
        <f>'120Nm 22mm 1.52m-min'!N186</f>
        <v>120</v>
      </c>
      <c r="P20" s="41">
        <f>'120Nm 22mm 1.52m-min'!O186</f>
        <v>22</v>
      </c>
      <c r="Q20" s="46">
        <f>'120Nm 22mm 1.52m-min'!P186</f>
        <v>1.5209999999999999</v>
      </c>
      <c r="R20" s="14">
        <f>'120Nm 22mm 1.52m-min'!Q186</f>
        <v>30.8</v>
      </c>
      <c r="S20" s="26">
        <f>'120Nm 22mm 1.52m-min'!R186</f>
        <v>1</v>
      </c>
      <c r="T20" s="24"/>
      <c r="U20" s="24"/>
    </row>
    <row r="21" spans="1:21" hidden="1" x14ac:dyDescent="0.25">
      <c r="A21" s="24" t="e">
        <f>'120Nm 22mm 1.52m-min'!A187</f>
        <v>#N/A</v>
      </c>
      <c r="B21" s="51" t="e">
        <f>Table15[[#This Row],[Durata d''esercizio min. Doppie corse]]/(Cycle_max*60*24)</f>
        <v>#N/A</v>
      </c>
      <c r="C21" s="49">
        <f>'120Nm 22mm 1.52m-min'!B187</f>
        <v>2.4470000000000001</v>
      </c>
      <c r="D21" s="24" t="str">
        <f>'120Nm 22mm 1.52m-min'!C187</f>
        <v>Ds20x60</v>
      </c>
      <c r="E21" s="24" t="str">
        <f>'120Nm 22mm 1.52m-min'!D187</f>
        <v>Ds</v>
      </c>
      <c r="F21" s="35">
        <f>'120Nm 22mm 1.52m-min'!E187</f>
        <v>20</v>
      </c>
      <c r="G21" s="14" t="e">
        <f>'120Nm 22mm 1.52m-min'!F187</f>
        <v>#N/A</v>
      </c>
      <c r="H21" s="41">
        <f>'120Nm 22mm 1.52m-min'!G187</f>
        <v>60</v>
      </c>
      <c r="I21" s="24" t="str">
        <f>'120Nm 22mm 1.52m-min'!H187</f>
        <v>J200</v>
      </c>
      <c r="J21" s="35">
        <f>'120Nm 22mm 1.52m-min'!I187</f>
        <v>32</v>
      </c>
      <c r="K21" s="35">
        <f>'120Nm 22mm 1.52m-min'!J187</f>
        <v>44</v>
      </c>
      <c r="L21" s="25">
        <f>'120Nm 22mm 1.52m-min'!K187</f>
        <v>44.63</v>
      </c>
      <c r="M21" s="24" t="str">
        <f>'120Nm 22mm 1.52m-min'!L187</f>
        <v>Acciaio inox</v>
      </c>
      <c r="N21" s="25">
        <f>'120Nm 22mm 1.52m-min'!M187</f>
        <v>158.26</v>
      </c>
      <c r="O21" s="37">
        <f>'120Nm 22mm 1.52m-min'!N187</f>
        <v>120</v>
      </c>
      <c r="P21" s="41">
        <f>'120Nm 22mm 1.52m-min'!O187</f>
        <v>22</v>
      </c>
      <c r="Q21" s="46">
        <f>'120Nm 22mm 1.52m-min'!P187</f>
        <v>1.5209999999999999</v>
      </c>
      <c r="R21" s="14">
        <f>'120Nm 22mm 1.52m-min'!Q187</f>
        <v>25.666666666666668</v>
      </c>
      <c r="S21" s="26">
        <f>'120Nm 22mm 1.52m-min'!R187</f>
        <v>1</v>
      </c>
      <c r="T21" s="24"/>
      <c r="U21" s="24"/>
    </row>
    <row r="22" spans="1:21" hidden="1" x14ac:dyDescent="0.25">
      <c r="A22" s="24" t="e">
        <f>'120Nm 22mm 1.52m-min'!A188</f>
        <v>#N/A</v>
      </c>
      <c r="B22" s="51" t="e">
        <f>Table15[[#This Row],[Durata d''esercizio min. Doppie corse]]/(Cycle_max*60*24)</f>
        <v>#N/A</v>
      </c>
      <c r="C22" s="49">
        <f>'120Nm 22mm 1.52m-min'!B188</f>
        <v>3.2429999999999999</v>
      </c>
      <c r="D22" s="24" t="str">
        <f>'120Nm 22mm 1.52m-min'!C188</f>
        <v>Ds20x80</v>
      </c>
      <c r="E22" s="24" t="str">
        <f>'120Nm 22mm 1.52m-min'!D188</f>
        <v>Ds</v>
      </c>
      <c r="F22" s="35">
        <f>'120Nm 22mm 1.52m-min'!E188</f>
        <v>20</v>
      </c>
      <c r="G22" s="14" t="e">
        <f>'120Nm 22mm 1.52m-min'!F188</f>
        <v>#N/A</v>
      </c>
      <c r="H22" s="41">
        <f>'120Nm 22mm 1.52m-min'!G188</f>
        <v>80</v>
      </c>
      <c r="I22" s="24" t="str">
        <f>'120Nm 22mm 1.52m-min'!H188</f>
        <v>J200</v>
      </c>
      <c r="J22" s="35">
        <f>'120Nm 22mm 1.52m-min'!I188</f>
        <v>32</v>
      </c>
      <c r="K22" s="35">
        <f>'120Nm 22mm 1.52m-min'!J188</f>
        <v>44</v>
      </c>
      <c r="L22" s="25">
        <f>'120Nm 22mm 1.52m-min'!K188</f>
        <v>45.08</v>
      </c>
      <c r="M22" s="24" t="str">
        <f>'120Nm 22mm 1.52m-min'!L188</f>
        <v>Acciaio inox</v>
      </c>
      <c r="N22" s="25">
        <f>'120Nm 22mm 1.52m-min'!M188</f>
        <v>164.82</v>
      </c>
      <c r="O22" s="37">
        <f>'120Nm 22mm 1.52m-min'!N188</f>
        <v>120</v>
      </c>
      <c r="P22" s="41">
        <f>'120Nm 22mm 1.52m-min'!O188</f>
        <v>22</v>
      </c>
      <c r="Q22" s="46">
        <f>'120Nm 22mm 1.52m-min'!P188</f>
        <v>1.5209999999999999</v>
      </c>
      <c r="R22" s="14">
        <f>'120Nm 22mm 1.52m-min'!Q188</f>
        <v>19.25</v>
      </c>
      <c r="S22" s="26">
        <f>'120Nm 22mm 1.52m-min'!R188</f>
        <v>1</v>
      </c>
      <c r="T22" s="24"/>
      <c r="U22" s="24"/>
    </row>
    <row r="23" spans="1:21" hidden="1" x14ac:dyDescent="0.25">
      <c r="A23" s="24" t="e">
        <f>'120Nm 22mm 1.52m-min'!A189</f>
        <v>#N/A</v>
      </c>
      <c r="B23" s="51" t="e">
        <f>Table15[[#This Row],[Durata d''esercizio min. Doppie corse]]/(Cycle_max*60*24)</f>
        <v>#N/A</v>
      </c>
      <c r="C23" s="49">
        <f>'120Nm 22mm 1.52m-min'!B189</f>
        <v>3.9670000000000001</v>
      </c>
      <c r="D23" s="24" t="str">
        <f>'120Nm 22mm 1.52m-min'!C189</f>
        <v>Ds20x90</v>
      </c>
      <c r="E23" s="24" t="str">
        <f>'120Nm 22mm 1.52m-min'!D189</f>
        <v>Ds</v>
      </c>
      <c r="F23" s="35">
        <f>'120Nm 22mm 1.52m-min'!E189</f>
        <v>20</v>
      </c>
      <c r="G23" s="14" t="e">
        <f>'120Nm 22mm 1.52m-min'!F189</f>
        <v>#N/A</v>
      </c>
      <c r="H23" s="41">
        <f>'120Nm 22mm 1.52m-min'!G189</f>
        <v>90</v>
      </c>
      <c r="I23" s="24" t="str">
        <f>'120Nm 22mm 1.52m-min'!H189</f>
        <v>J200</v>
      </c>
      <c r="J23" s="35">
        <f>'120Nm 22mm 1.52m-min'!I189</f>
        <v>32</v>
      </c>
      <c r="K23" s="35">
        <f>'120Nm 22mm 1.52m-min'!J189</f>
        <v>44</v>
      </c>
      <c r="L23" s="25">
        <f>'120Nm 22mm 1.52m-min'!K189</f>
        <v>45.53</v>
      </c>
      <c r="M23" s="24" t="str">
        <f>'120Nm 22mm 1.52m-min'!L189</f>
        <v>Acciaio inox</v>
      </c>
      <c r="N23" s="25">
        <f>'120Nm 22mm 1.52m-min'!M189</f>
        <v>167.28</v>
      </c>
      <c r="O23" s="37">
        <f>'120Nm 22mm 1.52m-min'!N189</f>
        <v>120</v>
      </c>
      <c r="P23" s="41">
        <f>'120Nm 22mm 1.52m-min'!O189</f>
        <v>22</v>
      </c>
      <c r="Q23" s="46">
        <f>'120Nm 22mm 1.52m-min'!P189</f>
        <v>1.5209999999999999</v>
      </c>
      <c r="R23" s="14">
        <f>'120Nm 22mm 1.52m-min'!Q189</f>
        <v>17.111111111111111</v>
      </c>
      <c r="S23" s="26">
        <f>'120Nm 22mm 1.52m-min'!R189</f>
        <v>1</v>
      </c>
      <c r="T23" s="24"/>
      <c r="U23" s="24"/>
    </row>
    <row r="24" spans="1:21" hidden="1" x14ac:dyDescent="0.25">
      <c r="A24" s="24" t="e">
        <f>'120Nm 22mm 1.52m-min'!A190</f>
        <v>#N/A</v>
      </c>
      <c r="B24" s="51" t="e">
        <f>Table15[[#This Row],[Durata d''esercizio min. Doppie corse]]/(Cycle_max*60*24)</f>
        <v>#N/A</v>
      </c>
      <c r="C24" s="49">
        <f>'120Nm 22mm 1.52m-min'!B190</f>
        <v>0.45800000000000002</v>
      </c>
      <c r="D24" s="24" t="str">
        <f>'120Nm 22mm 1.52m-min'!C190</f>
        <v>Tr16x4</v>
      </c>
      <c r="E24" s="24" t="str">
        <f>'120Nm 22mm 1.52m-min'!D190</f>
        <v>Tr</v>
      </c>
      <c r="F24" s="35">
        <f>'120Nm 22mm 1.52m-min'!E190</f>
        <v>16</v>
      </c>
      <c r="G24" s="14" t="e">
        <f>'120Nm 22mm 1.52m-min'!F190</f>
        <v>#N/A</v>
      </c>
      <c r="H24" s="41">
        <f>'120Nm 22mm 1.52m-min'!G190</f>
        <v>4</v>
      </c>
      <c r="I24" s="24" t="str">
        <f>'120Nm 22mm 1.52m-min'!H190</f>
        <v>J200</v>
      </c>
      <c r="J24" s="35">
        <f>'120Nm 22mm 1.52m-min'!I190</f>
        <v>28</v>
      </c>
      <c r="K24" s="35">
        <f>'120Nm 22mm 1.52m-min'!J190</f>
        <v>35</v>
      </c>
      <c r="L24" s="25">
        <f>'120Nm 22mm 1.52m-min'!K190</f>
        <v>32.4</v>
      </c>
      <c r="M24" s="24" t="str">
        <f>'120Nm 22mm 1.52m-min'!L190</f>
        <v>Acciaio C15</v>
      </c>
      <c r="N24" s="25">
        <f>'120Nm 22mm 1.52m-min'!M190</f>
        <v>19.09</v>
      </c>
      <c r="O24" s="37">
        <f>'120Nm 22mm 1.52m-min'!N190</f>
        <v>120</v>
      </c>
      <c r="P24" s="41">
        <f>'120Nm 22mm 1.52m-min'!O190</f>
        <v>22</v>
      </c>
      <c r="Q24" s="46">
        <f>'120Nm 22mm 1.52m-min'!P190</f>
        <v>1.5209999999999999</v>
      </c>
      <c r="R24" s="14">
        <f>'120Nm 22mm 1.52m-min'!Q190</f>
        <v>385</v>
      </c>
      <c r="S24" s="26">
        <f>'120Nm 22mm 1.52m-min'!R190</f>
        <v>1</v>
      </c>
      <c r="T24" s="24"/>
      <c r="U24" s="24"/>
    </row>
    <row r="25" spans="1:21" hidden="1" x14ac:dyDescent="0.25">
      <c r="A25" s="24" t="e">
        <f>'120Nm 22mm 1.52m-min'!A191</f>
        <v>#N/A</v>
      </c>
      <c r="B25" s="51" t="e">
        <f>Table15[[#This Row],[Durata d''esercizio min. Doppie corse]]/(Cycle_max*60*24)</f>
        <v>#N/A</v>
      </c>
      <c r="C25" s="49">
        <f>'120Nm 22mm 1.52m-min'!B191</f>
        <v>0.45800000000000002</v>
      </c>
      <c r="D25" s="24" t="str">
        <f>'120Nm 22mm 1.52m-min'!C191</f>
        <v>Tr16x4</v>
      </c>
      <c r="E25" s="24" t="str">
        <f>'120Nm 22mm 1.52m-min'!D191</f>
        <v>Tr</v>
      </c>
      <c r="F25" s="35">
        <f>'120Nm 22mm 1.52m-min'!E191</f>
        <v>16</v>
      </c>
      <c r="G25" s="14" t="e">
        <f>'120Nm 22mm 1.52m-min'!F191</f>
        <v>#N/A</v>
      </c>
      <c r="H25" s="41">
        <f>'120Nm 22mm 1.52m-min'!G191</f>
        <v>4</v>
      </c>
      <c r="I25" s="24" t="str">
        <f>'120Nm 22mm 1.52m-min'!H191</f>
        <v>J200</v>
      </c>
      <c r="J25" s="35">
        <f>'120Nm 22mm 1.52m-min'!I191</f>
        <v>28</v>
      </c>
      <c r="K25" s="35">
        <f>'120Nm 22mm 1.52m-min'!J191</f>
        <v>35</v>
      </c>
      <c r="L25" s="25">
        <f>'120Nm 22mm 1.52m-min'!K191</f>
        <v>32.4</v>
      </c>
      <c r="M25" s="24" t="str">
        <f>'120Nm 22mm 1.52m-min'!L191</f>
        <v>Acciaio inox</v>
      </c>
      <c r="N25" s="25">
        <f>'120Nm 22mm 1.52m-min'!M191</f>
        <v>74.98</v>
      </c>
      <c r="O25" s="37">
        <f>'120Nm 22mm 1.52m-min'!N191</f>
        <v>120</v>
      </c>
      <c r="P25" s="41">
        <f>'120Nm 22mm 1.52m-min'!O191</f>
        <v>22</v>
      </c>
      <c r="Q25" s="46">
        <f>'120Nm 22mm 1.52m-min'!P191</f>
        <v>1.5209999999999999</v>
      </c>
      <c r="R25" s="14">
        <f>'120Nm 22mm 1.52m-min'!Q191</f>
        <v>385</v>
      </c>
      <c r="S25" s="26">
        <f>'120Nm 22mm 1.52m-min'!R191</f>
        <v>1</v>
      </c>
      <c r="T25" s="24"/>
      <c r="U25" s="24"/>
    </row>
    <row r="26" spans="1:21" hidden="1" x14ac:dyDescent="0.25">
      <c r="A26" s="24" t="e">
        <f>'120Nm 22mm 1.52m-min'!A192</f>
        <v>#N/A</v>
      </c>
      <c r="B26" s="51" t="e">
        <f>Table15[[#This Row],[Durata d''esercizio min. Doppie corse]]/(Cycle_max*60*24)</f>
        <v>#N/A</v>
      </c>
      <c r="C26" s="49">
        <f>'120Nm 22mm 1.52m-min'!B192</f>
        <v>0.57599999999999996</v>
      </c>
      <c r="D26" s="24" t="str">
        <f>'120Nm 22mm 1.52m-min'!C192</f>
        <v>Tr16x8P4</v>
      </c>
      <c r="E26" s="24" t="str">
        <f>'120Nm 22mm 1.52m-min'!D192</f>
        <v>Tr</v>
      </c>
      <c r="F26" s="35">
        <f>'120Nm 22mm 1.52m-min'!E192</f>
        <v>16</v>
      </c>
      <c r="G26" s="14">
        <f>'120Nm 22mm 1.52m-min'!F192</f>
        <v>8</v>
      </c>
      <c r="H26" s="41">
        <f>'120Nm 22mm 1.52m-min'!G192</f>
        <v>4</v>
      </c>
      <c r="I26" s="24" t="str">
        <f>'120Nm 22mm 1.52m-min'!H192</f>
        <v>J200</v>
      </c>
      <c r="J26" s="35">
        <f>'120Nm 22mm 1.52m-min'!I192</f>
        <v>28</v>
      </c>
      <c r="K26" s="35">
        <f>'120Nm 22mm 1.52m-min'!J192</f>
        <v>35</v>
      </c>
      <c r="L26" s="25">
        <f>'120Nm 22mm 1.52m-min'!K192</f>
        <v>33.04</v>
      </c>
      <c r="M26" s="24" t="str">
        <f>'120Nm 22mm 1.52m-min'!L192</f>
        <v>Acciaio C15</v>
      </c>
      <c r="N26" s="25">
        <f>'120Nm 22mm 1.52m-min'!M192</f>
        <v>19.09</v>
      </c>
      <c r="O26" s="37">
        <f>'120Nm 22mm 1.52m-min'!N192</f>
        <v>120</v>
      </c>
      <c r="P26" s="41">
        <f>'120Nm 22mm 1.52m-min'!O192</f>
        <v>22</v>
      </c>
      <c r="Q26" s="46">
        <f>'120Nm 22mm 1.52m-min'!P192</f>
        <v>1.5209999999999999</v>
      </c>
      <c r="R26" s="14">
        <f>'120Nm 22mm 1.52m-min'!Q192</f>
        <v>385</v>
      </c>
      <c r="S26" s="26">
        <f>'120Nm 22mm 1.52m-min'!R192</f>
        <v>1</v>
      </c>
      <c r="T26" s="24"/>
      <c r="U26" s="24"/>
    </row>
    <row r="27" spans="1:21" hidden="1" x14ac:dyDescent="0.25">
      <c r="A27" s="24" t="e">
        <f>'120Nm 22mm 1.52m-min'!A193</f>
        <v>#N/A</v>
      </c>
      <c r="B27" s="51" t="e">
        <f>Table15[[#This Row],[Durata d''esercizio min. Doppie corse]]/(Cycle_max*60*24)</f>
        <v>#N/A</v>
      </c>
      <c r="C27" s="49">
        <f>'120Nm 22mm 1.52m-min'!B193</f>
        <v>0.57599999999999996</v>
      </c>
      <c r="D27" s="24" t="str">
        <f>'120Nm 22mm 1.52m-min'!C193</f>
        <v>Tr16x8P4</v>
      </c>
      <c r="E27" s="24" t="str">
        <f>'120Nm 22mm 1.52m-min'!D193</f>
        <v>Tr</v>
      </c>
      <c r="F27" s="35">
        <f>'120Nm 22mm 1.52m-min'!E193</f>
        <v>16</v>
      </c>
      <c r="G27" s="14">
        <f>'120Nm 22mm 1.52m-min'!F193</f>
        <v>8</v>
      </c>
      <c r="H27" s="41">
        <f>'120Nm 22mm 1.52m-min'!G193</f>
        <v>4</v>
      </c>
      <c r="I27" s="24" t="str">
        <f>'120Nm 22mm 1.52m-min'!H193</f>
        <v>J200</v>
      </c>
      <c r="J27" s="35">
        <f>'120Nm 22mm 1.52m-min'!I193</f>
        <v>28</v>
      </c>
      <c r="K27" s="35">
        <f>'120Nm 22mm 1.52m-min'!J193</f>
        <v>35</v>
      </c>
      <c r="L27" s="25">
        <f>'120Nm 22mm 1.52m-min'!K193</f>
        <v>33.04</v>
      </c>
      <c r="M27" s="24" t="str">
        <f>'120Nm 22mm 1.52m-min'!L193</f>
        <v>Acciaio inox</v>
      </c>
      <c r="N27" s="25">
        <f>'120Nm 22mm 1.52m-min'!M193</f>
        <v>99.59</v>
      </c>
      <c r="O27" s="37">
        <f>'120Nm 22mm 1.52m-min'!N193</f>
        <v>120</v>
      </c>
      <c r="P27" s="41">
        <f>'120Nm 22mm 1.52m-min'!O193</f>
        <v>22</v>
      </c>
      <c r="Q27" s="46">
        <f>'120Nm 22mm 1.52m-min'!P193</f>
        <v>1.5209999999999999</v>
      </c>
      <c r="R27" s="14">
        <f>'120Nm 22mm 1.52m-min'!Q193</f>
        <v>385</v>
      </c>
      <c r="S27" s="26">
        <f>'120Nm 22mm 1.52m-min'!R193</f>
        <v>1</v>
      </c>
      <c r="T27" s="24"/>
      <c r="U27" s="24"/>
    </row>
    <row r="28" spans="1:21" hidden="1" x14ac:dyDescent="0.25">
      <c r="A28" s="24" t="e">
        <f>'120Nm 22mm 1.52m-min'!A194</f>
        <v>#N/A</v>
      </c>
      <c r="B28" s="51" t="e">
        <f>Table15[[#This Row],[Durata d''esercizio min. Doppie corse]]/(Cycle_max*60*24)</f>
        <v>#N/A</v>
      </c>
      <c r="C28" s="49">
        <f>'120Nm 22mm 1.52m-min'!B194</f>
        <v>0.51500000000000001</v>
      </c>
      <c r="D28" s="24" t="str">
        <f>'120Nm 22mm 1.52m-min'!C194</f>
        <v>Tr18x4</v>
      </c>
      <c r="E28" s="24" t="str">
        <f>'120Nm 22mm 1.52m-min'!D194</f>
        <v>Tr</v>
      </c>
      <c r="F28" s="35">
        <f>'120Nm 22mm 1.52m-min'!E194</f>
        <v>18</v>
      </c>
      <c r="G28" s="14" t="e">
        <f>'120Nm 22mm 1.52m-min'!F194</f>
        <v>#N/A</v>
      </c>
      <c r="H28" s="41">
        <f>'120Nm 22mm 1.52m-min'!G194</f>
        <v>4</v>
      </c>
      <c r="I28" s="24" t="str">
        <f>'120Nm 22mm 1.52m-min'!H194</f>
        <v>J200</v>
      </c>
      <c r="J28" s="35">
        <f>'120Nm 22mm 1.52m-min'!I194</f>
        <v>28</v>
      </c>
      <c r="K28" s="35">
        <f>'120Nm 22mm 1.52m-min'!J194</f>
        <v>35</v>
      </c>
      <c r="L28" s="25">
        <f>'120Nm 22mm 1.52m-min'!K194</f>
        <v>36.35</v>
      </c>
      <c r="M28" s="24" t="str">
        <f>'120Nm 22mm 1.52m-min'!L194</f>
        <v>Acciaio C15</v>
      </c>
      <c r="N28" s="25">
        <f>'120Nm 22mm 1.52m-min'!M194</f>
        <v>25.99</v>
      </c>
      <c r="O28" s="37">
        <f>'120Nm 22mm 1.52m-min'!N194</f>
        <v>120</v>
      </c>
      <c r="P28" s="41">
        <f>'120Nm 22mm 1.52m-min'!O194</f>
        <v>22</v>
      </c>
      <c r="Q28" s="46">
        <f>'120Nm 22mm 1.52m-min'!P194</f>
        <v>1.5209999999999999</v>
      </c>
      <c r="R28" s="14">
        <f>'120Nm 22mm 1.52m-min'!Q194</f>
        <v>385</v>
      </c>
      <c r="S28" s="26">
        <f>'120Nm 22mm 1.52m-min'!R194</f>
        <v>1</v>
      </c>
      <c r="T28" s="24"/>
      <c r="U28" s="24"/>
    </row>
    <row r="29" spans="1:21" hidden="1" x14ac:dyDescent="0.25">
      <c r="A29" s="24" t="e">
        <f>'120Nm 22mm 1.52m-min'!A195</f>
        <v>#N/A</v>
      </c>
      <c r="B29" s="51" t="e">
        <f>Table15[[#This Row],[Durata d''esercizio min. Doppie corse]]/(Cycle_max*60*24)</f>
        <v>#N/A</v>
      </c>
      <c r="C29" s="49">
        <f>'120Nm 22mm 1.52m-min'!B195</f>
        <v>0.51500000000000001</v>
      </c>
      <c r="D29" s="24" t="str">
        <f>'120Nm 22mm 1.52m-min'!C195</f>
        <v>Tr18x4</v>
      </c>
      <c r="E29" s="24" t="str">
        <f>'120Nm 22mm 1.52m-min'!D195</f>
        <v>Tr</v>
      </c>
      <c r="F29" s="35">
        <f>'120Nm 22mm 1.52m-min'!E195</f>
        <v>18</v>
      </c>
      <c r="G29" s="14" t="e">
        <f>'120Nm 22mm 1.52m-min'!F195</f>
        <v>#N/A</v>
      </c>
      <c r="H29" s="41">
        <f>'120Nm 22mm 1.52m-min'!G195</f>
        <v>4</v>
      </c>
      <c r="I29" s="24" t="str">
        <f>'120Nm 22mm 1.52m-min'!H195</f>
        <v>J200</v>
      </c>
      <c r="J29" s="35">
        <f>'120Nm 22mm 1.52m-min'!I195</f>
        <v>28</v>
      </c>
      <c r="K29" s="35">
        <f>'120Nm 22mm 1.52m-min'!J195</f>
        <v>35</v>
      </c>
      <c r="L29" s="25">
        <f>'120Nm 22mm 1.52m-min'!K195</f>
        <v>36.35</v>
      </c>
      <c r="M29" s="24" t="str">
        <f>'120Nm 22mm 1.52m-min'!L195</f>
        <v>Acciaio inox</v>
      </c>
      <c r="N29" s="25">
        <f>'120Nm 22mm 1.52m-min'!M195</f>
        <v>92.69</v>
      </c>
      <c r="O29" s="37">
        <f>'120Nm 22mm 1.52m-min'!N195</f>
        <v>120</v>
      </c>
      <c r="P29" s="41">
        <f>'120Nm 22mm 1.52m-min'!O195</f>
        <v>22</v>
      </c>
      <c r="Q29" s="46">
        <f>'120Nm 22mm 1.52m-min'!P195</f>
        <v>1.5209999999999999</v>
      </c>
      <c r="R29" s="14">
        <f>'120Nm 22mm 1.52m-min'!Q195</f>
        <v>385</v>
      </c>
      <c r="S29" s="26">
        <f>'120Nm 22mm 1.52m-min'!R195</f>
        <v>1</v>
      </c>
      <c r="T29" s="24"/>
      <c r="U29" s="24"/>
    </row>
    <row r="30" spans="1:21" hidden="1" x14ac:dyDescent="0.25">
      <c r="A30" s="24" t="e">
        <f>'120Nm 22mm 1.52m-min'!A196</f>
        <v>#N/A</v>
      </c>
      <c r="B30" s="51" t="e">
        <f>Table15[[#This Row],[Durata d''esercizio min. Doppie corse]]/(Cycle_max*60*24)</f>
        <v>#N/A</v>
      </c>
      <c r="C30" s="49">
        <f>'120Nm 22mm 1.52m-min'!B196</f>
        <v>0.60599999999999998</v>
      </c>
      <c r="D30" s="24" t="str">
        <f>'120Nm 22mm 1.52m-min'!C196</f>
        <v>Tr18x8P4</v>
      </c>
      <c r="E30" s="24" t="str">
        <f>'120Nm 22mm 1.52m-min'!D196</f>
        <v>Tr</v>
      </c>
      <c r="F30" s="35">
        <f>'120Nm 22mm 1.52m-min'!E196</f>
        <v>18</v>
      </c>
      <c r="G30" s="14">
        <f>'120Nm 22mm 1.52m-min'!F196</f>
        <v>8</v>
      </c>
      <c r="H30" s="41">
        <f>'120Nm 22mm 1.52m-min'!G196</f>
        <v>4</v>
      </c>
      <c r="I30" s="24" t="str">
        <f>'120Nm 22mm 1.52m-min'!H196</f>
        <v>J200</v>
      </c>
      <c r="J30" s="35">
        <f>'120Nm 22mm 1.52m-min'!I196</f>
        <v>28</v>
      </c>
      <c r="K30" s="35">
        <f>'120Nm 22mm 1.52m-min'!J196</f>
        <v>35</v>
      </c>
      <c r="L30" s="25">
        <f>'120Nm 22mm 1.52m-min'!K196</f>
        <v>37.07</v>
      </c>
      <c r="M30" s="24" t="str">
        <f>'120Nm 22mm 1.52m-min'!L196</f>
        <v>Acciaio C15</v>
      </c>
      <c r="N30" s="25">
        <f>'120Nm 22mm 1.52m-min'!M196</f>
        <v>27.37</v>
      </c>
      <c r="O30" s="37">
        <f>'120Nm 22mm 1.52m-min'!N196</f>
        <v>120</v>
      </c>
      <c r="P30" s="41">
        <f>'120Nm 22mm 1.52m-min'!O196</f>
        <v>22</v>
      </c>
      <c r="Q30" s="46">
        <f>'120Nm 22mm 1.52m-min'!P196</f>
        <v>1.5209999999999999</v>
      </c>
      <c r="R30" s="14">
        <f>'120Nm 22mm 1.52m-min'!Q196</f>
        <v>385</v>
      </c>
      <c r="S30" s="26">
        <f>'120Nm 22mm 1.52m-min'!R196</f>
        <v>1</v>
      </c>
      <c r="T30" s="24"/>
      <c r="U30" s="24"/>
    </row>
    <row r="31" spans="1:21" hidden="1" x14ac:dyDescent="0.25">
      <c r="A31" s="24" t="e">
        <f>'120Nm 22mm 1.52m-min'!A197</f>
        <v>#N/A</v>
      </c>
      <c r="B31" s="51" t="e">
        <f>Table15[[#This Row],[Durata d''esercizio min. Doppie corse]]/(Cycle_max*60*24)</f>
        <v>#N/A</v>
      </c>
      <c r="C31" s="49">
        <f>'120Nm 22mm 1.52m-min'!B197</f>
        <v>0.60599999999999998</v>
      </c>
      <c r="D31" s="24" t="str">
        <f>'120Nm 22mm 1.52m-min'!C197</f>
        <v>Tr18x8P4</v>
      </c>
      <c r="E31" s="24" t="str">
        <f>'120Nm 22mm 1.52m-min'!D197</f>
        <v>Tr</v>
      </c>
      <c r="F31" s="35">
        <f>'120Nm 22mm 1.52m-min'!E197</f>
        <v>18</v>
      </c>
      <c r="G31" s="14">
        <f>'120Nm 22mm 1.52m-min'!F197</f>
        <v>8</v>
      </c>
      <c r="H31" s="41">
        <f>'120Nm 22mm 1.52m-min'!G197</f>
        <v>4</v>
      </c>
      <c r="I31" s="24" t="str">
        <f>'120Nm 22mm 1.52m-min'!H197</f>
        <v>J200</v>
      </c>
      <c r="J31" s="35">
        <f>'120Nm 22mm 1.52m-min'!I197</f>
        <v>28</v>
      </c>
      <c r="K31" s="35">
        <f>'120Nm 22mm 1.52m-min'!J197</f>
        <v>35</v>
      </c>
      <c r="L31" s="25">
        <f>'120Nm 22mm 1.52m-min'!K197</f>
        <v>37.07</v>
      </c>
      <c r="M31" s="24" t="str">
        <f>'120Nm 22mm 1.52m-min'!L197</f>
        <v>Acciaio inox</v>
      </c>
      <c r="N31" s="25">
        <f>'120Nm 22mm 1.52m-min'!M197</f>
        <v>143.29</v>
      </c>
      <c r="O31" s="37">
        <f>'120Nm 22mm 1.52m-min'!N197</f>
        <v>120</v>
      </c>
      <c r="P31" s="41">
        <f>'120Nm 22mm 1.52m-min'!O197</f>
        <v>22</v>
      </c>
      <c r="Q31" s="46">
        <f>'120Nm 22mm 1.52m-min'!P197</f>
        <v>1.5209999999999999</v>
      </c>
      <c r="R31" s="14">
        <f>'120Nm 22mm 1.52m-min'!Q197</f>
        <v>385</v>
      </c>
      <c r="S31" s="26">
        <f>'120Nm 22mm 1.52m-min'!R197</f>
        <v>1</v>
      </c>
      <c r="T31" s="24"/>
      <c r="U31" s="24"/>
    </row>
    <row r="32" spans="1:21" hidden="1" x14ac:dyDescent="0.25">
      <c r="A32" s="24" t="e">
        <f>'120Nm 22mm 1.52m-min'!A198</f>
        <v>#N/A</v>
      </c>
      <c r="B32" s="51" t="e">
        <f>Table15[[#This Row],[Durata d''esercizio min. Doppie corse]]/(Cycle_max*60*24)</f>
        <v>#N/A</v>
      </c>
      <c r="C32" s="49">
        <f>'120Nm 22mm 1.52m-min'!B198</f>
        <v>0.53700000000000003</v>
      </c>
      <c r="D32" s="24" t="str">
        <f>'120Nm 22mm 1.52m-min'!C198</f>
        <v>Tr20x4</v>
      </c>
      <c r="E32" s="24" t="str">
        <f>'120Nm 22mm 1.52m-min'!D198</f>
        <v>Tr</v>
      </c>
      <c r="F32" s="35">
        <f>'120Nm 22mm 1.52m-min'!E198</f>
        <v>20</v>
      </c>
      <c r="G32" s="14" t="e">
        <f>'120Nm 22mm 1.52m-min'!F198</f>
        <v>#N/A</v>
      </c>
      <c r="H32" s="41">
        <f>'120Nm 22mm 1.52m-min'!G198</f>
        <v>4</v>
      </c>
      <c r="I32" s="24" t="str">
        <f>'120Nm 22mm 1.52m-min'!H198</f>
        <v>J200</v>
      </c>
      <c r="J32" s="35">
        <f>'120Nm 22mm 1.52m-min'!I198</f>
        <v>32</v>
      </c>
      <c r="K32" s="35">
        <f>'120Nm 22mm 1.52m-min'!J198</f>
        <v>44</v>
      </c>
      <c r="L32" s="25">
        <f>'120Nm 22mm 1.52m-min'!K198</f>
        <v>37.82</v>
      </c>
      <c r="M32" s="24" t="str">
        <f>'120Nm 22mm 1.52m-min'!L198</f>
        <v>Acciaio C15</v>
      </c>
      <c r="N32" s="25">
        <f>'120Nm 22mm 1.52m-min'!M198</f>
        <v>28.29</v>
      </c>
      <c r="O32" s="37">
        <f>'120Nm 22mm 1.52m-min'!N198</f>
        <v>120</v>
      </c>
      <c r="P32" s="41">
        <f>'120Nm 22mm 1.52m-min'!O198</f>
        <v>22</v>
      </c>
      <c r="Q32" s="46">
        <f>'120Nm 22mm 1.52m-min'!P198</f>
        <v>1.5209999999999999</v>
      </c>
      <c r="R32" s="14">
        <f>'120Nm 22mm 1.52m-min'!Q198</f>
        <v>385</v>
      </c>
      <c r="S32" s="26">
        <f>'120Nm 22mm 1.52m-min'!R198</f>
        <v>1</v>
      </c>
      <c r="T32" s="24"/>
      <c r="U32" s="24"/>
    </row>
    <row r="33" spans="1:21" hidden="1" x14ac:dyDescent="0.25">
      <c r="A33" s="24" t="e">
        <f>'120Nm 22mm 1.52m-min'!A199</f>
        <v>#N/A</v>
      </c>
      <c r="B33" s="51" t="e">
        <f>Table15[[#This Row],[Durata d''esercizio min. Doppie corse]]/(Cycle_max*60*24)</f>
        <v>#N/A</v>
      </c>
      <c r="C33" s="49">
        <f>'120Nm 22mm 1.52m-min'!B199</f>
        <v>0.53700000000000003</v>
      </c>
      <c r="D33" s="24" t="str">
        <f>'120Nm 22mm 1.52m-min'!C199</f>
        <v>Tr20x4</v>
      </c>
      <c r="E33" s="24" t="str">
        <f>'120Nm 22mm 1.52m-min'!D199</f>
        <v>Tr</v>
      </c>
      <c r="F33" s="35">
        <f>'120Nm 22mm 1.52m-min'!E199</f>
        <v>20</v>
      </c>
      <c r="G33" s="14" t="e">
        <f>'120Nm 22mm 1.52m-min'!F199</f>
        <v>#N/A</v>
      </c>
      <c r="H33" s="41">
        <f>'120Nm 22mm 1.52m-min'!G199</f>
        <v>4</v>
      </c>
      <c r="I33" s="24" t="str">
        <f>'120Nm 22mm 1.52m-min'!H199</f>
        <v>J200</v>
      </c>
      <c r="J33" s="35">
        <f>'120Nm 22mm 1.52m-min'!I199</f>
        <v>32</v>
      </c>
      <c r="K33" s="35">
        <f>'120Nm 22mm 1.52m-min'!J199</f>
        <v>44</v>
      </c>
      <c r="L33" s="25">
        <f>'120Nm 22mm 1.52m-min'!K199</f>
        <v>37.82</v>
      </c>
      <c r="M33" s="24" t="str">
        <f>'120Nm 22mm 1.52m-min'!L199</f>
        <v>Acciaio inox</v>
      </c>
      <c r="N33" s="25">
        <f>'120Nm 22mm 1.52m-min'!M199</f>
        <v>124.89</v>
      </c>
      <c r="O33" s="37">
        <f>'120Nm 22mm 1.52m-min'!N199</f>
        <v>120</v>
      </c>
      <c r="P33" s="41">
        <f>'120Nm 22mm 1.52m-min'!O199</f>
        <v>22</v>
      </c>
      <c r="Q33" s="46">
        <f>'120Nm 22mm 1.52m-min'!P199</f>
        <v>1.5209999999999999</v>
      </c>
      <c r="R33" s="14">
        <f>'120Nm 22mm 1.52m-min'!Q199</f>
        <v>385</v>
      </c>
      <c r="S33" s="26">
        <f>'120Nm 22mm 1.52m-min'!R199</f>
        <v>1</v>
      </c>
      <c r="T33" s="24"/>
      <c r="U33" s="24"/>
    </row>
    <row r="34" spans="1:21" hidden="1" x14ac:dyDescent="0.25">
      <c r="A34" s="24" t="e">
        <f>'120Nm 22mm 1.52m-min'!A200</f>
        <v>#N/A</v>
      </c>
      <c r="B34" s="51" t="e">
        <f>Table15[[#This Row],[Durata d''esercizio min. Doppie corse]]/(Cycle_max*60*24)</f>
        <v>#N/A</v>
      </c>
      <c r="C34" s="49">
        <f>'120Nm 22mm 1.52m-min'!B200</f>
        <v>0.63900000000000001</v>
      </c>
      <c r="D34" s="24" t="str">
        <f>'120Nm 22mm 1.52m-min'!C200</f>
        <v>Tr20x8P4</v>
      </c>
      <c r="E34" s="24" t="str">
        <f>'120Nm 22mm 1.52m-min'!D200</f>
        <v>Tr</v>
      </c>
      <c r="F34" s="35">
        <f>'120Nm 22mm 1.52m-min'!E200</f>
        <v>20</v>
      </c>
      <c r="G34" s="14">
        <f>'120Nm 22mm 1.52m-min'!F200</f>
        <v>8</v>
      </c>
      <c r="H34" s="41">
        <f>'120Nm 22mm 1.52m-min'!G200</f>
        <v>4</v>
      </c>
      <c r="I34" s="24" t="str">
        <f>'120Nm 22mm 1.52m-min'!H200</f>
        <v>J200</v>
      </c>
      <c r="J34" s="35">
        <f>'120Nm 22mm 1.52m-min'!I200</f>
        <v>32</v>
      </c>
      <c r="K34" s="35">
        <f>'120Nm 22mm 1.52m-min'!J200</f>
        <v>44</v>
      </c>
      <c r="L34" s="25">
        <f>'120Nm 22mm 1.52m-min'!K200</f>
        <v>38.57</v>
      </c>
      <c r="M34" s="24" t="str">
        <f>'120Nm 22mm 1.52m-min'!L200</f>
        <v>Acciaio C15</v>
      </c>
      <c r="N34" s="25">
        <f>'120Nm 22mm 1.52m-min'!M200</f>
        <v>28.29</v>
      </c>
      <c r="O34" s="37">
        <f>'120Nm 22mm 1.52m-min'!N200</f>
        <v>120</v>
      </c>
      <c r="P34" s="41">
        <f>'120Nm 22mm 1.52m-min'!O200</f>
        <v>22</v>
      </c>
      <c r="Q34" s="46">
        <f>'120Nm 22mm 1.52m-min'!P200</f>
        <v>1.5209999999999999</v>
      </c>
      <c r="R34" s="14">
        <f>'120Nm 22mm 1.52m-min'!Q200</f>
        <v>385</v>
      </c>
      <c r="S34" s="26">
        <f>'120Nm 22mm 1.52m-min'!R200</f>
        <v>1</v>
      </c>
      <c r="T34" s="24"/>
      <c r="U34" s="24"/>
    </row>
    <row r="35" spans="1:21" hidden="1" x14ac:dyDescent="0.25">
      <c r="A35" s="24" t="e">
        <f>'120Nm 22mm 1.52m-min'!A201</f>
        <v>#N/A</v>
      </c>
      <c r="B35" s="51" t="e">
        <f>Table15[[#This Row],[Durata d''esercizio min. Doppie corse]]/(Cycle_max*60*24)</f>
        <v>#N/A</v>
      </c>
      <c r="C35" s="49">
        <f>'120Nm 22mm 1.52m-min'!B201</f>
        <v>0.63900000000000001</v>
      </c>
      <c r="D35" s="24" t="str">
        <f>'120Nm 22mm 1.52m-min'!C201</f>
        <v>Tr20x8P4</v>
      </c>
      <c r="E35" s="24" t="str">
        <f>'120Nm 22mm 1.52m-min'!D201</f>
        <v>Tr</v>
      </c>
      <c r="F35" s="35">
        <f>'120Nm 22mm 1.52m-min'!E201</f>
        <v>20</v>
      </c>
      <c r="G35" s="14">
        <f>'120Nm 22mm 1.52m-min'!F201</f>
        <v>8</v>
      </c>
      <c r="H35" s="41">
        <f>'120Nm 22mm 1.52m-min'!G201</f>
        <v>4</v>
      </c>
      <c r="I35" s="24" t="str">
        <f>'120Nm 22mm 1.52m-min'!H201</f>
        <v>J200</v>
      </c>
      <c r="J35" s="35">
        <f>'120Nm 22mm 1.52m-min'!I201</f>
        <v>32</v>
      </c>
      <c r="K35" s="35">
        <f>'120Nm 22mm 1.52m-min'!J201</f>
        <v>44</v>
      </c>
      <c r="L35" s="25">
        <f>'120Nm 22mm 1.52m-min'!K201</f>
        <v>38.57</v>
      </c>
      <c r="M35" s="24" t="str">
        <f>'120Nm 22mm 1.52m-min'!L201</f>
        <v>Acciaio inox</v>
      </c>
      <c r="N35" s="25">
        <f>'120Nm 22mm 1.52m-min'!M201</f>
        <v>147.88999999999999</v>
      </c>
      <c r="O35" s="37">
        <f>'120Nm 22mm 1.52m-min'!N201</f>
        <v>120</v>
      </c>
      <c r="P35" s="41">
        <f>'120Nm 22mm 1.52m-min'!O201</f>
        <v>22</v>
      </c>
      <c r="Q35" s="46">
        <f>'120Nm 22mm 1.52m-min'!P201</f>
        <v>1.5209999999999999</v>
      </c>
      <c r="R35" s="14">
        <f>'120Nm 22mm 1.52m-min'!Q201</f>
        <v>385</v>
      </c>
      <c r="S35" s="26">
        <f>'120Nm 22mm 1.52m-min'!R201</f>
        <v>1</v>
      </c>
      <c r="T35" s="24"/>
      <c r="U35" s="24"/>
    </row>
    <row r="36" spans="1:21" hidden="1" x14ac:dyDescent="0.25">
      <c r="A36" s="24" t="e">
        <f>'120Nm 22mm 1.52m-min'!A202</f>
        <v>#N/A</v>
      </c>
      <c r="B36" s="51" t="e">
        <f>Table15[[#This Row],[Durata d''esercizio min. Doppie corse]]/(Cycle_max*60*24)</f>
        <v>#N/A</v>
      </c>
      <c r="C36" s="49">
        <f>'120Nm 22mm 1.52m-min'!B202</f>
        <v>0.628</v>
      </c>
      <c r="D36" s="24" t="str">
        <f>'120Nm 22mm 1.52m-min'!C202</f>
        <v>Tr24x5</v>
      </c>
      <c r="E36" s="24" t="str">
        <f>'120Nm 22mm 1.52m-min'!D202</f>
        <v>Tr</v>
      </c>
      <c r="F36" s="35">
        <f>'120Nm 22mm 1.52m-min'!E202</f>
        <v>24</v>
      </c>
      <c r="G36" s="14" t="e">
        <f>'120Nm 22mm 1.52m-min'!F202</f>
        <v>#N/A</v>
      </c>
      <c r="H36" s="41">
        <f>'120Nm 22mm 1.52m-min'!G202</f>
        <v>5</v>
      </c>
      <c r="I36" s="24" t="str">
        <f>'120Nm 22mm 1.52m-min'!H202</f>
        <v>J200</v>
      </c>
      <c r="J36" s="35">
        <f>'120Nm 22mm 1.52m-min'!I202</f>
        <v>32</v>
      </c>
      <c r="K36" s="35">
        <f>'120Nm 22mm 1.52m-min'!J202</f>
        <v>44</v>
      </c>
      <c r="L36" s="25">
        <f>'120Nm 22mm 1.52m-min'!K202</f>
        <v>40.5</v>
      </c>
      <c r="M36" s="24" t="str">
        <f>'120Nm 22mm 1.52m-min'!L202</f>
        <v>Acciaio C15</v>
      </c>
      <c r="N36" s="25">
        <f>'120Nm 22mm 1.52m-min'!M202</f>
        <v>34.82</v>
      </c>
      <c r="O36" s="37">
        <f>'120Nm 22mm 1.52m-min'!N202</f>
        <v>120</v>
      </c>
      <c r="P36" s="41">
        <f>'120Nm 22mm 1.52m-min'!O202</f>
        <v>22</v>
      </c>
      <c r="Q36" s="46">
        <f>'120Nm 22mm 1.52m-min'!P202</f>
        <v>1.5209999999999999</v>
      </c>
      <c r="R36" s="14">
        <f>'120Nm 22mm 1.52m-min'!Q202</f>
        <v>308</v>
      </c>
      <c r="S36" s="26">
        <f>'120Nm 22mm 1.52m-min'!R202</f>
        <v>1</v>
      </c>
      <c r="T36" s="24"/>
      <c r="U36" s="24"/>
    </row>
    <row r="37" spans="1:21" hidden="1" x14ac:dyDescent="0.25">
      <c r="A37" s="24" t="e">
        <f>'120Nm 22mm 1.52m-min'!A203</f>
        <v>#N/A</v>
      </c>
      <c r="B37" s="51" t="e">
        <f>Table15[[#This Row],[Durata d''esercizio min. Doppie corse]]/(Cycle_max*60*24)</f>
        <v>#N/A</v>
      </c>
      <c r="C37" s="49">
        <f>'120Nm 22mm 1.52m-min'!B203</f>
        <v>0.628</v>
      </c>
      <c r="D37" s="24" t="str">
        <f>'120Nm 22mm 1.52m-min'!C203</f>
        <v>Tr24x5</v>
      </c>
      <c r="E37" s="24" t="str">
        <f>'120Nm 22mm 1.52m-min'!D203</f>
        <v>Tr</v>
      </c>
      <c r="F37" s="35">
        <f>'120Nm 22mm 1.52m-min'!E203</f>
        <v>24</v>
      </c>
      <c r="G37" s="14" t="e">
        <f>'120Nm 22mm 1.52m-min'!F203</f>
        <v>#N/A</v>
      </c>
      <c r="H37" s="41">
        <f>'120Nm 22mm 1.52m-min'!G203</f>
        <v>5</v>
      </c>
      <c r="I37" s="24" t="str">
        <f>'120Nm 22mm 1.52m-min'!H203</f>
        <v>J200</v>
      </c>
      <c r="J37" s="35">
        <f>'120Nm 22mm 1.52m-min'!I203</f>
        <v>32</v>
      </c>
      <c r="K37" s="35">
        <f>'120Nm 22mm 1.52m-min'!J203</f>
        <v>44</v>
      </c>
      <c r="L37" s="25">
        <f>'120Nm 22mm 1.52m-min'!K203</f>
        <v>40.5</v>
      </c>
      <c r="M37" s="24" t="str">
        <f>'120Nm 22mm 1.52m-min'!L203</f>
        <v>Acciaio inox</v>
      </c>
      <c r="N37" s="25">
        <f>'120Nm 22mm 1.52m-min'!M203</f>
        <v>147.52000000000001</v>
      </c>
      <c r="O37" s="37">
        <f>'120Nm 22mm 1.52m-min'!N203</f>
        <v>120</v>
      </c>
      <c r="P37" s="41">
        <f>'120Nm 22mm 1.52m-min'!O203</f>
        <v>22</v>
      </c>
      <c r="Q37" s="46">
        <f>'120Nm 22mm 1.52m-min'!P203</f>
        <v>1.5209999999999999</v>
      </c>
      <c r="R37" s="14">
        <f>'120Nm 22mm 1.52m-min'!Q203</f>
        <v>308</v>
      </c>
      <c r="S37" s="26">
        <f>'120Nm 22mm 1.52m-min'!R203</f>
        <v>1</v>
      </c>
      <c r="T37" s="24"/>
      <c r="U37" s="24"/>
    </row>
    <row r="38" spans="1:21" hidden="1" x14ac:dyDescent="0.25">
      <c r="A38" s="24" t="e">
        <f>'240Nm 11mm 0.76m-min'!A177</f>
        <v>#N/A</v>
      </c>
      <c r="B38" s="51" t="e">
        <f>Table15[[#This Row],[Durata d''esercizio min. Doppie corse]]/(Cycle_max*60*24)</f>
        <v>#N/A</v>
      </c>
      <c r="C38" s="49">
        <f>'240Nm 11mm 0.76m-min'!B177</f>
        <v>2.7130000000000001</v>
      </c>
      <c r="D38" s="24" t="str">
        <f>'240Nm 11mm 0.76m-min'!C177</f>
        <v>Ds16x35</v>
      </c>
      <c r="E38" s="24" t="str">
        <f>'240Nm 11mm 0.76m-min'!D177</f>
        <v>Ds</v>
      </c>
      <c r="F38" s="35">
        <f>'240Nm 11mm 0.76m-min'!E177</f>
        <v>16</v>
      </c>
      <c r="G38" s="14" t="e">
        <f>'240Nm 11mm 0.76m-min'!F177</f>
        <v>#N/A</v>
      </c>
      <c r="H38" s="41">
        <f>'240Nm 11mm 0.76m-min'!G177</f>
        <v>35</v>
      </c>
      <c r="I38" s="24" t="str">
        <f>'240Nm 11mm 0.76m-min'!H177</f>
        <v>J200</v>
      </c>
      <c r="J38" s="35">
        <f>'240Nm 11mm 0.76m-min'!I177</f>
        <v>28</v>
      </c>
      <c r="K38" s="35">
        <f>'240Nm 11mm 0.76m-min'!J177</f>
        <v>35</v>
      </c>
      <c r="L38" s="25">
        <f>'240Nm 11mm 0.76m-min'!K177</f>
        <v>37.11</v>
      </c>
      <c r="M38" s="24" t="str">
        <f>'240Nm 11mm 0.76m-min'!L177</f>
        <v>Acciaio inox</v>
      </c>
      <c r="N38" s="25">
        <f>'240Nm 11mm 0.76m-min'!M177</f>
        <v>120.54</v>
      </c>
      <c r="O38" s="37">
        <f>'240Nm 11mm 0.76m-min'!N177</f>
        <v>240</v>
      </c>
      <c r="P38" s="41">
        <f>'240Nm 11mm 0.76m-min'!O177</f>
        <v>11</v>
      </c>
      <c r="Q38" s="46">
        <f>'240Nm 11mm 0.76m-min'!P177</f>
        <v>0.76049999999999995</v>
      </c>
      <c r="R38" s="14">
        <f>'240Nm 11mm 0.76m-min'!Q177</f>
        <v>22</v>
      </c>
      <c r="S38" s="26">
        <f>'240Nm 11mm 0.76m-min'!R177</f>
        <v>1</v>
      </c>
      <c r="T38" s="24"/>
      <c r="U38" s="24"/>
    </row>
    <row r="39" spans="1:21" hidden="1" x14ac:dyDescent="0.25">
      <c r="A39" s="24" t="e">
        <f>'240Nm 11mm 0.76m-min'!A178</f>
        <v>#N/A</v>
      </c>
      <c r="B39" s="51" t="e">
        <f>Table15[[#This Row],[Durata d''esercizio min. Doppie corse]]/(Cycle_max*60*24)</f>
        <v>#N/A</v>
      </c>
      <c r="C39" s="49">
        <f>'240Nm 11mm 0.76m-min'!B178</f>
        <v>8.9019999999999992</v>
      </c>
      <c r="D39" s="24" t="str">
        <f>'240Nm 11mm 0.76m-min'!C178</f>
        <v>Ds18x100</v>
      </c>
      <c r="E39" s="24" t="str">
        <f>'240Nm 11mm 0.76m-min'!D178</f>
        <v>Ds</v>
      </c>
      <c r="F39" s="35">
        <f>'240Nm 11mm 0.76m-min'!E178</f>
        <v>18</v>
      </c>
      <c r="G39" s="14" t="e">
        <f>'240Nm 11mm 0.76m-min'!F178</f>
        <v>#N/A</v>
      </c>
      <c r="H39" s="41">
        <f>'240Nm 11mm 0.76m-min'!G178</f>
        <v>100</v>
      </c>
      <c r="I39" s="24" t="str">
        <f>'240Nm 11mm 0.76m-min'!H178</f>
        <v>J200</v>
      </c>
      <c r="J39" s="35">
        <f>'240Nm 11mm 0.76m-min'!I178</f>
        <v>28</v>
      </c>
      <c r="K39" s="35">
        <f>'240Nm 11mm 0.76m-min'!J178</f>
        <v>35</v>
      </c>
      <c r="L39" s="25">
        <f>'240Nm 11mm 0.76m-min'!K178</f>
        <v>38.22</v>
      </c>
      <c r="M39" s="24" t="str">
        <f>'240Nm 11mm 0.76m-min'!L178</f>
        <v>Acciaio inox</v>
      </c>
      <c r="N39" s="25">
        <f>'240Nm 11mm 0.76m-min'!M178</f>
        <v>146.69999999999999</v>
      </c>
      <c r="O39" s="37">
        <f>'240Nm 11mm 0.76m-min'!N178</f>
        <v>240</v>
      </c>
      <c r="P39" s="41">
        <f>'240Nm 11mm 0.76m-min'!O178</f>
        <v>11</v>
      </c>
      <c r="Q39" s="46">
        <f>'240Nm 11mm 0.76m-min'!P178</f>
        <v>0.76049999999999995</v>
      </c>
      <c r="R39" s="14">
        <f>'240Nm 11mm 0.76m-min'!Q178</f>
        <v>7.7</v>
      </c>
      <c r="S39" s="26">
        <f>'240Nm 11mm 0.76m-min'!R178</f>
        <v>1</v>
      </c>
      <c r="T39" s="24"/>
      <c r="U39" s="24"/>
    </row>
    <row r="40" spans="1:21" hidden="1" x14ac:dyDescent="0.25">
      <c r="A40" s="24" t="e">
        <f>'240Nm 11mm 0.76m-min'!A179</f>
        <v>#N/A</v>
      </c>
      <c r="B40" s="51" t="e">
        <f>Table15[[#This Row],[Durata d''esercizio min. Doppie corse]]/(Cycle_max*60*24)</f>
        <v>#N/A</v>
      </c>
      <c r="C40" s="49">
        <f>'240Nm 11mm 0.76m-min'!B179</f>
        <v>2.0019999999999998</v>
      </c>
      <c r="D40" s="24" t="str">
        <f>'240Nm 11mm 0.76m-min'!C179</f>
        <v>Ds18x24</v>
      </c>
      <c r="E40" s="24" t="str">
        <f>'240Nm 11mm 0.76m-min'!D179</f>
        <v>Ds</v>
      </c>
      <c r="F40" s="35">
        <f>'240Nm 11mm 0.76m-min'!E179</f>
        <v>18</v>
      </c>
      <c r="G40" s="14" t="e">
        <f>'240Nm 11mm 0.76m-min'!F179</f>
        <v>#N/A</v>
      </c>
      <c r="H40" s="41">
        <f>'240Nm 11mm 0.76m-min'!G179</f>
        <v>24</v>
      </c>
      <c r="I40" s="24" t="str">
        <f>'240Nm 11mm 0.76m-min'!H179</f>
        <v>J200</v>
      </c>
      <c r="J40" s="35">
        <f>'240Nm 11mm 0.76m-min'!I179</f>
        <v>28</v>
      </c>
      <c r="K40" s="35">
        <f>'240Nm 11mm 0.76m-min'!J179</f>
        <v>35</v>
      </c>
      <c r="L40" s="25">
        <f>'240Nm 11mm 0.76m-min'!K179</f>
        <v>37.479999999999997</v>
      </c>
      <c r="M40" s="24" t="str">
        <f>'240Nm 11mm 0.76m-min'!L179</f>
        <v>Acciaio inox</v>
      </c>
      <c r="N40" s="25">
        <f>'240Nm 11mm 0.76m-min'!M179</f>
        <v>146.37</v>
      </c>
      <c r="O40" s="37">
        <f>'240Nm 11mm 0.76m-min'!N179</f>
        <v>240</v>
      </c>
      <c r="P40" s="41">
        <f>'240Nm 11mm 0.76m-min'!O179</f>
        <v>11</v>
      </c>
      <c r="Q40" s="46">
        <f>'240Nm 11mm 0.76m-min'!P179</f>
        <v>0.76049999999999995</v>
      </c>
      <c r="R40" s="14">
        <f>'240Nm 11mm 0.76m-min'!Q179</f>
        <v>32.083333333333336</v>
      </c>
      <c r="S40" s="26">
        <f>'240Nm 11mm 0.76m-min'!R179</f>
        <v>1</v>
      </c>
      <c r="T40" s="24"/>
      <c r="U40" s="24"/>
    </row>
    <row r="41" spans="1:21" hidden="1" x14ac:dyDescent="0.25">
      <c r="A41" s="24" t="e">
        <f>'240Nm 11mm 0.76m-min'!A180</f>
        <v>#N/A</v>
      </c>
      <c r="B41" s="51" t="e">
        <f>Table15[[#This Row],[Durata d''esercizio min. Doppie corse]]/(Cycle_max*60*24)</f>
        <v>#N/A</v>
      </c>
      <c r="C41" s="49">
        <f>'240Nm 11mm 0.76m-min'!B180</f>
        <v>3.0920000000000001</v>
      </c>
      <c r="D41" s="24" t="str">
        <f>'240Nm 11mm 0.76m-min'!C180</f>
        <v>Ds18x40</v>
      </c>
      <c r="E41" s="24" t="str">
        <f>'240Nm 11mm 0.76m-min'!D180</f>
        <v>Ds</v>
      </c>
      <c r="F41" s="35">
        <f>'240Nm 11mm 0.76m-min'!E180</f>
        <v>18</v>
      </c>
      <c r="G41" s="14" t="e">
        <f>'240Nm 11mm 0.76m-min'!F180</f>
        <v>#N/A</v>
      </c>
      <c r="H41" s="41">
        <f>'240Nm 11mm 0.76m-min'!G180</f>
        <v>40</v>
      </c>
      <c r="I41" s="24" t="str">
        <f>'240Nm 11mm 0.76m-min'!H180</f>
        <v>J200</v>
      </c>
      <c r="J41" s="35">
        <f>'240Nm 11mm 0.76m-min'!I180</f>
        <v>28</v>
      </c>
      <c r="K41" s="35">
        <f>'240Nm 11mm 0.76m-min'!J180</f>
        <v>35</v>
      </c>
      <c r="L41" s="25">
        <f>'240Nm 11mm 0.76m-min'!K180</f>
        <v>37.86</v>
      </c>
      <c r="M41" s="24" t="str">
        <f>'240Nm 11mm 0.76m-min'!L180</f>
        <v>Acciaio inox</v>
      </c>
      <c r="N41" s="25">
        <f>'240Nm 11mm 0.76m-min'!M180</f>
        <v>134.07</v>
      </c>
      <c r="O41" s="37">
        <f>'240Nm 11mm 0.76m-min'!N180</f>
        <v>240</v>
      </c>
      <c r="P41" s="41">
        <f>'240Nm 11mm 0.76m-min'!O180</f>
        <v>11</v>
      </c>
      <c r="Q41" s="46">
        <f>'240Nm 11mm 0.76m-min'!P180</f>
        <v>0.76049999999999995</v>
      </c>
      <c r="R41" s="14">
        <f>'240Nm 11mm 0.76m-min'!Q180</f>
        <v>19.25</v>
      </c>
      <c r="S41" s="26">
        <f>'240Nm 11mm 0.76m-min'!R180</f>
        <v>1</v>
      </c>
      <c r="T41" s="24"/>
      <c r="U41" s="24"/>
    </row>
    <row r="42" spans="1:21" hidden="1" x14ac:dyDescent="0.25">
      <c r="A42" s="24" t="e">
        <f>'240Nm 11mm 0.76m-min'!A181</f>
        <v>#N/A</v>
      </c>
      <c r="B42" s="51" t="e">
        <f>Table15[[#This Row],[Durata d''esercizio min. Doppie corse]]/(Cycle_max*60*24)</f>
        <v>#N/A</v>
      </c>
      <c r="C42" s="49">
        <f>'240Nm 11mm 0.76m-min'!B181</f>
        <v>7.0049999999999999</v>
      </c>
      <c r="D42" s="24" t="str">
        <f>'240Nm 11mm 0.76m-min'!C181</f>
        <v>Ds18x80</v>
      </c>
      <c r="E42" s="24" t="str">
        <f>'240Nm 11mm 0.76m-min'!D181</f>
        <v>Ds</v>
      </c>
      <c r="F42" s="35">
        <f>'240Nm 11mm 0.76m-min'!E181</f>
        <v>18</v>
      </c>
      <c r="G42" s="14" t="e">
        <f>'240Nm 11mm 0.76m-min'!F181</f>
        <v>#N/A</v>
      </c>
      <c r="H42" s="41">
        <f>'240Nm 11mm 0.76m-min'!G181</f>
        <v>80</v>
      </c>
      <c r="I42" s="24" t="str">
        <f>'240Nm 11mm 0.76m-min'!H181</f>
        <v>J200</v>
      </c>
      <c r="J42" s="35">
        <f>'240Nm 11mm 0.76m-min'!I181</f>
        <v>28</v>
      </c>
      <c r="K42" s="35">
        <f>'240Nm 11mm 0.76m-min'!J181</f>
        <v>35</v>
      </c>
      <c r="L42" s="25">
        <f>'240Nm 11mm 0.76m-min'!K181</f>
        <v>38.04</v>
      </c>
      <c r="M42" s="24" t="str">
        <f>'240Nm 11mm 0.76m-min'!L181</f>
        <v>Acciaio inox</v>
      </c>
      <c r="N42" s="25">
        <f>'240Nm 11mm 0.76m-min'!M181</f>
        <v>139.4</v>
      </c>
      <c r="O42" s="37">
        <f>'240Nm 11mm 0.76m-min'!N181</f>
        <v>240</v>
      </c>
      <c r="P42" s="41">
        <f>'240Nm 11mm 0.76m-min'!O181</f>
        <v>11</v>
      </c>
      <c r="Q42" s="46">
        <f>'240Nm 11mm 0.76m-min'!P181</f>
        <v>0.76049999999999995</v>
      </c>
      <c r="R42" s="14">
        <f>'240Nm 11mm 0.76m-min'!Q181</f>
        <v>9.625</v>
      </c>
      <c r="S42" s="26">
        <f>'240Nm 11mm 0.76m-min'!R181</f>
        <v>1</v>
      </c>
      <c r="T42" s="24"/>
      <c r="U42" s="24"/>
    </row>
    <row r="43" spans="1:21" hidden="1" x14ac:dyDescent="0.25">
      <c r="A43" s="24" t="e">
        <f>'240Nm 11mm 0.76m-min'!A182</f>
        <v>#N/A</v>
      </c>
      <c r="B43" s="51" t="e">
        <f>Table15[[#This Row],[Durata d''esercizio min. Doppie corse]]/(Cycle_max*60*24)</f>
        <v>#N/A</v>
      </c>
      <c r="C43" s="49">
        <f>'240Nm 11mm 0.76m-min'!B182</f>
        <v>1.8280000000000001</v>
      </c>
      <c r="D43" s="24" t="str">
        <f>'240Nm 11mm 0.76m-min'!C182</f>
        <v>Ds20x20</v>
      </c>
      <c r="E43" s="24" t="str">
        <f>'240Nm 11mm 0.76m-min'!D182</f>
        <v>Ds</v>
      </c>
      <c r="F43" s="35">
        <f>'240Nm 11mm 0.76m-min'!E182</f>
        <v>20</v>
      </c>
      <c r="G43" s="14" t="e">
        <f>'240Nm 11mm 0.76m-min'!F182</f>
        <v>#N/A</v>
      </c>
      <c r="H43" s="41">
        <f>'240Nm 11mm 0.76m-min'!G182</f>
        <v>20</v>
      </c>
      <c r="I43" s="24" t="str">
        <f>'240Nm 11mm 0.76m-min'!H182</f>
        <v>J200</v>
      </c>
      <c r="J43" s="35">
        <f>'240Nm 11mm 0.76m-min'!I182</f>
        <v>32</v>
      </c>
      <c r="K43" s="35">
        <f>'240Nm 11mm 0.76m-min'!J182</f>
        <v>44</v>
      </c>
      <c r="L43" s="25">
        <f>'240Nm 11mm 0.76m-min'!K182</f>
        <v>43.75</v>
      </c>
      <c r="M43" s="24" t="str">
        <f>'240Nm 11mm 0.76m-min'!L182</f>
        <v>Acciaio inox</v>
      </c>
      <c r="N43" s="25">
        <f>'240Nm 11mm 0.76m-min'!M182</f>
        <v>154.97999999999999</v>
      </c>
      <c r="O43" s="37">
        <f>'240Nm 11mm 0.76m-min'!N182</f>
        <v>240</v>
      </c>
      <c r="P43" s="41">
        <f>'240Nm 11mm 0.76m-min'!O182</f>
        <v>11</v>
      </c>
      <c r="Q43" s="46">
        <f>'240Nm 11mm 0.76m-min'!P182</f>
        <v>0.76049999999999995</v>
      </c>
      <c r="R43" s="14">
        <f>'240Nm 11mm 0.76m-min'!Q182</f>
        <v>38.5</v>
      </c>
      <c r="S43" s="26">
        <f>'240Nm 11mm 0.76m-min'!R182</f>
        <v>1</v>
      </c>
      <c r="T43" s="24"/>
      <c r="U43" s="24"/>
    </row>
    <row r="44" spans="1:21" hidden="1" x14ac:dyDescent="0.25">
      <c r="A44" s="24" t="e">
        <f>'240Nm 11mm 0.76m-min'!A183</f>
        <v>#N/A</v>
      </c>
      <c r="B44" s="51" t="e">
        <f>Table15[[#This Row],[Durata d''esercizio min. Doppie corse]]/(Cycle_max*60*24)</f>
        <v>#N/A</v>
      </c>
      <c r="C44" s="49">
        <f>'240Nm 11mm 0.76m-min'!B183</f>
        <v>3.8490000000000002</v>
      </c>
      <c r="D44" s="24" t="str">
        <f>'240Nm 11mm 0.76m-min'!C183</f>
        <v>Ds20x50</v>
      </c>
      <c r="E44" s="24" t="str">
        <f>'240Nm 11mm 0.76m-min'!D183</f>
        <v>Ds</v>
      </c>
      <c r="F44" s="35">
        <f>'240Nm 11mm 0.76m-min'!E183</f>
        <v>20</v>
      </c>
      <c r="G44" s="14" t="e">
        <f>'240Nm 11mm 0.76m-min'!F183</f>
        <v>#N/A</v>
      </c>
      <c r="H44" s="41">
        <f>'240Nm 11mm 0.76m-min'!G183</f>
        <v>50</v>
      </c>
      <c r="I44" s="24" t="str">
        <f>'240Nm 11mm 0.76m-min'!H183</f>
        <v>J200</v>
      </c>
      <c r="J44" s="35">
        <f>'240Nm 11mm 0.76m-min'!I183</f>
        <v>32</v>
      </c>
      <c r="K44" s="35">
        <f>'240Nm 11mm 0.76m-min'!J183</f>
        <v>44</v>
      </c>
      <c r="L44" s="25">
        <f>'240Nm 11mm 0.76m-min'!K183</f>
        <v>44.19</v>
      </c>
      <c r="M44" s="24" t="str">
        <f>'240Nm 11mm 0.76m-min'!L183</f>
        <v>Alluminio</v>
      </c>
      <c r="N44" s="25" t="str">
        <f>'240Nm 11mm 0.76m-min'!M183</f>
        <v>Su richiesta</v>
      </c>
      <c r="O44" s="37">
        <f>'240Nm 11mm 0.76m-min'!N183</f>
        <v>240</v>
      </c>
      <c r="P44" s="41">
        <f>'240Nm 11mm 0.76m-min'!O183</f>
        <v>11</v>
      </c>
      <c r="Q44" s="46">
        <f>'240Nm 11mm 0.76m-min'!P183</f>
        <v>0.76049999999999995</v>
      </c>
      <c r="R44" s="14">
        <f>'240Nm 11mm 0.76m-min'!Q183</f>
        <v>15.4</v>
      </c>
      <c r="S44" s="26">
        <f>'240Nm 11mm 0.76m-min'!R183</f>
        <v>1</v>
      </c>
      <c r="T44" s="24"/>
      <c r="U44" s="24"/>
    </row>
    <row r="45" spans="1:21" hidden="1" x14ac:dyDescent="0.25">
      <c r="A45" s="24" t="e">
        <f>'240Nm 11mm 0.76m-min'!A184</f>
        <v>#N/A</v>
      </c>
      <c r="B45" s="51" t="e">
        <f>Table15[[#This Row],[Durata d''esercizio min. Doppie corse]]/(Cycle_max*60*24)</f>
        <v>#N/A</v>
      </c>
      <c r="C45" s="49">
        <f>'240Nm 11mm 0.76m-min'!B184</f>
        <v>3.8490000000000002</v>
      </c>
      <c r="D45" s="24" t="str">
        <f>'240Nm 11mm 0.76m-min'!C184</f>
        <v>Ds20x50</v>
      </c>
      <c r="E45" s="24" t="str">
        <f>'240Nm 11mm 0.76m-min'!D184</f>
        <v>Ds</v>
      </c>
      <c r="F45" s="35">
        <f>'240Nm 11mm 0.76m-min'!E184</f>
        <v>20</v>
      </c>
      <c r="G45" s="14" t="e">
        <f>'240Nm 11mm 0.76m-min'!F184</f>
        <v>#N/A</v>
      </c>
      <c r="H45" s="41">
        <f>'240Nm 11mm 0.76m-min'!G184</f>
        <v>50</v>
      </c>
      <c r="I45" s="24" t="str">
        <f>'240Nm 11mm 0.76m-min'!H184</f>
        <v>J200</v>
      </c>
      <c r="J45" s="35">
        <f>'240Nm 11mm 0.76m-min'!I184</f>
        <v>32</v>
      </c>
      <c r="K45" s="35">
        <f>'240Nm 11mm 0.76m-min'!J184</f>
        <v>44</v>
      </c>
      <c r="L45" s="25">
        <f>'240Nm 11mm 0.76m-min'!K184</f>
        <v>44.19</v>
      </c>
      <c r="M45" s="24" t="str">
        <f>'240Nm 11mm 0.76m-min'!L184</f>
        <v>Acciaio inox</v>
      </c>
      <c r="N45" s="25">
        <f>'240Nm 11mm 0.76m-min'!M184</f>
        <v>156.78</v>
      </c>
      <c r="O45" s="37">
        <f>'240Nm 11mm 0.76m-min'!N184</f>
        <v>240</v>
      </c>
      <c r="P45" s="41">
        <f>'240Nm 11mm 0.76m-min'!O184</f>
        <v>11</v>
      </c>
      <c r="Q45" s="46">
        <f>'240Nm 11mm 0.76m-min'!P184</f>
        <v>0.76049999999999995</v>
      </c>
      <c r="R45" s="14">
        <f>'240Nm 11mm 0.76m-min'!Q184</f>
        <v>15.4</v>
      </c>
      <c r="S45" s="26">
        <f>'240Nm 11mm 0.76m-min'!R184</f>
        <v>1</v>
      </c>
      <c r="T45" s="24"/>
      <c r="U45" s="24"/>
    </row>
    <row r="46" spans="1:21" hidden="1" x14ac:dyDescent="0.25">
      <c r="A46" s="24" t="e">
        <f>'240Nm 11mm 0.76m-min'!A185</f>
        <v>#N/A</v>
      </c>
      <c r="B46" s="51" t="e">
        <f>Table15[[#This Row],[Durata d''esercizio min. Doppie corse]]/(Cycle_max*60*24)</f>
        <v>#N/A</v>
      </c>
      <c r="C46" s="49">
        <f>'240Nm 11mm 0.76m-min'!B185</f>
        <v>4.835</v>
      </c>
      <c r="D46" s="24" t="str">
        <f>'240Nm 11mm 0.76m-min'!C185</f>
        <v>Ds20x60</v>
      </c>
      <c r="E46" s="24" t="str">
        <f>'240Nm 11mm 0.76m-min'!D185</f>
        <v>Ds</v>
      </c>
      <c r="F46" s="35">
        <f>'240Nm 11mm 0.76m-min'!E185</f>
        <v>20</v>
      </c>
      <c r="G46" s="14" t="e">
        <f>'240Nm 11mm 0.76m-min'!F185</f>
        <v>#N/A</v>
      </c>
      <c r="H46" s="41">
        <f>'240Nm 11mm 0.76m-min'!G185</f>
        <v>60</v>
      </c>
      <c r="I46" s="24" t="str">
        <f>'240Nm 11mm 0.76m-min'!H185</f>
        <v>J200</v>
      </c>
      <c r="J46" s="35">
        <f>'240Nm 11mm 0.76m-min'!I185</f>
        <v>32</v>
      </c>
      <c r="K46" s="35">
        <f>'240Nm 11mm 0.76m-min'!J185</f>
        <v>44</v>
      </c>
      <c r="L46" s="25">
        <f>'240Nm 11mm 0.76m-min'!K185</f>
        <v>44.63</v>
      </c>
      <c r="M46" s="24" t="str">
        <f>'240Nm 11mm 0.76m-min'!L185</f>
        <v>Acciaio inox</v>
      </c>
      <c r="N46" s="25">
        <f>'240Nm 11mm 0.76m-min'!M185</f>
        <v>158.26</v>
      </c>
      <c r="O46" s="37">
        <f>'240Nm 11mm 0.76m-min'!N185</f>
        <v>240</v>
      </c>
      <c r="P46" s="41">
        <f>'240Nm 11mm 0.76m-min'!O185</f>
        <v>11</v>
      </c>
      <c r="Q46" s="46">
        <f>'240Nm 11mm 0.76m-min'!P185</f>
        <v>0.76049999999999995</v>
      </c>
      <c r="R46" s="14">
        <f>'240Nm 11mm 0.76m-min'!Q185</f>
        <v>12.833333333333334</v>
      </c>
      <c r="S46" s="26">
        <f>'240Nm 11mm 0.76m-min'!R185</f>
        <v>1</v>
      </c>
      <c r="T46" s="24"/>
      <c r="U46" s="24"/>
    </row>
    <row r="47" spans="1:21" hidden="1" x14ac:dyDescent="0.25">
      <c r="A47" s="24" t="e">
        <f>'240Nm 11mm 0.76m-min'!A186</f>
        <v>#N/A</v>
      </c>
      <c r="B47" s="51" t="e">
        <f>Table15[[#This Row],[Durata d''esercizio min. Doppie corse]]/(Cycle_max*60*24)</f>
        <v>#N/A</v>
      </c>
      <c r="C47" s="49">
        <f>'240Nm 11mm 0.76m-min'!B186</f>
        <v>6.4260000000000002</v>
      </c>
      <c r="D47" s="24" t="str">
        <f>'240Nm 11mm 0.76m-min'!C186</f>
        <v>Ds20x80</v>
      </c>
      <c r="E47" s="24" t="str">
        <f>'240Nm 11mm 0.76m-min'!D186</f>
        <v>Ds</v>
      </c>
      <c r="F47" s="35">
        <f>'240Nm 11mm 0.76m-min'!E186</f>
        <v>20</v>
      </c>
      <c r="G47" s="14" t="e">
        <f>'240Nm 11mm 0.76m-min'!F186</f>
        <v>#N/A</v>
      </c>
      <c r="H47" s="41">
        <f>'240Nm 11mm 0.76m-min'!G186</f>
        <v>80</v>
      </c>
      <c r="I47" s="24" t="str">
        <f>'240Nm 11mm 0.76m-min'!H186</f>
        <v>J200</v>
      </c>
      <c r="J47" s="35">
        <f>'240Nm 11mm 0.76m-min'!I186</f>
        <v>32</v>
      </c>
      <c r="K47" s="35">
        <f>'240Nm 11mm 0.76m-min'!J186</f>
        <v>44</v>
      </c>
      <c r="L47" s="25">
        <f>'240Nm 11mm 0.76m-min'!K186</f>
        <v>45.08</v>
      </c>
      <c r="M47" s="24" t="str">
        <f>'240Nm 11mm 0.76m-min'!L186</f>
        <v>Acciaio inox</v>
      </c>
      <c r="N47" s="25">
        <f>'240Nm 11mm 0.76m-min'!M186</f>
        <v>164.82</v>
      </c>
      <c r="O47" s="37">
        <f>'240Nm 11mm 0.76m-min'!N186</f>
        <v>240</v>
      </c>
      <c r="P47" s="41">
        <f>'240Nm 11mm 0.76m-min'!O186</f>
        <v>11</v>
      </c>
      <c r="Q47" s="46">
        <f>'240Nm 11mm 0.76m-min'!P186</f>
        <v>0.76049999999999995</v>
      </c>
      <c r="R47" s="14">
        <f>'240Nm 11mm 0.76m-min'!Q186</f>
        <v>9.625</v>
      </c>
      <c r="S47" s="26">
        <f>'240Nm 11mm 0.76m-min'!R186</f>
        <v>1</v>
      </c>
      <c r="T47" s="24"/>
      <c r="U47" s="24"/>
    </row>
    <row r="48" spans="1:21" hidden="1" x14ac:dyDescent="0.25">
      <c r="A48" s="24" t="e">
        <f>'240Nm 11mm 0.76m-min'!A187</f>
        <v>#N/A</v>
      </c>
      <c r="B48" s="51" t="e">
        <f>Table15[[#This Row],[Durata d''esercizio min. Doppie corse]]/(Cycle_max*60*24)</f>
        <v>#N/A</v>
      </c>
      <c r="C48" s="49">
        <f>'240Nm 11mm 0.76m-min'!B187</f>
        <v>7.8730000000000002</v>
      </c>
      <c r="D48" s="24" t="str">
        <f>'240Nm 11mm 0.76m-min'!C187</f>
        <v>Ds20x90</v>
      </c>
      <c r="E48" s="24" t="str">
        <f>'240Nm 11mm 0.76m-min'!D187</f>
        <v>Ds</v>
      </c>
      <c r="F48" s="35">
        <f>'240Nm 11mm 0.76m-min'!E187</f>
        <v>20</v>
      </c>
      <c r="G48" s="14" t="e">
        <f>'240Nm 11mm 0.76m-min'!F187</f>
        <v>#N/A</v>
      </c>
      <c r="H48" s="41">
        <f>'240Nm 11mm 0.76m-min'!G187</f>
        <v>90</v>
      </c>
      <c r="I48" s="24" t="str">
        <f>'240Nm 11mm 0.76m-min'!H187</f>
        <v>J200</v>
      </c>
      <c r="J48" s="35">
        <f>'240Nm 11mm 0.76m-min'!I187</f>
        <v>32</v>
      </c>
      <c r="K48" s="35">
        <f>'240Nm 11mm 0.76m-min'!J187</f>
        <v>44</v>
      </c>
      <c r="L48" s="25">
        <f>'240Nm 11mm 0.76m-min'!K187</f>
        <v>45.53</v>
      </c>
      <c r="M48" s="24" t="str">
        <f>'240Nm 11mm 0.76m-min'!L187</f>
        <v>Acciaio inox</v>
      </c>
      <c r="N48" s="25">
        <f>'240Nm 11mm 0.76m-min'!M187</f>
        <v>167.28</v>
      </c>
      <c r="O48" s="37">
        <f>'240Nm 11mm 0.76m-min'!N187</f>
        <v>240</v>
      </c>
      <c r="P48" s="41">
        <f>'240Nm 11mm 0.76m-min'!O187</f>
        <v>11</v>
      </c>
      <c r="Q48" s="46">
        <f>'240Nm 11mm 0.76m-min'!P187</f>
        <v>0.76049999999999995</v>
      </c>
      <c r="R48" s="14">
        <f>'240Nm 11mm 0.76m-min'!Q187</f>
        <v>8.5555555555555554</v>
      </c>
      <c r="S48" s="26">
        <f>'240Nm 11mm 0.76m-min'!R187</f>
        <v>1</v>
      </c>
      <c r="T48" s="24"/>
      <c r="U48" s="24"/>
    </row>
    <row r="49" spans="1:21" hidden="1" x14ac:dyDescent="0.25">
      <c r="A49" s="24" t="e">
        <f>'240Nm 11mm 0.76m-min'!A188</f>
        <v>#N/A</v>
      </c>
      <c r="B49" s="51" t="e">
        <f>Table15[[#This Row],[Durata d''esercizio min. Doppie corse]]/(Cycle_max*60*24)</f>
        <v>#N/A</v>
      </c>
      <c r="C49" s="49">
        <f>'240Nm 11mm 0.76m-min'!B188</f>
        <v>0.85599999999999998</v>
      </c>
      <c r="D49" s="24" t="str">
        <f>'240Nm 11mm 0.76m-min'!C188</f>
        <v>Tr16x4</v>
      </c>
      <c r="E49" s="24" t="str">
        <f>'240Nm 11mm 0.76m-min'!D188</f>
        <v>Tr</v>
      </c>
      <c r="F49" s="35">
        <f>'240Nm 11mm 0.76m-min'!E188</f>
        <v>16</v>
      </c>
      <c r="G49" s="14" t="e">
        <f>'240Nm 11mm 0.76m-min'!F188</f>
        <v>#N/A</v>
      </c>
      <c r="H49" s="41">
        <f>'240Nm 11mm 0.76m-min'!G188</f>
        <v>4</v>
      </c>
      <c r="I49" s="24" t="str">
        <f>'240Nm 11mm 0.76m-min'!H188</f>
        <v>J200</v>
      </c>
      <c r="J49" s="35">
        <f>'240Nm 11mm 0.76m-min'!I188</f>
        <v>28</v>
      </c>
      <c r="K49" s="35">
        <f>'240Nm 11mm 0.76m-min'!J188</f>
        <v>35</v>
      </c>
      <c r="L49" s="25">
        <f>'240Nm 11mm 0.76m-min'!K188</f>
        <v>32.4</v>
      </c>
      <c r="M49" s="24" t="str">
        <f>'240Nm 11mm 0.76m-min'!L188</f>
        <v>Acciaio C15</v>
      </c>
      <c r="N49" s="25">
        <f>'240Nm 11mm 0.76m-min'!M188</f>
        <v>19.09</v>
      </c>
      <c r="O49" s="37">
        <f>'240Nm 11mm 0.76m-min'!N188</f>
        <v>240</v>
      </c>
      <c r="P49" s="41">
        <f>'240Nm 11mm 0.76m-min'!O188</f>
        <v>11</v>
      </c>
      <c r="Q49" s="46">
        <f>'240Nm 11mm 0.76m-min'!P188</f>
        <v>0.76049999999999995</v>
      </c>
      <c r="R49" s="14">
        <f>'240Nm 11mm 0.76m-min'!Q188</f>
        <v>192.5</v>
      </c>
      <c r="S49" s="26">
        <f>'240Nm 11mm 0.76m-min'!R188</f>
        <v>1</v>
      </c>
      <c r="T49" s="24"/>
      <c r="U49" s="24"/>
    </row>
    <row r="50" spans="1:21" hidden="1" x14ac:dyDescent="0.25">
      <c r="A50" s="24" t="e">
        <f>'240Nm 11mm 0.76m-min'!A189</f>
        <v>#N/A</v>
      </c>
      <c r="B50" s="51" t="e">
        <f>Table15[[#This Row],[Durata d''esercizio min. Doppie corse]]/(Cycle_max*60*24)</f>
        <v>#N/A</v>
      </c>
      <c r="C50" s="49">
        <f>'240Nm 11mm 0.76m-min'!B189</f>
        <v>0.85599999999999998</v>
      </c>
      <c r="D50" s="24" t="str">
        <f>'240Nm 11mm 0.76m-min'!C189</f>
        <v>Tr16x4</v>
      </c>
      <c r="E50" s="24" t="str">
        <f>'240Nm 11mm 0.76m-min'!D189</f>
        <v>Tr</v>
      </c>
      <c r="F50" s="35">
        <f>'240Nm 11mm 0.76m-min'!E189</f>
        <v>16</v>
      </c>
      <c r="G50" s="14" t="e">
        <f>'240Nm 11mm 0.76m-min'!F189</f>
        <v>#N/A</v>
      </c>
      <c r="H50" s="41">
        <f>'240Nm 11mm 0.76m-min'!G189</f>
        <v>4</v>
      </c>
      <c r="I50" s="24" t="str">
        <f>'240Nm 11mm 0.76m-min'!H189</f>
        <v>J200</v>
      </c>
      <c r="J50" s="35">
        <f>'240Nm 11mm 0.76m-min'!I189</f>
        <v>28</v>
      </c>
      <c r="K50" s="35">
        <f>'240Nm 11mm 0.76m-min'!J189</f>
        <v>35</v>
      </c>
      <c r="L50" s="25">
        <f>'240Nm 11mm 0.76m-min'!K189</f>
        <v>32.4</v>
      </c>
      <c r="M50" s="24" t="str">
        <f>'240Nm 11mm 0.76m-min'!L189</f>
        <v>Acciaio inox</v>
      </c>
      <c r="N50" s="25">
        <f>'240Nm 11mm 0.76m-min'!M189</f>
        <v>74.98</v>
      </c>
      <c r="O50" s="37">
        <f>'240Nm 11mm 0.76m-min'!N189</f>
        <v>240</v>
      </c>
      <c r="P50" s="41">
        <f>'240Nm 11mm 0.76m-min'!O189</f>
        <v>11</v>
      </c>
      <c r="Q50" s="46">
        <f>'240Nm 11mm 0.76m-min'!P189</f>
        <v>0.76049999999999995</v>
      </c>
      <c r="R50" s="14">
        <f>'240Nm 11mm 0.76m-min'!Q189</f>
        <v>192.5</v>
      </c>
      <c r="S50" s="26">
        <f>'240Nm 11mm 0.76m-min'!R189</f>
        <v>1</v>
      </c>
      <c r="T50" s="24"/>
      <c r="U50" s="24"/>
    </row>
    <row r="51" spans="1:21" hidden="1" x14ac:dyDescent="0.25">
      <c r="A51" s="24" t="e">
        <f>'240Nm 11mm 0.76m-min'!A190</f>
        <v>#N/A</v>
      </c>
      <c r="B51" s="51" t="e">
        <f>Table15[[#This Row],[Durata d''esercizio min. Doppie corse]]/(Cycle_max*60*24)</f>
        <v>#N/A</v>
      </c>
      <c r="C51" s="49">
        <f>'240Nm 11mm 0.76m-min'!B190</f>
        <v>1.0920000000000001</v>
      </c>
      <c r="D51" s="24" t="str">
        <f>'240Nm 11mm 0.76m-min'!C190</f>
        <v>Tr16x8P4</v>
      </c>
      <c r="E51" s="24" t="str">
        <f>'240Nm 11mm 0.76m-min'!D190</f>
        <v>Tr</v>
      </c>
      <c r="F51" s="35">
        <f>'240Nm 11mm 0.76m-min'!E190</f>
        <v>16</v>
      </c>
      <c r="G51" s="14">
        <f>'240Nm 11mm 0.76m-min'!F190</f>
        <v>8</v>
      </c>
      <c r="H51" s="41">
        <f>'240Nm 11mm 0.76m-min'!G190</f>
        <v>4</v>
      </c>
      <c r="I51" s="24" t="str">
        <f>'240Nm 11mm 0.76m-min'!H190</f>
        <v>J200</v>
      </c>
      <c r="J51" s="35">
        <f>'240Nm 11mm 0.76m-min'!I190</f>
        <v>28</v>
      </c>
      <c r="K51" s="35">
        <f>'240Nm 11mm 0.76m-min'!J190</f>
        <v>35</v>
      </c>
      <c r="L51" s="25">
        <f>'240Nm 11mm 0.76m-min'!K190</f>
        <v>33.04</v>
      </c>
      <c r="M51" s="24" t="str">
        <f>'240Nm 11mm 0.76m-min'!L190</f>
        <v>Acciaio C15</v>
      </c>
      <c r="N51" s="25">
        <f>'240Nm 11mm 0.76m-min'!M190</f>
        <v>19.09</v>
      </c>
      <c r="O51" s="37">
        <f>'240Nm 11mm 0.76m-min'!N190</f>
        <v>240</v>
      </c>
      <c r="P51" s="41">
        <f>'240Nm 11mm 0.76m-min'!O190</f>
        <v>11</v>
      </c>
      <c r="Q51" s="46">
        <f>'240Nm 11mm 0.76m-min'!P190</f>
        <v>0.76049999999999995</v>
      </c>
      <c r="R51" s="14">
        <f>'240Nm 11mm 0.76m-min'!Q190</f>
        <v>192.5</v>
      </c>
      <c r="S51" s="26">
        <f>'240Nm 11mm 0.76m-min'!R190</f>
        <v>1</v>
      </c>
      <c r="T51" s="24"/>
      <c r="U51" s="24"/>
    </row>
    <row r="52" spans="1:21" hidden="1" x14ac:dyDescent="0.25">
      <c r="A52" s="24" t="e">
        <f>'240Nm 11mm 0.76m-min'!A191</f>
        <v>#N/A</v>
      </c>
      <c r="B52" s="51" t="e">
        <f>Table15[[#This Row],[Durata d''esercizio min. Doppie corse]]/(Cycle_max*60*24)</f>
        <v>#N/A</v>
      </c>
      <c r="C52" s="49">
        <f>'240Nm 11mm 0.76m-min'!B191</f>
        <v>1.0920000000000001</v>
      </c>
      <c r="D52" s="24" t="str">
        <f>'240Nm 11mm 0.76m-min'!C191</f>
        <v>Tr16x8P4</v>
      </c>
      <c r="E52" s="24" t="str">
        <f>'240Nm 11mm 0.76m-min'!D191</f>
        <v>Tr</v>
      </c>
      <c r="F52" s="35">
        <f>'240Nm 11mm 0.76m-min'!E191</f>
        <v>16</v>
      </c>
      <c r="G52" s="14">
        <f>'240Nm 11mm 0.76m-min'!F191</f>
        <v>8</v>
      </c>
      <c r="H52" s="41">
        <f>'240Nm 11mm 0.76m-min'!G191</f>
        <v>4</v>
      </c>
      <c r="I52" s="24" t="str">
        <f>'240Nm 11mm 0.76m-min'!H191</f>
        <v>J200</v>
      </c>
      <c r="J52" s="35">
        <f>'240Nm 11mm 0.76m-min'!I191</f>
        <v>28</v>
      </c>
      <c r="K52" s="35">
        <f>'240Nm 11mm 0.76m-min'!J191</f>
        <v>35</v>
      </c>
      <c r="L52" s="25">
        <f>'240Nm 11mm 0.76m-min'!K191</f>
        <v>33.04</v>
      </c>
      <c r="M52" s="24" t="str">
        <f>'240Nm 11mm 0.76m-min'!L191</f>
        <v>Acciaio inox</v>
      </c>
      <c r="N52" s="25">
        <f>'240Nm 11mm 0.76m-min'!M191</f>
        <v>99.59</v>
      </c>
      <c r="O52" s="37">
        <f>'240Nm 11mm 0.76m-min'!N191</f>
        <v>240</v>
      </c>
      <c r="P52" s="41">
        <f>'240Nm 11mm 0.76m-min'!O191</f>
        <v>11</v>
      </c>
      <c r="Q52" s="46">
        <f>'240Nm 11mm 0.76m-min'!P191</f>
        <v>0.76049999999999995</v>
      </c>
      <c r="R52" s="14">
        <f>'240Nm 11mm 0.76m-min'!Q191</f>
        <v>192.5</v>
      </c>
      <c r="S52" s="26">
        <f>'240Nm 11mm 0.76m-min'!R191</f>
        <v>1</v>
      </c>
      <c r="T52" s="24"/>
      <c r="U52" s="24"/>
    </row>
    <row r="53" spans="1:21" hidden="1" x14ac:dyDescent="0.25">
      <c r="A53" s="24" t="e">
        <f>'240Nm 11mm 0.76m-min'!A192</f>
        <v>#N/A</v>
      </c>
      <c r="B53" s="51" t="e">
        <f>Table15[[#This Row],[Durata d''esercizio min. Doppie corse]]/(Cycle_max*60*24)</f>
        <v>#N/A</v>
      </c>
      <c r="C53" s="49">
        <f>'240Nm 11mm 0.76m-min'!B192</f>
        <v>0.96899999999999997</v>
      </c>
      <c r="D53" s="24" t="str">
        <f>'240Nm 11mm 0.76m-min'!C192</f>
        <v>Tr18x4</v>
      </c>
      <c r="E53" s="24" t="str">
        <f>'240Nm 11mm 0.76m-min'!D192</f>
        <v>Tr</v>
      </c>
      <c r="F53" s="35">
        <f>'240Nm 11mm 0.76m-min'!E192</f>
        <v>18</v>
      </c>
      <c r="G53" s="14" t="e">
        <f>'240Nm 11mm 0.76m-min'!F192</f>
        <v>#N/A</v>
      </c>
      <c r="H53" s="41">
        <f>'240Nm 11mm 0.76m-min'!G192</f>
        <v>4</v>
      </c>
      <c r="I53" s="24" t="str">
        <f>'240Nm 11mm 0.76m-min'!H192</f>
        <v>J200</v>
      </c>
      <c r="J53" s="35">
        <f>'240Nm 11mm 0.76m-min'!I192</f>
        <v>28</v>
      </c>
      <c r="K53" s="35">
        <f>'240Nm 11mm 0.76m-min'!J192</f>
        <v>35</v>
      </c>
      <c r="L53" s="25">
        <f>'240Nm 11mm 0.76m-min'!K192</f>
        <v>36.35</v>
      </c>
      <c r="M53" s="24" t="str">
        <f>'240Nm 11mm 0.76m-min'!L192</f>
        <v>Acciaio C15</v>
      </c>
      <c r="N53" s="25">
        <f>'240Nm 11mm 0.76m-min'!M192</f>
        <v>25.99</v>
      </c>
      <c r="O53" s="37">
        <f>'240Nm 11mm 0.76m-min'!N192</f>
        <v>240</v>
      </c>
      <c r="P53" s="41">
        <f>'240Nm 11mm 0.76m-min'!O192</f>
        <v>11</v>
      </c>
      <c r="Q53" s="46">
        <f>'240Nm 11mm 0.76m-min'!P192</f>
        <v>0.76049999999999995</v>
      </c>
      <c r="R53" s="14">
        <f>'240Nm 11mm 0.76m-min'!Q192</f>
        <v>192.5</v>
      </c>
      <c r="S53" s="26">
        <f>'240Nm 11mm 0.76m-min'!R192</f>
        <v>1</v>
      </c>
      <c r="T53" s="24"/>
      <c r="U53" s="24"/>
    </row>
    <row r="54" spans="1:21" hidden="1" x14ac:dyDescent="0.25">
      <c r="A54" s="24" t="e">
        <f>'240Nm 11mm 0.76m-min'!A193</f>
        <v>#N/A</v>
      </c>
      <c r="B54" s="51" t="e">
        <f>Table15[[#This Row],[Durata d''esercizio min. Doppie corse]]/(Cycle_max*60*24)</f>
        <v>#N/A</v>
      </c>
      <c r="C54" s="49">
        <f>'240Nm 11mm 0.76m-min'!B193</f>
        <v>0.96899999999999997</v>
      </c>
      <c r="D54" s="24" t="str">
        <f>'240Nm 11mm 0.76m-min'!C193</f>
        <v>Tr18x4</v>
      </c>
      <c r="E54" s="24" t="str">
        <f>'240Nm 11mm 0.76m-min'!D193</f>
        <v>Tr</v>
      </c>
      <c r="F54" s="35">
        <f>'240Nm 11mm 0.76m-min'!E193</f>
        <v>18</v>
      </c>
      <c r="G54" s="14" t="e">
        <f>'240Nm 11mm 0.76m-min'!F193</f>
        <v>#N/A</v>
      </c>
      <c r="H54" s="41">
        <f>'240Nm 11mm 0.76m-min'!G193</f>
        <v>4</v>
      </c>
      <c r="I54" s="24" t="str">
        <f>'240Nm 11mm 0.76m-min'!H193</f>
        <v>J200</v>
      </c>
      <c r="J54" s="35">
        <f>'240Nm 11mm 0.76m-min'!I193</f>
        <v>28</v>
      </c>
      <c r="K54" s="35">
        <f>'240Nm 11mm 0.76m-min'!J193</f>
        <v>35</v>
      </c>
      <c r="L54" s="25">
        <f>'240Nm 11mm 0.76m-min'!K193</f>
        <v>36.35</v>
      </c>
      <c r="M54" s="24" t="str">
        <f>'240Nm 11mm 0.76m-min'!L193</f>
        <v>Acciaio inox</v>
      </c>
      <c r="N54" s="25">
        <f>'240Nm 11mm 0.76m-min'!M193</f>
        <v>92.69</v>
      </c>
      <c r="O54" s="37">
        <f>'240Nm 11mm 0.76m-min'!N193</f>
        <v>240</v>
      </c>
      <c r="P54" s="41">
        <f>'240Nm 11mm 0.76m-min'!O193</f>
        <v>11</v>
      </c>
      <c r="Q54" s="46">
        <f>'240Nm 11mm 0.76m-min'!P193</f>
        <v>0.76049999999999995</v>
      </c>
      <c r="R54" s="14">
        <f>'240Nm 11mm 0.76m-min'!Q193</f>
        <v>192.5</v>
      </c>
      <c r="S54" s="26">
        <f>'240Nm 11mm 0.76m-min'!R193</f>
        <v>1</v>
      </c>
      <c r="T54" s="24"/>
      <c r="U54" s="24"/>
    </row>
    <row r="55" spans="1:21" hidden="1" x14ac:dyDescent="0.25">
      <c r="A55" s="24" t="e">
        <f>'240Nm 11mm 0.76m-min'!A194</f>
        <v>#N/A</v>
      </c>
      <c r="B55" s="51" t="e">
        <f>Table15[[#This Row],[Durata d''esercizio min. Doppie corse]]/(Cycle_max*60*24)</f>
        <v>#N/A</v>
      </c>
      <c r="C55" s="49">
        <f>'240Nm 11mm 0.76m-min'!B194</f>
        <v>1.151</v>
      </c>
      <c r="D55" s="24" t="str">
        <f>'240Nm 11mm 0.76m-min'!C194</f>
        <v>Tr18x8P4</v>
      </c>
      <c r="E55" s="24" t="str">
        <f>'240Nm 11mm 0.76m-min'!D194</f>
        <v>Tr</v>
      </c>
      <c r="F55" s="35">
        <f>'240Nm 11mm 0.76m-min'!E194</f>
        <v>18</v>
      </c>
      <c r="G55" s="14">
        <f>'240Nm 11mm 0.76m-min'!F194</f>
        <v>8</v>
      </c>
      <c r="H55" s="41">
        <f>'240Nm 11mm 0.76m-min'!G194</f>
        <v>4</v>
      </c>
      <c r="I55" s="24" t="str">
        <f>'240Nm 11mm 0.76m-min'!H194</f>
        <v>J200</v>
      </c>
      <c r="J55" s="35">
        <f>'240Nm 11mm 0.76m-min'!I194</f>
        <v>28</v>
      </c>
      <c r="K55" s="35">
        <f>'240Nm 11mm 0.76m-min'!J194</f>
        <v>35</v>
      </c>
      <c r="L55" s="25">
        <f>'240Nm 11mm 0.76m-min'!K194</f>
        <v>37.07</v>
      </c>
      <c r="M55" s="24" t="str">
        <f>'240Nm 11mm 0.76m-min'!L194</f>
        <v>Acciaio C15</v>
      </c>
      <c r="N55" s="25">
        <f>'240Nm 11mm 0.76m-min'!M194</f>
        <v>27.37</v>
      </c>
      <c r="O55" s="37">
        <f>'240Nm 11mm 0.76m-min'!N194</f>
        <v>240</v>
      </c>
      <c r="P55" s="41">
        <f>'240Nm 11mm 0.76m-min'!O194</f>
        <v>11</v>
      </c>
      <c r="Q55" s="46">
        <f>'240Nm 11mm 0.76m-min'!P194</f>
        <v>0.76049999999999995</v>
      </c>
      <c r="R55" s="14">
        <f>'240Nm 11mm 0.76m-min'!Q194</f>
        <v>192.5</v>
      </c>
      <c r="S55" s="26">
        <f>'240Nm 11mm 0.76m-min'!R194</f>
        <v>1</v>
      </c>
      <c r="T55" s="24"/>
      <c r="U55" s="24"/>
    </row>
    <row r="56" spans="1:21" hidden="1" x14ac:dyDescent="0.25">
      <c r="A56" s="24" t="e">
        <f>'240Nm 11mm 0.76m-min'!A195</f>
        <v>#N/A</v>
      </c>
      <c r="B56" s="51" t="e">
        <f>Table15[[#This Row],[Durata d''esercizio min. Doppie corse]]/(Cycle_max*60*24)</f>
        <v>#N/A</v>
      </c>
      <c r="C56" s="49">
        <f>'240Nm 11mm 0.76m-min'!B195</f>
        <v>1.151</v>
      </c>
      <c r="D56" s="24" t="str">
        <f>'240Nm 11mm 0.76m-min'!C195</f>
        <v>Tr18x8P4</v>
      </c>
      <c r="E56" s="24" t="str">
        <f>'240Nm 11mm 0.76m-min'!D195</f>
        <v>Tr</v>
      </c>
      <c r="F56" s="35">
        <f>'240Nm 11mm 0.76m-min'!E195</f>
        <v>18</v>
      </c>
      <c r="G56" s="14">
        <f>'240Nm 11mm 0.76m-min'!F195</f>
        <v>8</v>
      </c>
      <c r="H56" s="41">
        <f>'240Nm 11mm 0.76m-min'!G195</f>
        <v>4</v>
      </c>
      <c r="I56" s="24" t="str">
        <f>'240Nm 11mm 0.76m-min'!H195</f>
        <v>J200</v>
      </c>
      <c r="J56" s="35">
        <f>'240Nm 11mm 0.76m-min'!I195</f>
        <v>28</v>
      </c>
      <c r="K56" s="35">
        <f>'240Nm 11mm 0.76m-min'!J195</f>
        <v>35</v>
      </c>
      <c r="L56" s="25">
        <f>'240Nm 11mm 0.76m-min'!K195</f>
        <v>37.07</v>
      </c>
      <c r="M56" s="24" t="str">
        <f>'240Nm 11mm 0.76m-min'!L195</f>
        <v>Acciaio inox</v>
      </c>
      <c r="N56" s="25">
        <f>'240Nm 11mm 0.76m-min'!M195</f>
        <v>143.29</v>
      </c>
      <c r="O56" s="37">
        <f>'240Nm 11mm 0.76m-min'!N195</f>
        <v>240</v>
      </c>
      <c r="P56" s="41">
        <f>'240Nm 11mm 0.76m-min'!O195</f>
        <v>11</v>
      </c>
      <c r="Q56" s="46">
        <f>'240Nm 11mm 0.76m-min'!P195</f>
        <v>0.76049999999999995</v>
      </c>
      <c r="R56" s="14">
        <f>'240Nm 11mm 0.76m-min'!Q195</f>
        <v>192.5</v>
      </c>
      <c r="S56" s="26">
        <f>'240Nm 11mm 0.76m-min'!R195</f>
        <v>1</v>
      </c>
      <c r="T56" s="24"/>
      <c r="U56" s="24"/>
    </row>
    <row r="57" spans="1:21" hidden="1" x14ac:dyDescent="0.25">
      <c r="A57" s="24" t="e">
        <f>'240Nm 11mm 0.76m-min'!A196</f>
        <v>#N/A</v>
      </c>
      <c r="B57" s="51" t="e">
        <f>Table15[[#This Row],[Durata d''esercizio min. Doppie corse]]/(Cycle_max*60*24)</f>
        <v>#N/A</v>
      </c>
      <c r="C57" s="49">
        <f>'240Nm 11mm 0.76m-min'!B196</f>
        <v>1.0149999999999999</v>
      </c>
      <c r="D57" s="24" t="str">
        <f>'240Nm 11mm 0.76m-min'!C196</f>
        <v>Tr20x4</v>
      </c>
      <c r="E57" s="24" t="str">
        <f>'240Nm 11mm 0.76m-min'!D196</f>
        <v>Tr</v>
      </c>
      <c r="F57" s="35">
        <f>'240Nm 11mm 0.76m-min'!E196</f>
        <v>20</v>
      </c>
      <c r="G57" s="14" t="e">
        <f>'240Nm 11mm 0.76m-min'!F196</f>
        <v>#N/A</v>
      </c>
      <c r="H57" s="41">
        <f>'240Nm 11mm 0.76m-min'!G196</f>
        <v>4</v>
      </c>
      <c r="I57" s="24" t="str">
        <f>'240Nm 11mm 0.76m-min'!H196</f>
        <v>J200</v>
      </c>
      <c r="J57" s="35">
        <f>'240Nm 11mm 0.76m-min'!I196</f>
        <v>32</v>
      </c>
      <c r="K57" s="35">
        <f>'240Nm 11mm 0.76m-min'!J196</f>
        <v>44</v>
      </c>
      <c r="L57" s="25">
        <f>'240Nm 11mm 0.76m-min'!K196</f>
        <v>37.82</v>
      </c>
      <c r="M57" s="24" t="str">
        <f>'240Nm 11mm 0.76m-min'!L196</f>
        <v>Acciaio C15</v>
      </c>
      <c r="N57" s="25">
        <f>'240Nm 11mm 0.76m-min'!M196</f>
        <v>28.29</v>
      </c>
      <c r="O57" s="37">
        <f>'240Nm 11mm 0.76m-min'!N196</f>
        <v>240</v>
      </c>
      <c r="P57" s="41">
        <f>'240Nm 11mm 0.76m-min'!O196</f>
        <v>11</v>
      </c>
      <c r="Q57" s="46">
        <f>'240Nm 11mm 0.76m-min'!P196</f>
        <v>0.76049999999999995</v>
      </c>
      <c r="R57" s="14">
        <f>'240Nm 11mm 0.76m-min'!Q196</f>
        <v>192.5</v>
      </c>
      <c r="S57" s="26">
        <f>'240Nm 11mm 0.76m-min'!R196</f>
        <v>1</v>
      </c>
      <c r="T57" s="24"/>
      <c r="U57" s="24"/>
    </row>
    <row r="58" spans="1:21" hidden="1" x14ac:dyDescent="0.25">
      <c r="A58" s="24" t="e">
        <f>'240Nm 11mm 0.76m-min'!A197</f>
        <v>#N/A</v>
      </c>
      <c r="B58" s="51" t="e">
        <f>Table15[[#This Row],[Durata d''esercizio min. Doppie corse]]/(Cycle_max*60*24)</f>
        <v>#N/A</v>
      </c>
      <c r="C58" s="49">
        <f>'240Nm 11mm 0.76m-min'!B197</f>
        <v>1.0149999999999999</v>
      </c>
      <c r="D58" s="24" t="str">
        <f>'240Nm 11mm 0.76m-min'!C197</f>
        <v>Tr20x4</v>
      </c>
      <c r="E58" s="24" t="str">
        <f>'240Nm 11mm 0.76m-min'!D197</f>
        <v>Tr</v>
      </c>
      <c r="F58" s="35">
        <f>'240Nm 11mm 0.76m-min'!E197</f>
        <v>20</v>
      </c>
      <c r="G58" s="14" t="e">
        <f>'240Nm 11mm 0.76m-min'!F197</f>
        <v>#N/A</v>
      </c>
      <c r="H58" s="41">
        <f>'240Nm 11mm 0.76m-min'!G197</f>
        <v>4</v>
      </c>
      <c r="I58" s="24" t="str">
        <f>'240Nm 11mm 0.76m-min'!H197</f>
        <v>J200</v>
      </c>
      <c r="J58" s="35">
        <f>'240Nm 11mm 0.76m-min'!I197</f>
        <v>32</v>
      </c>
      <c r="K58" s="35">
        <f>'240Nm 11mm 0.76m-min'!J197</f>
        <v>44</v>
      </c>
      <c r="L58" s="25">
        <f>'240Nm 11mm 0.76m-min'!K197</f>
        <v>37.82</v>
      </c>
      <c r="M58" s="24" t="str">
        <f>'240Nm 11mm 0.76m-min'!L197</f>
        <v>Acciaio inox</v>
      </c>
      <c r="N58" s="25">
        <f>'240Nm 11mm 0.76m-min'!M197</f>
        <v>124.89</v>
      </c>
      <c r="O58" s="37">
        <f>'240Nm 11mm 0.76m-min'!N197</f>
        <v>240</v>
      </c>
      <c r="P58" s="41">
        <f>'240Nm 11mm 0.76m-min'!O197</f>
        <v>11</v>
      </c>
      <c r="Q58" s="46">
        <f>'240Nm 11mm 0.76m-min'!P197</f>
        <v>0.76049999999999995</v>
      </c>
      <c r="R58" s="14">
        <f>'240Nm 11mm 0.76m-min'!Q197</f>
        <v>192.5</v>
      </c>
      <c r="S58" s="26">
        <f>'240Nm 11mm 0.76m-min'!R197</f>
        <v>1</v>
      </c>
      <c r="T58" s="24"/>
      <c r="U58" s="24"/>
    </row>
    <row r="59" spans="1:21" hidden="1" x14ac:dyDescent="0.25">
      <c r="A59" s="24" t="e">
        <f>'240Nm 11mm 0.76m-min'!A198</f>
        <v>#N/A</v>
      </c>
      <c r="B59" s="51" t="e">
        <f>Table15[[#This Row],[Durata d''esercizio min. Doppie corse]]/(Cycle_max*60*24)</f>
        <v>#N/A</v>
      </c>
      <c r="C59" s="49">
        <f>'240Nm 11mm 0.76m-min'!B198</f>
        <v>1.2170000000000001</v>
      </c>
      <c r="D59" s="24" t="str">
        <f>'240Nm 11mm 0.76m-min'!C198</f>
        <v>Tr20x8P4</v>
      </c>
      <c r="E59" s="24" t="str">
        <f>'240Nm 11mm 0.76m-min'!D198</f>
        <v>Tr</v>
      </c>
      <c r="F59" s="35">
        <f>'240Nm 11mm 0.76m-min'!E198</f>
        <v>20</v>
      </c>
      <c r="G59" s="14">
        <f>'240Nm 11mm 0.76m-min'!F198</f>
        <v>8</v>
      </c>
      <c r="H59" s="41">
        <f>'240Nm 11mm 0.76m-min'!G198</f>
        <v>4</v>
      </c>
      <c r="I59" s="24" t="str">
        <f>'240Nm 11mm 0.76m-min'!H198</f>
        <v>J200</v>
      </c>
      <c r="J59" s="35">
        <f>'240Nm 11mm 0.76m-min'!I198</f>
        <v>32</v>
      </c>
      <c r="K59" s="35">
        <f>'240Nm 11mm 0.76m-min'!J198</f>
        <v>44</v>
      </c>
      <c r="L59" s="25">
        <f>'240Nm 11mm 0.76m-min'!K198</f>
        <v>38.57</v>
      </c>
      <c r="M59" s="24" t="str">
        <f>'240Nm 11mm 0.76m-min'!L198</f>
        <v>Acciaio C15</v>
      </c>
      <c r="N59" s="25">
        <f>'240Nm 11mm 0.76m-min'!M198</f>
        <v>28.29</v>
      </c>
      <c r="O59" s="37">
        <f>'240Nm 11mm 0.76m-min'!N198</f>
        <v>240</v>
      </c>
      <c r="P59" s="41">
        <f>'240Nm 11mm 0.76m-min'!O198</f>
        <v>11</v>
      </c>
      <c r="Q59" s="46">
        <f>'240Nm 11mm 0.76m-min'!P198</f>
        <v>0.76049999999999995</v>
      </c>
      <c r="R59" s="14">
        <f>'240Nm 11mm 0.76m-min'!Q198</f>
        <v>192.5</v>
      </c>
      <c r="S59" s="26">
        <f>'240Nm 11mm 0.76m-min'!R198</f>
        <v>1</v>
      </c>
      <c r="T59" s="24"/>
      <c r="U59" s="24"/>
    </row>
    <row r="60" spans="1:21" hidden="1" x14ac:dyDescent="0.25">
      <c r="A60" s="24" t="e">
        <f>'240Nm 11mm 0.76m-min'!A199</f>
        <v>#N/A</v>
      </c>
      <c r="B60" s="51" t="e">
        <f>Table15[[#This Row],[Durata d''esercizio min. Doppie corse]]/(Cycle_max*60*24)</f>
        <v>#N/A</v>
      </c>
      <c r="C60" s="49">
        <f>'240Nm 11mm 0.76m-min'!B199</f>
        <v>1.2170000000000001</v>
      </c>
      <c r="D60" s="24" t="str">
        <f>'240Nm 11mm 0.76m-min'!C199</f>
        <v>Tr20x8P4</v>
      </c>
      <c r="E60" s="24" t="str">
        <f>'240Nm 11mm 0.76m-min'!D199</f>
        <v>Tr</v>
      </c>
      <c r="F60" s="35">
        <f>'240Nm 11mm 0.76m-min'!E199</f>
        <v>20</v>
      </c>
      <c r="G60" s="14">
        <f>'240Nm 11mm 0.76m-min'!F199</f>
        <v>8</v>
      </c>
      <c r="H60" s="41">
        <f>'240Nm 11mm 0.76m-min'!G199</f>
        <v>4</v>
      </c>
      <c r="I60" s="24" t="str">
        <f>'240Nm 11mm 0.76m-min'!H199</f>
        <v>J200</v>
      </c>
      <c r="J60" s="35">
        <f>'240Nm 11mm 0.76m-min'!I199</f>
        <v>32</v>
      </c>
      <c r="K60" s="35">
        <f>'240Nm 11mm 0.76m-min'!J199</f>
        <v>44</v>
      </c>
      <c r="L60" s="25">
        <f>'240Nm 11mm 0.76m-min'!K199</f>
        <v>38.57</v>
      </c>
      <c r="M60" s="24" t="str">
        <f>'240Nm 11mm 0.76m-min'!L199</f>
        <v>Acciaio inox</v>
      </c>
      <c r="N60" s="25">
        <f>'240Nm 11mm 0.76m-min'!M199</f>
        <v>147.88999999999999</v>
      </c>
      <c r="O60" s="37">
        <f>'240Nm 11mm 0.76m-min'!N199</f>
        <v>240</v>
      </c>
      <c r="P60" s="41">
        <f>'240Nm 11mm 0.76m-min'!O199</f>
        <v>11</v>
      </c>
      <c r="Q60" s="46">
        <f>'240Nm 11mm 0.76m-min'!P199</f>
        <v>0.76049999999999995</v>
      </c>
      <c r="R60" s="14">
        <f>'240Nm 11mm 0.76m-min'!Q199</f>
        <v>192.5</v>
      </c>
      <c r="S60" s="26">
        <f>'240Nm 11mm 0.76m-min'!R199</f>
        <v>1</v>
      </c>
      <c r="T60" s="24"/>
      <c r="U60" s="24"/>
    </row>
    <row r="61" spans="1:21" hidden="1" x14ac:dyDescent="0.25">
      <c r="A61" s="24" t="e">
        <f>'240Nm 11mm 0.76m-min'!A200</f>
        <v>#N/A</v>
      </c>
      <c r="B61" s="51" t="e">
        <f>Table15[[#This Row],[Durata d''esercizio min. Doppie corse]]/(Cycle_max*60*24)</f>
        <v>#N/A</v>
      </c>
      <c r="C61" s="49">
        <f>'240Nm 11mm 0.76m-min'!B200</f>
        <v>1.1970000000000001</v>
      </c>
      <c r="D61" s="24" t="str">
        <f>'240Nm 11mm 0.76m-min'!C200</f>
        <v>Tr24x5</v>
      </c>
      <c r="E61" s="24" t="str">
        <f>'240Nm 11mm 0.76m-min'!D200</f>
        <v>Tr</v>
      </c>
      <c r="F61" s="35">
        <f>'240Nm 11mm 0.76m-min'!E200</f>
        <v>24</v>
      </c>
      <c r="G61" s="14" t="e">
        <f>'240Nm 11mm 0.76m-min'!F200</f>
        <v>#N/A</v>
      </c>
      <c r="H61" s="41">
        <f>'240Nm 11mm 0.76m-min'!G200</f>
        <v>5</v>
      </c>
      <c r="I61" s="24" t="str">
        <f>'240Nm 11mm 0.76m-min'!H200</f>
        <v>J200</v>
      </c>
      <c r="J61" s="35">
        <f>'240Nm 11mm 0.76m-min'!I200</f>
        <v>32</v>
      </c>
      <c r="K61" s="35">
        <f>'240Nm 11mm 0.76m-min'!J200</f>
        <v>44</v>
      </c>
      <c r="L61" s="25">
        <f>'240Nm 11mm 0.76m-min'!K200</f>
        <v>40.5</v>
      </c>
      <c r="M61" s="24" t="str">
        <f>'240Nm 11mm 0.76m-min'!L200</f>
        <v>Acciaio C15</v>
      </c>
      <c r="N61" s="25">
        <f>'240Nm 11mm 0.76m-min'!M200</f>
        <v>34.82</v>
      </c>
      <c r="O61" s="37">
        <f>'240Nm 11mm 0.76m-min'!N200</f>
        <v>240</v>
      </c>
      <c r="P61" s="41">
        <f>'240Nm 11mm 0.76m-min'!O200</f>
        <v>11</v>
      </c>
      <c r="Q61" s="46">
        <f>'240Nm 11mm 0.76m-min'!P200</f>
        <v>0.76049999999999995</v>
      </c>
      <c r="R61" s="14">
        <f>'240Nm 11mm 0.76m-min'!Q200</f>
        <v>154</v>
      </c>
      <c r="S61" s="26">
        <f>'240Nm 11mm 0.76m-min'!R200</f>
        <v>1</v>
      </c>
      <c r="T61" s="24"/>
      <c r="U61" s="24"/>
    </row>
    <row r="62" spans="1:21" hidden="1" x14ac:dyDescent="0.25">
      <c r="A62" s="24" t="e">
        <f>'240Nm 11mm 0.76m-min'!A201</f>
        <v>#N/A</v>
      </c>
      <c r="B62" s="51" t="e">
        <f>Table15[[#This Row],[Durata d''esercizio min. Doppie corse]]/(Cycle_max*60*24)</f>
        <v>#N/A</v>
      </c>
      <c r="C62" s="49">
        <f>'240Nm 11mm 0.76m-min'!B201</f>
        <v>1.1970000000000001</v>
      </c>
      <c r="D62" s="24" t="str">
        <f>'240Nm 11mm 0.76m-min'!C201</f>
        <v>Tr24x5</v>
      </c>
      <c r="E62" s="24" t="str">
        <f>'240Nm 11mm 0.76m-min'!D201</f>
        <v>Tr</v>
      </c>
      <c r="F62" s="35">
        <f>'240Nm 11mm 0.76m-min'!E201</f>
        <v>24</v>
      </c>
      <c r="G62" s="14" t="e">
        <f>'240Nm 11mm 0.76m-min'!F201</f>
        <v>#N/A</v>
      </c>
      <c r="H62" s="41">
        <f>'240Nm 11mm 0.76m-min'!G201</f>
        <v>5</v>
      </c>
      <c r="I62" s="24" t="str">
        <f>'240Nm 11mm 0.76m-min'!H201</f>
        <v>J200</v>
      </c>
      <c r="J62" s="35">
        <f>'240Nm 11mm 0.76m-min'!I201</f>
        <v>32</v>
      </c>
      <c r="K62" s="35">
        <f>'240Nm 11mm 0.76m-min'!J201</f>
        <v>44</v>
      </c>
      <c r="L62" s="25">
        <f>'240Nm 11mm 0.76m-min'!K201</f>
        <v>40.5</v>
      </c>
      <c r="M62" s="24" t="str">
        <f>'240Nm 11mm 0.76m-min'!L201</f>
        <v>Acciaio inox</v>
      </c>
      <c r="N62" s="25">
        <f>'240Nm 11mm 0.76m-min'!M201</f>
        <v>147.52000000000001</v>
      </c>
      <c r="O62" s="37">
        <f>'240Nm 11mm 0.76m-min'!N201</f>
        <v>240</v>
      </c>
      <c r="P62" s="41">
        <f>'240Nm 11mm 0.76m-min'!O201</f>
        <v>11</v>
      </c>
      <c r="Q62" s="46">
        <f>'240Nm 11mm 0.76m-min'!P201</f>
        <v>0.76049999999999995</v>
      </c>
      <c r="R62" s="14">
        <f>'240Nm 11mm 0.76m-min'!Q201</f>
        <v>154</v>
      </c>
      <c r="S62" s="26">
        <f>'240Nm 11mm 0.76m-min'!R201</f>
        <v>1</v>
      </c>
      <c r="T62" s="24"/>
      <c r="U62" s="24"/>
    </row>
    <row r="63" spans="1:21" hidden="1" x14ac:dyDescent="0.25">
      <c r="A63" s="24" t="e">
        <f>'80Nm 33mm 2.28m-min'!A188</f>
        <v>#N/A</v>
      </c>
      <c r="B63" s="51" t="e">
        <f>Table15[[#This Row],[Durata d''esercizio min. Doppie corse]]/(Cycle_max*60*24)</f>
        <v>#N/A</v>
      </c>
      <c r="C63" s="49">
        <f>'80Nm 33mm 2.28m-min'!B188</f>
        <v>0.32500000000000001</v>
      </c>
      <c r="D63" s="24" t="str">
        <f>'80Nm 33mm 2.28m-min'!C188</f>
        <v>Tr16x4</v>
      </c>
      <c r="E63" s="24" t="str">
        <f>'80Nm 33mm 2.28m-min'!D188</f>
        <v>Tr</v>
      </c>
      <c r="F63" s="35">
        <f>'80Nm 33mm 2.28m-min'!E188</f>
        <v>16</v>
      </c>
      <c r="G63" s="14" t="e">
        <f>'80Nm 33mm 2.28m-min'!F188</f>
        <v>#N/A</v>
      </c>
      <c r="H63" s="41">
        <f>'80Nm 33mm 2.28m-min'!G188</f>
        <v>4</v>
      </c>
      <c r="I63" s="24" t="str">
        <f>'80Nm 33mm 2.28m-min'!H188</f>
        <v>J200</v>
      </c>
      <c r="J63" s="35">
        <f>'80Nm 33mm 2.28m-min'!I188</f>
        <v>28</v>
      </c>
      <c r="K63" s="35">
        <f>'80Nm 33mm 2.28m-min'!J188</f>
        <v>35</v>
      </c>
      <c r="L63" s="25">
        <f>'80Nm 33mm 2.28m-min'!K188</f>
        <v>32.4</v>
      </c>
      <c r="M63" s="24" t="str">
        <f>'80Nm 33mm 2.28m-min'!L188</f>
        <v>Acciaio C15</v>
      </c>
      <c r="N63" s="25">
        <f>'80Nm 33mm 2.28m-min'!M188</f>
        <v>19.09</v>
      </c>
      <c r="O63" s="37">
        <f>'80Nm 33mm 2.28m-min'!N188</f>
        <v>80</v>
      </c>
      <c r="P63" s="41">
        <f>'80Nm 33mm 2.28m-min'!O188</f>
        <v>33</v>
      </c>
      <c r="Q63" s="46">
        <f>'80Nm 33mm 2.28m-min'!P188</f>
        <v>2.2810000000000001</v>
      </c>
      <c r="R63" s="14">
        <f>'80Nm 33mm 2.28m-min'!Q188</f>
        <v>577.5</v>
      </c>
      <c r="S63" s="26">
        <f>'80Nm 33mm 2.28m-min'!R188</f>
        <v>1</v>
      </c>
      <c r="T63" s="24"/>
      <c r="U63" s="24"/>
    </row>
    <row r="64" spans="1:21" hidden="1" x14ac:dyDescent="0.25">
      <c r="A64" s="24" t="e">
        <f>'80Nm 33mm 2.28m-min'!A189</f>
        <v>#N/A</v>
      </c>
      <c r="B64" s="51" t="e">
        <f>Table15[[#This Row],[Durata d''esercizio min. Doppie corse]]/(Cycle_max*60*24)</f>
        <v>#N/A</v>
      </c>
      <c r="C64" s="49">
        <f>'80Nm 33mm 2.28m-min'!B189</f>
        <v>0.32500000000000001</v>
      </c>
      <c r="D64" s="24" t="str">
        <f>'80Nm 33mm 2.28m-min'!C189</f>
        <v>Tr16x4</v>
      </c>
      <c r="E64" s="24" t="str">
        <f>'80Nm 33mm 2.28m-min'!D189</f>
        <v>Tr</v>
      </c>
      <c r="F64" s="35">
        <f>'80Nm 33mm 2.28m-min'!E189</f>
        <v>16</v>
      </c>
      <c r="G64" s="14" t="e">
        <f>'80Nm 33mm 2.28m-min'!F189</f>
        <v>#N/A</v>
      </c>
      <c r="H64" s="41">
        <f>'80Nm 33mm 2.28m-min'!G189</f>
        <v>4</v>
      </c>
      <c r="I64" s="24" t="str">
        <f>'80Nm 33mm 2.28m-min'!H189</f>
        <v>J200</v>
      </c>
      <c r="J64" s="35">
        <f>'80Nm 33mm 2.28m-min'!I189</f>
        <v>28</v>
      </c>
      <c r="K64" s="35">
        <f>'80Nm 33mm 2.28m-min'!J189</f>
        <v>35</v>
      </c>
      <c r="L64" s="25">
        <f>'80Nm 33mm 2.28m-min'!K189</f>
        <v>32.4</v>
      </c>
      <c r="M64" s="24" t="str">
        <f>'80Nm 33mm 2.28m-min'!L189</f>
        <v>Acciaio inox</v>
      </c>
      <c r="N64" s="25">
        <f>'80Nm 33mm 2.28m-min'!M189</f>
        <v>74.98</v>
      </c>
      <c r="O64" s="37">
        <f>'80Nm 33mm 2.28m-min'!N189</f>
        <v>80</v>
      </c>
      <c r="P64" s="41">
        <f>'80Nm 33mm 2.28m-min'!O189</f>
        <v>33</v>
      </c>
      <c r="Q64" s="46">
        <f>'80Nm 33mm 2.28m-min'!P189</f>
        <v>2.2810000000000001</v>
      </c>
      <c r="R64" s="14">
        <f>'80Nm 33mm 2.28m-min'!Q189</f>
        <v>577.5</v>
      </c>
      <c r="S64" s="26">
        <f>'80Nm 33mm 2.28m-min'!R189</f>
        <v>1</v>
      </c>
      <c r="T64" s="24"/>
      <c r="U64" s="24"/>
    </row>
    <row r="65" spans="1:21" hidden="1" x14ac:dyDescent="0.25">
      <c r="A65" s="24" t="e">
        <f>'80Nm 33mm 2.28m-min'!A190</f>
        <v>#N/A</v>
      </c>
      <c r="B65" s="51" t="e">
        <f>Table15[[#This Row],[Durata d''esercizio min. Doppie corse]]/(Cycle_max*60*24)</f>
        <v>#N/A</v>
      </c>
      <c r="C65" s="49">
        <f>'80Nm 33mm 2.28m-min'!B190</f>
        <v>0.40400000000000003</v>
      </c>
      <c r="D65" s="24" t="str">
        <f>'80Nm 33mm 2.28m-min'!C190</f>
        <v>Tr16x8P4</v>
      </c>
      <c r="E65" s="24" t="str">
        <f>'80Nm 33mm 2.28m-min'!D190</f>
        <v>Tr</v>
      </c>
      <c r="F65" s="35">
        <f>'80Nm 33mm 2.28m-min'!E190</f>
        <v>16</v>
      </c>
      <c r="G65" s="14">
        <f>'80Nm 33mm 2.28m-min'!F190</f>
        <v>8</v>
      </c>
      <c r="H65" s="41">
        <f>'80Nm 33mm 2.28m-min'!G190</f>
        <v>4</v>
      </c>
      <c r="I65" s="24" t="str">
        <f>'80Nm 33mm 2.28m-min'!H190</f>
        <v>J200</v>
      </c>
      <c r="J65" s="35">
        <f>'80Nm 33mm 2.28m-min'!I190</f>
        <v>28</v>
      </c>
      <c r="K65" s="35">
        <f>'80Nm 33mm 2.28m-min'!J190</f>
        <v>35</v>
      </c>
      <c r="L65" s="25">
        <f>'80Nm 33mm 2.28m-min'!K190</f>
        <v>33.04</v>
      </c>
      <c r="M65" s="24" t="str">
        <f>'80Nm 33mm 2.28m-min'!L190</f>
        <v>Acciaio C15</v>
      </c>
      <c r="N65" s="25">
        <f>'80Nm 33mm 2.28m-min'!M190</f>
        <v>19.09</v>
      </c>
      <c r="O65" s="37">
        <f>'80Nm 33mm 2.28m-min'!N190</f>
        <v>80</v>
      </c>
      <c r="P65" s="41">
        <f>'80Nm 33mm 2.28m-min'!O190</f>
        <v>33</v>
      </c>
      <c r="Q65" s="46">
        <f>'80Nm 33mm 2.28m-min'!P190</f>
        <v>2.2810000000000001</v>
      </c>
      <c r="R65" s="14">
        <f>'80Nm 33mm 2.28m-min'!Q190</f>
        <v>577.5</v>
      </c>
      <c r="S65" s="26">
        <f>'80Nm 33mm 2.28m-min'!R190</f>
        <v>1</v>
      </c>
      <c r="T65" s="24"/>
      <c r="U65" s="24"/>
    </row>
    <row r="66" spans="1:21" hidden="1" x14ac:dyDescent="0.25">
      <c r="A66" s="24" t="e">
        <f>'80Nm 33mm 2.28m-min'!A191</f>
        <v>#N/A</v>
      </c>
      <c r="B66" s="51" t="e">
        <f>Table15[[#This Row],[Durata d''esercizio min. Doppie corse]]/(Cycle_max*60*24)</f>
        <v>#N/A</v>
      </c>
      <c r="C66" s="49">
        <f>'80Nm 33mm 2.28m-min'!B191</f>
        <v>0.40400000000000003</v>
      </c>
      <c r="D66" s="24" t="str">
        <f>'80Nm 33mm 2.28m-min'!C191</f>
        <v>Tr16x8P4</v>
      </c>
      <c r="E66" s="24" t="str">
        <f>'80Nm 33mm 2.28m-min'!D191</f>
        <v>Tr</v>
      </c>
      <c r="F66" s="35">
        <f>'80Nm 33mm 2.28m-min'!E191</f>
        <v>16</v>
      </c>
      <c r="G66" s="14">
        <f>'80Nm 33mm 2.28m-min'!F191</f>
        <v>8</v>
      </c>
      <c r="H66" s="41">
        <f>'80Nm 33mm 2.28m-min'!G191</f>
        <v>4</v>
      </c>
      <c r="I66" s="24" t="str">
        <f>'80Nm 33mm 2.28m-min'!H191</f>
        <v>J200</v>
      </c>
      <c r="J66" s="35">
        <f>'80Nm 33mm 2.28m-min'!I191</f>
        <v>28</v>
      </c>
      <c r="K66" s="35">
        <f>'80Nm 33mm 2.28m-min'!J191</f>
        <v>35</v>
      </c>
      <c r="L66" s="25">
        <f>'80Nm 33mm 2.28m-min'!K191</f>
        <v>33.04</v>
      </c>
      <c r="M66" s="24" t="str">
        <f>'80Nm 33mm 2.28m-min'!L191</f>
        <v>Acciaio inox</v>
      </c>
      <c r="N66" s="25">
        <f>'80Nm 33mm 2.28m-min'!M191</f>
        <v>99.59</v>
      </c>
      <c r="O66" s="37">
        <f>'80Nm 33mm 2.28m-min'!N191</f>
        <v>80</v>
      </c>
      <c r="P66" s="41">
        <f>'80Nm 33mm 2.28m-min'!O191</f>
        <v>33</v>
      </c>
      <c r="Q66" s="46">
        <f>'80Nm 33mm 2.28m-min'!P191</f>
        <v>2.2810000000000001</v>
      </c>
      <c r="R66" s="14">
        <f>'80Nm 33mm 2.28m-min'!Q191</f>
        <v>577.5</v>
      </c>
      <c r="S66" s="26">
        <f>'80Nm 33mm 2.28m-min'!R191</f>
        <v>1</v>
      </c>
      <c r="T66" s="24"/>
      <c r="U66" s="24"/>
    </row>
    <row r="67" spans="1:21" hidden="1" x14ac:dyDescent="0.25">
      <c r="A67" s="24" t="e">
        <f>'80Nm 33mm 2.28m-min'!A192</f>
        <v>#N/A</v>
      </c>
      <c r="B67" s="51" t="e">
        <f>Table15[[#This Row],[Durata d''esercizio min. Doppie corse]]/(Cycle_max*60*24)</f>
        <v>#N/A</v>
      </c>
      <c r="C67" s="49">
        <f>'80Nm 33mm 2.28m-min'!B192</f>
        <v>0.36299999999999999</v>
      </c>
      <c r="D67" s="24" t="str">
        <f>'80Nm 33mm 2.28m-min'!C192</f>
        <v>Tr18x4</v>
      </c>
      <c r="E67" s="24" t="str">
        <f>'80Nm 33mm 2.28m-min'!D192</f>
        <v>Tr</v>
      </c>
      <c r="F67" s="35">
        <f>'80Nm 33mm 2.28m-min'!E192</f>
        <v>18</v>
      </c>
      <c r="G67" s="14" t="e">
        <f>'80Nm 33mm 2.28m-min'!F192</f>
        <v>#N/A</v>
      </c>
      <c r="H67" s="41">
        <f>'80Nm 33mm 2.28m-min'!G192</f>
        <v>4</v>
      </c>
      <c r="I67" s="24" t="str">
        <f>'80Nm 33mm 2.28m-min'!H192</f>
        <v>J200</v>
      </c>
      <c r="J67" s="35">
        <f>'80Nm 33mm 2.28m-min'!I192</f>
        <v>28</v>
      </c>
      <c r="K67" s="35">
        <f>'80Nm 33mm 2.28m-min'!J192</f>
        <v>35</v>
      </c>
      <c r="L67" s="25">
        <f>'80Nm 33mm 2.28m-min'!K192</f>
        <v>36.35</v>
      </c>
      <c r="M67" s="24" t="str">
        <f>'80Nm 33mm 2.28m-min'!L192</f>
        <v>Acciaio C15</v>
      </c>
      <c r="N67" s="25">
        <f>'80Nm 33mm 2.28m-min'!M192</f>
        <v>25.99</v>
      </c>
      <c r="O67" s="37">
        <f>'80Nm 33mm 2.28m-min'!N192</f>
        <v>80</v>
      </c>
      <c r="P67" s="41">
        <f>'80Nm 33mm 2.28m-min'!O192</f>
        <v>33</v>
      </c>
      <c r="Q67" s="46">
        <f>'80Nm 33mm 2.28m-min'!P192</f>
        <v>2.2810000000000001</v>
      </c>
      <c r="R67" s="14">
        <f>'80Nm 33mm 2.28m-min'!Q192</f>
        <v>577.5</v>
      </c>
      <c r="S67" s="26">
        <f>'80Nm 33mm 2.28m-min'!R192</f>
        <v>1</v>
      </c>
      <c r="T67" s="24"/>
      <c r="U67" s="24"/>
    </row>
    <row r="68" spans="1:21" hidden="1" x14ac:dyDescent="0.25">
      <c r="A68" s="24" t="e">
        <f>'80Nm 33mm 2.28m-min'!A193</f>
        <v>#N/A</v>
      </c>
      <c r="B68" s="51" t="e">
        <f>Table15[[#This Row],[Durata d''esercizio min. Doppie corse]]/(Cycle_max*60*24)</f>
        <v>#N/A</v>
      </c>
      <c r="C68" s="49">
        <f>'80Nm 33mm 2.28m-min'!B193</f>
        <v>0.36299999999999999</v>
      </c>
      <c r="D68" s="24" t="str">
        <f>'80Nm 33mm 2.28m-min'!C193</f>
        <v>Tr18x4</v>
      </c>
      <c r="E68" s="24" t="str">
        <f>'80Nm 33mm 2.28m-min'!D193</f>
        <v>Tr</v>
      </c>
      <c r="F68" s="35">
        <f>'80Nm 33mm 2.28m-min'!E193</f>
        <v>18</v>
      </c>
      <c r="G68" s="14" t="e">
        <f>'80Nm 33mm 2.28m-min'!F193</f>
        <v>#N/A</v>
      </c>
      <c r="H68" s="41">
        <f>'80Nm 33mm 2.28m-min'!G193</f>
        <v>4</v>
      </c>
      <c r="I68" s="24" t="str">
        <f>'80Nm 33mm 2.28m-min'!H193</f>
        <v>J200</v>
      </c>
      <c r="J68" s="35">
        <f>'80Nm 33mm 2.28m-min'!I193</f>
        <v>28</v>
      </c>
      <c r="K68" s="35">
        <f>'80Nm 33mm 2.28m-min'!J193</f>
        <v>35</v>
      </c>
      <c r="L68" s="25">
        <f>'80Nm 33mm 2.28m-min'!K193</f>
        <v>36.35</v>
      </c>
      <c r="M68" s="24" t="str">
        <f>'80Nm 33mm 2.28m-min'!L193</f>
        <v>Acciaio inox</v>
      </c>
      <c r="N68" s="25">
        <f>'80Nm 33mm 2.28m-min'!M193</f>
        <v>92.69</v>
      </c>
      <c r="O68" s="37">
        <f>'80Nm 33mm 2.28m-min'!N193</f>
        <v>80</v>
      </c>
      <c r="P68" s="41">
        <f>'80Nm 33mm 2.28m-min'!O193</f>
        <v>33</v>
      </c>
      <c r="Q68" s="46">
        <f>'80Nm 33mm 2.28m-min'!P193</f>
        <v>2.2810000000000001</v>
      </c>
      <c r="R68" s="14">
        <f>'80Nm 33mm 2.28m-min'!Q193</f>
        <v>577.5</v>
      </c>
      <c r="S68" s="26">
        <f>'80Nm 33mm 2.28m-min'!R193</f>
        <v>1</v>
      </c>
      <c r="T68" s="24"/>
      <c r="U68" s="24"/>
    </row>
    <row r="69" spans="1:21" hidden="1" x14ac:dyDescent="0.25">
      <c r="A69" s="24" t="e">
        <f>'80Nm 33mm 2.28m-min'!A194</f>
        <v>#N/A</v>
      </c>
      <c r="B69" s="51" t="e">
        <f>Table15[[#This Row],[Durata d''esercizio min. Doppie corse]]/(Cycle_max*60*24)</f>
        <v>#N/A</v>
      </c>
      <c r="C69" s="49">
        <f>'80Nm 33mm 2.28m-min'!B194</f>
        <v>0.42399999999999999</v>
      </c>
      <c r="D69" s="24" t="str">
        <f>'80Nm 33mm 2.28m-min'!C194</f>
        <v>Tr18x8P4</v>
      </c>
      <c r="E69" s="24" t="str">
        <f>'80Nm 33mm 2.28m-min'!D194</f>
        <v>Tr</v>
      </c>
      <c r="F69" s="35">
        <f>'80Nm 33mm 2.28m-min'!E194</f>
        <v>18</v>
      </c>
      <c r="G69" s="14">
        <f>'80Nm 33mm 2.28m-min'!F194</f>
        <v>8</v>
      </c>
      <c r="H69" s="41">
        <f>'80Nm 33mm 2.28m-min'!G194</f>
        <v>4</v>
      </c>
      <c r="I69" s="24" t="str">
        <f>'80Nm 33mm 2.28m-min'!H194</f>
        <v>J200</v>
      </c>
      <c r="J69" s="35">
        <f>'80Nm 33mm 2.28m-min'!I194</f>
        <v>28</v>
      </c>
      <c r="K69" s="35">
        <f>'80Nm 33mm 2.28m-min'!J194</f>
        <v>35</v>
      </c>
      <c r="L69" s="25">
        <f>'80Nm 33mm 2.28m-min'!K194</f>
        <v>37.07</v>
      </c>
      <c r="M69" s="24" t="str">
        <f>'80Nm 33mm 2.28m-min'!L194</f>
        <v>Acciaio C15</v>
      </c>
      <c r="N69" s="25">
        <f>'80Nm 33mm 2.28m-min'!M194</f>
        <v>27.37</v>
      </c>
      <c r="O69" s="37">
        <f>'80Nm 33mm 2.28m-min'!N194</f>
        <v>80</v>
      </c>
      <c r="P69" s="41">
        <f>'80Nm 33mm 2.28m-min'!O194</f>
        <v>33</v>
      </c>
      <c r="Q69" s="46">
        <f>'80Nm 33mm 2.28m-min'!P194</f>
        <v>2.2810000000000001</v>
      </c>
      <c r="R69" s="14">
        <f>'80Nm 33mm 2.28m-min'!Q194</f>
        <v>577.5</v>
      </c>
      <c r="S69" s="26">
        <f>'80Nm 33mm 2.28m-min'!R194</f>
        <v>1</v>
      </c>
      <c r="T69" s="24"/>
      <c r="U69" s="24"/>
    </row>
    <row r="70" spans="1:21" hidden="1" x14ac:dyDescent="0.25">
      <c r="A70" s="24" t="e">
        <f>'80Nm 33mm 2.28m-min'!A195</f>
        <v>#N/A</v>
      </c>
      <c r="B70" s="51" t="e">
        <f>Table15[[#This Row],[Durata d''esercizio min. Doppie corse]]/(Cycle_max*60*24)</f>
        <v>#N/A</v>
      </c>
      <c r="C70" s="49">
        <f>'80Nm 33mm 2.28m-min'!B195</f>
        <v>0.42399999999999999</v>
      </c>
      <c r="D70" s="24" t="str">
        <f>'80Nm 33mm 2.28m-min'!C195</f>
        <v>Tr18x8P4</v>
      </c>
      <c r="E70" s="24" t="str">
        <f>'80Nm 33mm 2.28m-min'!D195</f>
        <v>Tr</v>
      </c>
      <c r="F70" s="35">
        <f>'80Nm 33mm 2.28m-min'!E195</f>
        <v>18</v>
      </c>
      <c r="G70" s="14">
        <f>'80Nm 33mm 2.28m-min'!F195</f>
        <v>8</v>
      </c>
      <c r="H70" s="41">
        <f>'80Nm 33mm 2.28m-min'!G195</f>
        <v>4</v>
      </c>
      <c r="I70" s="24" t="str">
        <f>'80Nm 33mm 2.28m-min'!H195</f>
        <v>J200</v>
      </c>
      <c r="J70" s="35">
        <f>'80Nm 33mm 2.28m-min'!I195</f>
        <v>28</v>
      </c>
      <c r="K70" s="35">
        <f>'80Nm 33mm 2.28m-min'!J195</f>
        <v>35</v>
      </c>
      <c r="L70" s="25">
        <f>'80Nm 33mm 2.28m-min'!K195</f>
        <v>37.07</v>
      </c>
      <c r="M70" s="24" t="str">
        <f>'80Nm 33mm 2.28m-min'!L195</f>
        <v>Acciaio inox</v>
      </c>
      <c r="N70" s="25">
        <f>'80Nm 33mm 2.28m-min'!M195</f>
        <v>143.29</v>
      </c>
      <c r="O70" s="37">
        <f>'80Nm 33mm 2.28m-min'!N195</f>
        <v>80</v>
      </c>
      <c r="P70" s="41">
        <f>'80Nm 33mm 2.28m-min'!O195</f>
        <v>33</v>
      </c>
      <c r="Q70" s="46">
        <f>'80Nm 33mm 2.28m-min'!P195</f>
        <v>2.2810000000000001</v>
      </c>
      <c r="R70" s="14">
        <f>'80Nm 33mm 2.28m-min'!Q195</f>
        <v>577.5</v>
      </c>
      <c r="S70" s="26">
        <f>'80Nm 33mm 2.28m-min'!R195</f>
        <v>1</v>
      </c>
      <c r="T70" s="24"/>
      <c r="U70" s="24"/>
    </row>
    <row r="71" spans="1:21" hidden="1" x14ac:dyDescent="0.25">
      <c r="A71" s="24" t="e">
        <f>'80Nm 33mm 2.28m-min'!A196</f>
        <v>#N/A</v>
      </c>
      <c r="B71" s="51" t="e">
        <f>Table15[[#This Row],[Durata d''esercizio min. Doppie corse]]/(Cycle_max*60*24)</f>
        <v>#N/A</v>
      </c>
      <c r="C71" s="49">
        <f>'80Nm 33mm 2.28m-min'!B196</f>
        <v>0.378</v>
      </c>
      <c r="D71" s="24" t="str">
        <f>'80Nm 33mm 2.28m-min'!C196</f>
        <v>Tr20x4</v>
      </c>
      <c r="E71" s="24" t="str">
        <f>'80Nm 33mm 2.28m-min'!D196</f>
        <v>Tr</v>
      </c>
      <c r="F71" s="35">
        <f>'80Nm 33mm 2.28m-min'!E196</f>
        <v>20</v>
      </c>
      <c r="G71" s="14" t="e">
        <f>'80Nm 33mm 2.28m-min'!F196</f>
        <v>#N/A</v>
      </c>
      <c r="H71" s="41">
        <f>'80Nm 33mm 2.28m-min'!G196</f>
        <v>4</v>
      </c>
      <c r="I71" s="24" t="str">
        <f>'80Nm 33mm 2.28m-min'!H196</f>
        <v>J200</v>
      </c>
      <c r="J71" s="35">
        <f>'80Nm 33mm 2.28m-min'!I196</f>
        <v>32</v>
      </c>
      <c r="K71" s="35">
        <f>'80Nm 33mm 2.28m-min'!J196</f>
        <v>44</v>
      </c>
      <c r="L71" s="25">
        <f>'80Nm 33mm 2.28m-min'!K196</f>
        <v>37.82</v>
      </c>
      <c r="M71" s="24" t="str">
        <f>'80Nm 33mm 2.28m-min'!L196</f>
        <v>Acciaio C15</v>
      </c>
      <c r="N71" s="25">
        <f>'80Nm 33mm 2.28m-min'!M196</f>
        <v>28.29</v>
      </c>
      <c r="O71" s="37">
        <f>'80Nm 33mm 2.28m-min'!N196</f>
        <v>80</v>
      </c>
      <c r="P71" s="41">
        <f>'80Nm 33mm 2.28m-min'!O196</f>
        <v>33</v>
      </c>
      <c r="Q71" s="46">
        <f>'80Nm 33mm 2.28m-min'!P196</f>
        <v>2.2810000000000001</v>
      </c>
      <c r="R71" s="14">
        <f>'80Nm 33mm 2.28m-min'!Q196</f>
        <v>577.5</v>
      </c>
      <c r="S71" s="26">
        <f>'80Nm 33mm 2.28m-min'!R196</f>
        <v>1</v>
      </c>
      <c r="T71" s="24"/>
      <c r="U71" s="24"/>
    </row>
    <row r="72" spans="1:21" hidden="1" x14ac:dyDescent="0.25">
      <c r="A72" s="24" t="e">
        <f>'80Nm 33mm 2.28m-min'!A197</f>
        <v>#N/A</v>
      </c>
      <c r="B72" s="51" t="e">
        <f>Table15[[#This Row],[Durata d''esercizio min. Doppie corse]]/(Cycle_max*60*24)</f>
        <v>#N/A</v>
      </c>
      <c r="C72" s="49">
        <f>'80Nm 33mm 2.28m-min'!B197</f>
        <v>0.378</v>
      </c>
      <c r="D72" s="24" t="str">
        <f>'80Nm 33mm 2.28m-min'!C197</f>
        <v>Tr20x4</v>
      </c>
      <c r="E72" s="24" t="str">
        <f>'80Nm 33mm 2.28m-min'!D197</f>
        <v>Tr</v>
      </c>
      <c r="F72" s="35">
        <f>'80Nm 33mm 2.28m-min'!E197</f>
        <v>20</v>
      </c>
      <c r="G72" s="14" t="e">
        <f>'80Nm 33mm 2.28m-min'!F197</f>
        <v>#N/A</v>
      </c>
      <c r="H72" s="41">
        <f>'80Nm 33mm 2.28m-min'!G197</f>
        <v>4</v>
      </c>
      <c r="I72" s="24" t="str">
        <f>'80Nm 33mm 2.28m-min'!H197</f>
        <v>J200</v>
      </c>
      <c r="J72" s="35">
        <f>'80Nm 33mm 2.28m-min'!I197</f>
        <v>32</v>
      </c>
      <c r="K72" s="35">
        <f>'80Nm 33mm 2.28m-min'!J197</f>
        <v>44</v>
      </c>
      <c r="L72" s="25">
        <f>'80Nm 33mm 2.28m-min'!K197</f>
        <v>37.82</v>
      </c>
      <c r="M72" s="24" t="str">
        <f>'80Nm 33mm 2.28m-min'!L197</f>
        <v>Acciaio inox</v>
      </c>
      <c r="N72" s="25">
        <f>'80Nm 33mm 2.28m-min'!M197</f>
        <v>124.89</v>
      </c>
      <c r="O72" s="37">
        <f>'80Nm 33mm 2.28m-min'!N197</f>
        <v>80</v>
      </c>
      <c r="P72" s="41">
        <f>'80Nm 33mm 2.28m-min'!O197</f>
        <v>33</v>
      </c>
      <c r="Q72" s="46">
        <f>'80Nm 33mm 2.28m-min'!P197</f>
        <v>2.2810000000000001</v>
      </c>
      <c r="R72" s="14">
        <f>'80Nm 33mm 2.28m-min'!Q197</f>
        <v>577.5</v>
      </c>
      <c r="S72" s="26">
        <f>'80Nm 33mm 2.28m-min'!R197</f>
        <v>1</v>
      </c>
      <c r="T72" s="24"/>
      <c r="U72" s="24"/>
    </row>
    <row r="73" spans="1:21" hidden="1" x14ac:dyDescent="0.25">
      <c r="A73" s="24" t="e">
        <f>'80Nm 33mm 2.28m-min'!A198</f>
        <v>#N/A</v>
      </c>
      <c r="B73" s="51" t="e">
        <f>Table15[[#This Row],[Durata d''esercizio min. Doppie corse]]/(Cycle_max*60*24)</f>
        <v>#N/A</v>
      </c>
      <c r="C73" s="49">
        <f>'80Nm 33mm 2.28m-min'!B198</f>
        <v>0.44600000000000001</v>
      </c>
      <c r="D73" s="24" t="str">
        <f>'80Nm 33mm 2.28m-min'!C198</f>
        <v>Tr20x8P4</v>
      </c>
      <c r="E73" s="24" t="str">
        <f>'80Nm 33mm 2.28m-min'!D198</f>
        <v>Tr</v>
      </c>
      <c r="F73" s="35">
        <f>'80Nm 33mm 2.28m-min'!E198</f>
        <v>20</v>
      </c>
      <c r="G73" s="14">
        <f>'80Nm 33mm 2.28m-min'!F198</f>
        <v>8</v>
      </c>
      <c r="H73" s="41">
        <f>'80Nm 33mm 2.28m-min'!G198</f>
        <v>4</v>
      </c>
      <c r="I73" s="24" t="str">
        <f>'80Nm 33mm 2.28m-min'!H198</f>
        <v>J200</v>
      </c>
      <c r="J73" s="35">
        <f>'80Nm 33mm 2.28m-min'!I198</f>
        <v>32</v>
      </c>
      <c r="K73" s="35">
        <f>'80Nm 33mm 2.28m-min'!J198</f>
        <v>44</v>
      </c>
      <c r="L73" s="25">
        <f>'80Nm 33mm 2.28m-min'!K198</f>
        <v>38.57</v>
      </c>
      <c r="M73" s="24" t="str">
        <f>'80Nm 33mm 2.28m-min'!L198</f>
        <v>Acciaio C15</v>
      </c>
      <c r="N73" s="25">
        <f>'80Nm 33mm 2.28m-min'!M198</f>
        <v>28.29</v>
      </c>
      <c r="O73" s="37">
        <f>'80Nm 33mm 2.28m-min'!N198</f>
        <v>80</v>
      </c>
      <c r="P73" s="41">
        <f>'80Nm 33mm 2.28m-min'!O198</f>
        <v>33</v>
      </c>
      <c r="Q73" s="46">
        <f>'80Nm 33mm 2.28m-min'!P198</f>
        <v>2.2810000000000001</v>
      </c>
      <c r="R73" s="14">
        <f>'80Nm 33mm 2.28m-min'!Q198</f>
        <v>577.5</v>
      </c>
      <c r="S73" s="26">
        <f>'80Nm 33mm 2.28m-min'!R198</f>
        <v>1</v>
      </c>
      <c r="T73" s="24"/>
      <c r="U73" s="24"/>
    </row>
    <row r="74" spans="1:21" hidden="1" x14ac:dyDescent="0.25">
      <c r="A74" s="24" t="e">
        <f>'80Nm 33mm 2.28m-min'!A199</f>
        <v>#N/A</v>
      </c>
      <c r="B74" s="51" t="e">
        <f>Table15[[#This Row],[Durata d''esercizio min. Doppie corse]]/(Cycle_max*60*24)</f>
        <v>#N/A</v>
      </c>
      <c r="C74" s="49">
        <f>'80Nm 33mm 2.28m-min'!B199</f>
        <v>0.44600000000000001</v>
      </c>
      <c r="D74" s="24" t="str">
        <f>'80Nm 33mm 2.28m-min'!C199</f>
        <v>Tr20x8P4</v>
      </c>
      <c r="E74" s="24" t="str">
        <f>'80Nm 33mm 2.28m-min'!D199</f>
        <v>Tr</v>
      </c>
      <c r="F74" s="35">
        <f>'80Nm 33mm 2.28m-min'!E199</f>
        <v>20</v>
      </c>
      <c r="G74" s="14">
        <f>'80Nm 33mm 2.28m-min'!F199</f>
        <v>8</v>
      </c>
      <c r="H74" s="41">
        <f>'80Nm 33mm 2.28m-min'!G199</f>
        <v>4</v>
      </c>
      <c r="I74" s="24" t="str">
        <f>'80Nm 33mm 2.28m-min'!H199</f>
        <v>J200</v>
      </c>
      <c r="J74" s="35">
        <f>'80Nm 33mm 2.28m-min'!I199</f>
        <v>32</v>
      </c>
      <c r="K74" s="35">
        <f>'80Nm 33mm 2.28m-min'!J199</f>
        <v>44</v>
      </c>
      <c r="L74" s="25">
        <f>'80Nm 33mm 2.28m-min'!K199</f>
        <v>38.57</v>
      </c>
      <c r="M74" s="24" t="str">
        <f>'80Nm 33mm 2.28m-min'!L199</f>
        <v>Acciaio inox</v>
      </c>
      <c r="N74" s="25">
        <f>'80Nm 33mm 2.28m-min'!M199</f>
        <v>147.88999999999999</v>
      </c>
      <c r="O74" s="37">
        <f>'80Nm 33mm 2.28m-min'!N199</f>
        <v>80</v>
      </c>
      <c r="P74" s="41">
        <f>'80Nm 33mm 2.28m-min'!O199</f>
        <v>33</v>
      </c>
      <c r="Q74" s="46">
        <f>'80Nm 33mm 2.28m-min'!P199</f>
        <v>2.2810000000000001</v>
      </c>
      <c r="R74" s="14">
        <f>'80Nm 33mm 2.28m-min'!Q199</f>
        <v>577.5</v>
      </c>
      <c r="S74" s="26">
        <f>'80Nm 33mm 2.28m-min'!R199</f>
        <v>1</v>
      </c>
      <c r="T74" s="24"/>
      <c r="U74" s="24"/>
    </row>
    <row r="75" spans="1:21" hidden="1" x14ac:dyDescent="0.25">
      <c r="A75" s="24" t="e">
        <f>'80Nm 33mm 2.28m-min'!A200</f>
        <v>#N/A</v>
      </c>
      <c r="B75" s="51" t="e">
        <f>Table15[[#This Row],[Durata d''esercizio min. Doppie corse]]/(Cycle_max*60*24)</f>
        <v>#N/A</v>
      </c>
      <c r="C75" s="49">
        <f>'80Nm 33mm 2.28m-min'!B200</f>
        <v>0.439</v>
      </c>
      <c r="D75" s="24" t="str">
        <f>'80Nm 33mm 2.28m-min'!C200</f>
        <v>Tr24x5</v>
      </c>
      <c r="E75" s="24" t="str">
        <f>'80Nm 33mm 2.28m-min'!D200</f>
        <v>Tr</v>
      </c>
      <c r="F75" s="35">
        <f>'80Nm 33mm 2.28m-min'!E200</f>
        <v>24</v>
      </c>
      <c r="G75" s="14" t="e">
        <f>'80Nm 33mm 2.28m-min'!F200</f>
        <v>#N/A</v>
      </c>
      <c r="H75" s="41">
        <f>'80Nm 33mm 2.28m-min'!G200</f>
        <v>5</v>
      </c>
      <c r="I75" s="24" t="str">
        <f>'80Nm 33mm 2.28m-min'!H200</f>
        <v>J200</v>
      </c>
      <c r="J75" s="35">
        <f>'80Nm 33mm 2.28m-min'!I200</f>
        <v>32</v>
      </c>
      <c r="K75" s="35">
        <f>'80Nm 33mm 2.28m-min'!J200</f>
        <v>44</v>
      </c>
      <c r="L75" s="25">
        <f>'80Nm 33mm 2.28m-min'!K200</f>
        <v>40.5</v>
      </c>
      <c r="M75" s="24" t="str">
        <f>'80Nm 33mm 2.28m-min'!L200</f>
        <v>Acciaio C15</v>
      </c>
      <c r="N75" s="25">
        <f>'80Nm 33mm 2.28m-min'!M200</f>
        <v>34.82</v>
      </c>
      <c r="O75" s="37">
        <f>'80Nm 33mm 2.28m-min'!N200</f>
        <v>80</v>
      </c>
      <c r="P75" s="41">
        <f>'80Nm 33mm 2.28m-min'!O200</f>
        <v>33</v>
      </c>
      <c r="Q75" s="46">
        <f>'80Nm 33mm 2.28m-min'!P200</f>
        <v>2.2810000000000001</v>
      </c>
      <c r="R75" s="14">
        <f>'80Nm 33mm 2.28m-min'!Q200</f>
        <v>462</v>
      </c>
      <c r="S75" s="26">
        <f>'80Nm 33mm 2.28m-min'!R200</f>
        <v>1</v>
      </c>
      <c r="T75" s="24"/>
      <c r="U75" s="24"/>
    </row>
    <row r="76" spans="1:21" hidden="1" x14ac:dyDescent="0.25">
      <c r="A76" s="24" t="e">
        <f>'80Nm 33mm 2.28m-min'!A201</f>
        <v>#N/A</v>
      </c>
      <c r="B76" s="51" t="e">
        <f>Table15[[#This Row],[Durata d''esercizio min. Doppie corse]]/(Cycle_max*60*24)</f>
        <v>#N/A</v>
      </c>
      <c r="C76" s="49">
        <f>'80Nm 33mm 2.28m-min'!B201</f>
        <v>0.439</v>
      </c>
      <c r="D76" s="24" t="str">
        <f>'80Nm 33mm 2.28m-min'!C201</f>
        <v>Tr24x5</v>
      </c>
      <c r="E76" s="24" t="str">
        <f>'80Nm 33mm 2.28m-min'!D201</f>
        <v>Tr</v>
      </c>
      <c r="F76" s="35">
        <f>'80Nm 33mm 2.28m-min'!E201</f>
        <v>24</v>
      </c>
      <c r="G76" s="14" t="e">
        <f>'80Nm 33mm 2.28m-min'!F201</f>
        <v>#N/A</v>
      </c>
      <c r="H76" s="41">
        <f>'80Nm 33mm 2.28m-min'!G201</f>
        <v>5</v>
      </c>
      <c r="I76" s="24" t="str">
        <f>'80Nm 33mm 2.28m-min'!H201</f>
        <v>J200</v>
      </c>
      <c r="J76" s="35">
        <f>'80Nm 33mm 2.28m-min'!I201</f>
        <v>32</v>
      </c>
      <c r="K76" s="35">
        <f>'80Nm 33mm 2.28m-min'!J201</f>
        <v>44</v>
      </c>
      <c r="L76" s="25">
        <f>'80Nm 33mm 2.28m-min'!K201</f>
        <v>40.5</v>
      </c>
      <c r="M76" s="24" t="str">
        <f>'80Nm 33mm 2.28m-min'!L201</f>
        <v>Acciaio inox</v>
      </c>
      <c r="N76" s="25">
        <f>'80Nm 33mm 2.28m-min'!M201</f>
        <v>147.52000000000001</v>
      </c>
      <c r="O76" s="37">
        <f>'80Nm 33mm 2.28m-min'!N201</f>
        <v>80</v>
      </c>
      <c r="P76" s="41">
        <f>'80Nm 33mm 2.28m-min'!O201</f>
        <v>33</v>
      </c>
      <c r="Q76" s="46">
        <f>'80Nm 33mm 2.28m-min'!P201</f>
        <v>2.2810000000000001</v>
      </c>
      <c r="R76" s="14">
        <f>'80Nm 33mm 2.28m-min'!Q201</f>
        <v>462</v>
      </c>
      <c r="S76" s="26">
        <f>'80Nm 33mm 2.28m-min'!R201</f>
        <v>1</v>
      </c>
      <c r="T76" s="24"/>
      <c r="U76" s="24"/>
    </row>
    <row r="77" spans="1:21" hidden="1" x14ac:dyDescent="0.25">
      <c r="A77" s="24">
        <f>'80Nm 33mm 2.28m-min'!A2</f>
        <v>41031294</v>
      </c>
      <c r="B77" s="51">
        <f>Table15[[#This Row],[Durata d''esercizio min. Doppie corse]]/(Cycle_max*60*24)</f>
        <v>814.11297619047616</v>
      </c>
      <c r="C77" s="49">
        <f>'80Nm 33mm 2.28m-min'!B2</f>
        <v>0.64900000000000002</v>
      </c>
      <c r="D77" s="24" t="str">
        <f>'80Nm 33mm 2.28m-min'!C2</f>
        <v>Ds20x20</v>
      </c>
      <c r="E77" s="24" t="str">
        <f>'80Nm 33mm 2.28m-min'!D2</f>
        <v>Ds</v>
      </c>
      <c r="F77" s="35">
        <f>'80Nm 33mm 2.28m-min'!E2</f>
        <v>20</v>
      </c>
      <c r="G77" s="14" t="e">
        <f>'80Nm 33mm 2.28m-min'!F2</f>
        <v>#N/A</v>
      </c>
      <c r="H77" s="41">
        <f>'80Nm 33mm 2.28m-min'!G2</f>
        <v>20</v>
      </c>
      <c r="I77" s="24" t="str">
        <f>'80Nm 33mm 2.28m-min'!H2</f>
        <v>J200</v>
      </c>
      <c r="J77" s="35">
        <f>'80Nm 33mm 2.28m-min'!I2</f>
        <v>32</v>
      </c>
      <c r="K77" s="35">
        <f>'80Nm 33mm 2.28m-min'!J2</f>
        <v>44</v>
      </c>
      <c r="L77" s="25">
        <f>'80Nm 33mm 2.28m-min'!K2</f>
        <v>43.75</v>
      </c>
      <c r="M77" s="24" t="str">
        <f>'80Nm 33mm 2.28m-min'!L2</f>
        <v>Alluminio</v>
      </c>
      <c r="N77" s="25">
        <f>'80Nm 33mm 2.28m-min'!M2</f>
        <v>270</v>
      </c>
      <c r="O77" s="37">
        <f>'80Nm 33mm 2.28m-min'!N2</f>
        <v>80</v>
      </c>
      <c r="P77" s="41">
        <f>'80Nm 33mm 2.28m-min'!O2</f>
        <v>33</v>
      </c>
      <c r="Q77" s="46">
        <f>'80Nm 33mm 2.28m-min'!P2</f>
        <v>2.2810000000000001</v>
      </c>
      <c r="R77" s="14">
        <f>'80Nm 33mm 2.28m-min'!Q2</f>
        <v>115.5</v>
      </c>
      <c r="S77" s="26">
        <f>'80Nm 33mm 2.28m-min'!R2</f>
        <v>1</v>
      </c>
      <c r="T77" s="24"/>
      <c r="U77" s="24"/>
    </row>
    <row r="78" spans="1:21" hidden="1" x14ac:dyDescent="0.25">
      <c r="A78" s="24">
        <f>'120Nm 22mm 1.52m-min'!A2</f>
        <v>41031294</v>
      </c>
      <c r="B78" s="51">
        <f>Table15[[#This Row],[Durata d''esercizio min. Doppie corse]]/(Cycle_max*60*24)</f>
        <v>814.11297619047616</v>
      </c>
      <c r="C78" s="49">
        <f>'120Nm 22mm 1.52m-min'!B2</f>
        <v>0.94399999999999995</v>
      </c>
      <c r="D78" s="24" t="str">
        <f>'120Nm 22mm 1.52m-min'!C2</f>
        <v>Ds20x20</v>
      </c>
      <c r="E78" s="24" t="str">
        <f>'120Nm 22mm 1.52m-min'!D2</f>
        <v>Ds</v>
      </c>
      <c r="F78" s="35">
        <f>'120Nm 22mm 1.52m-min'!E2</f>
        <v>20</v>
      </c>
      <c r="G78" s="14" t="e">
        <f>'120Nm 22mm 1.52m-min'!F2</f>
        <v>#N/A</v>
      </c>
      <c r="H78" s="41">
        <f>'120Nm 22mm 1.52m-min'!G2</f>
        <v>20</v>
      </c>
      <c r="I78" s="24" t="str">
        <f>'120Nm 22mm 1.52m-min'!H2</f>
        <v>J200</v>
      </c>
      <c r="J78" s="35">
        <f>'120Nm 22mm 1.52m-min'!I2</f>
        <v>32</v>
      </c>
      <c r="K78" s="35">
        <f>'120Nm 22mm 1.52m-min'!J2</f>
        <v>44</v>
      </c>
      <c r="L78" s="25">
        <f>'120Nm 22mm 1.52m-min'!K2</f>
        <v>43.75</v>
      </c>
      <c r="M78" s="24" t="str">
        <f>'120Nm 22mm 1.52m-min'!L2</f>
        <v>Alluminio</v>
      </c>
      <c r="N78" s="25">
        <f>'120Nm 22mm 1.52m-min'!M2</f>
        <v>270</v>
      </c>
      <c r="O78" s="37">
        <f>'120Nm 22mm 1.52m-min'!N2</f>
        <v>120</v>
      </c>
      <c r="P78" s="41">
        <f>'120Nm 22mm 1.52m-min'!O2</f>
        <v>22</v>
      </c>
      <c r="Q78" s="46">
        <f>'120Nm 22mm 1.52m-min'!P2</f>
        <v>1.5209999999999999</v>
      </c>
      <c r="R78" s="14">
        <f>'120Nm 22mm 1.52m-min'!Q2</f>
        <v>77</v>
      </c>
      <c r="S78" s="26">
        <f>'120Nm 22mm 1.52m-min'!R2</f>
        <v>1</v>
      </c>
      <c r="T78" s="24"/>
      <c r="U78" s="24"/>
    </row>
    <row r="79" spans="1:21" hidden="1" x14ac:dyDescent="0.25">
      <c r="A79" s="24">
        <f>'240Nm 11mm 0.76m-min'!A2</f>
        <v>41031294</v>
      </c>
      <c r="B79" s="51">
        <f>Table15[[#This Row],[Durata d''esercizio min. Doppie corse]]/(Cycle_max*60*24)</f>
        <v>814.11297619047616</v>
      </c>
      <c r="C79" s="49">
        <f>'240Nm 11mm 0.76m-min'!B2</f>
        <v>1.8280000000000001</v>
      </c>
      <c r="D79" s="24" t="str">
        <f>'240Nm 11mm 0.76m-min'!C2</f>
        <v>Ds20x20</v>
      </c>
      <c r="E79" s="24" t="str">
        <f>'240Nm 11mm 0.76m-min'!D2</f>
        <v>Ds</v>
      </c>
      <c r="F79" s="35">
        <f>'240Nm 11mm 0.76m-min'!E2</f>
        <v>20</v>
      </c>
      <c r="G79" s="14" t="e">
        <f>'240Nm 11mm 0.76m-min'!F2</f>
        <v>#N/A</v>
      </c>
      <c r="H79" s="41">
        <f>'240Nm 11mm 0.76m-min'!G2</f>
        <v>20</v>
      </c>
      <c r="I79" s="24" t="str">
        <f>'240Nm 11mm 0.76m-min'!H2</f>
        <v>J200</v>
      </c>
      <c r="J79" s="35">
        <f>'240Nm 11mm 0.76m-min'!I2</f>
        <v>32</v>
      </c>
      <c r="K79" s="35">
        <f>'240Nm 11mm 0.76m-min'!J2</f>
        <v>44</v>
      </c>
      <c r="L79" s="25">
        <f>'240Nm 11mm 0.76m-min'!K2</f>
        <v>43.75</v>
      </c>
      <c r="M79" s="24" t="str">
        <f>'240Nm 11mm 0.76m-min'!L2</f>
        <v>Alluminio</v>
      </c>
      <c r="N79" s="25">
        <f>'240Nm 11mm 0.76m-min'!M2</f>
        <v>270</v>
      </c>
      <c r="O79" s="37">
        <f>'240Nm 11mm 0.76m-min'!N2</f>
        <v>240</v>
      </c>
      <c r="P79" s="41">
        <f>'240Nm 11mm 0.76m-min'!O2</f>
        <v>11</v>
      </c>
      <c r="Q79" s="46">
        <f>'240Nm 11mm 0.76m-min'!P2</f>
        <v>0.76049999999999995</v>
      </c>
      <c r="R79" s="14">
        <f>'240Nm 11mm 0.76m-min'!Q2</f>
        <v>38.5</v>
      </c>
      <c r="S79" s="26">
        <f>'240Nm 11mm 0.76m-min'!R2</f>
        <v>1</v>
      </c>
      <c r="T79" s="24"/>
      <c r="U79" s="24"/>
    </row>
    <row r="80" spans="1:21" hidden="1" x14ac:dyDescent="0.25">
      <c r="A80" s="24">
        <f>'80Nm 33mm 2.28m-min'!A3</f>
        <v>31680329</v>
      </c>
      <c r="B80" s="51">
        <f>Table15[[#This Row],[Durata d''esercizio min. Doppie corse]]/(Cycle_max*60*24)</f>
        <v>628.57795634920637</v>
      </c>
      <c r="C80" s="49">
        <f>'80Nm 33mm 2.28m-min'!B3</f>
        <v>0.67900000000000005</v>
      </c>
      <c r="D80" s="24" t="str">
        <f>'80Nm 33mm 2.28m-min'!C3</f>
        <v>Tr40x7</v>
      </c>
      <c r="E80" s="24" t="str">
        <f>'80Nm 33mm 2.28m-min'!D3</f>
        <v>Tr</v>
      </c>
      <c r="F80" s="35">
        <f>'80Nm 33mm 2.28m-min'!E3</f>
        <v>40</v>
      </c>
      <c r="G80" s="14" t="e">
        <f>'80Nm 33mm 2.28m-min'!F3</f>
        <v>#N/A</v>
      </c>
      <c r="H80" s="41">
        <f>'80Nm 33mm 2.28m-min'!G3</f>
        <v>7</v>
      </c>
      <c r="I80" s="24" t="str">
        <f>'80Nm 33mm 2.28m-min'!H3</f>
        <v>J</v>
      </c>
      <c r="J80" s="35">
        <f>'80Nm 33mm 2.28m-min'!I3</f>
        <v>67</v>
      </c>
      <c r="K80" s="35">
        <f>'80Nm 33mm 2.28m-min'!J3</f>
        <v>70</v>
      </c>
      <c r="L80" s="25">
        <f>'80Nm 33mm 2.28m-min'!K3</f>
        <v>64.52</v>
      </c>
      <c r="M80" s="24" t="str">
        <f>'80Nm 33mm 2.28m-min'!L3</f>
        <v>Acciaio inox</v>
      </c>
      <c r="N80" s="25">
        <f>'80Nm 33mm 2.28m-min'!M3</f>
        <v>424.9</v>
      </c>
      <c r="O80" s="37">
        <f>'80Nm 33mm 2.28m-min'!N3</f>
        <v>80</v>
      </c>
      <c r="P80" s="41">
        <f>'80Nm 33mm 2.28m-min'!O3</f>
        <v>33</v>
      </c>
      <c r="Q80" s="46">
        <f>'80Nm 33mm 2.28m-min'!P3</f>
        <v>2.2810000000000001</v>
      </c>
      <c r="R80" s="14">
        <f>'80Nm 33mm 2.28m-min'!Q3</f>
        <v>330</v>
      </c>
      <c r="S80" s="26">
        <f>'80Nm 33mm 2.28m-min'!R3</f>
        <v>1</v>
      </c>
      <c r="T80" s="24"/>
      <c r="U80" s="24"/>
    </row>
    <row r="81" spans="1:21" hidden="1" x14ac:dyDescent="0.25">
      <c r="A81" s="24">
        <f>'120Nm 22mm 1.52m-min'!A3</f>
        <v>31680329</v>
      </c>
      <c r="B81" s="51">
        <f>Table15[[#This Row],[Durata d''esercizio min. Doppie corse]]/(Cycle_max*60*24)</f>
        <v>628.57795634920637</v>
      </c>
      <c r="C81" s="49">
        <f>'120Nm 22mm 1.52m-min'!B3</f>
        <v>0.98799999999999999</v>
      </c>
      <c r="D81" s="24" t="str">
        <f>'120Nm 22mm 1.52m-min'!C3</f>
        <v>Tr40x7</v>
      </c>
      <c r="E81" s="24" t="str">
        <f>'120Nm 22mm 1.52m-min'!D3</f>
        <v>Tr</v>
      </c>
      <c r="F81" s="35">
        <f>'120Nm 22mm 1.52m-min'!E3</f>
        <v>40</v>
      </c>
      <c r="G81" s="14" t="e">
        <f>'120Nm 22mm 1.52m-min'!F3</f>
        <v>#N/A</v>
      </c>
      <c r="H81" s="41">
        <f>'120Nm 22mm 1.52m-min'!G3</f>
        <v>7</v>
      </c>
      <c r="I81" s="24" t="str">
        <f>'120Nm 22mm 1.52m-min'!H3</f>
        <v>J</v>
      </c>
      <c r="J81" s="35">
        <f>'120Nm 22mm 1.52m-min'!I3</f>
        <v>67</v>
      </c>
      <c r="K81" s="35">
        <f>'120Nm 22mm 1.52m-min'!J3</f>
        <v>70</v>
      </c>
      <c r="L81" s="25">
        <f>'120Nm 22mm 1.52m-min'!K3</f>
        <v>64.52</v>
      </c>
      <c r="M81" s="24" t="str">
        <f>'120Nm 22mm 1.52m-min'!L3</f>
        <v>Acciaio inox</v>
      </c>
      <c r="N81" s="25">
        <f>'120Nm 22mm 1.52m-min'!M3</f>
        <v>424.9</v>
      </c>
      <c r="O81" s="37">
        <f>'120Nm 22mm 1.52m-min'!N3</f>
        <v>120</v>
      </c>
      <c r="P81" s="41">
        <f>'120Nm 22mm 1.52m-min'!O3</f>
        <v>22</v>
      </c>
      <c r="Q81" s="46">
        <f>'120Nm 22mm 1.52m-min'!P3</f>
        <v>1.5209999999999999</v>
      </c>
      <c r="R81" s="14">
        <f>'120Nm 22mm 1.52m-min'!Q3</f>
        <v>220</v>
      </c>
      <c r="S81" s="26">
        <f>'120Nm 22mm 1.52m-min'!R3</f>
        <v>1</v>
      </c>
      <c r="T81" s="24"/>
      <c r="U81" s="24"/>
    </row>
    <row r="82" spans="1:21" hidden="1" x14ac:dyDescent="0.25">
      <c r="A82" s="24">
        <f>'240Nm 11mm 0.76m-min'!A3</f>
        <v>31680329</v>
      </c>
      <c r="B82" s="51">
        <f>Table15[[#This Row],[Durata d''esercizio min. Doppie corse]]/(Cycle_max*60*24)</f>
        <v>628.57795634920637</v>
      </c>
      <c r="C82" s="49">
        <f>'240Nm 11mm 0.76m-min'!B3</f>
        <v>1.917</v>
      </c>
      <c r="D82" s="24" t="str">
        <f>'240Nm 11mm 0.76m-min'!C3</f>
        <v>Tr40x7</v>
      </c>
      <c r="E82" s="24" t="str">
        <f>'240Nm 11mm 0.76m-min'!D3</f>
        <v>Tr</v>
      </c>
      <c r="F82" s="35">
        <f>'240Nm 11mm 0.76m-min'!E3</f>
        <v>40</v>
      </c>
      <c r="G82" s="14" t="e">
        <f>'240Nm 11mm 0.76m-min'!F3</f>
        <v>#N/A</v>
      </c>
      <c r="H82" s="41">
        <f>'240Nm 11mm 0.76m-min'!G3</f>
        <v>7</v>
      </c>
      <c r="I82" s="24" t="str">
        <f>'240Nm 11mm 0.76m-min'!H3</f>
        <v>J</v>
      </c>
      <c r="J82" s="35">
        <f>'240Nm 11mm 0.76m-min'!I3</f>
        <v>67</v>
      </c>
      <c r="K82" s="35">
        <f>'240Nm 11mm 0.76m-min'!J3</f>
        <v>70</v>
      </c>
      <c r="L82" s="25">
        <f>'240Nm 11mm 0.76m-min'!K3</f>
        <v>64.52</v>
      </c>
      <c r="M82" s="24" t="str">
        <f>'240Nm 11mm 0.76m-min'!L3</f>
        <v>Acciaio inox</v>
      </c>
      <c r="N82" s="25">
        <f>'240Nm 11mm 0.76m-min'!M3</f>
        <v>424.9</v>
      </c>
      <c r="O82" s="37">
        <f>'240Nm 11mm 0.76m-min'!N3</f>
        <v>240</v>
      </c>
      <c r="P82" s="41">
        <f>'240Nm 11mm 0.76m-min'!O3</f>
        <v>11</v>
      </c>
      <c r="Q82" s="46">
        <f>'240Nm 11mm 0.76m-min'!P3</f>
        <v>0.76049999999999995</v>
      </c>
      <c r="R82" s="14">
        <f>'240Nm 11mm 0.76m-min'!Q3</f>
        <v>110</v>
      </c>
      <c r="S82" s="26">
        <f>'240Nm 11mm 0.76m-min'!R3</f>
        <v>1</v>
      </c>
      <c r="T82" s="24"/>
      <c r="U82" s="24"/>
    </row>
    <row r="83" spans="1:21" hidden="1" x14ac:dyDescent="0.25">
      <c r="A83" s="24">
        <f>'80Nm 33mm 2.28m-min'!A4</f>
        <v>28983521</v>
      </c>
      <c r="B83" s="51">
        <f>Table15[[#This Row],[Durata d''esercizio min. Doppie corse]]/(Cycle_max*60*24)</f>
        <v>575.06986111111109</v>
      </c>
      <c r="C83" s="49">
        <f>'80Nm 33mm 2.28m-min'!B4</f>
        <v>0.70699999999999996</v>
      </c>
      <c r="D83" s="24" t="str">
        <f>'80Nm 33mm 2.28m-min'!C4</f>
        <v>Ds18x24</v>
      </c>
      <c r="E83" s="24" t="str">
        <f>'80Nm 33mm 2.28m-min'!D4</f>
        <v>Ds</v>
      </c>
      <c r="F83" s="35">
        <f>'80Nm 33mm 2.28m-min'!E4</f>
        <v>18</v>
      </c>
      <c r="G83" s="14" t="e">
        <f>'80Nm 33mm 2.28m-min'!F4</f>
        <v>#N/A</v>
      </c>
      <c r="H83" s="41">
        <f>'80Nm 33mm 2.28m-min'!G4</f>
        <v>24</v>
      </c>
      <c r="I83" s="24" t="str">
        <f>'80Nm 33mm 2.28m-min'!H4</f>
        <v>J200</v>
      </c>
      <c r="J83" s="35">
        <f>'80Nm 33mm 2.28m-min'!I4</f>
        <v>28</v>
      </c>
      <c r="K83" s="35">
        <f>'80Nm 33mm 2.28m-min'!J4</f>
        <v>35</v>
      </c>
      <c r="L83" s="25">
        <f>'80Nm 33mm 2.28m-min'!K4</f>
        <v>37.479999999999997</v>
      </c>
      <c r="M83" s="24" t="str">
        <f>'80Nm 33mm 2.28m-min'!L4</f>
        <v>Alluminio</v>
      </c>
      <c r="N83" s="25">
        <f>'80Nm 33mm 2.28m-min'!M4</f>
        <v>243</v>
      </c>
      <c r="O83" s="37">
        <f>'80Nm 33mm 2.28m-min'!N4</f>
        <v>80</v>
      </c>
      <c r="P83" s="41">
        <f>'80Nm 33mm 2.28m-min'!O4</f>
        <v>33</v>
      </c>
      <c r="Q83" s="46">
        <f>'80Nm 33mm 2.28m-min'!P4</f>
        <v>2.2810000000000001</v>
      </c>
      <c r="R83" s="14">
        <f>'80Nm 33mm 2.28m-min'!Q4</f>
        <v>96.25</v>
      </c>
      <c r="S83" s="26">
        <f>'80Nm 33mm 2.28m-min'!R4</f>
        <v>1</v>
      </c>
      <c r="T83" s="24"/>
      <c r="U83" s="24"/>
    </row>
    <row r="84" spans="1:21" hidden="1" x14ac:dyDescent="0.25">
      <c r="A84" s="24">
        <f>'120Nm 22mm 1.52m-min'!A4</f>
        <v>28983521</v>
      </c>
      <c r="B84" s="51">
        <f>Table15[[#This Row],[Durata d''esercizio min. Doppie corse]]/(Cycle_max*60*24)</f>
        <v>575.06986111111109</v>
      </c>
      <c r="C84" s="49">
        <f>'120Nm 22mm 1.52m-min'!B4</f>
        <v>1.0309999999999999</v>
      </c>
      <c r="D84" s="24" t="str">
        <f>'120Nm 22mm 1.52m-min'!C4</f>
        <v>Ds18x24</v>
      </c>
      <c r="E84" s="24" t="str">
        <f>'120Nm 22mm 1.52m-min'!D4</f>
        <v>Ds</v>
      </c>
      <c r="F84" s="35">
        <f>'120Nm 22mm 1.52m-min'!E4</f>
        <v>18</v>
      </c>
      <c r="G84" s="14" t="e">
        <f>'120Nm 22mm 1.52m-min'!F4</f>
        <v>#N/A</v>
      </c>
      <c r="H84" s="41">
        <f>'120Nm 22mm 1.52m-min'!G4</f>
        <v>24</v>
      </c>
      <c r="I84" s="24" t="str">
        <f>'120Nm 22mm 1.52m-min'!H4</f>
        <v>J200</v>
      </c>
      <c r="J84" s="35">
        <f>'120Nm 22mm 1.52m-min'!I4</f>
        <v>28</v>
      </c>
      <c r="K84" s="35">
        <f>'120Nm 22mm 1.52m-min'!J4</f>
        <v>35</v>
      </c>
      <c r="L84" s="25">
        <f>'120Nm 22mm 1.52m-min'!K4</f>
        <v>37.479999999999997</v>
      </c>
      <c r="M84" s="24" t="str">
        <f>'120Nm 22mm 1.52m-min'!L4</f>
        <v>Alluminio</v>
      </c>
      <c r="N84" s="25">
        <f>'120Nm 22mm 1.52m-min'!M4</f>
        <v>243</v>
      </c>
      <c r="O84" s="37">
        <f>'120Nm 22mm 1.52m-min'!N4</f>
        <v>120</v>
      </c>
      <c r="P84" s="41">
        <f>'120Nm 22mm 1.52m-min'!O4</f>
        <v>22</v>
      </c>
      <c r="Q84" s="46">
        <f>'120Nm 22mm 1.52m-min'!P4</f>
        <v>1.5209999999999999</v>
      </c>
      <c r="R84" s="14">
        <f>'120Nm 22mm 1.52m-min'!Q4</f>
        <v>64.166666666666671</v>
      </c>
      <c r="S84" s="26">
        <f>'120Nm 22mm 1.52m-min'!R4</f>
        <v>1</v>
      </c>
      <c r="T84" s="24"/>
      <c r="U84" s="24"/>
    </row>
    <row r="85" spans="1:21" hidden="1" x14ac:dyDescent="0.25">
      <c r="A85" s="24">
        <f>'240Nm 11mm 0.76m-min'!A4</f>
        <v>28983521</v>
      </c>
      <c r="B85" s="51">
        <f>Table15[[#This Row],[Durata d''esercizio min. Doppie corse]]/(Cycle_max*60*24)</f>
        <v>575.06986111111109</v>
      </c>
      <c r="C85" s="49">
        <f>'240Nm 11mm 0.76m-min'!B4</f>
        <v>2.0019999999999998</v>
      </c>
      <c r="D85" s="24" t="str">
        <f>'240Nm 11mm 0.76m-min'!C4</f>
        <v>Ds18x24</v>
      </c>
      <c r="E85" s="24" t="str">
        <f>'240Nm 11mm 0.76m-min'!D4</f>
        <v>Ds</v>
      </c>
      <c r="F85" s="35">
        <f>'240Nm 11mm 0.76m-min'!E4</f>
        <v>18</v>
      </c>
      <c r="G85" s="14" t="e">
        <f>'240Nm 11mm 0.76m-min'!F4</f>
        <v>#N/A</v>
      </c>
      <c r="H85" s="41">
        <f>'240Nm 11mm 0.76m-min'!G4</f>
        <v>24</v>
      </c>
      <c r="I85" s="24" t="str">
        <f>'240Nm 11mm 0.76m-min'!H4</f>
        <v>J200</v>
      </c>
      <c r="J85" s="35">
        <f>'240Nm 11mm 0.76m-min'!I4</f>
        <v>28</v>
      </c>
      <c r="K85" s="35">
        <f>'240Nm 11mm 0.76m-min'!J4</f>
        <v>35</v>
      </c>
      <c r="L85" s="25">
        <f>'240Nm 11mm 0.76m-min'!K4</f>
        <v>37.479999999999997</v>
      </c>
      <c r="M85" s="24" t="str">
        <f>'240Nm 11mm 0.76m-min'!L4</f>
        <v>Alluminio</v>
      </c>
      <c r="N85" s="25">
        <f>'240Nm 11mm 0.76m-min'!M4</f>
        <v>243</v>
      </c>
      <c r="O85" s="37">
        <f>'240Nm 11mm 0.76m-min'!N4</f>
        <v>240</v>
      </c>
      <c r="P85" s="41">
        <f>'240Nm 11mm 0.76m-min'!O4</f>
        <v>11</v>
      </c>
      <c r="Q85" s="46">
        <f>'240Nm 11mm 0.76m-min'!P4</f>
        <v>0.76049999999999995</v>
      </c>
      <c r="R85" s="14">
        <f>'240Nm 11mm 0.76m-min'!Q4</f>
        <v>32.083333333333336</v>
      </c>
      <c r="S85" s="26">
        <f>'240Nm 11mm 0.76m-min'!R4</f>
        <v>1</v>
      </c>
      <c r="T85" s="24"/>
      <c r="U85" s="24"/>
    </row>
    <row r="86" spans="1:21" hidden="1" x14ac:dyDescent="0.25">
      <c r="A86" s="24">
        <f>'80Nm 33mm 2.28m-min'!A5</f>
        <v>27975883</v>
      </c>
      <c r="B86" s="51">
        <f>Table15[[#This Row],[Durata d''esercizio min. Doppie corse]]/(Cycle_max*60*24)</f>
        <v>555.0770436507936</v>
      </c>
      <c r="C86" s="49">
        <f>'80Nm 33mm 2.28m-min'!B5</f>
        <v>2.1819999999999999</v>
      </c>
      <c r="D86" s="24" t="str">
        <f>'80Nm 33mm 2.28m-min'!C5</f>
        <v>Ds20x80</v>
      </c>
      <c r="E86" s="24" t="str">
        <f>'80Nm 33mm 2.28m-min'!D5</f>
        <v>Ds</v>
      </c>
      <c r="F86" s="35">
        <f>'80Nm 33mm 2.28m-min'!E5</f>
        <v>20</v>
      </c>
      <c r="G86" s="14" t="e">
        <f>'80Nm 33mm 2.28m-min'!F5</f>
        <v>#N/A</v>
      </c>
      <c r="H86" s="41">
        <f>'80Nm 33mm 2.28m-min'!G5</f>
        <v>80</v>
      </c>
      <c r="I86" s="24" t="str">
        <f>'80Nm 33mm 2.28m-min'!H5</f>
        <v>J200</v>
      </c>
      <c r="J86" s="35">
        <f>'80Nm 33mm 2.28m-min'!I5</f>
        <v>32</v>
      </c>
      <c r="K86" s="35">
        <f>'80Nm 33mm 2.28m-min'!J5</f>
        <v>44</v>
      </c>
      <c r="L86" s="25">
        <f>'80Nm 33mm 2.28m-min'!K5</f>
        <v>45.08</v>
      </c>
      <c r="M86" s="24" t="str">
        <f>'80Nm 33mm 2.28m-min'!L5</f>
        <v>Alluminio</v>
      </c>
      <c r="N86" s="25">
        <f>'80Nm 33mm 2.28m-min'!M5</f>
        <v>270</v>
      </c>
      <c r="O86" s="37">
        <f>'80Nm 33mm 2.28m-min'!N5</f>
        <v>80</v>
      </c>
      <c r="P86" s="41">
        <f>'80Nm 33mm 2.28m-min'!O5</f>
        <v>33</v>
      </c>
      <c r="Q86" s="46">
        <f>'80Nm 33mm 2.28m-min'!P5</f>
        <v>2.2810000000000001</v>
      </c>
      <c r="R86" s="14">
        <f>'80Nm 33mm 2.28m-min'!Q5</f>
        <v>28.875</v>
      </c>
      <c r="S86" s="26">
        <f>'80Nm 33mm 2.28m-min'!R5</f>
        <v>1</v>
      </c>
      <c r="T86" s="24"/>
      <c r="U86" s="24"/>
    </row>
    <row r="87" spans="1:21" hidden="1" x14ac:dyDescent="0.25">
      <c r="A87" s="24">
        <f>'120Nm 22mm 1.52m-min'!A5</f>
        <v>27975883</v>
      </c>
      <c r="B87" s="51">
        <f>Table15[[#This Row],[Durata d''esercizio min. Doppie corse]]/(Cycle_max*60*24)</f>
        <v>555.0770436507936</v>
      </c>
      <c r="C87" s="49">
        <f>'120Nm 22mm 1.52m-min'!B5</f>
        <v>3.2429999999999999</v>
      </c>
      <c r="D87" s="24" t="str">
        <f>'120Nm 22mm 1.52m-min'!C5</f>
        <v>Ds20x80</v>
      </c>
      <c r="E87" s="24" t="str">
        <f>'120Nm 22mm 1.52m-min'!D5</f>
        <v>Ds</v>
      </c>
      <c r="F87" s="35">
        <f>'120Nm 22mm 1.52m-min'!E5</f>
        <v>20</v>
      </c>
      <c r="G87" s="14" t="e">
        <f>'120Nm 22mm 1.52m-min'!F5</f>
        <v>#N/A</v>
      </c>
      <c r="H87" s="41">
        <f>'120Nm 22mm 1.52m-min'!G5</f>
        <v>80</v>
      </c>
      <c r="I87" s="24" t="str">
        <f>'120Nm 22mm 1.52m-min'!H5</f>
        <v>J200</v>
      </c>
      <c r="J87" s="35">
        <f>'120Nm 22mm 1.52m-min'!I5</f>
        <v>32</v>
      </c>
      <c r="K87" s="35">
        <f>'120Nm 22mm 1.52m-min'!J5</f>
        <v>44</v>
      </c>
      <c r="L87" s="25">
        <f>'120Nm 22mm 1.52m-min'!K5</f>
        <v>45.08</v>
      </c>
      <c r="M87" s="24" t="str">
        <f>'120Nm 22mm 1.52m-min'!L5</f>
        <v>Alluminio</v>
      </c>
      <c r="N87" s="25">
        <f>'120Nm 22mm 1.52m-min'!M5</f>
        <v>270</v>
      </c>
      <c r="O87" s="37">
        <f>'120Nm 22mm 1.52m-min'!N5</f>
        <v>120</v>
      </c>
      <c r="P87" s="41">
        <f>'120Nm 22mm 1.52m-min'!O5</f>
        <v>22</v>
      </c>
      <c r="Q87" s="46">
        <f>'120Nm 22mm 1.52m-min'!P5</f>
        <v>1.5209999999999999</v>
      </c>
      <c r="R87" s="14">
        <f>'120Nm 22mm 1.52m-min'!Q5</f>
        <v>19.25</v>
      </c>
      <c r="S87" s="26">
        <f>'120Nm 22mm 1.52m-min'!R5</f>
        <v>1</v>
      </c>
      <c r="T87" s="24"/>
      <c r="U87" s="24"/>
    </row>
    <row r="88" spans="1:21" hidden="1" x14ac:dyDescent="0.25">
      <c r="A88" s="24">
        <f>'240Nm 11mm 0.76m-min'!A5</f>
        <v>27975883</v>
      </c>
      <c r="B88" s="51">
        <f>Table15[[#This Row],[Durata d''esercizio min. Doppie corse]]/(Cycle_max*60*24)</f>
        <v>555.0770436507936</v>
      </c>
      <c r="C88" s="49">
        <f>'240Nm 11mm 0.76m-min'!B5</f>
        <v>6.4260000000000002</v>
      </c>
      <c r="D88" s="24" t="str">
        <f>'240Nm 11mm 0.76m-min'!C5</f>
        <v>Ds20x80</v>
      </c>
      <c r="E88" s="24" t="str">
        <f>'240Nm 11mm 0.76m-min'!D5</f>
        <v>Ds</v>
      </c>
      <c r="F88" s="35">
        <f>'240Nm 11mm 0.76m-min'!E5</f>
        <v>20</v>
      </c>
      <c r="G88" s="14" t="e">
        <f>'240Nm 11mm 0.76m-min'!F5</f>
        <v>#N/A</v>
      </c>
      <c r="H88" s="41">
        <f>'240Nm 11mm 0.76m-min'!G5</f>
        <v>80</v>
      </c>
      <c r="I88" s="24" t="str">
        <f>'240Nm 11mm 0.76m-min'!H5</f>
        <v>J200</v>
      </c>
      <c r="J88" s="35">
        <f>'240Nm 11mm 0.76m-min'!I5</f>
        <v>32</v>
      </c>
      <c r="K88" s="35">
        <f>'240Nm 11mm 0.76m-min'!J5</f>
        <v>44</v>
      </c>
      <c r="L88" s="25">
        <f>'240Nm 11mm 0.76m-min'!K5</f>
        <v>45.08</v>
      </c>
      <c r="M88" s="24" t="str">
        <f>'240Nm 11mm 0.76m-min'!L5</f>
        <v>Alluminio</v>
      </c>
      <c r="N88" s="25">
        <f>'240Nm 11mm 0.76m-min'!M5</f>
        <v>270</v>
      </c>
      <c r="O88" s="37">
        <f>'240Nm 11mm 0.76m-min'!N5</f>
        <v>240</v>
      </c>
      <c r="P88" s="41">
        <f>'240Nm 11mm 0.76m-min'!O5</f>
        <v>11</v>
      </c>
      <c r="Q88" s="46">
        <f>'240Nm 11mm 0.76m-min'!P5</f>
        <v>0.76049999999999995</v>
      </c>
      <c r="R88" s="14">
        <f>'240Nm 11mm 0.76m-min'!Q5</f>
        <v>9.625</v>
      </c>
      <c r="S88" s="26">
        <f>'240Nm 11mm 0.76m-min'!R5</f>
        <v>1</v>
      </c>
      <c r="T88" s="24"/>
      <c r="U88" s="24"/>
    </row>
    <row r="89" spans="1:21" hidden="1" x14ac:dyDescent="0.25">
      <c r="A89" s="24">
        <f>'80Nm 33mm 2.28m-min'!A6</f>
        <v>27881635</v>
      </c>
      <c r="B89" s="51">
        <f>Table15[[#This Row],[Durata d''esercizio min. Doppie corse]]/(Cycle_max*60*24)</f>
        <v>553.20704365079371</v>
      </c>
      <c r="C89" s="49">
        <f>'80Nm 33mm 2.28m-min'!B6</f>
        <v>2.6640000000000001</v>
      </c>
      <c r="D89" s="24" t="str">
        <f>'80Nm 33mm 2.28m-min'!C6</f>
        <v>Ds20x90</v>
      </c>
      <c r="E89" s="24" t="str">
        <f>'80Nm 33mm 2.28m-min'!D6</f>
        <v>Ds</v>
      </c>
      <c r="F89" s="35">
        <f>'80Nm 33mm 2.28m-min'!E6</f>
        <v>20</v>
      </c>
      <c r="G89" s="14" t="e">
        <f>'80Nm 33mm 2.28m-min'!F6</f>
        <v>#N/A</v>
      </c>
      <c r="H89" s="41">
        <f>'80Nm 33mm 2.28m-min'!G6</f>
        <v>90</v>
      </c>
      <c r="I89" s="24" t="str">
        <f>'80Nm 33mm 2.28m-min'!H6</f>
        <v>J200</v>
      </c>
      <c r="J89" s="35">
        <f>'80Nm 33mm 2.28m-min'!I6</f>
        <v>32</v>
      </c>
      <c r="K89" s="35">
        <f>'80Nm 33mm 2.28m-min'!J6</f>
        <v>44</v>
      </c>
      <c r="L89" s="25">
        <f>'80Nm 33mm 2.28m-min'!K6</f>
        <v>45.53</v>
      </c>
      <c r="M89" s="24" t="str">
        <f>'80Nm 33mm 2.28m-min'!L6</f>
        <v>Alluminio</v>
      </c>
      <c r="N89" s="25">
        <f>'80Nm 33mm 2.28m-min'!M6</f>
        <v>270</v>
      </c>
      <c r="O89" s="37">
        <f>'80Nm 33mm 2.28m-min'!N6</f>
        <v>80</v>
      </c>
      <c r="P89" s="41">
        <f>'80Nm 33mm 2.28m-min'!O6</f>
        <v>33</v>
      </c>
      <c r="Q89" s="46">
        <f>'80Nm 33mm 2.28m-min'!P6</f>
        <v>2.2810000000000001</v>
      </c>
      <c r="R89" s="14">
        <f>'80Nm 33mm 2.28m-min'!Q6</f>
        <v>25.666666666666668</v>
      </c>
      <c r="S89" s="26">
        <f>'80Nm 33mm 2.28m-min'!R6</f>
        <v>1</v>
      </c>
      <c r="T89" s="24"/>
      <c r="U89" s="24"/>
    </row>
    <row r="90" spans="1:21" hidden="1" x14ac:dyDescent="0.25">
      <c r="A90" s="24">
        <f>'80Nm 33mm 2.28m-min'!A7</f>
        <v>27881635</v>
      </c>
      <c r="B90" s="51">
        <f>Table15[[#This Row],[Durata d''esercizio min. Doppie corse]]/(Cycle_max*60*24)</f>
        <v>553.20704365079371</v>
      </c>
      <c r="C90" s="49">
        <f>'80Nm 33mm 2.28m-min'!B7</f>
        <v>1.6519999999999999</v>
      </c>
      <c r="D90" s="24" t="str">
        <f>'80Nm 33mm 2.28m-min'!C7</f>
        <v>Ds20x60</v>
      </c>
      <c r="E90" s="24" t="str">
        <f>'80Nm 33mm 2.28m-min'!D7</f>
        <v>Ds</v>
      </c>
      <c r="F90" s="35">
        <f>'80Nm 33mm 2.28m-min'!E7</f>
        <v>20</v>
      </c>
      <c r="G90" s="14" t="e">
        <f>'80Nm 33mm 2.28m-min'!F7</f>
        <v>#N/A</v>
      </c>
      <c r="H90" s="41">
        <f>'80Nm 33mm 2.28m-min'!G7</f>
        <v>60</v>
      </c>
      <c r="I90" s="24" t="str">
        <f>'80Nm 33mm 2.28m-min'!H7</f>
        <v>J200</v>
      </c>
      <c r="J90" s="35">
        <f>'80Nm 33mm 2.28m-min'!I7</f>
        <v>32</v>
      </c>
      <c r="K90" s="35">
        <f>'80Nm 33mm 2.28m-min'!J7</f>
        <v>44</v>
      </c>
      <c r="L90" s="25">
        <f>'80Nm 33mm 2.28m-min'!K7</f>
        <v>44.63</v>
      </c>
      <c r="M90" s="24" t="str">
        <f>'80Nm 33mm 2.28m-min'!L7</f>
        <v>Alluminio</v>
      </c>
      <c r="N90" s="25">
        <f>'80Nm 33mm 2.28m-min'!M7</f>
        <v>270</v>
      </c>
      <c r="O90" s="37">
        <f>'80Nm 33mm 2.28m-min'!N7</f>
        <v>80</v>
      </c>
      <c r="P90" s="41">
        <f>'80Nm 33mm 2.28m-min'!O7</f>
        <v>33</v>
      </c>
      <c r="Q90" s="46">
        <f>'80Nm 33mm 2.28m-min'!P7</f>
        <v>2.2810000000000001</v>
      </c>
      <c r="R90" s="14">
        <f>'80Nm 33mm 2.28m-min'!Q7</f>
        <v>38.5</v>
      </c>
      <c r="S90" s="26">
        <f>'80Nm 33mm 2.28m-min'!R7</f>
        <v>1</v>
      </c>
      <c r="T90" s="24"/>
      <c r="U90" s="24"/>
    </row>
    <row r="91" spans="1:21" hidden="1" x14ac:dyDescent="0.25">
      <c r="A91" s="24">
        <f>'120Nm 22mm 1.52m-min'!A6</f>
        <v>27881635</v>
      </c>
      <c r="B91" s="51">
        <f>Table15[[#This Row],[Durata d''esercizio min. Doppie corse]]/(Cycle_max*60*24)</f>
        <v>553.20704365079371</v>
      </c>
      <c r="C91" s="49">
        <f>'120Nm 22mm 1.52m-min'!B6</f>
        <v>2.4470000000000001</v>
      </c>
      <c r="D91" s="24" t="str">
        <f>'120Nm 22mm 1.52m-min'!C6</f>
        <v>Ds20x60</v>
      </c>
      <c r="E91" s="24" t="str">
        <f>'120Nm 22mm 1.52m-min'!D6</f>
        <v>Ds</v>
      </c>
      <c r="F91" s="35">
        <f>'120Nm 22mm 1.52m-min'!E6</f>
        <v>20</v>
      </c>
      <c r="G91" s="14" t="e">
        <f>'120Nm 22mm 1.52m-min'!F6</f>
        <v>#N/A</v>
      </c>
      <c r="H91" s="41">
        <f>'120Nm 22mm 1.52m-min'!G6</f>
        <v>60</v>
      </c>
      <c r="I91" s="24" t="str">
        <f>'120Nm 22mm 1.52m-min'!H6</f>
        <v>J200</v>
      </c>
      <c r="J91" s="35">
        <f>'120Nm 22mm 1.52m-min'!I6</f>
        <v>32</v>
      </c>
      <c r="K91" s="35">
        <f>'120Nm 22mm 1.52m-min'!J6</f>
        <v>44</v>
      </c>
      <c r="L91" s="25">
        <f>'120Nm 22mm 1.52m-min'!K6</f>
        <v>44.63</v>
      </c>
      <c r="M91" s="24" t="str">
        <f>'120Nm 22mm 1.52m-min'!L6</f>
        <v>Alluminio</v>
      </c>
      <c r="N91" s="25">
        <f>'120Nm 22mm 1.52m-min'!M6</f>
        <v>270</v>
      </c>
      <c r="O91" s="37">
        <f>'120Nm 22mm 1.52m-min'!N6</f>
        <v>120</v>
      </c>
      <c r="P91" s="41">
        <f>'120Nm 22mm 1.52m-min'!O6</f>
        <v>22</v>
      </c>
      <c r="Q91" s="46">
        <f>'120Nm 22mm 1.52m-min'!P6</f>
        <v>1.5209999999999999</v>
      </c>
      <c r="R91" s="14">
        <f>'120Nm 22mm 1.52m-min'!Q6</f>
        <v>25.666666666666668</v>
      </c>
      <c r="S91" s="26">
        <f>'120Nm 22mm 1.52m-min'!R6</f>
        <v>1</v>
      </c>
      <c r="T91" s="24"/>
      <c r="U91" s="24"/>
    </row>
    <row r="92" spans="1:21" hidden="1" x14ac:dyDescent="0.25">
      <c r="A92" s="24">
        <f>'120Nm 22mm 1.52m-min'!A7</f>
        <v>27881635</v>
      </c>
      <c r="B92" s="51">
        <f>Table15[[#This Row],[Durata d''esercizio min. Doppie corse]]/(Cycle_max*60*24)</f>
        <v>553.20704365079371</v>
      </c>
      <c r="C92" s="49">
        <f>'120Nm 22mm 1.52m-min'!B7</f>
        <v>3.9670000000000001</v>
      </c>
      <c r="D92" s="24" t="str">
        <f>'120Nm 22mm 1.52m-min'!C7</f>
        <v>Ds20x90</v>
      </c>
      <c r="E92" s="24" t="str">
        <f>'120Nm 22mm 1.52m-min'!D7</f>
        <v>Ds</v>
      </c>
      <c r="F92" s="35">
        <f>'120Nm 22mm 1.52m-min'!E7</f>
        <v>20</v>
      </c>
      <c r="G92" s="14" t="e">
        <f>'120Nm 22mm 1.52m-min'!F7</f>
        <v>#N/A</v>
      </c>
      <c r="H92" s="41">
        <f>'120Nm 22mm 1.52m-min'!G7</f>
        <v>90</v>
      </c>
      <c r="I92" s="24" t="str">
        <f>'120Nm 22mm 1.52m-min'!H7</f>
        <v>J200</v>
      </c>
      <c r="J92" s="35">
        <f>'120Nm 22mm 1.52m-min'!I7</f>
        <v>32</v>
      </c>
      <c r="K92" s="35">
        <f>'120Nm 22mm 1.52m-min'!J7</f>
        <v>44</v>
      </c>
      <c r="L92" s="25">
        <f>'120Nm 22mm 1.52m-min'!K7</f>
        <v>45.53</v>
      </c>
      <c r="M92" s="24" t="str">
        <f>'120Nm 22mm 1.52m-min'!L7</f>
        <v>Alluminio</v>
      </c>
      <c r="N92" s="25">
        <f>'120Nm 22mm 1.52m-min'!M7</f>
        <v>270</v>
      </c>
      <c r="O92" s="37">
        <f>'120Nm 22mm 1.52m-min'!N7</f>
        <v>120</v>
      </c>
      <c r="P92" s="41">
        <f>'120Nm 22mm 1.52m-min'!O7</f>
        <v>22</v>
      </c>
      <c r="Q92" s="46">
        <f>'120Nm 22mm 1.52m-min'!P7</f>
        <v>1.5209999999999999</v>
      </c>
      <c r="R92" s="14">
        <f>'120Nm 22mm 1.52m-min'!Q7</f>
        <v>17.111111111111111</v>
      </c>
      <c r="S92" s="26">
        <f>'120Nm 22mm 1.52m-min'!R7</f>
        <v>1</v>
      </c>
      <c r="T92" s="24"/>
      <c r="U92" s="24"/>
    </row>
    <row r="93" spans="1:21" hidden="1" x14ac:dyDescent="0.25">
      <c r="A93" s="24">
        <f>'240Nm 11mm 0.76m-min'!A6</f>
        <v>27881635</v>
      </c>
      <c r="B93" s="51">
        <f>Table15[[#This Row],[Durata d''esercizio min. Doppie corse]]/(Cycle_max*60*24)</f>
        <v>553.20704365079371</v>
      </c>
      <c r="C93" s="49">
        <f>'240Nm 11mm 0.76m-min'!B6</f>
        <v>4.835</v>
      </c>
      <c r="D93" s="24" t="str">
        <f>'240Nm 11mm 0.76m-min'!C6</f>
        <v>Ds20x60</v>
      </c>
      <c r="E93" s="24" t="str">
        <f>'240Nm 11mm 0.76m-min'!D6</f>
        <v>Ds</v>
      </c>
      <c r="F93" s="35">
        <f>'240Nm 11mm 0.76m-min'!E6</f>
        <v>20</v>
      </c>
      <c r="G93" s="14" t="e">
        <f>'240Nm 11mm 0.76m-min'!F6</f>
        <v>#N/A</v>
      </c>
      <c r="H93" s="41">
        <f>'240Nm 11mm 0.76m-min'!G6</f>
        <v>60</v>
      </c>
      <c r="I93" s="24" t="str">
        <f>'240Nm 11mm 0.76m-min'!H6</f>
        <v>J200</v>
      </c>
      <c r="J93" s="35">
        <f>'240Nm 11mm 0.76m-min'!I6</f>
        <v>32</v>
      </c>
      <c r="K93" s="35">
        <f>'240Nm 11mm 0.76m-min'!J6</f>
        <v>44</v>
      </c>
      <c r="L93" s="25">
        <f>'240Nm 11mm 0.76m-min'!K6</f>
        <v>44.63</v>
      </c>
      <c r="M93" s="24" t="str">
        <f>'240Nm 11mm 0.76m-min'!L6</f>
        <v>Alluminio</v>
      </c>
      <c r="N93" s="25">
        <f>'240Nm 11mm 0.76m-min'!M6</f>
        <v>270</v>
      </c>
      <c r="O93" s="37">
        <f>'240Nm 11mm 0.76m-min'!N6</f>
        <v>240</v>
      </c>
      <c r="P93" s="41">
        <f>'240Nm 11mm 0.76m-min'!O6</f>
        <v>11</v>
      </c>
      <c r="Q93" s="46">
        <f>'240Nm 11mm 0.76m-min'!P6</f>
        <v>0.76049999999999995</v>
      </c>
      <c r="R93" s="14">
        <f>'240Nm 11mm 0.76m-min'!Q6</f>
        <v>12.833333333333334</v>
      </c>
      <c r="S93" s="26">
        <f>'240Nm 11mm 0.76m-min'!R6</f>
        <v>1</v>
      </c>
      <c r="T93" s="24"/>
      <c r="U93" s="24"/>
    </row>
    <row r="94" spans="1:21" hidden="1" x14ac:dyDescent="0.25">
      <c r="A94" s="24">
        <f>'240Nm 11mm 0.76m-min'!A7</f>
        <v>27881635</v>
      </c>
      <c r="B94" s="51">
        <f>Table15[[#This Row],[Durata d''esercizio min. Doppie corse]]/(Cycle_max*60*24)</f>
        <v>553.20704365079371</v>
      </c>
      <c r="C94" s="49">
        <f>'240Nm 11mm 0.76m-min'!B7</f>
        <v>7.8730000000000002</v>
      </c>
      <c r="D94" s="24" t="str">
        <f>'240Nm 11mm 0.76m-min'!C7</f>
        <v>Ds20x90</v>
      </c>
      <c r="E94" s="24" t="str">
        <f>'240Nm 11mm 0.76m-min'!D7</f>
        <v>Ds</v>
      </c>
      <c r="F94" s="35">
        <f>'240Nm 11mm 0.76m-min'!E7</f>
        <v>20</v>
      </c>
      <c r="G94" s="14" t="e">
        <f>'240Nm 11mm 0.76m-min'!F7</f>
        <v>#N/A</v>
      </c>
      <c r="H94" s="41">
        <f>'240Nm 11mm 0.76m-min'!G7</f>
        <v>90</v>
      </c>
      <c r="I94" s="24" t="str">
        <f>'240Nm 11mm 0.76m-min'!H7</f>
        <v>J200</v>
      </c>
      <c r="J94" s="35">
        <f>'240Nm 11mm 0.76m-min'!I7</f>
        <v>32</v>
      </c>
      <c r="K94" s="35">
        <f>'240Nm 11mm 0.76m-min'!J7</f>
        <v>44</v>
      </c>
      <c r="L94" s="25">
        <f>'240Nm 11mm 0.76m-min'!K7</f>
        <v>45.53</v>
      </c>
      <c r="M94" s="24" t="str">
        <f>'240Nm 11mm 0.76m-min'!L7</f>
        <v>Alluminio</v>
      </c>
      <c r="N94" s="25">
        <f>'240Nm 11mm 0.76m-min'!M7</f>
        <v>270</v>
      </c>
      <c r="O94" s="37">
        <f>'240Nm 11mm 0.76m-min'!N7</f>
        <v>240</v>
      </c>
      <c r="P94" s="41">
        <f>'240Nm 11mm 0.76m-min'!O7</f>
        <v>11</v>
      </c>
      <c r="Q94" s="46">
        <f>'240Nm 11mm 0.76m-min'!P7</f>
        <v>0.76049999999999995</v>
      </c>
      <c r="R94" s="14">
        <f>'240Nm 11mm 0.76m-min'!Q7</f>
        <v>8.5555555555555554</v>
      </c>
      <c r="S94" s="26">
        <f>'240Nm 11mm 0.76m-min'!R7</f>
        <v>1</v>
      </c>
      <c r="T94" s="24"/>
      <c r="U94" s="24"/>
    </row>
    <row r="95" spans="1:21" hidden="1" x14ac:dyDescent="0.25">
      <c r="A95" s="24">
        <f>'80Nm 33mm 2.28m-min'!A8</f>
        <v>27517923</v>
      </c>
      <c r="B95" s="51">
        <f>Table15[[#This Row],[Durata d''esercizio min. Doppie corse]]/(Cycle_max*60*24)</f>
        <v>545.99053571428567</v>
      </c>
      <c r="C95" s="49">
        <f>'80Nm 33mm 2.28m-min'!B8</f>
        <v>1.071</v>
      </c>
      <c r="D95" s="24" t="str">
        <f>'80Nm 33mm 2.28m-min'!C8</f>
        <v>Ds18x40</v>
      </c>
      <c r="E95" s="24" t="str">
        <f>'80Nm 33mm 2.28m-min'!D8</f>
        <v>Ds</v>
      </c>
      <c r="F95" s="35">
        <f>'80Nm 33mm 2.28m-min'!E8</f>
        <v>18</v>
      </c>
      <c r="G95" s="14" t="e">
        <f>'80Nm 33mm 2.28m-min'!F8</f>
        <v>#N/A</v>
      </c>
      <c r="H95" s="41">
        <f>'80Nm 33mm 2.28m-min'!G8</f>
        <v>40</v>
      </c>
      <c r="I95" s="24" t="str">
        <f>'80Nm 33mm 2.28m-min'!H8</f>
        <v>J200</v>
      </c>
      <c r="J95" s="35">
        <f>'80Nm 33mm 2.28m-min'!I8</f>
        <v>28</v>
      </c>
      <c r="K95" s="35">
        <f>'80Nm 33mm 2.28m-min'!J8</f>
        <v>35</v>
      </c>
      <c r="L95" s="25">
        <f>'80Nm 33mm 2.28m-min'!K8</f>
        <v>37.86</v>
      </c>
      <c r="M95" s="24" t="str">
        <f>'80Nm 33mm 2.28m-min'!L8</f>
        <v>Alluminio</v>
      </c>
      <c r="N95" s="25">
        <f>'80Nm 33mm 2.28m-min'!M8</f>
        <v>243</v>
      </c>
      <c r="O95" s="37">
        <f>'80Nm 33mm 2.28m-min'!N8</f>
        <v>80</v>
      </c>
      <c r="P95" s="41">
        <f>'80Nm 33mm 2.28m-min'!O8</f>
        <v>33</v>
      </c>
      <c r="Q95" s="46">
        <f>'80Nm 33mm 2.28m-min'!P8</f>
        <v>2.2810000000000001</v>
      </c>
      <c r="R95" s="14">
        <f>'80Nm 33mm 2.28m-min'!Q8</f>
        <v>57.75</v>
      </c>
      <c r="S95" s="26">
        <f>'80Nm 33mm 2.28m-min'!R8</f>
        <v>1</v>
      </c>
      <c r="T95" s="24"/>
      <c r="U95" s="24"/>
    </row>
    <row r="96" spans="1:21" hidden="1" x14ac:dyDescent="0.25">
      <c r="A96" s="24">
        <f>'120Nm 22mm 1.52m-min'!A8</f>
        <v>27517923</v>
      </c>
      <c r="B96" s="51">
        <f>Table15[[#This Row],[Durata d''esercizio min. Doppie corse]]/(Cycle_max*60*24)</f>
        <v>545.99053571428567</v>
      </c>
      <c r="C96" s="49">
        <f>'120Nm 22mm 1.52m-min'!B8</f>
        <v>1.5760000000000001</v>
      </c>
      <c r="D96" s="24" t="str">
        <f>'120Nm 22mm 1.52m-min'!C8</f>
        <v>Ds18x40</v>
      </c>
      <c r="E96" s="24" t="str">
        <f>'120Nm 22mm 1.52m-min'!D8</f>
        <v>Ds</v>
      </c>
      <c r="F96" s="35">
        <f>'120Nm 22mm 1.52m-min'!E8</f>
        <v>18</v>
      </c>
      <c r="G96" s="14" t="e">
        <f>'120Nm 22mm 1.52m-min'!F8</f>
        <v>#N/A</v>
      </c>
      <c r="H96" s="41">
        <f>'120Nm 22mm 1.52m-min'!G8</f>
        <v>40</v>
      </c>
      <c r="I96" s="24" t="str">
        <f>'120Nm 22mm 1.52m-min'!H8</f>
        <v>J200</v>
      </c>
      <c r="J96" s="35">
        <f>'120Nm 22mm 1.52m-min'!I8</f>
        <v>28</v>
      </c>
      <c r="K96" s="35">
        <f>'120Nm 22mm 1.52m-min'!J8</f>
        <v>35</v>
      </c>
      <c r="L96" s="25">
        <f>'120Nm 22mm 1.52m-min'!K8</f>
        <v>37.86</v>
      </c>
      <c r="M96" s="24" t="str">
        <f>'120Nm 22mm 1.52m-min'!L8</f>
        <v>Alluminio</v>
      </c>
      <c r="N96" s="25">
        <f>'120Nm 22mm 1.52m-min'!M8</f>
        <v>243</v>
      </c>
      <c r="O96" s="37">
        <f>'120Nm 22mm 1.52m-min'!N8</f>
        <v>120</v>
      </c>
      <c r="P96" s="41">
        <f>'120Nm 22mm 1.52m-min'!O8</f>
        <v>22</v>
      </c>
      <c r="Q96" s="46">
        <f>'120Nm 22mm 1.52m-min'!P8</f>
        <v>1.5209999999999999</v>
      </c>
      <c r="R96" s="14">
        <f>'120Nm 22mm 1.52m-min'!Q8</f>
        <v>38.5</v>
      </c>
      <c r="S96" s="26">
        <f>'120Nm 22mm 1.52m-min'!R8</f>
        <v>1</v>
      </c>
      <c r="T96" s="24"/>
      <c r="U96" s="24"/>
    </row>
    <row r="97" spans="1:21" hidden="1" x14ac:dyDescent="0.25">
      <c r="A97" s="24">
        <f>'240Nm 11mm 0.76m-min'!A8</f>
        <v>27517923</v>
      </c>
      <c r="B97" s="51">
        <f>Table15[[#This Row],[Durata d''esercizio min. Doppie corse]]/(Cycle_max*60*24)</f>
        <v>545.99053571428567</v>
      </c>
      <c r="C97" s="49">
        <f>'240Nm 11mm 0.76m-min'!B8</f>
        <v>3.0920000000000001</v>
      </c>
      <c r="D97" s="24" t="str">
        <f>'240Nm 11mm 0.76m-min'!C8</f>
        <v>Ds18x40</v>
      </c>
      <c r="E97" s="24" t="str">
        <f>'240Nm 11mm 0.76m-min'!D8</f>
        <v>Ds</v>
      </c>
      <c r="F97" s="35">
        <f>'240Nm 11mm 0.76m-min'!E8</f>
        <v>18</v>
      </c>
      <c r="G97" s="14" t="e">
        <f>'240Nm 11mm 0.76m-min'!F8</f>
        <v>#N/A</v>
      </c>
      <c r="H97" s="41">
        <f>'240Nm 11mm 0.76m-min'!G8</f>
        <v>40</v>
      </c>
      <c r="I97" s="24" t="str">
        <f>'240Nm 11mm 0.76m-min'!H8</f>
        <v>J200</v>
      </c>
      <c r="J97" s="35">
        <f>'240Nm 11mm 0.76m-min'!I8</f>
        <v>28</v>
      </c>
      <c r="K97" s="35">
        <f>'240Nm 11mm 0.76m-min'!J8</f>
        <v>35</v>
      </c>
      <c r="L97" s="25">
        <f>'240Nm 11mm 0.76m-min'!K8</f>
        <v>37.86</v>
      </c>
      <c r="M97" s="24" t="str">
        <f>'240Nm 11mm 0.76m-min'!L8</f>
        <v>Alluminio</v>
      </c>
      <c r="N97" s="25">
        <f>'240Nm 11mm 0.76m-min'!M8</f>
        <v>243</v>
      </c>
      <c r="O97" s="37">
        <f>'240Nm 11mm 0.76m-min'!N8</f>
        <v>240</v>
      </c>
      <c r="P97" s="41">
        <f>'240Nm 11mm 0.76m-min'!O8</f>
        <v>11</v>
      </c>
      <c r="Q97" s="46">
        <f>'240Nm 11mm 0.76m-min'!P8</f>
        <v>0.76049999999999995</v>
      </c>
      <c r="R97" s="14">
        <f>'240Nm 11mm 0.76m-min'!Q8</f>
        <v>19.25</v>
      </c>
      <c r="S97" s="26">
        <f>'240Nm 11mm 0.76m-min'!R8</f>
        <v>1</v>
      </c>
      <c r="T97" s="24"/>
      <c r="U97" s="24"/>
    </row>
    <row r="98" spans="1:21" hidden="1" x14ac:dyDescent="0.25">
      <c r="A98" s="24">
        <f>'80Nm 33mm 2.28m-min'!A9</f>
        <v>24543693</v>
      </c>
      <c r="B98" s="51">
        <f>Table15[[#This Row],[Durata d''esercizio min. Doppie corse]]/(Cycle_max*60*24)</f>
        <v>486.97803571428574</v>
      </c>
      <c r="C98" s="49">
        <f>'80Nm 33mm 2.28m-min'!B9</f>
        <v>0.622</v>
      </c>
      <c r="D98" s="24" t="str">
        <f>'80Nm 33mm 2.28m-min'!C9</f>
        <v>Tr36x6</v>
      </c>
      <c r="E98" s="24" t="str">
        <f>'80Nm 33mm 2.28m-min'!D9</f>
        <v>Tr</v>
      </c>
      <c r="F98" s="35">
        <f>'80Nm 33mm 2.28m-min'!E9</f>
        <v>36</v>
      </c>
      <c r="G98" s="14" t="e">
        <f>'80Nm 33mm 2.28m-min'!F9</f>
        <v>#N/A</v>
      </c>
      <c r="H98" s="41">
        <f>'80Nm 33mm 2.28m-min'!G9</f>
        <v>6</v>
      </c>
      <c r="I98" s="24" t="str">
        <f>'80Nm 33mm 2.28m-min'!H9</f>
        <v>J</v>
      </c>
      <c r="J98" s="35">
        <f>'80Nm 33mm 2.28m-min'!I9</f>
        <v>67</v>
      </c>
      <c r="K98" s="35">
        <f>'80Nm 33mm 2.28m-min'!J9</f>
        <v>70</v>
      </c>
      <c r="L98" s="25">
        <f>'80Nm 33mm 2.28m-min'!K9</f>
        <v>55.76</v>
      </c>
      <c r="M98" s="24" t="str">
        <f>'80Nm 33mm 2.28m-min'!L9</f>
        <v>Acciaio inox</v>
      </c>
      <c r="N98" s="25">
        <f>'80Nm 33mm 2.28m-min'!M9</f>
        <v>332.9</v>
      </c>
      <c r="O98" s="37">
        <f>'80Nm 33mm 2.28m-min'!N9</f>
        <v>80</v>
      </c>
      <c r="P98" s="41">
        <f>'80Nm 33mm 2.28m-min'!O9</f>
        <v>33</v>
      </c>
      <c r="Q98" s="46">
        <f>'80Nm 33mm 2.28m-min'!P9</f>
        <v>2.2810000000000001</v>
      </c>
      <c r="R98" s="14">
        <f>'80Nm 33mm 2.28m-min'!Q9</f>
        <v>385</v>
      </c>
      <c r="S98" s="26">
        <f>'80Nm 33mm 2.28m-min'!R9</f>
        <v>1</v>
      </c>
      <c r="T98" s="24"/>
      <c r="U98" s="24"/>
    </row>
    <row r="99" spans="1:21" hidden="1" x14ac:dyDescent="0.25">
      <c r="A99" s="24">
        <f>'120Nm 22mm 1.52m-min'!A9</f>
        <v>24543693</v>
      </c>
      <c r="B99" s="51">
        <f>Table15[[#This Row],[Durata d''esercizio min. Doppie corse]]/(Cycle_max*60*24)</f>
        <v>486.97803571428574</v>
      </c>
      <c r="C99" s="49">
        <f>'120Nm 22mm 1.52m-min'!B9</f>
        <v>0.90300000000000002</v>
      </c>
      <c r="D99" s="24" t="str">
        <f>'120Nm 22mm 1.52m-min'!C9</f>
        <v>Tr36x6</v>
      </c>
      <c r="E99" s="24" t="str">
        <f>'120Nm 22mm 1.52m-min'!D9</f>
        <v>Tr</v>
      </c>
      <c r="F99" s="35">
        <f>'120Nm 22mm 1.52m-min'!E9</f>
        <v>36</v>
      </c>
      <c r="G99" s="14" t="e">
        <f>'120Nm 22mm 1.52m-min'!F9</f>
        <v>#N/A</v>
      </c>
      <c r="H99" s="41">
        <f>'120Nm 22mm 1.52m-min'!G9</f>
        <v>6</v>
      </c>
      <c r="I99" s="24" t="str">
        <f>'120Nm 22mm 1.52m-min'!H9</f>
        <v>J</v>
      </c>
      <c r="J99" s="35">
        <f>'120Nm 22mm 1.52m-min'!I9</f>
        <v>67</v>
      </c>
      <c r="K99" s="35">
        <f>'120Nm 22mm 1.52m-min'!J9</f>
        <v>70</v>
      </c>
      <c r="L99" s="25">
        <f>'120Nm 22mm 1.52m-min'!K9</f>
        <v>55.76</v>
      </c>
      <c r="M99" s="24" t="str">
        <f>'120Nm 22mm 1.52m-min'!L9</f>
        <v>Acciaio inox</v>
      </c>
      <c r="N99" s="25">
        <f>'120Nm 22mm 1.52m-min'!M9</f>
        <v>332.9</v>
      </c>
      <c r="O99" s="37">
        <f>'120Nm 22mm 1.52m-min'!N9</f>
        <v>120</v>
      </c>
      <c r="P99" s="41">
        <f>'120Nm 22mm 1.52m-min'!O9</f>
        <v>22</v>
      </c>
      <c r="Q99" s="46">
        <f>'120Nm 22mm 1.52m-min'!P9</f>
        <v>1.5209999999999999</v>
      </c>
      <c r="R99" s="14">
        <f>'120Nm 22mm 1.52m-min'!Q9</f>
        <v>256.66666666666669</v>
      </c>
      <c r="S99" s="26">
        <f>'120Nm 22mm 1.52m-min'!R9</f>
        <v>1</v>
      </c>
      <c r="T99" s="24"/>
      <c r="U99" s="24"/>
    </row>
    <row r="100" spans="1:21" hidden="1" x14ac:dyDescent="0.25">
      <c r="A100" s="24">
        <f>'240Nm 11mm 0.76m-min'!A9</f>
        <v>24543693</v>
      </c>
      <c r="B100" s="51">
        <f>Table15[[#This Row],[Durata d''esercizio min. Doppie corse]]/(Cycle_max*60*24)</f>
        <v>486.97803571428574</v>
      </c>
      <c r="C100" s="49">
        <f>'240Nm 11mm 0.76m-min'!B9</f>
        <v>1.7450000000000001</v>
      </c>
      <c r="D100" s="24" t="str">
        <f>'240Nm 11mm 0.76m-min'!C9</f>
        <v>Tr36x6</v>
      </c>
      <c r="E100" s="24" t="str">
        <f>'240Nm 11mm 0.76m-min'!D9</f>
        <v>Tr</v>
      </c>
      <c r="F100" s="35">
        <f>'240Nm 11mm 0.76m-min'!E9</f>
        <v>36</v>
      </c>
      <c r="G100" s="14" t="e">
        <f>'240Nm 11mm 0.76m-min'!F9</f>
        <v>#N/A</v>
      </c>
      <c r="H100" s="41">
        <f>'240Nm 11mm 0.76m-min'!G9</f>
        <v>6</v>
      </c>
      <c r="I100" s="24" t="str">
        <f>'240Nm 11mm 0.76m-min'!H9</f>
        <v>J</v>
      </c>
      <c r="J100" s="35">
        <f>'240Nm 11mm 0.76m-min'!I9</f>
        <v>67</v>
      </c>
      <c r="K100" s="35">
        <f>'240Nm 11mm 0.76m-min'!J9</f>
        <v>70</v>
      </c>
      <c r="L100" s="25">
        <f>'240Nm 11mm 0.76m-min'!K9</f>
        <v>55.76</v>
      </c>
      <c r="M100" s="24" t="str">
        <f>'240Nm 11mm 0.76m-min'!L9</f>
        <v>Acciaio inox</v>
      </c>
      <c r="N100" s="25">
        <f>'240Nm 11mm 0.76m-min'!M9</f>
        <v>332.9</v>
      </c>
      <c r="O100" s="37">
        <f>'240Nm 11mm 0.76m-min'!N9</f>
        <v>240</v>
      </c>
      <c r="P100" s="41">
        <f>'240Nm 11mm 0.76m-min'!O9</f>
        <v>11</v>
      </c>
      <c r="Q100" s="46">
        <f>'240Nm 11mm 0.76m-min'!P9</f>
        <v>0.76049999999999995</v>
      </c>
      <c r="R100" s="14">
        <f>'240Nm 11mm 0.76m-min'!Q9</f>
        <v>128.33333333333334</v>
      </c>
      <c r="S100" s="26">
        <f>'240Nm 11mm 0.76m-min'!R9</f>
        <v>1</v>
      </c>
      <c r="T100" s="24"/>
      <c r="U100" s="24"/>
    </row>
    <row r="101" spans="1:21" hidden="1" x14ac:dyDescent="0.25">
      <c r="A101" s="24">
        <f>'80Nm 33mm 2.28m-min'!A10</f>
        <v>24120954</v>
      </c>
      <c r="B101" s="51">
        <f>Table15[[#This Row],[Durata d''esercizio min. Doppie corse]]/(Cycle_max*60*24)</f>
        <v>478.59035714285716</v>
      </c>
      <c r="C101" s="49">
        <f>'80Nm 33mm 2.28m-min'!B10</f>
        <v>0.94399999999999995</v>
      </c>
      <c r="D101" s="24" t="str">
        <f>'80Nm 33mm 2.28m-min'!C10</f>
        <v>Ds16x35</v>
      </c>
      <c r="E101" s="24" t="str">
        <f>'80Nm 33mm 2.28m-min'!D10</f>
        <v>Ds</v>
      </c>
      <c r="F101" s="35">
        <f>'80Nm 33mm 2.28m-min'!E10</f>
        <v>16</v>
      </c>
      <c r="G101" s="14" t="e">
        <f>'80Nm 33mm 2.28m-min'!F10</f>
        <v>#N/A</v>
      </c>
      <c r="H101" s="41">
        <f>'80Nm 33mm 2.28m-min'!G10</f>
        <v>35</v>
      </c>
      <c r="I101" s="24" t="str">
        <f>'80Nm 33mm 2.28m-min'!H10</f>
        <v>J200</v>
      </c>
      <c r="J101" s="35">
        <f>'80Nm 33mm 2.28m-min'!I10</f>
        <v>28</v>
      </c>
      <c r="K101" s="35">
        <f>'80Nm 33mm 2.28m-min'!J10</f>
        <v>35</v>
      </c>
      <c r="L101" s="25">
        <f>'80Nm 33mm 2.28m-min'!K10</f>
        <v>37.11</v>
      </c>
      <c r="M101" s="24" t="str">
        <f>'80Nm 33mm 2.28m-min'!L10</f>
        <v>Alluminio</v>
      </c>
      <c r="N101" s="25">
        <f>'80Nm 33mm 2.28m-min'!M10</f>
        <v>243</v>
      </c>
      <c r="O101" s="37">
        <f>'80Nm 33mm 2.28m-min'!N10</f>
        <v>80</v>
      </c>
      <c r="P101" s="41">
        <f>'80Nm 33mm 2.28m-min'!O10</f>
        <v>33</v>
      </c>
      <c r="Q101" s="46">
        <f>'80Nm 33mm 2.28m-min'!P10</f>
        <v>2.2810000000000001</v>
      </c>
      <c r="R101" s="14">
        <f>'80Nm 33mm 2.28m-min'!Q10</f>
        <v>66</v>
      </c>
      <c r="S101" s="26">
        <f>'80Nm 33mm 2.28m-min'!R10</f>
        <v>1</v>
      </c>
      <c r="T101" s="24"/>
      <c r="U101" s="24"/>
    </row>
    <row r="102" spans="1:21" hidden="1" x14ac:dyDescent="0.25">
      <c r="A102" s="24">
        <f>'120Nm 22mm 1.52m-min'!A10</f>
        <v>24120954</v>
      </c>
      <c r="B102" s="51">
        <f>Table15[[#This Row],[Durata d''esercizio min. Doppie corse]]/(Cycle_max*60*24)</f>
        <v>478.59035714285716</v>
      </c>
      <c r="C102" s="49">
        <f>'120Nm 22mm 1.52m-min'!B10</f>
        <v>1.3859999999999999</v>
      </c>
      <c r="D102" s="24" t="str">
        <f>'120Nm 22mm 1.52m-min'!C10</f>
        <v>Ds16x35</v>
      </c>
      <c r="E102" s="24" t="str">
        <f>'120Nm 22mm 1.52m-min'!D10</f>
        <v>Ds</v>
      </c>
      <c r="F102" s="35">
        <f>'120Nm 22mm 1.52m-min'!E10</f>
        <v>16</v>
      </c>
      <c r="G102" s="14" t="e">
        <f>'120Nm 22mm 1.52m-min'!F10</f>
        <v>#N/A</v>
      </c>
      <c r="H102" s="41">
        <f>'120Nm 22mm 1.52m-min'!G10</f>
        <v>35</v>
      </c>
      <c r="I102" s="24" t="str">
        <f>'120Nm 22mm 1.52m-min'!H10</f>
        <v>J200</v>
      </c>
      <c r="J102" s="35">
        <f>'120Nm 22mm 1.52m-min'!I10</f>
        <v>28</v>
      </c>
      <c r="K102" s="35">
        <f>'120Nm 22mm 1.52m-min'!J10</f>
        <v>35</v>
      </c>
      <c r="L102" s="25">
        <f>'120Nm 22mm 1.52m-min'!K10</f>
        <v>37.11</v>
      </c>
      <c r="M102" s="24" t="str">
        <f>'120Nm 22mm 1.52m-min'!L10</f>
        <v>Alluminio</v>
      </c>
      <c r="N102" s="25">
        <f>'120Nm 22mm 1.52m-min'!M10</f>
        <v>243</v>
      </c>
      <c r="O102" s="37">
        <f>'120Nm 22mm 1.52m-min'!N10</f>
        <v>120</v>
      </c>
      <c r="P102" s="41">
        <f>'120Nm 22mm 1.52m-min'!O10</f>
        <v>22</v>
      </c>
      <c r="Q102" s="46">
        <f>'120Nm 22mm 1.52m-min'!P10</f>
        <v>1.5209999999999999</v>
      </c>
      <c r="R102" s="14">
        <f>'120Nm 22mm 1.52m-min'!Q10</f>
        <v>44</v>
      </c>
      <c r="S102" s="26">
        <f>'120Nm 22mm 1.52m-min'!R10</f>
        <v>1</v>
      </c>
      <c r="T102" s="24"/>
      <c r="U102" s="24"/>
    </row>
    <row r="103" spans="1:21" hidden="1" x14ac:dyDescent="0.25">
      <c r="A103" s="24">
        <f>'240Nm 11mm 0.76m-min'!A10</f>
        <v>24120954</v>
      </c>
      <c r="B103" s="51">
        <f>Table15[[#This Row],[Durata d''esercizio min. Doppie corse]]/(Cycle_max*60*24)</f>
        <v>478.59035714285716</v>
      </c>
      <c r="C103" s="49">
        <f>'240Nm 11mm 0.76m-min'!B10</f>
        <v>2.7130000000000001</v>
      </c>
      <c r="D103" s="24" t="str">
        <f>'240Nm 11mm 0.76m-min'!C10</f>
        <v>Ds16x35</v>
      </c>
      <c r="E103" s="24" t="str">
        <f>'240Nm 11mm 0.76m-min'!D10</f>
        <v>Ds</v>
      </c>
      <c r="F103" s="35">
        <f>'240Nm 11mm 0.76m-min'!E10</f>
        <v>16</v>
      </c>
      <c r="G103" s="14" t="e">
        <f>'240Nm 11mm 0.76m-min'!F10</f>
        <v>#N/A</v>
      </c>
      <c r="H103" s="41">
        <f>'240Nm 11mm 0.76m-min'!G10</f>
        <v>35</v>
      </c>
      <c r="I103" s="24" t="str">
        <f>'240Nm 11mm 0.76m-min'!H10</f>
        <v>J200</v>
      </c>
      <c r="J103" s="35">
        <f>'240Nm 11mm 0.76m-min'!I10</f>
        <v>28</v>
      </c>
      <c r="K103" s="35">
        <f>'240Nm 11mm 0.76m-min'!J10</f>
        <v>35</v>
      </c>
      <c r="L103" s="25">
        <f>'240Nm 11mm 0.76m-min'!K10</f>
        <v>37.11</v>
      </c>
      <c r="M103" s="24" t="str">
        <f>'240Nm 11mm 0.76m-min'!L10</f>
        <v>Alluminio</v>
      </c>
      <c r="N103" s="25">
        <f>'240Nm 11mm 0.76m-min'!M10</f>
        <v>243</v>
      </c>
      <c r="O103" s="37">
        <f>'240Nm 11mm 0.76m-min'!N10</f>
        <v>240</v>
      </c>
      <c r="P103" s="41">
        <f>'240Nm 11mm 0.76m-min'!O10</f>
        <v>11</v>
      </c>
      <c r="Q103" s="46">
        <f>'240Nm 11mm 0.76m-min'!P10</f>
        <v>0.76049999999999995</v>
      </c>
      <c r="R103" s="14">
        <f>'240Nm 11mm 0.76m-min'!Q10</f>
        <v>22</v>
      </c>
      <c r="S103" s="26">
        <f>'240Nm 11mm 0.76m-min'!R10</f>
        <v>1</v>
      </c>
      <c r="T103" s="24"/>
      <c r="U103" s="24"/>
    </row>
    <row r="104" spans="1:21" hidden="1" x14ac:dyDescent="0.25">
      <c r="A104" s="24">
        <f>'80Nm 33mm 2.28m-min'!A11</f>
        <v>22176230</v>
      </c>
      <c r="B104" s="51">
        <f>Table15[[#This Row],[Durata d''esercizio min. Doppie corse]]/(Cycle_max*60*24)</f>
        <v>440.00456349206348</v>
      </c>
      <c r="C104" s="49">
        <f>'80Nm 33mm 2.28m-min'!B11</f>
        <v>0.67900000000000005</v>
      </c>
      <c r="D104" s="24" t="str">
        <f>'80Nm 33mm 2.28m-min'!C11</f>
        <v>Tr40x7</v>
      </c>
      <c r="E104" s="24" t="str">
        <f>'80Nm 33mm 2.28m-min'!D11</f>
        <v>Tr</v>
      </c>
      <c r="F104" s="35">
        <f>'80Nm 33mm 2.28m-min'!E11</f>
        <v>40</v>
      </c>
      <c r="G104" s="14" t="e">
        <f>'80Nm 33mm 2.28m-min'!F11</f>
        <v>#N/A</v>
      </c>
      <c r="H104" s="41">
        <f>'80Nm 33mm 2.28m-min'!G11</f>
        <v>7</v>
      </c>
      <c r="I104" s="24" t="str">
        <f>'80Nm 33mm 2.28m-min'!H11</f>
        <v>J</v>
      </c>
      <c r="J104" s="35">
        <f>'80Nm 33mm 2.28m-min'!I11</f>
        <v>67</v>
      </c>
      <c r="K104" s="35">
        <f>'80Nm 33mm 2.28m-min'!J11</f>
        <v>70</v>
      </c>
      <c r="L104" s="25">
        <f>'80Nm 33mm 2.28m-min'!K11</f>
        <v>64.52</v>
      </c>
      <c r="M104" s="24" t="str">
        <f>'80Nm 33mm 2.28m-min'!L11</f>
        <v>Acciaio C15</v>
      </c>
      <c r="N104" s="25">
        <f>'80Nm 33mm 2.28m-min'!M11</f>
        <v>93.7</v>
      </c>
      <c r="O104" s="37">
        <f>'80Nm 33mm 2.28m-min'!N11</f>
        <v>80</v>
      </c>
      <c r="P104" s="41">
        <f>'80Nm 33mm 2.28m-min'!O11</f>
        <v>33</v>
      </c>
      <c r="Q104" s="46">
        <f>'80Nm 33mm 2.28m-min'!P11</f>
        <v>2.2810000000000001</v>
      </c>
      <c r="R104" s="14">
        <f>'80Nm 33mm 2.28m-min'!Q11</f>
        <v>330</v>
      </c>
      <c r="S104" s="26">
        <f>'80Nm 33mm 2.28m-min'!R11</f>
        <v>1</v>
      </c>
      <c r="T104" s="24"/>
      <c r="U104" s="24"/>
    </row>
    <row r="105" spans="1:21" hidden="1" x14ac:dyDescent="0.25">
      <c r="A105" s="24">
        <f>'120Nm 22mm 1.52m-min'!A11</f>
        <v>22176230</v>
      </c>
      <c r="B105" s="51">
        <f>Table15[[#This Row],[Durata d''esercizio min. Doppie corse]]/(Cycle_max*60*24)</f>
        <v>440.00456349206348</v>
      </c>
      <c r="C105" s="49">
        <f>'120Nm 22mm 1.52m-min'!B11</f>
        <v>0.98799999999999999</v>
      </c>
      <c r="D105" s="24" t="str">
        <f>'120Nm 22mm 1.52m-min'!C11</f>
        <v>Tr40x7</v>
      </c>
      <c r="E105" s="24" t="str">
        <f>'120Nm 22mm 1.52m-min'!D11</f>
        <v>Tr</v>
      </c>
      <c r="F105" s="35">
        <f>'120Nm 22mm 1.52m-min'!E11</f>
        <v>40</v>
      </c>
      <c r="G105" s="14" t="e">
        <f>'120Nm 22mm 1.52m-min'!F11</f>
        <v>#N/A</v>
      </c>
      <c r="H105" s="41">
        <f>'120Nm 22mm 1.52m-min'!G11</f>
        <v>7</v>
      </c>
      <c r="I105" s="24" t="str">
        <f>'120Nm 22mm 1.52m-min'!H11</f>
        <v>J</v>
      </c>
      <c r="J105" s="35">
        <f>'120Nm 22mm 1.52m-min'!I11</f>
        <v>67</v>
      </c>
      <c r="K105" s="35">
        <f>'120Nm 22mm 1.52m-min'!J11</f>
        <v>70</v>
      </c>
      <c r="L105" s="25">
        <f>'120Nm 22mm 1.52m-min'!K11</f>
        <v>64.52</v>
      </c>
      <c r="M105" s="24" t="str">
        <f>'120Nm 22mm 1.52m-min'!L11</f>
        <v>Acciaio C15</v>
      </c>
      <c r="N105" s="25">
        <f>'120Nm 22mm 1.52m-min'!M11</f>
        <v>93.7</v>
      </c>
      <c r="O105" s="37">
        <f>'120Nm 22mm 1.52m-min'!N11</f>
        <v>120</v>
      </c>
      <c r="P105" s="41">
        <f>'120Nm 22mm 1.52m-min'!O11</f>
        <v>22</v>
      </c>
      <c r="Q105" s="46">
        <f>'120Nm 22mm 1.52m-min'!P11</f>
        <v>1.5209999999999999</v>
      </c>
      <c r="R105" s="14">
        <f>'120Nm 22mm 1.52m-min'!Q11</f>
        <v>220</v>
      </c>
      <c r="S105" s="26">
        <f>'120Nm 22mm 1.52m-min'!R11</f>
        <v>1</v>
      </c>
      <c r="T105" s="24"/>
      <c r="U105" s="24"/>
    </row>
    <row r="106" spans="1:21" hidden="1" x14ac:dyDescent="0.25">
      <c r="A106" s="24">
        <f>'240Nm 11mm 0.76m-min'!A11</f>
        <v>22176230</v>
      </c>
      <c r="B106" s="51">
        <f>Table15[[#This Row],[Durata d''esercizio min. Doppie corse]]/(Cycle_max*60*24)</f>
        <v>440.00456349206348</v>
      </c>
      <c r="C106" s="49">
        <f>'240Nm 11mm 0.76m-min'!B11</f>
        <v>1.917</v>
      </c>
      <c r="D106" s="24" t="str">
        <f>'240Nm 11mm 0.76m-min'!C11</f>
        <v>Tr40x7</v>
      </c>
      <c r="E106" s="24" t="str">
        <f>'240Nm 11mm 0.76m-min'!D11</f>
        <v>Tr</v>
      </c>
      <c r="F106" s="35">
        <f>'240Nm 11mm 0.76m-min'!E11</f>
        <v>40</v>
      </c>
      <c r="G106" s="14" t="e">
        <f>'240Nm 11mm 0.76m-min'!F11</f>
        <v>#N/A</v>
      </c>
      <c r="H106" s="41">
        <f>'240Nm 11mm 0.76m-min'!G11</f>
        <v>7</v>
      </c>
      <c r="I106" s="24" t="str">
        <f>'240Nm 11mm 0.76m-min'!H11</f>
        <v>J</v>
      </c>
      <c r="J106" s="35">
        <f>'240Nm 11mm 0.76m-min'!I11</f>
        <v>67</v>
      </c>
      <c r="K106" s="35">
        <f>'240Nm 11mm 0.76m-min'!J11</f>
        <v>70</v>
      </c>
      <c r="L106" s="25">
        <f>'240Nm 11mm 0.76m-min'!K11</f>
        <v>64.52</v>
      </c>
      <c r="M106" s="24" t="str">
        <f>'240Nm 11mm 0.76m-min'!L11</f>
        <v>Acciaio C15</v>
      </c>
      <c r="N106" s="25">
        <f>'240Nm 11mm 0.76m-min'!M11</f>
        <v>93.7</v>
      </c>
      <c r="O106" s="37">
        <f>'240Nm 11mm 0.76m-min'!N11</f>
        <v>240</v>
      </c>
      <c r="P106" s="41">
        <f>'240Nm 11mm 0.76m-min'!O11</f>
        <v>11</v>
      </c>
      <c r="Q106" s="46">
        <f>'240Nm 11mm 0.76m-min'!P11</f>
        <v>0.76049999999999995</v>
      </c>
      <c r="R106" s="14">
        <f>'240Nm 11mm 0.76m-min'!Q11</f>
        <v>110</v>
      </c>
      <c r="S106" s="26">
        <f>'240Nm 11mm 0.76m-min'!R11</f>
        <v>1</v>
      </c>
      <c r="T106" s="24"/>
      <c r="U106" s="24"/>
    </row>
    <row r="107" spans="1:21" hidden="1" x14ac:dyDescent="0.25">
      <c r="A107" s="24">
        <f>'80Nm 33mm 2.28m-min'!A12</f>
        <v>20877573</v>
      </c>
      <c r="B107" s="51">
        <f>Table15[[#This Row],[Durata d''esercizio min. Doppie corse]]/(Cycle_max*60*24)</f>
        <v>414.23755952380952</v>
      </c>
      <c r="C107" s="49">
        <f>'80Nm 33mm 2.28m-min'!B12</f>
        <v>2.375</v>
      </c>
      <c r="D107" s="24" t="str">
        <f>'80Nm 33mm 2.28m-min'!C12</f>
        <v>Ds18x80</v>
      </c>
      <c r="E107" s="24" t="str">
        <f>'80Nm 33mm 2.28m-min'!D12</f>
        <v>Ds</v>
      </c>
      <c r="F107" s="35">
        <f>'80Nm 33mm 2.28m-min'!E12</f>
        <v>18</v>
      </c>
      <c r="G107" s="14" t="e">
        <f>'80Nm 33mm 2.28m-min'!F12</f>
        <v>#N/A</v>
      </c>
      <c r="H107" s="41">
        <f>'80Nm 33mm 2.28m-min'!G12</f>
        <v>80</v>
      </c>
      <c r="I107" s="24" t="str">
        <f>'80Nm 33mm 2.28m-min'!H12</f>
        <v>J200</v>
      </c>
      <c r="J107" s="35">
        <f>'80Nm 33mm 2.28m-min'!I12</f>
        <v>28</v>
      </c>
      <c r="K107" s="35">
        <f>'80Nm 33mm 2.28m-min'!J12</f>
        <v>35</v>
      </c>
      <c r="L107" s="25">
        <f>'80Nm 33mm 2.28m-min'!K12</f>
        <v>38.04</v>
      </c>
      <c r="M107" s="24" t="str">
        <f>'80Nm 33mm 2.28m-min'!L12</f>
        <v>Alluminio</v>
      </c>
      <c r="N107" s="25">
        <f>'80Nm 33mm 2.28m-min'!M12</f>
        <v>310.5</v>
      </c>
      <c r="O107" s="37">
        <f>'80Nm 33mm 2.28m-min'!N12</f>
        <v>80</v>
      </c>
      <c r="P107" s="41">
        <f>'80Nm 33mm 2.28m-min'!O12</f>
        <v>33</v>
      </c>
      <c r="Q107" s="46">
        <f>'80Nm 33mm 2.28m-min'!P12</f>
        <v>2.2810000000000001</v>
      </c>
      <c r="R107" s="14">
        <f>'80Nm 33mm 2.28m-min'!Q12</f>
        <v>28.875</v>
      </c>
      <c r="S107" s="26">
        <f>'80Nm 33mm 2.28m-min'!R12</f>
        <v>1</v>
      </c>
      <c r="T107" s="24"/>
      <c r="U107" s="24"/>
    </row>
    <row r="108" spans="1:21" hidden="1" x14ac:dyDescent="0.25">
      <c r="A108" s="24">
        <f>'120Nm 22mm 1.52m-min'!A12</f>
        <v>20877573</v>
      </c>
      <c r="B108" s="51">
        <f>Table15[[#This Row],[Durata d''esercizio min. Doppie corse]]/(Cycle_max*60*24)</f>
        <v>414.23755952380952</v>
      </c>
      <c r="C108" s="49">
        <f>'120Nm 22mm 1.52m-min'!B12</f>
        <v>3.532</v>
      </c>
      <c r="D108" s="24" t="str">
        <f>'120Nm 22mm 1.52m-min'!C12</f>
        <v>Ds18x80</v>
      </c>
      <c r="E108" s="24" t="str">
        <f>'120Nm 22mm 1.52m-min'!D12</f>
        <v>Ds</v>
      </c>
      <c r="F108" s="35">
        <f>'120Nm 22mm 1.52m-min'!E12</f>
        <v>18</v>
      </c>
      <c r="G108" s="14" t="e">
        <f>'120Nm 22mm 1.52m-min'!F12</f>
        <v>#N/A</v>
      </c>
      <c r="H108" s="41">
        <f>'120Nm 22mm 1.52m-min'!G12</f>
        <v>80</v>
      </c>
      <c r="I108" s="24" t="str">
        <f>'120Nm 22mm 1.52m-min'!H12</f>
        <v>J200</v>
      </c>
      <c r="J108" s="35">
        <f>'120Nm 22mm 1.52m-min'!I12</f>
        <v>28</v>
      </c>
      <c r="K108" s="35">
        <f>'120Nm 22mm 1.52m-min'!J12</f>
        <v>35</v>
      </c>
      <c r="L108" s="25">
        <f>'120Nm 22mm 1.52m-min'!K12</f>
        <v>38.04</v>
      </c>
      <c r="M108" s="24" t="str">
        <f>'120Nm 22mm 1.52m-min'!L12</f>
        <v>Alluminio</v>
      </c>
      <c r="N108" s="25">
        <f>'120Nm 22mm 1.52m-min'!M12</f>
        <v>310.5</v>
      </c>
      <c r="O108" s="37">
        <f>'120Nm 22mm 1.52m-min'!N12</f>
        <v>120</v>
      </c>
      <c r="P108" s="41">
        <f>'120Nm 22mm 1.52m-min'!O12</f>
        <v>22</v>
      </c>
      <c r="Q108" s="46">
        <f>'120Nm 22mm 1.52m-min'!P12</f>
        <v>1.5209999999999999</v>
      </c>
      <c r="R108" s="14">
        <f>'120Nm 22mm 1.52m-min'!Q12</f>
        <v>19.25</v>
      </c>
      <c r="S108" s="26">
        <f>'120Nm 22mm 1.52m-min'!R12</f>
        <v>1</v>
      </c>
      <c r="T108" s="24"/>
      <c r="U108" s="24"/>
    </row>
    <row r="109" spans="1:21" hidden="1" x14ac:dyDescent="0.25">
      <c r="A109" s="24">
        <f>'240Nm 11mm 0.76m-min'!A12</f>
        <v>20877573</v>
      </c>
      <c r="B109" s="51">
        <f>Table15[[#This Row],[Durata d''esercizio min. Doppie corse]]/(Cycle_max*60*24)</f>
        <v>414.23755952380952</v>
      </c>
      <c r="C109" s="49">
        <f>'240Nm 11mm 0.76m-min'!B12</f>
        <v>7.0049999999999999</v>
      </c>
      <c r="D109" s="24" t="str">
        <f>'240Nm 11mm 0.76m-min'!C12</f>
        <v>Ds18x80</v>
      </c>
      <c r="E109" s="24" t="str">
        <f>'240Nm 11mm 0.76m-min'!D12</f>
        <v>Ds</v>
      </c>
      <c r="F109" s="35">
        <f>'240Nm 11mm 0.76m-min'!E12</f>
        <v>18</v>
      </c>
      <c r="G109" s="14" t="e">
        <f>'240Nm 11mm 0.76m-min'!F12</f>
        <v>#N/A</v>
      </c>
      <c r="H109" s="41">
        <f>'240Nm 11mm 0.76m-min'!G12</f>
        <v>80</v>
      </c>
      <c r="I109" s="24" t="str">
        <f>'240Nm 11mm 0.76m-min'!H12</f>
        <v>J200</v>
      </c>
      <c r="J109" s="35">
        <f>'240Nm 11mm 0.76m-min'!I12</f>
        <v>28</v>
      </c>
      <c r="K109" s="35">
        <f>'240Nm 11mm 0.76m-min'!J12</f>
        <v>35</v>
      </c>
      <c r="L109" s="25">
        <f>'240Nm 11mm 0.76m-min'!K12</f>
        <v>38.04</v>
      </c>
      <c r="M109" s="24" t="str">
        <f>'240Nm 11mm 0.76m-min'!L12</f>
        <v>Alluminio</v>
      </c>
      <c r="N109" s="25">
        <f>'240Nm 11mm 0.76m-min'!M12</f>
        <v>310.5</v>
      </c>
      <c r="O109" s="37">
        <f>'240Nm 11mm 0.76m-min'!N12</f>
        <v>240</v>
      </c>
      <c r="P109" s="41">
        <f>'240Nm 11mm 0.76m-min'!O12</f>
        <v>11</v>
      </c>
      <c r="Q109" s="46">
        <f>'240Nm 11mm 0.76m-min'!P12</f>
        <v>0.76049999999999995</v>
      </c>
      <c r="R109" s="14">
        <f>'240Nm 11mm 0.76m-min'!Q12</f>
        <v>9.625</v>
      </c>
      <c r="S109" s="26">
        <f>'240Nm 11mm 0.76m-min'!R12</f>
        <v>1</v>
      </c>
      <c r="T109" s="24"/>
      <c r="U109" s="24"/>
    </row>
    <row r="110" spans="1:21" hidden="1" x14ac:dyDescent="0.25">
      <c r="A110" s="24">
        <f>'80Nm 33mm 2.28m-min'!A13</f>
        <v>17180585</v>
      </c>
      <c r="B110" s="51">
        <f>Table15[[#This Row],[Durata d''esercizio min. Doppie corse]]/(Cycle_max*60*24)</f>
        <v>340.88462301587299</v>
      </c>
      <c r="C110" s="49">
        <f>'80Nm 33mm 2.28m-min'!B13</f>
        <v>0.622</v>
      </c>
      <c r="D110" s="24" t="str">
        <f>'80Nm 33mm 2.28m-min'!C13</f>
        <v>Tr36x6</v>
      </c>
      <c r="E110" s="24" t="str">
        <f>'80Nm 33mm 2.28m-min'!D13</f>
        <v>Tr</v>
      </c>
      <c r="F110" s="35">
        <f>'80Nm 33mm 2.28m-min'!E13</f>
        <v>36</v>
      </c>
      <c r="G110" s="14" t="e">
        <f>'80Nm 33mm 2.28m-min'!F13</f>
        <v>#N/A</v>
      </c>
      <c r="H110" s="41">
        <f>'80Nm 33mm 2.28m-min'!G13</f>
        <v>6</v>
      </c>
      <c r="I110" s="24" t="str">
        <f>'80Nm 33mm 2.28m-min'!H13</f>
        <v>J</v>
      </c>
      <c r="J110" s="35">
        <f>'80Nm 33mm 2.28m-min'!I13</f>
        <v>67</v>
      </c>
      <c r="K110" s="35">
        <f>'80Nm 33mm 2.28m-min'!J13</f>
        <v>70</v>
      </c>
      <c r="L110" s="25">
        <f>'80Nm 33mm 2.28m-min'!K13</f>
        <v>55.76</v>
      </c>
      <c r="M110" s="24" t="str">
        <f>'80Nm 33mm 2.28m-min'!L13</f>
        <v>Acciaio C15</v>
      </c>
      <c r="N110" s="25">
        <f>'80Nm 33mm 2.28m-min'!M13</f>
        <v>75.3</v>
      </c>
      <c r="O110" s="37">
        <f>'80Nm 33mm 2.28m-min'!N13</f>
        <v>80</v>
      </c>
      <c r="P110" s="41">
        <f>'80Nm 33mm 2.28m-min'!O13</f>
        <v>33</v>
      </c>
      <c r="Q110" s="46">
        <f>'80Nm 33mm 2.28m-min'!P13</f>
        <v>2.2810000000000001</v>
      </c>
      <c r="R110" s="14">
        <f>'80Nm 33mm 2.28m-min'!Q13</f>
        <v>385</v>
      </c>
      <c r="S110" s="26">
        <f>'80Nm 33mm 2.28m-min'!R13</f>
        <v>1</v>
      </c>
      <c r="T110" s="24"/>
      <c r="U110" s="24"/>
    </row>
    <row r="111" spans="1:21" hidden="1" x14ac:dyDescent="0.25">
      <c r="A111" s="24">
        <f>'120Nm 22mm 1.52m-min'!A13</f>
        <v>17180585</v>
      </c>
      <c r="B111" s="51">
        <f>Table15[[#This Row],[Durata d''esercizio min. Doppie corse]]/(Cycle_max*60*24)</f>
        <v>340.88462301587299</v>
      </c>
      <c r="C111" s="49">
        <f>'120Nm 22mm 1.52m-min'!B13</f>
        <v>0.90300000000000002</v>
      </c>
      <c r="D111" s="24" t="str">
        <f>'120Nm 22mm 1.52m-min'!C13</f>
        <v>Tr36x6</v>
      </c>
      <c r="E111" s="24" t="str">
        <f>'120Nm 22mm 1.52m-min'!D13</f>
        <v>Tr</v>
      </c>
      <c r="F111" s="35">
        <f>'120Nm 22mm 1.52m-min'!E13</f>
        <v>36</v>
      </c>
      <c r="G111" s="14" t="e">
        <f>'120Nm 22mm 1.52m-min'!F13</f>
        <v>#N/A</v>
      </c>
      <c r="H111" s="41">
        <f>'120Nm 22mm 1.52m-min'!G13</f>
        <v>6</v>
      </c>
      <c r="I111" s="24" t="str">
        <f>'120Nm 22mm 1.52m-min'!H13</f>
        <v>J</v>
      </c>
      <c r="J111" s="35">
        <f>'120Nm 22mm 1.52m-min'!I13</f>
        <v>67</v>
      </c>
      <c r="K111" s="35">
        <f>'120Nm 22mm 1.52m-min'!J13</f>
        <v>70</v>
      </c>
      <c r="L111" s="25">
        <f>'120Nm 22mm 1.52m-min'!K13</f>
        <v>55.76</v>
      </c>
      <c r="M111" s="24" t="str">
        <f>'120Nm 22mm 1.52m-min'!L13</f>
        <v>Acciaio C15</v>
      </c>
      <c r="N111" s="25">
        <f>'120Nm 22mm 1.52m-min'!M13</f>
        <v>75.3</v>
      </c>
      <c r="O111" s="37">
        <f>'120Nm 22mm 1.52m-min'!N13</f>
        <v>120</v>
      </c>
      <c r="P111" s="41">
        <f>'120Nm 22mm 1.52m-min'!O13</f>
        <v>22</v>
      </c>
      <c r="Q111" s="46">
        <f>'120Nm 22mm 1.52m-min'!P13</f>
        <v>1.5209999999999999</v>
      </c>
      <c r="R111" s="14">
        <f>'120Nm 22mm 1.52m-min'!Q13</f>
        <v>256.66666666666669</v>
      </c>
      <c r="S111" s="26">
        <f>'120Nm 22mm 1.52m-min'!R13</f>
        <v>1</v>
      </c>
      <c r="T111" s="24"/>
      <c r="U111" s="24"/>
    </row>
    <row r="112" spans="1:21" hidden="1" x14ac:dyDescent="0.25">
      <c r="A112" s="24">
        <f>'240Nm 11mm 0.76m-min'!A13</f>
        <v>17180585</v>
      </c>
      <c r="B112" s="51">
        <f>Table15[[#This Row],[Durata d''esercizio min. Doppie corse]]/(Cycle_max*60*24)</f>
        <v>340.88462301587299</v>
      </c>
      <c r="C112" s="49">
        <f>'240Nm 11mm 0.76m-min'!B13</f>
        <v>1.7450000000000001</v>
      </c>
      <c r="D112" s="24" t="str">
        <f>'240Nm 11mm 0.76m-min'!C13</f>
        <v>Tr36x6</v>
      </c>
      <c r="E112" s="24" t="str">
        <f>'240Nm 11mm 0.76m-min'!D13</f>
        <v>Tr</v>
      </c>
      <c r="F112" s="35">
        <f>'240Nm 11mm 0.76m-min'!E13</f>
        <v>36</v>
      </c>
      <c r="G112" s="14" t="e">
        <f>'240Nm 11mm 0.76m-min'!F13</f>
        <v>#N/A</v>
      </c>
      <c r="H112" s="41">
        <f>'240Nm 11mm 0.76m-min'!G13</f>
        <v>6</v>
      </c>
      <c r="I112" s="24" t="str">
        <f>'240Nm 11mm 0.76m-min'!H13</f>
        <v>J</v>
      </c>
      <c r="J112" s="35">
        <f>'240Nm 11mm 0.76m-min'!I13</f>
        <v>67</v>
      </c>
      <c r="K112" s="35">
        <f>'240Nm 11mm 0.76m-min'!J13</f>
        <v>70</v>
      </c>
      <c r="L112" s="25">
        <f>'240Nm 11mm 0.76m-min'!K13</f>
        <v>55.76</v>
      </c>
      <c r="M112" s="24" t="str">
        <f>'240Nm 11mm 0.76m-min'!L13</f>
        <v>Acciaio C15</v>
      </c>
      <c r="N112" s="25">
        <f>'240Nm 11mm 0.76m-min'!M13</f>
        <v>75.3</v>
      </c>
      <c r="O112" s="37">
        <f>'240Nm 11mm 0.76m-min'!N13</f>
        <v>240</v>
      </c>
      <c r="P112" s="41">
        <f>'240Nm 11mm 0.76m-min'!O13</f>
        <v>11</v>
      </c>
      <c r="Q112" s="46">
        <f>'240Nm 11mm 0.76m-min'!P13</f>
        <v>0.76049999999999995</v>
      </c>
      <c r="R112" s="14">
        <f>'240Nm 11mm 0.76m-min'!Q13</f>
        <v>128.33333333333334</v>
      </c>
      <c r="S112" s="26">
        <f>'240Nm 11mm 0.76m-min'!R13</f>
        <v>1</v>
      </c>
      <c r="T112" s="24"/>
      <c r="U112" s="24"/>
    </row>
    <row r="113" spans="1:21" hidden="1" x14ac:dyDescent="0.25">
      <c r="A113" s="24">
        <f>'80Nm 33mm 2.28m-min'!A14</f>
        <v>16627827</v>
      </c>
      <c r="B113" s="51">
        <f>Table15[[#This Row],[Durata d''esercizio min. Doppie corse]]/(Cycle_max*60*24)</f>
        <v>329.9172023809524</v>
      </c>
      <c r="C113" s="49">
        <f>'80Nm 33mm 2.28m-min'!B14</f>
        <v>3.0070000000000001</v>
      </c>
      <c r="D113" s="24" t="str">
        <f>'80Nm 33mm 2.28m-min'!C14</f>
        <v>Ds18x100</v>
      </c>
      <c r="E113" s="24" t="str">
        <f>'80Nm 33mm 2.28m-min'!D14</f>
        <v>Ds</v>
      </c>
      <c r="F113" s="35">
        <f>'80Nm 33mm 2.28m-min'!E14</f>
        <v>18</v>
      </c>
      <c r="G113" s="14" t="e">
        <f>'80Nm 33mm 2.28m-min'!F14</f>
        <v>#N/A</v>
      </c>
      <c r="H113" s="41">
        <f>'80Nm 33mm 2.28m-min'!G14</f>
        <v>100</v>
      </c>
      <c r="I113" s="24" t="str">
        <f>'80Nm 33mm 2.28m-min'!H14</f>
        <v>J200</v>
      </c>
      <c r="J113" s="35">
        <f>'80Nm 33mm 2.28m-min'!I14</f>
        <v>28</v>
      </c>
      <c r="K113" s="35">
        <f>'80Nm 33mm 2.28m-min'!J14</f>
        <v>35</v>
      </c>
      <c r="L113" s="25">
        <f>'80Nm 33mm 2.28m-min'!K14</f>
        <v>38.22</v>
      </c>
      <c r="M113" s="24" t="str">
        <f>'80Nm 33mm 2.28m-min'!L14</f>
        <v>Alluminio</v>
      </c>
      <c r="N113" s="25">
        <f>'80Nm 33mm 2.28m-min'!M14</f>
        <v>243</v>
      </c>
      <c r="O113" s="37">
        <f>'80Nm 33mm 2.28m-min'!N14</f>
        <v>80</v>
      </c>
      <c r="P113" s="41">
        <f>'80Nm 33mm 2.28m-min'!O14</f>
        <v>33</v>
      </c>
      <c r="Q113" s="46">
        <f>'80Nm 33mm 2.28m-min'!P14</f>
        <v>2.2810000000000001</v>
      </c>
      <c r="R113" s="14">
        <f>'80Nm 33mm 2.28m-min'!Q14</f>
        <v>23.1</v>
      </c>
      <c r="S113" s="26">
        <f>'80Nm 33mm 2.28m-min'!R14</f>
        <v>1</v>
      </c>
      <c r="T113" s="24"/>
      <c r="U113" s="24"/>
    </row>
    <row r="114" spans="1:21" hidden="1" x14ac:dyDescent="0.25">
      <c r="A114" s="24">
        <f>'120Nm 22mm 1.52m-min'!A14</f>
        <v>16627827</v>
      </c>
      <c r="B114" s="51">
        <f>Table15[[#This Row],[Durata d''esercizio min. Doppie corse]]/(Cycle_max*60*24)</f>
        <v>329.9172023809524</v>
      </c>
      <c r="C114" s="49">
        <f>'120Nm 22mm 1.52m-min'!B14</f>
        <v>4.4809999999999999</v>
      </c>
      <c r="D114" s="24" t="str">
        <f>'120Nm 22mm 1.52m-min'!C14</f>
        <v>Ds18x100</v>
      </c>
      <c r="E114" s="24" t="str">
        <f>'120Nm 22mm 1.52m-min'!D14</f>
        <v>Ds</v>
      </c>
      <c r="F114" s="35">
        <f>'120Nm 22mm 1.52m-min'!E14</f>
        <v>18</v>
      </c>
      <c r="G114" s="14" t="e">
        <f>'120Nm 22mm 1.52m-min'!F14</f>
        <v>#N/A</v>
      </c>
      <c r="H114" s="41">
        <f>'120Nm 22mm 1.52m-min'!G14</f>
        <v>100</v>
      </c>
      <c r="I114" s="24" t="str">
        <f>'120Nm 22mm 1.52m-min'!H14</f>
        <v>J200</v>
      </c>
      <c r="J114" s="35">
        <f>'120Nm 22mm 1.52m-min'!I14</f>
        <v>28</v>
      </c>
      <c r="K114" s="35">
        <f>'120Nm 22mm 1.52m-min'!J14</f>
        <v>35</v>
      </c>
      <c r="L114" s="25">
        <f>'120Nm 22mm 1.52m-min'!K14</f>
        <v>38.22</v>
      </c>
      <c r="M114" s="24" t="str">
        <f>'120Nm 22mm 1.52m-min'!L14</f>
        <v>Alluminio</v>
      </c>
      <c r="N114" s="25">
        <f>'120Nm 22mm 1.52m-min'!M14</f>
        <v>243</v>
      </c>
      <c r="O114" s="37">
        <f>'120Nm 22mm 1.52m-min'!N14</f>
        <v>120</v>
      </c>
      <c r="P114" s="41">
        <f>'120Nm 22mm 1.52m-min'!O14</f>
        <v>22</v>
      </c>
      <c r="Q114" s="46">
        <f>'120Nm 22mm 1.52m-min'!P14</f>
        <v>1.5209999999999999</v>
      </c>
      <c r="R114" s="14">
        <f>'120Nm 22mm 1.52m-min'!Q14</f>
        <v>15.4</v>
      </c>
      <c r="S114" s="26">
        <f>'120Nm 22mm 1.52m-min'!R14</f>
        <v>1</v>
      </c>
      <c r="T114" s="24"/>
      <c r="U114" s="24"/>
    </row>
    <row r="115" spans="1:21" hidden="1" x14ac:dyDescent="0.25">
      <c r="A115" s="24">
        <f>'240Nm 11mm 0.76m-min'!A14</f>
        <v>16627827</v>
      </c>
      <c r="B115" s="51">
        <f>Table15[[#This Row],[Durata d''esercizio min. Doppie corse]]/(Cycle_max*60*24)</f>
        <v>329.9172023809524</v>
      </c>
      <c r="C115" s="49">
        <f>'240Nm 11mm 0.76m-min'!B14</f>
        <v>8.9019999999999992</v>
      </c>
      <c r="D115" s="24" t="str">
        <f>'240Nm 11mm 0.76m-min'!C14</f>
        <v>Ds18x100</v>
      </c>
      <c r="E115" s="24" t="str">
        <f>'240Nm 11mm 0.76m-min'!D14</f>
        <v>Ds</v>
      </c>
      <c r="F115" s="35">
        <f>'240Nm 11mm 0.76m-min'!E14</f>
        <v>18</v>
      </c>
      <c r="G115" s="14" t="e">
        <f>'240Nm 11mm 0.76m-min'!F14</f>
        <v>#N/A</v>
      </c>
      <c r="H115" s="41">
        <f>'240Nm 11mm 0.76m-min'!G14</f>
        <v>100</v>
      </c>
      <c r="I115" s="24" t="str">
        <f>'240Nm 11mm 0.76m-min'!H14</f>
        <v>J200</v>
      </c>
      <c r="J115" s="35">
        <f>'240Nm 11mm 0.76m-min'!I14</f>
        <v>28</v>
      </c>
      <c r="K115" s="35">
        <f>'240Nm 11mm 0.76m-min'!J14</f>
        <v>35</v>
      </c>
      <c r="L115" s="25">
        <f>'240Nm 11mm 0.76m-min'!K14</f>
        <v>38.22</v>
      </c>
      <c r="M115" s="24" t="str">
        <f>'240Nm 11mm 0.76m-min'!L14</f>
        <v>Alluminio</v>
      </c>
      <c r="N115" s="25">
        <f>'240Nm 11mm 0.76m-min'!M14</f>
        <v>243</v>
      </c>
      <c r="O115" s="37">
        <f>'240Nm 11mm 0.76m-min'!N14</f>
        <v>240</v>
      </c>
      <c r="P115" s="41">
        <f>'240Nm 11mm 0.76m-min'!O14</f>
        <v>11</v>
      </c>
      <c r="Q115" s="46">
        <f>'240Nm 11mm 0.76m-min'!P14</f>
        <v>0.76049999999999995</v>
      </c>
      <c r="R115" s="14">
        <f>'240Nm 11mm 0.76m-min'!Q14</f>
        <v>7.7</v>
      </c>
      <c r="S115" s="26">
        <f>'240Nm 11mm 0.76m-min'!R14</f>
        <v>1</v>
      </c>
      <c r="T115" s="24"/>
      <c r="U115" s="24"/>
    </row>
    <row r="116" spans="1:21" hidden="1" x14ac:dyDescent="0.25">
      <c r="A116" s="24">
        <f>'120Nm 22mm 1.52m-min'!A15</f>
        <v>14173717</v>
      </c>
      <c r="B116" s="51">
        <f>Table15[[#This Row],[Durata d''esercizio min. Doppie corse]]/(Cycle_max*60*24)</f>
        <v>281.22454365079363</v>
      </c>
      <c r="C116" s="49">
        <f>'120Nm 22mm 1.52m-min'!B15</f>
        <v>0.77600000000000002</v>
      </c>
      <c r="D116" s="24" t="str">
        <f>'120Nm 22mm 1.52m-min'!C15</f>
        <v>Tr32x6</v>
      </c>
      <c r="E116" s="24" t="str">
        <f>'120Nm 22mm 1.52m-min'!D15</f>
        <v>Tr</v>
      </c>
      <c r="F116" s="35">
        <f>'120Nm 22mm 1.52m-min'!E15</f>
        <v>32</v>
      </c>
      <c r="G116" s="14" t="e">
        <f>'120Nm 22mm 1.52m-min'!F15</f>
        <v>#N/A</v>
      </c>
      <c r="H116" s="41">
        <f>'120Nm 22mm 1.52m-min'!G15</f>
        <v>6</v>
      </c>
      <c r="I116" s="24" t="str">
        <f>'120Nm 22mm 1.52m-min'!H15</f>
        <v>J</v>
      </c>
      <c r="J116" s="35">
        <f>'120Nm 22mm 1.52m-min'!I15</f>
        <v>45</v>
      </c>
      <c r="K116" s="35">
        <f>'120Nm 22mm 1.52m-min'!J15</f>
        <v>46</v>
      </c>
      <c r="L116" s="25">
        <f>'120Nm 22mm 1.52m-min'!K15</f>
        <v>33.869999999999997</v>
      </c>
      <c r="M116" s="24" t="str">
        <f>'120Nm 22mm 1.52m-min'!L15</f>
        <v>Acciaio inox</v>
      </c>
      <c r="N116" s="25">
        <f>'120Nm 22mm 1.52m-min'!M15</f>
        <v>346.7</v>
      </c>
      <c r="O116" s="37">
        <f>'120Nm 22mm 1.52m-min'!N15</f>
        <v>120</v>
      </c>
      <c r="P116" s="41">
        <f>'120Nm 22mm 1.52m-min'!O15</f>
        <v>22</v>
      </c>
      <c r="Q116" s="46">
        <f>'120Nm 22mm 1.52m-min'!P15</f>
        <v>1.5209999999999999</v>
      </c>
      <c r="R116" s="14">
        <f>'120Nm 22mm 1.52m-min'!Q15</f>
        <v>256.66666666666669</v>
      </c>
      <c r="S116" s="26">
        <f>'120Nm 22mm 1.52m-min'!R15</f>
        <v>1</v>
      </c>
      <c r="T116" s="24"/>
      <c r="U116" s="24"/>
    </row>
    <row r="117" spans="1:21" hidden="1" x14ac:dyDescent="0.25">
      <c r="A117" s="24">
        <f>'240Nm 11mm 0.76m-min'!A15</f>
        <v>14173717</v>
      </c>
      <c r="B117" s="51">
        <f>Table15[[#This Row],[Durata d''esercizio min. Doppie corse]]/(Cycle_max*60*24)</f>
        <v>281.22454365079363</v>
      </c>
      <c r="C117" s="49">
        <f>'240Nm 11mm 0.76m-min'!B15</f>
        <v>1.492</v>
      </c>
      <c r="D117" s="24" t="str">
        <f>'240Nm 11mm 0.76m-min'!C15</f>
        <v>Tr32x6</v>
      </c>
      <c r="E117" s="24" t="str">
        <f>'240Nm 11mm 0.76m-min'!D15</f>
        <v>Tr</v>
      </c>
      <c r="F117" s="35">
        <f>'240Nm 11mm 0.76m-min'!E15</f>
        <v>32</v>
      </c>
      <c r="G117" s="14" t="e">
        <f>'240Nm 11mm 0.76m-min'!F15</f>
        <v>#N/A</v>
      </c>
      <c r="H117" s="41">
        <f>'240Nm 11mm 0.76m-min'!G15</f>
        <v>6</v>
      </c>
      <c r="I117" s="24" t="str">
        <f>'240Nm 11mm 0.76m-min'!H15</f>
        <v>J</v>
      </c>
      <c r="J117" s="35">
        <f>'240Nm 11mm 0.76m-min'!I15</f>
        <v>45</v>
      </c>
      <c r="K117" s="35">
        <f>'240Nm 11mm 0.76m-min'!J15</f>
        <v>46</v>
      </c>
      <c r="L117" s="25">
        <f>'240Nm 11mm 0.76m-min'!K15</f>
        <v>33.869999999999997</v>
      </c>
      <c r="M117" s="24" t="str">
        <f>'240Nm 11mm 0.76m-min'!L15</f>
        <v>Acciaio inox</v>
      </c>
      <c r="N117" s="25">
        <f>'240Nm 11mm 0.76m-min'!M15</f>
        <v>346.7</v>
      </c>
      <c r="O117" s="37">
        <f>'240Nm 11mm 0.76m-min'!N15</f>
        <v>240</v>
      </c>
      <c r="P117" s="41">
        <f>'240Nm 11mm 0.76m-min'!O15</f>
        <v>11</v>
      </c>
      <c r="Q117" s="46">
        <f>'240Nm 11mm 0.76m-min'!P15</f>
        <v>0.76049999999999995</v>
      </c>
      <c r="R117" s="14">
        <f>'240Nm 11mm 0.76m-min'!Q15</f>
        <v>128.33333333333334</v>
      </c>
      <c r="S117" s="26">
        <f>'240Nm 11mm 0.76m-min'!R15</f>
        <v>1</v>
      </c>
      <c r="T117" s="24"/>
      <c r="U117" s="24"/>
    </row>
    <row r="118" spans="1:21" hidden="1" x14ac:dyDescent="0.25">
      <c r="A118" s="24">
        <f>'80Nm 33mm 2.28m-min'!A15</f>
        <v>13196219</v>
      </c>
      <c r="B118" s="51">
        <f>Table15[[#This Row],[Durata d''esercizio min. Doppie corse]]/(Cycle_max*60*24)</f>
        <v>261.82974206349206</v>
      </c>
      <c r="C118" s="49">
        <f>'80Nm 33mm 2.28m-min'!B15</f>
        <v>0.53700000000000003</v>
      </c>
      <c r="D118" s="24" t="str">
        <f>'80Nm 33mm 2.28m-min'!C15</f>
        <v>Tr30x6</v>
      </c>
      <c r="E118" s="24" t="str">
        <f>'80Nm 33mm 2.28m-min'!D15</f>
        <v>Tr</v>
      </c>
      <c r="F118" s="35">
        <f>'80Nm 33mm 2.28m-min'!E15</f>
        <v>30</v>
      </c>
      <c r="G118" s="14" t="e">
        <f>'80Nm 33mm 2.28m-min'!F15</f>
        <v>#N/A</v>
      </c>
      <c r="H118" s="41">
        <f>'80Nm 33mm 2.28m-min'!G15</f>
        <v>6</v>
      </c>
      <c r="I118" s="24" t="str">
        <f>'80Nm 33mm 2.28m-min'!H15</f>
        <v>J</v>
      </c>
      <c r="J118" s="35">
        <f>'80Nm 33mm 2.28m-min'!I15</f>
        <v>38</v>
      </c>
      <c r="K118" s="35">
        <f>'80Nm 33mm 2.28m-min'!J15</f>
        <v>46</v>
      </c>
      <c r="L118" s="25">
        <f>'80Nm 33mm 2.28m-min'!K15</f>
        <v>29.79</v>
      </c>
      <c r="M118" s="24" t="str">
        <f>'80Nm 33mm 2.28m-min'!L15</f>
        <v>Acciaio inox</v>
      </c>
      <c r="N118" s="25">
        <f>'80Nm 33mm 2.28m-min'!M15</f>
        <v>240.9</v>
      </c>
      <c r="O118" s="37">
        <f>'80Nm 33mm 2.28m-min'!N15</f>
        <v>80</v>
      </c>
      <c r="P118" s="41">
        <f>'80Nm 33mm 2.28m-min'!O15</f>
        <v>33</v>
      </c>
      <c r="Q118" s="46">
        <f>'80Nm 33mm 2.28m-min'!P15</f>
        <v>2.2810000000000001</v>
      </c>
      <c r="R118" s="14">
        <f>'80Nm 33mm 2.28m-min'!Q15</f>
        <v>385</v>
      </c>
      <c r="S118" s="26">
        <f>'80Nm 33mm 2.28m-min'!R15</f>
        <v>1</v>
      </c>
      <c r="T118" s="24"/>
      <c r="U118" s="24"/>
    </row>
    <row r="119" spans="1:21" hidden="1" x14ac:dyDescent="0.25">
      <c r="A119" s="24">
        <f>'80Nm 33mm 2.28m-min'!A16</f>
        <v>13196219</v>
      </c>
      <c r="B119" s="51">
        <f>Table15[[#This Row],[Durata d''esercizio min. Doppie corse]]/(Cycle_max*60*24)</f>
        <v>261.82974206349206</v>
      </c>
      <c r="C119" s="49">
        <f>'80Nm 33mm 2.28m-min'!B16</f>
        <v>0.53700000000000003</v>
      </c>
      <c r="D119" s="24" t="str">
        <f>'80Nm 33mm 2.28m-min'!C16</f>
        <v>Tr30x6</v>
      </c>
      <c r="E119" s="24" t="str">
        <f>'80Nm 33mm 2.28m-min'!D16</f>
        <v>Tr</v>
      </c>
      <c r="F119" s="35">
        <f>'80Nm 33mm 2.28m-min'!E16</f>
        <v>30</v>
      </c>
      <c r="G119" s="14" t="e">
        <f>'80Nm 33mm 2.28m-min'!F16</f>
        <v>#N/A</v>
      </c>
      <c r="H119" s="41">
        <f>'80Nm 33mm 2.28m-min'!G16</f>
        <v>6</v>
      </c>
      <c r="I119" s="24" t="str">
        <f>'80Nm 33mm 2.28m-min'!H16</f>
        <v>J</v>
      </c>
      <c r="J119" s="35">
        <f>'80Nm 33mm 2.28m-min'!I16</f>
        <v>45</v>
      </c>
      <c r="K119" s="35">
        <f>'80Nm 33mm 2.28m-min'!J16</f>
        <v>46</v>
      </c>
      <c r="L119" s="25">
        <f>'80Nm 33mm 2.28m-min'!K16</f>
        <v>33.869999999999997</v>
      </c>
      <c r="M119" s="24" t="str">
        <f>'80Nm 33mm 2.28m-min'!L16</f>
        <v>Acciaio inox</v>
      </c>
      <c r="N119" s="25">
        <f>'80Nm 33mm 2.28m-min'!M16</f>
        <v>240.9</v>
      </c>
      <c r="O119" s="37">
        <f>'80Nm 33mm 2.28m-min'!N16</f>
        <v>80</v>
      </c>
      <c r="P119" s="41">
        <f>'80Nm 33mm 2.28m-min'!O16</f>
        <v>33</v>
      </c>
      <c r="Q119" s="46">
        <f>'80Nm 33mm 2.28m-min'!P16</f>
        <v>2.2810000000000001</v>
      </c>
      <c r="R119" s="14">
        <f>'80Nm 33mm 2.28m-min'!Q16</f>
        <v>385</v>
      </c>
      <c r="S119" s="26">
        <f>'80Nm 33mm 2.28m-min'!R16</f>
        <v>1</v>
      </c>
      <c r="T119" s="24"/>
      <c r="U119" s="24"/>
    </row>
    <row r="120" spans="1:21" hidden="1" x14ac:dyDescent="0.25">
      <c r="A120" s="24">
        <f>'120Nm 22mm 1.52m-min'!A16</f>
        <v>13196219</v>
      </c>
      <c r="B120" s="51">
        <f>Table15[[#This Row],[Durata d''esercizio min. Doppie corse]]/(Cycle_max*60*24)</f>
        <v>261.82974206349206</v>
      </c>
      <c r="C120" s="49">
        <f>'120Nm 22mm 1.52m-min'!B16</f>
        <v>0.77600000000000002</v>
      </c>
      <c r="D120" s="24" t="str">
        <f>'120Nm 22mm 1.52m-min'!C16</f>
        <v>Tr30x6</v>
      </c>
      <c r="E120" s="24" t="str">
        <f>'120Nm 22mm 1.52m-min'!D16</f>
        <v>Tr</v>
      </c>
      <c r="F120" s="35">
        <f>'120Nm 22mm 1.52m-min'!E16</f>
        <v>30</v>
      </c>
      <c r="G120" s="14" t="e">
        <f>'120Nm 22mm 1.52m-min'!F16</f>
        <v>#N/A</v>
      </c>
      <c r="H120" s="41">
        <f>'120Nm 22mm 1.52m-min'!G16</f>
        <v>6</v>
      </c>
      <c r="I120" s="24" t="str">
        <f>'120Nm 22mm 1.52m-min'!H16</f>
        <v>J</v>
      </c>
      <c r="J120" s="35">
        <f>'120Nm 22mm 1.52m-min'!I16</f>
        <v>38</v>
      </c>
      <c r="K120" s="35">
        <f>'120Nm 22mm 1.52m-min'!J16</f>
        <v>46</v>
      </c>
      <c r="L120" s="25">
        <f>'120Nm 22mm 1.52m-min'!K16</f>
        <v>29.79</v>
      </c>
      <c r="M120" s="24" t="str">
        <f>'120Nm 22mm 1.52m-min'!L16</f>
        <v>Acciaio inox</v>
      </c>
      <c r="N120" s="25">
        <f>'120Nm 22mm 1.52m-min'!M16</f>
        <v>240.9</v>
      </c>
      <c r="O120" s="37">
        <f>'120Nm 22mm 1.52m-min'!N16</f>
        <v>120</v>
      </c>
      <c r="P120" s="41">
        <f>'120Nm 22mm 1.52m-min'!O16</f>
        <v>22</v>
      </c>
      <c r="Q120" s="46">
        <f>'120Nm 22mm 1.52m-min'!P16</f>
        <v>1.5209999999999999</v>
      </c>
      <c r="R120" s="14">
        <f>'120Nm 22mm 1.52m-min'!Q16</f>
        <v>256.66666666666669</v>
      </c>
      <c r="S120" s="26">
        <f>'120Nm 22mm 1.52m-min'!R16</f>
        <v>1</v>
      </c>
      <c r="T120" s="24"/>
      <c r="U120" s="24"/>
    </row>
    <row r="121" spans="1:21" hidden="1" x14ac:dyDescent="0.25">
      <c r="A121" s="24">
        <f>'120Nm 22mm 1.52m-min'!A17</f>
        <v>13196219</v>
      </c>
      <c r="B121" s="51">
        <f>Table15[[#This Row],[Durata d''esercizio min. Doppie corse]]/(Cycle_max*60*24)</f>
        <v>261.82974206349206</v>
      </c>
      <c r="C121" s="49">
        <f>'120Nm 22mm 1.52m-min'!B17</f>
        <v>0.77600000000000002</v>
      </c>
      <c r="D121" s="24" t="str">
        <f>'120Nm 22mm 1.52m-min'!C17</f>
        <v>Tr30x6</v>
      </c>
      <c r="E121" s="24" t="str">
        <f>'120Nm 22mm 1.52m-min'!D17</f>
        <v>Tr</v>
      </c>
      <c r="F121" s="35">
        <f>'120Nm 22mm 1.52m-min'!E17</f>
        <v>30</v>
      </c>
      <c r="G121" s="14" t="e">
        <f>'120Nm 22mm 1.52m-min'!F17</f>
        <v>#N/A</v>
      </c>
      <c r="H121" s="41">
        <f>'120Nm 22mm 1.52m-min'!G17</f>
        <v>6</v>
      </c>
      <c r="I121" s="24" t="str">
        <f>'120Nm 22mm 1.52m-min'!H17</f>
        <v>J</v>
      </c>
      <c r="J121" s="35">
        <f>'120Nm 22mm 1.52m-min'!I17</f>
        <v>45</v>
      </c>
      <c r="K121" s="35">
        <f>'120Nm 22mm 1.52m-min'!J17</f>
        <v>46</v>
      </c>
      <c r="L121" s="25">
        <f>'120Nm 22mm 1.52m-min'!K17</f>
        <v>33.869999999999997</v>
      </c>
      <c r="M121" s="24" t="str">
        <f>'120Nm 22mm 1.52m-min'!L17</f>
        <v>Acciaio inox</v>
      </c>
      <c r="N121" s="25">
        <f>'120Nm 22mm 1.52m-min'!M17</f>
        <v>240.9</v>
      </c>
      <c r="O121" s="37">
        <f>'120Nm 22mm 1.52m-min'!N17</f>
        <v>120</v>
      </c>
      <c r="P121" s="41">
        <f>'120Nm 22mm 1.52m-min'!O17</f>
        <v>22</v>
      </c>
      <c r="Q121" s="46">
        <f>'120Nm 22mm 1.52m-min'!P17</f>
        <v>1.5209999999999999</v>
      </c>
      <c r="R121" s="14">
        <f>'120Nm 22mm 1.52m-min'!Q17</f>
        <v>256.66666666666669</v>
      </c>
      <c r="S121" s="26">
        <f>'120Nm 22mm 1.52m-min'!R17</f>
        <v>1</v>
      </c>
      <c r="T121" s="24"/>
      <c r="U121" s="24"/>
    </row>
    <row r="122" spans="1:21" hidden="1" x14ac:dyDescent="0.25">
      <c r="A122" s="24">
        <f>'240Nm 11mm 0.76m-min'!A16</f>
        <v>13196219</v>
      </c>
      <c r="B122" s="51">
        <f>Table15[[#This Row],[Durata d''esercizio min. Doppie corse]]/(Cycle_max*60*24)</f>
        <v>261.82974206349206</v>
      </c>
      <c r="C122" s="49">
        <f>'240Nm 11mm 0.76m-min'!B16</f>
        <v>1.492</v>
      </c>
      <c r="D122" s="24" t="str">
        <f>'240Nm 11mm 0.76m-min'!C16</f>
        <v>Tr30x6</v>
      </c>
      <c r="E122" s="24" t="str">
        <f>'240Nm 11mm 0.76m-min'!D16</f>
        <v>Tr</v>
      </c>
      <c r="F122" s="35">
        <f>'240Nm 11mm 0.76m-min'!E16</f>
        <v>30</v>
      </c>
      <c r="G122" s="14" t="e">
        <f>'240Nm 11mm 0.76m-min'!F16</f>
        <v>#N/A</v>
      </c>
      <c r="H122" s="41">
        <f>'240Nm 11mm 0.76m-min'!G16</f>
        <v>6</v>
      </c>
      <c r="I122" s="24" t="str">
        <f>'240Nm 11mm 0.76m-min'!H16</f>
        <v>J</v>
      </c>
      <c r="J122" s="35">
        <f>'240Nm 11mm 0.76m-min'!I16</f>
        <v>38</v>
      </c>
      <c r="K122" s="35">
        <f>'240Nm 11mm 0.76m-min'!J16</f>
        <v>46</v>
      </c>
      <c r="L122" s="25">
        <f>'240Nm 11mm 0.76m-min'!K16</f>
        <v>29.79</v>
      </c>
      <c r="M122" s="24" t="str">
        <f>'240Nm 11mm 0.76m-min'!L16</f>
        <v>Acciaio inox</v>
      </c>
      <c r="N122" s="25">
        <f>'240Nm 11mm 0.76m-min'!M16</f>
        <v>240.9</v>
      </c>
      <c r="O122" s="37">
        <f>'240Nm 11mm 0.76m-min'!N16</f>
        <v>240</v>
      </c>
      <c r="P122" s="41">
        <f>'240Nm 11mm 0.76m-min'!O16</f>
        <v>11</v>
      </c>
      <c r="Q122" s="46">
        <f>'240Nm 11mm 0.76m-min'!P16</f>
        <v>0.76049999999999995</v>
      </c>
      <c r="R122" s="14">
        <f>'240Nm 11mm 0.76m-min'!Q16</f>
        <v>128.33333333333334</v>
      </c>
      <c r="S122" s="26">
        <f>'240Nm 11mm 0.76m-min'!R16</f>
        <v>1</v>
      </c>
      <c r="T122" s="24"/>
      <c r="U122" s="24"/>
    </row>
    <row r="123" spans="1:21" hidden="1" x14ac:dyDescent="0.25">
      <c r="A123" s="24">
        <f>'240Nm 11mm 0.76m-min'!A17</f>
        <v>13196219</v>
      </c>
      <c r="B123" s="51">
        <f>Table15[[#This Row],[Durata d''esercizio min. Doppie corse]]/(Cycle_max*60*24)</f>
        <v>261.82974206349206</v>
      </c>
      <c r="C123" s="49">
        <f>'240Nm 11mm 0.76m-min'!B17</f>
        <v>1.492</v>
      </c>
      <c r="D123" s="24" t="str">
        <f>'240Nm 11mm 0.76m-min'!C17</f>
        <v>Tr30x6</v>
      </c>
      <c r="E123" s="24" t="str">
        <f>'240Nm 11mm 0.76m-min'!D17</f>
        <v>Tr</v>
      </c>
      <c r="F123" s="35">
        <f>'240Nm 11mm 0.76m-min'!E17</f>
        <v>30</v>
      </c>
      <c r="G123" s="14" t="e">
        <f>'240Nm 11mm 0.76m-min'!F17</f>
        <v>#N/A</v>
      </c>
      <c r="H123" s="41">
        <f>'240Nm 11mm 0.76m-min'!G17</f>
        <v>6</v>
      </c>
      <c r="I123" s="24" t="str">
        <f>'240Nm 11mm 0.76m-min'!H17</f>
        <v>J</v>
      </c>
      <c r="J123" s="35">
        <f>'240Nm 11mm 0.76m-min'!I17</f>
        <v>45</v>
      </c>
      <c r="K123" s="35">
        <f>'240Nm 11mm 0.76m-min'!J17</f>
        <v>46</v>
      </c>
      <c r="L123" s="25">
        <f>'240Nm 11mm 0.76m-min'!K17</f>
        <v>33.869999999999997</v>
      </c>
      <c r="M123" s="24" t="str">
        <f>'240Nm 11mm 0.76m-min'!L17</f>
        <v>Acciaio inox</v>
      </c>
      <c r="N123" s="25">
        <f>'240Nm 11mm 0.76m-min'!M17</f>
        <v>240.9</v>
      </c>
      <c r="O123" s="37">
        <f>'240Nm 11mm 0.76m-min'!N17</f>
        <v>240</v>
      </c>
      <c r="P123" s="41">
        <f>'240Nm 11mm 0.76m-min'!O17</f>
        <v>11</v>
      </c>
      <c r="Q123" s="46">
        <f>'240Nm 11mm 0.76m-min'!P17</f>
        <v>0.76049999999999995</v>
      </c>
      <c r="R123" s="14">
        <f>'240Nm 11mm 0.76m-min'!Q17</f>
        <v>128.33333333333334</v>
      </c>
      <c r="S123" s="26">
        <f>'240Nm 11mm 0.76m-min'!R17</f>
        <v>1</v>
      </c>
      <c r="T123" s="24"/>
      <c r="U123" s="24"/>
    </row>
    <row r="124" spans="1:21" hidden="1" x14ac:dyDescent="0.25">
      <c r="A124" s="24">
        <f>'80Nm 33mm 2.28m-min'!A17</f>
        <v>12567828</v>
      </c>
      <c r="B124" s="51">
        <f>Table15[[#This Row],[Durata d''esercizio min. Doppie corse]]/(Cycle_max*60*24)</f>
        <v>249.36166666666668</v>
      </c>
      <c r="C124" s="49">
        <f>'80Nm 33mm 2.28m-min'!B17</f>
        <v>0.53700000000000003</v>
      </c>
      <c r="D124" s="24" t="str">
        <f>'80Nm 33mm 2.28m-min'!C17</f>
        <v>Tr30x6</v>
      </c>
      <c r="E124" s="24" t="str">
        <f>'80Nm 33mm 2.28m-min'!D17</f>
        <v>Tr</v>
      </c>
      <c r="F124" s="35">
        <f>'80Nm 33mm 2.28m-min'!E17</f>
        <v>30</v>
      </c>
      <c r="G124" s="14" t="e">
        <f>'80Nm 33mm 2.28m-min'!F17</f>
        <v>#N/A</v>
      </c>
      <c r="H124" s="41">
        <f>'80Nm 33mm 2.28m-min'!G17</f>
        <v>6</v>
      </c>
      <c r="I124" s="24" t="str">
        <f>'80Nm 33mm 2.28m-min'!H17</f>
        <v>W300</v>
      </c>
      <c r="J124" s="35">
        <f>'80Nm 33mm 2.28m-min'!I17</f>
        <v>38</v>
      </c>
      <c r="K124" s="35">
        <f>'80Nm 33mm 2.28m-min'!J17</f>
        <v>46</v>
      </c>
      <c r="L124" s="25">
        <f>'80Nm 33mm 2.28m-min'!K17</f>
        <v>37.39</v>
      </c>
      <c r="M124" s="24" t="str">
        <f>'80Nm 33mm 2.28m-min'!L17</f>
        <v>Acciaio inox</v>
      </c>
      <c r="N124" s="25">
        <f>'80Nm 33mm 2.28m-min'!M17</f>
        <v>240.9</v>
      </c>
      <c r="O124" s="37">
        <f>'80Nm 33mm 2.28m-min'!N17</f>
        <v>80</v>
      </c>
      <c r="P124" s="41">
        <f>'80Nm 33mm 2.28m-min'!O17</f>
        <v>33</v>
      </c>
      <c r="Q124" s="46">
        <f>'80Nm 33mm 2.28m-min'!P17</f>
        <v>2.2810000000000001</v>
      </c>
      <c r="R124" s="14">
        <f>'80Nm 33mm 2.28m-min'!Q17</f>
        <v>385</v>
      </c>
      <c r="S124" s="26">
        <f>'80Nm 33mm 2.28m-min'!R17</f>
        <v>1</v>
      </c>
      <c r="T124" s="24"/>
      <c r="U124" s="24"/>
    </row>
    <row r="125" spans="1:21" hidden="1" x14ac:dyDescent="0.25">
      <c r="A125" s="24">
        <f>'80Nm 33mm 2.28m-min'!A18</f>
        <v>12567828</v>
      </c>
      <c r="B125" s="51">
        <f>Table15[[#This Row],[Durata d''esercizio min. Doppie corse]]/(Cycle_max*60*24)</f>
        <v>249.36166666666668</v>
      </c>
      <c r="C125" s="49">
        <f>'80Nm 33mm 2.28m-min'!B18</f>
        <v>0.53700000000000003</v>
      </c>
      <c r="D125" s="24" t="str">
        <f>'80Nm 33mm 2.28m-min'!C18</f>
        <v>Tr30x6</v>
      </c>
      <c r="E125" s="24" t="str">
        <f>'80Nm 33mm 2.28m-min'!D18</f>
        <v>Tr</v>
      </c>
      <c r="F125" s="35">
        <f>'80Nm 33mm 2.28m-min'!E18</f>
        <v>30</v>
      </c>
      <c r="G125" s="14" t="e">
        <f>'80Nm 33mm 2.28m-min'!F18</f>
        <v>#N/A</v>
      </c>
      <c r="H125" s="41">
        <f>'80Nm 33mm 2.28m-min'!G18</f>
        <v>6</v>
      </c>
      <c r="I125" s="24" t="str">
        <f>'80Nm 33mm 2.28m-min'!H18</f>
        <v>W300</v>
      </c>
      <c r="J125" s="35">
        <f>'80Nm 33mm 2.28m-min'!I18</f>
        <v>45</v>
      </c>
      <c r="K125" s="35">
        <f>'80Nm 33mm 2.28m-min'!J18</f>
        <v>46</v>
      </c>
      <c r="L125" s="25">
        <f>'80Nm 33mm 2.28m-min'!K18</f>
        <v>43.4</v>
      </c>
      <c r="M125" s="24" t="str">
        <f>'80Nm 33mm 2.28m-min'!L18</f>
        <v>Acciaio inox</v>
      </c>
      <c r="N125" s="25">
        <f>'80Nm 33mm 2.28m-min'!M18</f>
        <v>240.9</v>
      </c>
      <c r="O125" s="37">
        <f>'80Nm 33mm 2.28m-min'!N18</f>
        <v>80</v>
      </c>
      <c r="P125" s="41">
        <f>'80Nm 33mm 2.28m-min'!O18</f>
        <v>33</v>
      </c>
      <c r="Q125" s="46">
        <f>'80Nm 33mm 2.28m-min'!P18</f>
        <v>2.2810000000000001</v>
      </c>
      <c r="R125" s="14">
        <f>'80Nm 33mm 2.28m-min'!Q18</f>
        <v>385</v>
      </c>
      <c r="S125" s="26">
        <f>'80Nm 33mm 2.28m-min'!R18</f>
        <v>1</v>
      </c>
      <c r="T125" s="24"/>
      <c r="U125" s="24"/>
    </row>
    <row r="126" spans="1:21" hidden="1" x14ac:dyDescent="0.25">
      <c r="A126" s="24">
        <f>'120Nm 22mm 1.52m-min'!A18</f>
        <v>12567828</v>
      </c>
      <c r="B126" s="51">
        <f>Table15[[#This Row],[Durata d''esercizio min. Doppie corse]]/(Cycle_max*60*24)</f>
        <v>249.36166666666668</v>
      </c>
      <c r="C126" s="49">
        <f>'120Nm 22mm 1.52m-min'!B18</f>
        <v>0.77600000000000002</v>
      </c>
      <c r="D126" s="24" t="str">
        <f>'120Nm 22mm 1.52m-min'!C18</f>
        <v>Tr30x6</v>
      </c>
      <c r="E126" s="24" t="str">
        <f>'120Nm 22mm 1.52m-min'!D18</f>
        <v>Tr</v>
      </c>
      <c r="F126" s="35">
        <f>'120Nm 22mm 1.52m-min'!E18</f>
        <v>30</v>
      </c>
      <c r="G126" s="14" t="e">
        <f>'120Nm 22mm 1.52m-min'!F18</f>
        <v>#N/A</v>
      </c>
      <c r="H126" s="41">
        <f>'120Nm 22mm 1.52m-min'!G18</f>
        <v>6</v>
      </c>
      <c r="I126" s="24" t="str">
        <f>'120Nm 22mm 1.52m-min'!H18</f>
        <v>W300</v>
      </c>
      <c r="J126" s="35">
        <f>'120Nm 22mm 1.52m-min'!I18</f>
        <v>38</v>
      </c>
      <c r="K126" s="35">
        <f>'120Nm 22mm 1.52m-min'!J18</f>
        <v>46</v>
      </c>
      <c r="L126" s="25">
        <f>'120Nm 22mm 1.52m-min'!K18</f>
        <v>37.39</v>
      </c>
      <c r="M126" s="24" t="str">
        <f>'120Nm 22mm 1.52m-min'!L18</f>
        <v>Acciaio inox</v>
      </c>
      <c r="N126" s="25">
        <f>'120Nm 22mm 1.52m-min'!M18</f>
        <v>240.9</v>
      </c>
      <c r="O126" s="37">
        <f>'120Nm 22mm 1.52m-min'!N18</f>
        <v>120</v>
      </c>
      <c r="P126" s="41">
        <f>'120Nm 22mm 1.52m-min'!O18</f>
        <v>22</v>
      </c>
      <c r="Q126" s="46">
        <f>'120Nm 22mm 1.52m-min'!P18</f>
        <v>1.5209999999999999</v>
      </c>
      <c r="R126" s="14">
        <f>'120Nm 22mm 1.52m-min'!Q18</f>
        <v>256.66666666666669</v>
      </c>
      <c r="S126" s="26">
        <f>'120Nm 22mm 1.52m-min'!R18</f>
        <v>1</v>
      </c>
      <c r="T126" s="24"/>
      <c r="U126" s="24"/>
    </row>
    <row r="127" spans="1:21" hidden="1" x14ac:dyDescent="0.25">
      <c r="A127" s="24">
        <f>'120Nm 22mm 1.52m-min'!A19</f>
        <v>12567828</v>
      </c>
      <c r="B127" s="51">
        <f>Table15[[#This Row],[Durata d''esercizio min. Doppie corse]]/(Cycle_max*60*24)</f>
        <v>249.36166666666668</v>
      </c>
      <c r="C127" s="49">
        <f>'120Nm 22mm 1.52m-min'!B19</f>
        <v>0.77600000000000002</v>
      </c>
      <c r="D127" s="24" t="str">
        <f>'120Nm 22mm 1.52m-min'!C19</f>
        <v>Tr30x6</v>
      </c>
      <c r="E127" s="24" t="str">
        <f>'120Nm 22mm 1.52m-min'!D19</f>
        <v>Tr</v>
      </c>
      <c r="F127" s="35">
        <f>'120Nm 22mm 1.52m-min'!E19</f>
        <v>30</v>
      </c>
      <c r="G127" s="14" t="e">
        <f>'120Nm 22mm 1.52m-min'!F19</f>
        <v>#N/A</v>
      </c>
      <c r="H127" s="41">
        <f>'120Nm 22mm 1.52m-min'!G19</f>
        <v>6</v>
      </c>
      <c r="I127" s="24" t="str">
        <f>'120Nm 22mm 1.52m-min'!H19</f>
        <v>W300</v>
      </c>
      <c r="J127" s="35">
        <f>'120Nm 22mm 1.52m-min'!I19</f>
        <v>45</v>
      </c>
      <c r="K127" s="35">
        <f>'120Nm 22mm 1.52m-min'!J19</f>
        <v>46</v>
      </c>
      <c r="L127" s="25">
        <f>'120Nm 22mm 1.52m-min'!K19</f>
        <v>43.4</v>
      </c>
      <c r="M127" s="24" t="str">
        <f>'120Nm 22mm 1.52m-min'!L19</f>
        <v>Acciaio inox</v>
      </c>
      <c r="N127" s="25">
        <f>'120Nm 22mm 1.52m-min'!M19</f>
        <v>240.9</v>
      </c>
      <c r="O127" s="37">
        <f>'120Nm 22mm 1.52m-min'!N19</f>
        <v>120</v>
      </c>
      <c r="P127" s="41">
        <f>'120Nm 22mm 1.52m-min'!O19</f>
        <v>22</v>
      </c>
      <c r="Q127" s="46">
        <f>'120Nm 22mm 1.52m-min'!P19</f>
        <v>1.5209999999999999</v>
      </c>
      <c r="R127" s="14">
        <f>'120Nm 22mm 1.52m-min'!Q19</f>
        <v>256.66666666666669</v>
      </c>
      <c r="S127" s="26">
        <f>'120Nm 22mm 1.52m-min'!R19</f>
        <v>1</v>
      </c>
      <c r="T127" s="24"/>
      <c r="U127" s="24"/>
    </row>
    <row r="128" spans="1:21" hidden="1" x14ac:dyDescent="0.25">
      <c r="A128" s="24">
        <f>'240Nm 11mm 0.76m-min'!A18</f>
        <v>12567828</v>
      </c>
      <c r="B128" s="51">
        <f>Table15[[#This Row],[Durata d''esercizio min. Doppie corse]]/(Cycle_max*60*24)</f>
        <v>249.36166666666668</v>
      </c>
      <c r="C128" s="49">
        <f>'240Nm 11mm 0.76m-min'!B18</f>
        <v>1.492</v>
      </c>
      <c r="D128" s="24" t="str">
        <f>'240Nm 11mm 0.76m-min'!C18</f>
        <v>Tr30x6</v>
      </c>
      <c r="E128" s="24" t="str">
        <f>'240Nm 11mm 0.76m-min'!D18</f>
        <v>Tr</v>
      </c>
      <c r="F128" s="35">
        <f>'240Nm 11mm 0.76m-min'!E18</f>
        <v>30</v>
      </c>
      <c r="G128" s="14" t="e">
        <f>'240Nm 11mm 0.76m-min'!F18</f>
        <v>#N/A</v>
      </c>
      <c r="H128" s="41">
        <f>'240Nm 11mm 0.76m-min'!G18</f>
        <v>6</v>
      </c>
      <c r="I128" s="24" t="str">
        <f>'240Nm 11mm 0.76m-min'!H18</f>
        <v>W300</v>
      </c>
      <c r="J128" s="35">
        <f>'240Nm 11mm 0.76m-min'!I18</f>
        <v>38</v>
      </c>
      <c r="K128" s="35">
        <f>'240Nm 11mm 0.76m-min'!J18</f>
        <v>46</v>
      </c>
      <c r="L128" s="25">
        <f>'240Nm 11mm 0.76m-min'!K18</f>
        <v>37.39</v>
      </c>
      <c r="M128" s="24" t="str">
        <f>'240Nm 11mm 0.76m-min'!L18</f>
        <v>Acciaio inox</v>
      </c>
      <c r="N128" s="25">
        <f>'240Nm 11mm 0.76m-min'!M18</f>
        <v>240.9</v>
      </c>
      <c r="O128" s="37">
        <f>'240Nm 11mm 0.76m-min'!N18</f>
        <v>240</v>
      </c>
      <c r="P128" s="41">
        <f>'240Nm 11mm 0.76m-min'!O18</f>
        <v>11</v>
      </c>
      <c r="Q128" s="46">
        <f>'240Nm 11mm 0.76m-min'!P18</f>
        <v>0.76049999999999995</v>
      </c>
      <c r="R128" s="14">
        <f>'240Nm 11mm 0.76m-min'!Q18</f>
        <v>128.33333333333334</v>
      </c>
      <c r="S128" s="26">
        <f>'240Nm 11mm 0.76m-min'!R18</f>
        <v>1</v>
      </c>
      <c r="T128" s="24"/>
      <c r="U128" s="24"/>
    </row>
    <row r="129" spans="1:21" hidden="1" x14ac:dyDescent="0.25">
      <c r="A129" s="24">
        <f>'240Nm 11mm 0.76m-min'!A19</f>
        <v>12567828</v>
      </c>
      <c r="B129" s="51">
        <f>Table15[[#This Row],[Durata d''esercizio min. Doppie corse]]/(Cycle_max*60*24)</f>
        <v>249.36166666666668</v>
      </c>
      <c r="C129" s="49">
        <f>'240Nm 11mm 0.76m-min'!B19</f>
        <v>1.492</v>
      </c>
      <c r="D129" s="24" t="str">
        <f>'240Nm 11mm 0.76m-min'!C19</f>
        <v>Tr30x6</v>
      </c>
      <c r="E129" s="24" t="str">
        <f>'240Nm 11mm 0.76m-min'!D19</f>
        <v>Tr</v>
      </c>
      <c r="F129" s="35">
        <f>'240Nm 11mm 0.76m-min'!E19</f>
        <v>30</v>
      </c>
      <c r="G129" s="14" t="e">
        <f>'240Nm 11mm 0.76m-min'!F19</f>
        <v>#N/A</v>
      </c>
      <c r="H129" s="41">
        <f>'240Nm 11mm 0.76m-min'!G19</f>
        <v>6</v>
      </c>
      <c r="I129" s="24" t="str">
        <f>'240Nm 11mm 0.76m-min'!H19</f>
        <v>W300</v>
      </c>
      <c r="J129" s="35">
        <f>'240Nm 11mm 0.76m-min'!I19</f>
        <v>45</v>
      </c>
      <c r="K129" s="35">
        <f>'240Nm 11mm 0.76m-min'!J19</f>
        <v>46</v>
      </c>
      <c r="L129" s="25">
        <f>'240Nm 11mm 0.76m-min'!K19</f>
        <v>43.4</v>
      </c>
      <c r="M129" s="24" t="str">
        <f>'240Nm 11mm 0.76m-min'!L19</f>
        <v>Acciaio inox</v>
      </c>
      <c r="N129" s="25">
        <f>'240Nm 11mm 0.76m-min'!M19</f>
        <v>240.9</v>
      </c>
      <c r="O129" s="37">
        <f>'240Nm 11mm 0.76m-min'!N19</f>
        <v>240</v>
      </c>
      <c r="P129" s="41">
        <f>'240Nm 11mm 0.76m-min'!O19</f>
        <v>11</v>
      </c>
      <c r="Q129" s="46">
        <f>'240Nm 11mm 0.76m-min'!P19</f>
        <v>0.76049999999999995</v>
      </c>
      <c r="R129" s="14">
        <f>'240Nm 11mm 0.76m-min'!Q19</f>
        <v>128.33333333333334</v>
      </c>
      <c r="S129" s="26">
        <f>'240Nm 11mm 0.76m-min'!R19</f>
        <v>1</v>
      </c>
      <c r="T129" s="24"/>
      <c r="U129" s="24"/>
    </row>
    <row r="130" spans="1:21" hidden="1" x14ac:dyDescent="0.25">
      <c r="A130" s="24">
        <f>'80Nm 33mm 2.28m-min'!A19</f>
        <v>11225584</v>
      </c>
      <c r="B130" s="51">
        <f>Table15[[#This Row],[Durata d''esercizio min. Doppie corse]]/(Cycle_max*60*24)</f>
        <v>222.72984126984127</v>
      </c>
      <c r="C130" s="49">
        <f>'80Nm 33mm 2.28m-min'!B19</f>
        <v>0.378</v>
      </c>
      <c r="D130" s="24" t="str">
        <f>'80Nm 33mm 2.28m-min'!C19</f>
        <v>Tr20x4</v>
      </c>
      <c r="E130" s="24" t="str">
        <f>'80Nm 33mm 2.28m-min'!D19</f>
        <v>Tr</v>
      </c>
      <c r="F130" s="35">
        <f>'80Nm 33mm 2.28m-min'!E19</f>
        <v>20</v>
      </c>
      <c r="G130" s="14" t="e">
        <f>'80Nm 33mm 2.28m-min'!F19</f>
        <v>#N/A</v>
      </c>
      <c r="H130" s="41">
        <f>'80Nm 33mm 2.28m-min'!G19</f>
        <v>4</v>
      </c>
      <c r="I130" s="24" t="str">
        <f>'80Nm 33mm 2.28m-min'!H19</f>
        <v>J200</v>
      </c>
      <c r="J130" s="35">
        <f>'80Nm 33mm 2.28m-min'!I19</f>
        <v>32</v>
      </c>
      <c r="K130" s="35">
        <f>'80Nm 33mm 2.28m-min'!J19</f>
        <v>44</v>
      </c>
      <c r="L130" s="25">
        <f>'80Nm 33mm 2.28m-min'!K19</f>
        <v>37.82</v>
      </c>
      <c r="M130" s="24" t="str">
        <f>'80Nm 33mm 2.28m-min'!L19</f>
        <v>Alluminio</v>
      </c>
      <c r="N130" s="25">
        <f>'80Nm 33mm 2.28m-min'!M19</f>
        <v>255</v>
      </c>
      <c r="O130" s="37">
        <f>'80Nm 33mm 2.28m-min'!N19</f>
        <v>80</v>
      </c>
      <c r="P130" s="41">
        <f>'80Nm 33mm 2.28m-min'!O19</f>
        <v>33</v>
      </c>
      <c r="Q130" s="46">
        <f>'80Nm 33mm 2.28m-min'!P19</f>
        <v>2.2810000000000001</v>
      </c>
      <c r="R130" s="14">
        <f>'80Nm 33mm 2.28m-min'!Q19</f>
        <v>577.5</v>
      </c>
      <c r="S130" s="26">
        <f>'80Nm 33mm 2.28m-min'!R19</f>
        <v>1</v>
      </c>
      <c r="T130" s="24"/>
      <c r="U130" s="24"/>
    </row>
    <row r="131" spans="1:21" hidden="1" x14ac:dyDescent="0.25">
      <c r="A131" s="24">
        <f>'120Nm 22mm 1.52m-min'!A20</f>
        <v>11225584</v>
      </c>
      <c r="B131" s="51">
        <f>Table15[[#This Row],[Durata d''esercizio min. Doppie corse]]/(Cycle_max*60*24)</f>
        <v>222.72984126984127</v>
      </c>
      <c r="C131" s="49">
        <f>'120Nm 22mm 1.52m-min'!B20</f>
        <v>0.53700000000000003</v>
      </c>
      <c r="D131" s="24" t="str">
        <f>'120Nm 22mm 1.52m-min'!C20</f>
        <v>Tr20x4</v>
      </c>
      <c r="E131" s="24" t="str">
        <f>'120Nm 22mm 1.52m-min'!D20</f>
        <v>Tr</v>
      </c>
      <c r="F131" s="35">
        <f>'120Nm 22mm 1.52m-min'!E20</f>
        <v>20</v>
      </c>
      <c r="G131" s="14" t="e">
        <f>'120Nm 22mm 1.52m-min'!F20</f>
        <v>#N/A</v>
      </c>
      <c r="H131" s="41">
        <f>'120Nm 22mm 1.52m-min'!G20</f>
        <v>4</v>
      </c>
      <c r="I131" s="24" t="str">
        <f>'120Nm 22mm 1.52m-min'!H20</f>
        <v>J200</v>
      </c>
      <c r="J131" s="35">
        <f>'120Nm 22mm 1.52m-min'!I20</f>
        <v>32</v>
      </c>
      <c r="K131" s="35">
        <f>'120Nm 22mm 1.52m-min'!J20</f>
        <v>44</v>
      </c>
      <c r="L131" s="25">
        <f>'120Nm 22mm 1.52m-min'!K20</f>
        <v>37.82</v>
      </c>
      <c r="M131" s="24" t="str">
        <f>'120Nm 22mm 1.52m-min'!L20</f>
        <v>Alluminio</v>
      </c>
      <c r="N131" s="25">
        <f>'120Nm 22mm 1.52m-min'!M20</f>
        <v>255</v>
      </c>
      <c r="O131" s="37">
        <f>'120Nm 22mm 1.52m-min'!N20</f>
        <v>120</v>
      </c>
      <c r="P131" s="41">
        <f>'120Nm 22mm 1.52m-min'!O20</f>
        <v>22</v>
      </c>
      <c r="Q131" s="46">
        <f>'120Nm 22mm 1.52m-min'!P20</f>
        <v>1.5209999999999999</v>
      </c>
      <c r="R131" s="14">
        <f>'120Nm 22mm 1.52m-min'!Q20</f>
        <v>385</v>
      </c>
      <c r="S131" s="26">
        <f>'120Nm 22mm 1.52m-min'!R20</f>
        <v>1</v>
      </c>
      <c r="T131" s="24"/>
      <c r="U131" s="24"/>
    </row>
    <row r="132" spans="1:21" hidden="1" x14ac:dyDescent="0.25">
      <c r="A132" s="24">
        <f>'240Nm 11mm 0.76m-min'!A20</f>
        <v>11225584</v>
      </c>
      <c r="B132" s="51">
        <f>Table15[[#This Row],[Durata d''esercizio min. Doppie corse]]/(Cycle_max*60*24)</f>
        <v>222.72984126984127</v>
      </c>
      <c r="C132" s="49">
        <f>'240Nm 11mm 0.76m-min'!B20</f>
        <v>1.0149999999999999</v>
      </c>
      <c r="D132" s="24" t="str">
        <f>'240Nm 11mm 0.76m-min'!C20</f>
        <v>Tr20x4</v>
      </c>
      <c r="E132" s="24" t="str">
        <f>'240Nm 11mm 0.76m-min'!D20</f>
        <v>Tr</v>
      </c>
      <c r="F132" s="35">
        <f>'240Nm 11mm 0.76m-min'!E20</f>
        <v>20</v>
      </c>
      <c r="G132" s="14" t="e">
        <f>'240Nm 11mm 0.76m-min'!F20</f>
        <v>#N/A</v>
      </c>
      <c r="H132" s="41">
        <f>'240Nm 11mm 0.76m-min'!G20</f>
        <v>4</v>
      </c>
      <c r="I132" s="24" t="str">
        <f>'240Nm 11mm 0.76m-min'!H20</f>
        <v>J200</v>
      </c>
      <c r="J132" s="35">
        <f>'240Nm 11mm 0.76m-min'!I20</f>
        <v>32</v>
      </c>
      <c r="K132" s="35">
        <f>'240Nm 11mm 0.76m-min'!J20</f>
        <v>44</v>
      </c>
      <c r="L132" s="25">
        <f>'240Nm 11mm 0.76m-min'!K20</f>
        <v>37.82</v>
      </c>
      <c r="M132" s="24" t="str">
        <f>'240Nm 11mm 0.76m-min'!L20</f>
        <v>Alluminio</v>
      </c>
      <c r="N132" s="25">
        <f>'240Nm 11mm 0.76m-min'!M20</f>
        <v>255</v>
      </c>
      <c r="O132" s="37">
        <f>'240Nm 11mm 0.76m-min'!N20</f>
        <v>240</v>
      </c>
      <c r="P132" s="41">
        <f>'240Nm 11mm 0.76m-min'!O20</f>
        <v>11</v>
      </c>
      <c r="Q132" s="46">
        <f>'240Nm 11mm 0.76m-min'!P20</f>
        <v>0.76049999999999995</v>
      </c>
      <c r="R132" s="14">
        <f>'240Nm 11mm 0.76m-min'!Q20</f>
        <v>192.5</v>
      </c>
      <c r="S132" s="26">
        <f>'240Nm 11mm 0.76m-min'!R20</f>
        <v>1</v>
      </c>
      <c r="T132" s="24"/>
      <c r="U132" s="24"/>
    </row>
    <row r="133" spans="1:21" hidden="1" x14ac:dyDescent="0.25">
      <c r="A133" s="24">
        <f>'80Nm 33mm 2.28m-min'!A20</f>
        <v>10381759</v>
      </c>
      <c r="B133" s="51">
        <f>Table15[[#This Row],[Durata d''esercizio min. Doppie corse]]/(Cycle_max*60*24)</f>
        <v>205.98728174603175</v>
      </c>
      <c r="C133" s="49">
        <f>'80Nm 33mm 2.28m-min'!B20</f>
        <v>0.45800000000000002</v>
      </c>
      <c r="D133" s="24" t="str">
        <f>'80Nm 33mm 2.28m-min'!C20</f>
        <v>Tr28x5</v>
      </c>
      <c r="E133" s="24" t="str">
        <f>'80Nm 33mm 2.28m-min'!D20</f>
        <v>Tr</v>
      </c>
      <c r="F133" s="35">
        <f>'80Nm 33mm 2.28m-min'!E20</f>
        <v>28</v>
      </c>
      <c r="G133" s="14" t="e">
        <f>'80Nm 33mm 2.28m-min'!F20</f>
        <v>#N/A</v>
      </c>
      <c r="H133" s="41">
        <f>'80Nm 33mm 2.28m-min'!G20</f>
        <v>5</v>
      </c>
      <c r="I133" s="24" t="str">
        <f>'80Nm 33mm 2.28m-min'!H20</f>
        <v>J</v>
      </c>
      <c r="J133" s="35">
        <f>'80Nm 33mm 2.28m-min'!I20</f>
        <v>38</v>
      </c>
      <c r="K133" s="35">
        <f>'80Nm 33mm 2.28m-min'!J20</f>
        <v>46</v>
      </c>
      <c r="L133" s="25">
        <f>'80Nm 33mm 2.28m-min'!K20</f>
        <v>25.1</v>
      </c>
      <c r="M133" s="24" t="str">
        <f>'80Nm 33mm 2.28m-min'!L20</f>
        <v>Acciaio inox</v>
      </c>
      <c r="N133" s="25">
        <f>'80Nm 33mm 2.28m-min'!M20</f>
        <v>194.9</v>
      </c>
      <c r="O133" s="37">
        <f>'80Nm 33mm 2.28m-min'!N20</f>
        <v>80</v>
      </c>
      <c r="P133" s="41">
        <f>'80Nm 33mm 2.28m-min'!O20</f>
        <v>33</v>
      </c>
      <c r="Q133" s="46">
        <f>'80Nm 33mm 2.28m-min'!P20</f>
        <v>2.2810000000000001</v>
      </c>
      <c r="R133" s="14">
        <f>'80Nm 33mm 2.28m-min'!Q20</f>
        <v>462</v>
      </c>
      <c r="S133" s="26">
        <f>'80Nm 33mm 2.28m-min'!R20</f>
        <v>1</v>
      </c>
      <c r="T133" s="24"/>
      <c r="U133" s="24"/>
    </row>
    <row r="134" spans="1:21" hidden="1" x14ac:dyDescent="0.25">
      <c r="A134" s="24">
        <f>'120Nm 22mm 1.52m-min'!A21</f>
        <v>10381759</v>
      </c>
      <c r="B134" s="51">
        <f>Table15[[#This Row],[Durata d''esercizio min. Doppie corse]]/(Cycle_max*60*24)</f>
        <v>205.98728174603175</v>
      </c>
      <c r="C134" s="49">
        <f>'120Nm 22mm 1.52m-min'!B21</f>
        <v>0.65700000000000003</v>
      </c>
      <c r="D134" s="24" t="str">
        <f>'120Nm 22mm 1.52m-min'!C21</f>
        <v>Tr28x5</v>
      </c>
      <c r="E134" s="24" t="str">
        <f>'120Nm 22mm 1.52m-min'!D21</f>
        <v>Tr</v>
      </c>
      <c r="F134" s="35">
        <f>'120Nm 22mm 1.52m-min'!E21</f>
        <v>28</v>
      </c>
      <c r="G134" s="14" t="e">
        <f>'120Nm 22mm 1.52m-min'!F21</f>
        <v>#N/A</v>
      </c>
      <c r="H134" s="41">
        <f>'120Nm 22mm 1.52m-min'!G21</f>
        <v>5</v>
      </c>
      <c r="I134" s="24" t="str">
        <f>'120Nm 22mm 1.52m-min'!H21</f>
        <v>J</v>
      </c>
      <c r="J134" s="35">
        <f>'120Nm 22mm 1.52m-min'!I21</f>
        <v>38</v>
      </c>
      <c r="K134" s="35">
        <f>'120Nm 22mm 1.52m-min'!J21</f>
        <v>46</v>
      </c>
      <c r="L134" s="25">
        <f>'120Nm 22mm 1.52m-min'!K21</f>
        <v>25.1</v>
      </c>
      <c r="M134" s="24" t="str">
        <f>'120Nm 22mm 1.52m-min'!L21</f>
        <v>Acciaio inox</v>
      </c>
      <c r="N134" s="25">
        <f>'120Nm 22mm 1.52m-min'!M21</f>
        <v>194.9</v>
      </c>
      <c r="O134" s="37">
        <f>'120Nm 22mm 1.52m-min'!N21</f>
        <v>120</v>
      </c>
      <c r="P134" s="41">
        <f>'120Nm 22mm 1.52m-min'!O21</f>
        <v>22</v>
      </c>
      <c r="Q134" s="46">
        <f>'120Nm 22mm 1.52m-min'!P21</f>
        <v>1.5209999999999999</v>
      </c>
      <c r="R134" s="14">
        <f>'120Nm 22mm 1.52m-min'!Q21</f>
        <v>308</v>
      </c>
      <c r="S134" s="26">
        <f>'120Nm 22mm 1.52m-min'!R21</f>
        <v>1</v>
      </c>
      <c r="T134" s="24"/>
      <c r="U134" s="24"/>
    </row>
    <row r="135" spans="1:21" hidden="1" x14ac:dyDescent="0.25">
      <c r="A135" s="24">
        <f>'240Nm 11mm 0.76m-min'!A21</f>
        <v>10381759</v>
      </c>
      <c r="B135" s="51">
        <f>Table15[[#This Row],[Durata d''esercizio min. Doppie corse]]/(Cycle_max*60*24)</f>
        <v>205.98728174603175</v>
      </c>
      <c r="C135" s="49">
        <f>'240Nm 11mm 0.76m-min'!B21</f>
        <v>1.254</v>
      </c>
      <c r="D135" s="24" t="str">
        <f>'240Nm 11mm 0.76m-min'!C21</f>
        <v>Tr28x5</v>
      </c>
      <c r="E135" s="24" t="str">
        <f>'240Nm 11mm 0.76m-min'!D21</f>
        <v>Tr</v>
      </c>
      <c r="F135" s="35">
        <f>'240Nm 11mm 0.76m-min'!E21</f>
        <v>28</v>
      </c>
      <c r="G135" s="14" t="e">
        <f>'240Nm 11mm 0.76m-min'!F21</f>
        <v>#N/A</v>
      </c>
      <c r="H135" s="41">
        <f>'240Nm 11mm 0.76m-min'!G21</f>
        <v>5</v>
      </c>
      <c r="I135" s="24" t="str">
        <f>'240Nm 11mm 0.76m-min'!H21</f>
        <v>J</v>
      </c>
      <c r="J135" s="35">
        <f>'240Nm 11mm 0.76m-min'!I21</f>
        <v>38</v>
      </c>
      <c r="K135" s="35">
        <f>'240Nm 11mm 0.76m-min'!J21</f>
        <v>46</v>
      </c>
      <c r="L135" s="25">
        <f>'240Nm 11mm 0.76m-min'!K21</f>
        <v>25.1</v>
      </c>
      <c r="M135" s="24" t="str">
        <f>'240Nm 11mm 0.76m-min'!L21</f>
        <v>Acciaio inox</v>
      </c>
      <c r="N135" s="25">
        <f>'240Nm 11mm 0.76m-min'!M21</f>
        <v>194.9</v>
      </c>
      <c r="O135" s="37">
        <f>'240Nm 11mm 0.76m-min'!N21</f>
        <v>240</v>
      </c>
      <c r="P135" s="41">
        <f>'240Nm 11mm 0.76m-min'!O21</f>
        <v>11</v>
      </c>
      <c r="Q135" s="46">
        <f>'240Nm 11mm 0.76m-min'!P21</f>
        <v>0.76049999999999995</v>
      </c>
      <c r="R135" s="14">
        <f>'240Nm 11mm 0.76m-min'!Q21</f>
        <v>154</v>
      </c>
      <c r="S135" s="26">
        <f>'240Nm 11mm 0.76m-min'!R21</f>
        <v>1</v>
      </c>
      <c r="T135" s="24"/>
      <c r="U135" s="24"/>
    </row>
    <row r="136" spans="1:21" hidden="1" x14ac:dyDescent="0.25">
      <c r="A136" s="24">
        <f>'80Nm 33mm 2.28m-min'!A21</f>
        <v>10257824</v>
      </c>
      <c r="B136" s="51">
        <f>Table15[[#This Row],[Durata d''esercizio min. Doppie corse]]/(Cycle_max*60*24)</f>
        <v>203.52825396825398</v>
      </c>
      <c r="C136" s="49">
        <f>'80Nm 33mm 2.28m-min'!B21</f>
        <v>0.64900000000000002</v>
      </c>
      <c r="D136" s="24" t="str">
        <f>'80Nm 33mm 2.28m-min'!C21</f>
        <v>Ds20x20</v>
      </c>
      <c r="E136" s="24" t="str">
        <f>'80Nm 33mm 2.28m-min'!D21</f>
        <v>Ds</v>
      </c>
      <c r="F136" s="35">
        <f>'80Nm 33mm 2.28m-min'!E21</f>
        <v>20</v>
      </c>
      <c r="G136" s="14" t="e">
        <f>'80Nm 33mm 2.28m-min'!F21</f>
        <v>#N/A</v>
      </c>
      <c r="H136" s="41">
        <f>'80Nm 33mm 2.28m-min'!G21</f>
        <v>20</v>
      </c>
      <c r="I136" s="24" t="str">
        <f>'80Nm 33mm 2.28m-min'!H21</f>
        <v>J</v>
      </c>
      <c r="J136" s="35">
        <f>'80Nm 33mm 2.28m-min'!I21</f>
        <v>32</v>
      </c>
      <c r="K136" s="35">
        <f>'80Nm 33mm 2.28m-min'!J21</f>
        <v>44</v>
      </c>
      <c r="L136" s="25">
        <f>'80Nm 33mm 2.28m-min'!K21</f>
        <v>33.28</v>
      </c>
      <c r="M136" s="24" t="str">
        <f>'80Nm 33mm 2.28m-min'!L21</f>
        <v>Alluminio</v>
      </c>
      <c r="N136" s="25">
        <f>'80Nm 33mm 2.28m-min'!M21</f>
        <v>270</v>
      </c>
      <c r="O136" s="37">
        <f>'80Nm 33mm 2.28m-min'!N21</f>
        <v>80</v>
      </c>
      <c r="P136" s="41">
        <f>'80Nm 33mm 2.28m-min'!O21</f>
        <v>33</v>
      </c>
      <c r="Q136" s="46">
        <f>'80Nm 33mm 2.28m-min'!P21</f>
        <v>2.2810000000000001</v>
      </c>
      <c r="R136" s="14">
        <f>'80Nm 33mm 2.28m-min'!Q21</f>
        <v>115.5</v>
      </c>
      <c r="S136" s="26">
        <f>'80Nm 33mm 2.28m-min'!R21</f>
        <v>1</v>
      </c>
      <c r="T136" s="24"/>
      <c r="U136" s="24"/>
    </row>
    <row r="137" spans="1:21" hidden="1" x14ac:dyDescent="0.25">
      <c r="A137" s="24">
        <f>'80Nm 33mm 2.28m-min'!A22</f>
        <v>10257824</v>
      </c>
      <c r="B137" s="51">
        <f>Table15[[#This Row],[Durata d''esercizio min. Doppie corse]]/(Cycle_max*60*24)</f>
        <v>203.52825396825398</v>
      </c>
      <c r="C137" s="49">
        <f>'80Nm 33mm 2.28m-min'!B22</f>
        <v>0.64900000000000002</v>
      </c>
      <c r="D137" s="24" t="str">
        <f>'80Nm 33mm 2.28m-min'!C22</f>
        <v>Ds20x20</v>
      </c>
      <c r="E137" s="24" t="str">
        <f>'80Nm 33mm 2.28m-min'!D22</f>
        <v>Ds</v>
      </c>
      <c r="F137" s="35">
        <f>'80Nm 33mm 2.28m-min'!E22</f>
        <v>20</v>
      </c>
      <c r="G137" s="14" t="e">
        <f>'80Nm 33mm 2.28m-min'!F22</f>
        <v>#N/A</v>
      </c>
      <c r="H137" s="41">
        <f>'80Nm 33mm 2.28m-min'!G22</f>
        <v>20</v>
      </c>
      <c r="I137" s="24" t="str">
        <f>'80Nm 33mm 2.28m-min'!H22</f>
        <v>J</v>
      </c>
      <c r="J137" s="35">
        <f>'80Nm 33mm 2.28m-min'!I22</f>
        <v>32</v>
      </c>
      <c r="K137" s="35">
        <f>'80Nm 33mm 2.28m-min'!J22</f>
        <v>44</v>
      </c>
      <c r="L137" s="25">
        <f>'80Nm 33mm 2.28m-min'!K22</f>
        <v>33.28</v>
      </c>
      <c r="M137" s="24" t="str">
        <f>'80Nm 33mm 2.28m-min'!L22</f>
        <v>Acciaio inox</v>
      </c>
      <c r="N137" s="25">
        <f>'80Nm 33mm 2.28m-min'!M22</f>
        <v>154.97999999999999</v>
      </c>
      <c r="O137" s="37">
        <f>'80Nm 33mm 2.28m-min'!N22</f>
        <v>80</v>
      </c>
      <c r="P137" s="41">
        <f>'80Nm 33mm 2.28m-min'!O22</f>
        <v>33</v>
      </c>
      <c r="Q137" s="46">
        <f>'80Nm 33mm 2.28m-min'!P22</f>
        <v>2.2810000000000001</v>
      </c>
      <c r="R137" s="14">
        <f>'80Nm 33mm 2.28m-min'!Q22</f>
        <v>115.5</v>
      </c>
      <c r="S137" s="26">
        <f>'80Nm 33mm 2.28m-min'!R22</f>
        <v>1</v>
      </c>
      <c r="T137" s="24"/>
      <c r="U137" s="24"/>
    </row>
    <row r="138" spans="1:21" hidden="1" x14ac:dyDescent="0.25">
      <c r="A138" s="24">
        <f>'120Nm 22mm 1.52m-min'!A22</f>
        <v>10257824</v>
      </c>
      <c r="B138" s="51">
        <f>Table15[[#This Row],[Durata d''esercizio min. Doppie corse]]/(Cycle_max*60*24)</f>
        <v>203.52825396825398</v>
      </c>
      <c r="C138" s="49">
        <f>'120Nm 22mm 1.52m-min'!B22</f>
        <v>0.94399999999999995</v>
      </c>
      <c r="D138" s="24" t="str">
        <f>'120Nm 22mm 1.52m-min'!C22</f>
        <v>Ds20x20</v>
      </c>
      <c r="E138" s="24" t="str">
        <f>'120Nm 22mm 1.52m-min'!D22</f>
        <v>Ds</v>
      </c>
      <c r="F138" s="35">
        <f>'120Nm 22mm 1.52m-min'!E22</f>
        <v>20</v>
      </c>
      <c r="G138" s="14" t="e">
        <f>'120Nm 22mm 1.52m-min'!F22</f>
        <v>#N/A</v>
      </c>
      <c r="H138" s="41">
        <f>'120Nm 22mm 1.52m-min'!G22</f>
        <v>20</v>
      </c>
      <c r="I138" s="24" t="str">
        <f>'120Nm 22mm 1.52m-min'!H22</f>
        <v>J</v>
      </c>
      <c r="J138" s="35">
        <f>'120Nm 22mm 1.52m-min'!I22</f>
        <v>32</v>
      </c>
      <c r="K138" s="35">
        <f>'120Nm 22mm 1.52m-min'!J22</f>
        <v>44</v>
      </c>
      <c r="L138" s="25">
        <f>'120Nm 22mm 1.52m-min'!K22</f>
        <v>33.28</v>
      </c>
      <c r="M138" s="24" t="str">
        <f>'120Nm 22mm 1.52m-min'!L22</f>
        <v>Alluminio</v>
      </c>
      <c r="N138" s="25">
        <f>'120Nm 22mm 1.52m-min'!M22</f>
        <v>270</v>
      </c>
      <c r="O138" s="37">
        <f>'120Nm 22mm 1.52m-min'!N22</f>
        <v>120</v>
      </c>
      <c r="P138" s="41">
        <f>'120Nm 22mm 1.52m-min'!O22</f>
        <v>22</v>
      </c>
      <c r="Q138" s="46">
        <f>'120Nm 22mm 1.52m-min'!P22</f>
        <v>1.5209999999999999</v>
      </c>
      <c r="R138" s="14">
        <f>'120Nm 22mm 1.52m-min'!Q22</f>
        <v>77</v>
      </c>
      <c r="S138" s="26">
        <f>'120Nm 22mm 1.52m-min'!R22</f>
        <v>1</v>
      </c>
      <c r="T138" s="24"/>
      <c r="U138" s="24"/>
    </row>
    <row r="139" spans="1:21" hidden="1" x14ac:dyDescent="0.25">
      <c r="A139" s="24">
        <f>'120Nm 22mm 1.52m-min'!A23</f>
        <v>10257824</v>
      </c>
      <c r="B139" s="51">
        <f>Table15[[#This Row],[Durata d''esercizio min. Doppie corse]]/(Cycle_max*60*24)</f>
        <v>203.52825396825398</v>
      </c>
      <c r="C139" s="49">
        <f>'120Nm 22mm 1.52m-min'!B23</f>
        <v>0.94399999999999995</v>
      </c>
      <c r="D139" s="24" t="str">
        <f>'120Nm 22mm 1.52m-min'!C23</f>
        <v>Ds20x20</v>
      </c>
      <c r="E139" s="24" t="str">
        <f>'120Nm 22mm 1.52m-min'!D23</f>
        <v>Ds</v>
      </c>
      <c r="F139" s="35">
        <f>'120Nm 22mm 1.52m-min'!E23</f>
        <v>20</v>
      </c>
      <c r="G139" s="14" t="e">
        <f>'120Nm 22mm 1.52m-min'!F23</f>
        <v>#N/A</v>
      </c>
      <c r="H139" s="41">
        <f>'120Nm 22mm 1.52m-min'!G23</f>
        <v>20</v>
      </c>
      <c r="I139" s="24" t="str">
        <f>'120Nm 22mm 1.52m-min'!H23</f>
        <v>J</v>
      </c>
      <c r="J139" s="35">
        <f>'120Nm 22mm 1.52m-min'!I23</f>
        <v>32</v>
      </c>
      <c r="K139" s="35">
        <f>'120Nm 22mm 1.52m-min'!J23</f>
        <v>44</v>
      </c>
      <c r="L139" s="25">
        <f>'120Nm 22mm 1.52m-min'!K23</f>
        <v>33.28</v>
      </c>
      <c r="M139" s="24" t="str">
        <f>'120Nm 22mm 1.52m-min'!L23</f>
        <v>Acciaio inox</v>
      </c>
      <c r="N139" s="25">
        <f>'120Nm 22mm 1.52m-min'!M23</f>
        <v>154.97999999999999</v>
      </c>
      <c r="O139" s="37">
        <f>'120Nm 22mm 1.52m-min'!N23</f>
        <v>120</v>
      </c>
      <c r="P139" s="41">
        <f>'120Nm 22mm 1.52m-min'!O23</f>
        <v>22</v>
      </c>
      <c r="Q139" s="46">
        <f>'120Nm 22mm 1.52m-min'!P23</f>
        <v>1.5209999999999999</v>
      </c>
      <c r="R139" s="14">
        <f>'120Nm 22mm 1.52m-min'!Q23</f>
        <v>77</v>
      </c>
      <c r="S139" s="26">
        <f>'120Nm 22mm 1.52m-min'!R23</f>
        <v>1</v>
      </c>
      <c r="T139" s="24"/>
      <c r="U139" s="24"/>
    </row>
    <row r="140" spans="1:21" hidden="1" x14ac:dyDescent="0.25">
      <c r="A140" s="24">
        <f>'240Nm 11mm 0.76m-min'!A22</f>
        <v>10257824</v>
      </c>
      <c r="B140" s="51">
        <f>Table15[[#This Row],[Durata d''esercizio min. Doppie corse]]/(Cycle_max*60*24)</f>
        <v>203.52825396825398</v>
      </c>
      <c r="C140" s="49">
        <f>'240Nm 11mm 0.76m-min'!B22</f>
        <v>1.8280000000000001</v>
      </c>
      <c r="D140" s="24" t="str">
        <f>'240Nm 11mm 0.76m-min'!C22</f>
        <v>Ds20x20</v>
      </c>
      <c r="E140" s="24" t="str">
        <f>'240Nm 11mm 0.76m-min'!D22</f>
        <v>Ds</v>
      </c>
      <c r="F140" s="35">
        <f>'240Nm 11mm 0.76m-min'!E22</f>
        <v>20</v>
      </c>
      <c r="G140" s="14" t="e">
        <f>'240Nm 11mm 0.76m-min'!F22</f>
        <v>#N/A</v>
      </c>
      <c r="H140" s="41">
        <f>'240Nm 11mm 0.76m-min'!G22</f>
        <v>20</v>
      </c>
      <c r="I140" s="24" t="str">
        <f>'240Nm 11mm 0.76m-min'!H22</f>
        <v>J</v>
      </c>
      <c r="J140" s="35">
        <f>'240Nm 11mm 0.76m-min'!I22</f>
        <v>32</v>
      </c>
      <c r="K140" s="35">
        <f>'240Nm 11mm 0.76m-min'!J22</f>
        <v>44</v>
      </c>
      <c r="L140" s="25">
        <f>'240Nm 11mm 0.76m-min'!K22</f>
        <v>33.28</v>
      </c>
      <c r="M140" s="24" t="str">
        <f>'240Nm 11mm 0.76m-min'!L22</f>
        <v>Alluminio</v>
      </c>
      <c r="N140" s="25">
        <f>'240Nm 11mm 0.76m-min'!M22</f>
        <v>270</v>
      </c>
      <c r="O140" s="37">
        <f>'240Nm 11mm 0.76m-min'!N22</f>
        <v>240</v>
      </c>
      <c r="P140" s="41">
        <f>'240Nm 11mm 0.76m-min'!O22</f>
        <v>11</v>
      </c>
      <c r="Q140" s="46">
        <f>'240Nm 11mm 0.76m-min'!P22</f>
        <v>0.76049999999999995</v>
      </c>
      <c r="R140" s="14">
        <f>'240Nm 11mm 0.76m-min'!Q22</f>
        <v>38.5</v>
      </c>
      <c r="S140" s="26">
        <f>'240Nm 11mm 0.76m-min'!R22</f>
        <v>1</v>
      </c>
      <c r="T140" s="24"/>
      <c r="U140" s="24"/>
    </row>
    <row r="141" spans="1:21" hidden="1" x14ac:dyDescent="0.25">
      <c r="A141" s="24">
        <f>'240Nm 11mm 0.76m-min'!A23</f>
        <v>10257824</v>
      </c>
      <c r="B141" s="51">
        <f>Table15[[#This Row],[Durata d''esercizio min. Doppie corse]]/(Cycle_max*60*24)</f>
        <v>203.52825396825398</v>
      </c>
      <c r="C141" s="49">
        <f>'240Nm 11mm 0.76m-min'!B23</f>
        <v>1.8280000000000001</v>
      </c>
      <c r="D141" s="24" t="str">
        <f>'240Nm 11mm 0.76m-min'!C23</f>
        <v>Ds20x20</v>
      </c>
      <c r="E141" s="24" t="str">
        <f>'240Nm 11mm 0.76m-min'!D23</f>
        <v>Ds</v>
      </c>
      <c r="F141" s="35">
        <f>'240Nm 11mm 0.76m-min'!E23</f>
        <v>20</v>
      </c>
      <c r="G141" s="14" t="e">
        <f>'240Nm 11mm 0.76m-min'!F23</f>
        <v>#N/A</v>
      </c>
      <c r="H141" s="41">
        <f>'240Nm 11mm 0.76m-min'!G23</f>
        <v>20</v>
      </c>
      <c r="I141" s="24" t="str">
        <f>'240Nm 11mm 0.76m-min'!H23</f>
        <v>J</v>
      </c>
      <c r="J141" s="35">
        <f>'240Nm 11mm 0.76m-min'!I23</f>
        <v>32</v>
      </c>
      <c r="K141" s="35">
        <f>'240Nm 11mm 0.76m-min'!J23</f>
        <v>44</v>
      </c>
      <c r="L141" s="25">
        <f>'240Nm 11mm 0.76m-min'!K23</f>
        <v>33.28</v>
      </c>
      <c r="M141" s="24" t="str">
        <f>'240Nm 11mm 0.76m-min'!L23</f>
        <v>Acciaio inox</v>
      </c>
      <c r="N141" s="25">
        <f>'240Nm 11mm 0.76m-min'!M23</f>
        <v>154.97999999999999</v>
      </c>
      <c r="O141" s="37">
        <f>'240Nm 11mm 0.76m-min'!N23</f>
        <v>240</v>
      </c>
      <c r="P141" s="41">
        <f>'240Nm 11mm 0.76m-min'!O23</f>
        <v>11</v>
      </c>
      <c r="Q141" s="46">
        <f>'240Nm 11mm 0.76m-min'!P23</f>
        <v>0.76049999999999995</v>
      </c>
      <c r="R141" s="14">
        <f>'240Nm 11mm 0.76m-min'!Q23</f>
        <v>38.5</v>
      </c>
      <c r="S141" s="26">
        <f>'240Nm 11mm 0.76m-min'!R23</f>
        <v>1</v>
      </c>
      <c r="T141" s="24"/>
      <c r="U141" s="24"/>
    </row>
    <row r="142" spans="1:21" hidden="1" x14ac:dyDescent="0.25">
      <c r="A142" s="24">
        <f>'120Nm 22mm 1.52m-min'!A24</f>
        <v>9921602</v>
      </c>
      <c r="B142" s="51">
        <f>Table15[[#This Row],[Durata d''esercizio min. Doppie corse]]/(Cycle_max*60*24)</f>
        <v>196.85718253968253</v>
      </c>
      <c r="C142" s="49">
        <f>'120Nm 22mm 1.52m-min'!B24</f>
        <v>0.77600000000000002</v>
      </c>
      <c r="D142" s="24" t="str">
        <f>'120Nm 22mm 1.52m-min'!C24</f>
        <v>Tr32x6</v>
      </c>
      <c r="E142" s="24" t="str">
        <f>'120Nm 22mm 1.52m-min'!D24</f>
        <v>Tr</v>
      </c>
      <c r="F142" s="35">
        <f>'120Nm 22mm 1.52m-min'!E24</f>
        <v>32</v>
      </c>
      <c r="G142" s="14" t="e">
        <f>'120Nm 22mm 1.52m-min'!F24</f>
        <v>#N/A</v>
      </c>
      <c r="H142" s="41">
        <f>'120Nm 22mm 1.52m-min'!G24</f>
        <v>6</v>
      </c>
      <c r="I142" s="24" t="str">
        <f>'120Nm 22mm 1.52m-min'!H24</f>
        <v>J</v>
      </c>
      <c r="J142" s="35">
        <f>'120Nm 22mm 1.52m-min'!I24</f>
        <v>45</v>
      </c>
      <c r="K142" s="35">
        <f>'120Nm 22mm 1.52m-min'!J24</f>
        <v>46</v>
      </c>
      <c r="L142" s="25">
        <f>'120Nm 22mm 1.52m-min'!K24</f>
        <v>33.869999999999997</v>
      </c>
      <c r="M142" s="24" t="str">
        <f>'120Nm 22mm 1.52m-min'!L24</f>
        <v>Acciaio C15</v>
      </c>
      <c r="N142" s="25">
        <f>'120Nm 22mm 1.52m-min'!M24</f>
        <v>67.48</v>
      </c>
      <c r="O142" s="37">
        <f>'120Nm 22mm 1.52m-min'!N24</f>
        <v>120</v>
      </c>
      <c r="P142" s="41">
        <f>'120Nm 22mm 1.52m-min'!O24</f>
        <v>22</v>
      </c>
      <c r="Q142" s="46">
        <f>'120Nm 22mm 1.52m-min'!P24</f>
        <v>1.5209999999999999</v>
      </c>
      <c r="R142" s="14">
        <f>'120Nm 22mm 1.52m-min'!Q24</f>
        <v>256.66666666666669</v>
      </c>
      <c r="S142" s="26">
        <f>'120Nm 22mm 1.52m-min'!R24</f>
        <v>1</v>
      </c>
      <c r="T142" s="24"/>
      <c r="U142" s="24"/>
    </row>
    <row r="143" spans="1:21" hidden="1" x14ac:dyDescent="0.25">
      <c r="A143" s="24">
        <f>'240Nm 11mm 0.76m-min'!A24</f>
        <v>9921602</v>
      </c>
      <c r="B143" s="51">
        <f>Table15[[#This Row],[Durata d''esercizio min. Doppie corse]]/(Cycle_max*60*24)</f>
        <v>196.85718253968253</v>
      </c>
      <c r="C143" s="49">
        <f>'240Nm 11mm 0.76m-min'!B24</f>
        <v>1.492</v>
      </c>
      <c r="D143" s="24" t="str">
        <f>'240Nm 11mm 0.76m-min'!C24</f>
        <v>Tr32x6</v>
      </c>
      <c r="E143" s="24" t="str">
        <f>'240Nm 11mm 0.76m-min'!D24</f>
        <v>Tr</v>
      </c>
      <c r="F143" s="35">
        <f>'240Nm 11mm 0.76m-min'!E24</f>
        <v>32</v>
      </c>
      <c r="G143" s="14" t="e">
        <f>'240Nm 11mm 0.76m-min'!F24</f>
        <v>#N/A</v>
      </c>
      <c r="H143" s="41">
        <f>'240Nm 11mm 0.76m-min'!G24</f>
        <v>6</v>
      </c>
      <c r="I143" s="24" t="str">
        <f>'240Nm 11mm 0.76m-min'!H24</f>
        <v>J</v>
      </c>
      <c r="J143" s="35">
        <f>'240Nm 11mm 0.76m-min'!I24</f>
        <v>45</v>
      </c>
      <c r="K143" s="35">
        <f>'240Nm 11mm 0.76m-min'!J24</f>
        <v>46</v>
      </c>
      <c r="L143" s="25">
        <f>'240Nm 11mm 0.76m-min'!K24</f>
        <v>33.869999999999997</v>
      </c>
      <c r="M143" s="24" t="str">
        <f>'240Nm 11mm 0.76m-min'!L24</f>
        <v>Acciaio C15</v>
      </c>
      <c r="N143" s="25">
        <f>'240Nm 11mm 0.76m-min'!M24</f>
        <v>67.48</v>
      </c>
      <c r="O143" s="37">
        <f>'240Nm 11mm 0.76m-min'!N24</f>
        <v>240</v>
      </c>
      <c r="P143" s="41">
        <f>'240Nm 11mm 0.76m-min'!O24</f>
        <v>11</v>
      </c>
      <c r="Q143" s="46">
        <f>'240Nm 11mm 0.76m-min'!P24</f>
        <v>0.76049999999999995</v>
      </c>
      <c r="R143" s="14">
        <f>'240Nm 11mm 0.76m-min'!Q24</f>
        <v>128.33333333333334</v>
      </c>
      <c r="S143" s="26">
        <f>'240Nm 11mm 0.76m-min'!R24</f>
        <v>1</v>
      </c>
      <c r="T143" s="24"/>
      <c r="U143" s="24"/>
    </row>
    <row r="144" spans="1:21" hidden="1" x14ac:dyDescent="0.25">
      <c r="A144" s="24">
        <f>'80Nm 33mm 2.28m-min'!A23</f>
        <v>9887389</v>
      </c>
      <c r="B144" s="51">
        <f>Table15[[#This Row],[Durata d''esercizio min. Doppie corse]]/(Cycle_max*60*24)</f>
        <v>196.17835317460319</v>
      </c>
      <c r="C144" s="49">
        <f>'80Nm 33mm 2.28m-min'!B23</f>
        <v>0.45800000000000002</v>
      </c>
      <c r="D144" s="24" t="str">
        <f>'80Nm 33mm 2.28m-min'!C23</f>
        <v>Tr28x5</v>
      </c>
      <c r="E144" s="24" t="str">
        <f>'80Nm 33mm 2.28m-min'!D23</f>
        <v>Tr</v>
      </c>
      <c r="F144" s="35">
        <f>'80Nm 33mm 2.28m-min'!E23</f>
        <v>28</v>
      </c>
      <c r="G144" s="14" t="e">
        <f>'80Nm 33mm 2.28m-min'!F23</f>
        <v>#N/A</v>
      </c>
      <c r="H144" s="41">
        <f>'80Nm 33mm 2.28m-min'!G23</f>
        <v>5</v>
      </c>
      <c r="I144" s="24" t="str">
        <f>'80Nm 33mm 2.28m-min'!H23</f>
        <v>W300</v>
      </c>
      <c r="J144" s="35">
        <f>'80Nm 33mm 2.28m-min'!I23</f>
        <v>38</v>
      </c>
      <c r="K144" s="35">
        <f>'80Nm 33mm 2.28m-min'!J23</f>
        <v>46</v>
      </c>
      <c r="L144" s="25">
        <f>'80Nm 33mm 2.28m-min'!K23</f>
        <v>32.18</v>
      </c>
      <c r="M144" s="24" t="str">
        <f>'80Nm 33mm 2.28m-min'!L23</f>
        <v>Acciaio inox</v>
      </c>
      <c r="N144" s="25">
        <f>'80Nm 33mm 2.28m-min'!M23</f>
        <v>194.9</v>
      </c>
      <c r="O144" s="37">
        <f>'80Nm 33mm 2.28m-min'!N23</f>
        <v>80</v>
      </c>
      <c r="P144" s="41">
        <f>'80Nm 33mm 2.28m-min'!O23</f>
        <v>33</v>
      </c>
      <c r="Q144" s="46">
        <f>'80Nm 33mm 2.28m-min'!P23</f>
        <v>2.2810000000000001</v>
      </c>
      <c r="R144" s="14">
        <f>'80Nm 33mm 2.28m-min'!Q23</f>
        <v>462</v>
      </c>
      <c r="S144" s="26">
        <f>'80Nm 33mm 2.28m-min'!R23</f>
        <v>1</v>
      </c>
      <c r="T144" s="24"/>
      <c r="U144" s="24"/>
    </row>
    <row r="145" spans="1:21" hidden="1" x14ac:dyDescent="0.25">
      <c r="A145" s="24">
        <f>'120Nm 22mm 1.52m-min'!A25</f>
        <v>9887389</v>
      </c>
      <c r="B145" s="51">
        <f>Table15[[#This Row],[Durata d''esercizio min. Doppie corse]]/(Cycle_max*60*24)</f>
        <v>196.17835317460319</v>
      </c>
      <c r="C145" s="49">
        <f>'120Nm 22mm 1.52m-min'!B25</f>
        <v>0.65700000000000003</v>
      </c>
      <c r="D145" s="24" t="str">
        <f>'120Nm 22mm 1.52m-min'!C25</f>
        <v>Tr28x5</v>
      </c>
      <c r="E145" s="24" t="str">
        <f>'120Nm 22mm 1.52m-min'!D25</f>
        <v>Tr</v>
      </c>
      <c r="F145" s="35">
        <f>'120Nm 22mm 1.52m-min'!E25</f>
        <v>28</v>
      </c>
      <c r="G145" s="14" t="e">
        <f>'120Nm 22mm 1.52m-min'!F25</f>
        <v>#N/A</v>
      </c>
      <c r="H145" s="41">
        <f>'120Nm 22mm 1.52m-min'!G25</f>
        <v>5</v>
      </c>
      <c r="I145" s="24" t="str">
        <f>'120Nm 22mm 1.52m-min'!H25</f>
        <v>W300</v>
      </c>
      <c r="J145" s="35">
        <f>'120Nm 22mm 1.52m-min'!I25</f>
        <v>38</v>
      </c>
      <c r="K145" s="35">
        <f>'120Nm 22mm 1.52m-min'!J25</f>
        <v>46</v>
      </c>
      <c r="L145" s="25">
        <f>'120Nm 22mm 1.52m-min'!K25</f>
        <v>32.18</v>
      </c>
      <c r="M145" s="24" t="str">
        <f>'120Nm 22mm 1.52m-min'!L25</f>
        <v>Acciaio inox</v>
      </c>
      <c r="N145" s="25">
        <f>'120Nm 22mm 1.52m-min'!M25</f>
        <v>194.9</v>
      </c>
      <c r="O145" s="37">
        <f>'120Nm 22mm 1.52m-min'!N25</f>
        <v>120</v>
      </c>
      <c r="P145" s="41">
        <f>'120Nm 22mm 1.52m-min'!O25</f>
        <v>22</v>
      </c>
      <c r="Q145" s="46">
        <f>'120Nm 22mm 1.52m-min'!P25</f>
        <v>1.5209999999999999</v>
      </c>
      <c r="R145" s="14">
        <f>'120Nm 22mm 1.52m-min'!Q25</f>
        <v>308</v>
      </c>
      <c r="S145" s="26">
        <f>'120Nm 22mm 1.52m-min'!R25</f>
        <v>1</v>
      </c>
      <c r="T145" s="24"/>
      <c r="U145" s="24"/>
    </row>
    <row r="146" spans="1:21" hidden="1" x14ac:dyDescent="0.25">
      <c r="A146" s="24">
        <f>'240Nm 11mm 0.76m-min'!A25</f>
        <v>9887389</v>
      </c>
      <c r="B146" s="51">
        <f>Table15[[#This Row],[Durata d''esercizio min. Doppie corse]]/(Cycle_max*60*24)</f>
        <v>196.17835317460319</v>
      </c>
      <c r="C146" s="49">
        <f>'240Nm 11mm 0.76m-min'!B25</f>
        <v>1.254</v>
      </c>
      <c r="D146" s="24" t="str">
        <f>'240Nm 11mm 0.76m-min'!C25</f>
        <v>Tr28x5</v>
      </c>
      <c r="E146" s="24" t="str">
        <f>'240Nm 11mm 0.76m-min'!D25</f>
        <v>Tr</v>
      </c>
      <c r="F146" s="35">
        <f>'240Nm 11mm 0.76m-min'!E25</f>
        <v>28</v>
      </c>
      <c r="G146" s="14" t="e">
        <f>'240Nm 11mm 0.76m-min'!F25</f>
        <v>#N/A</v>
      </c>
      <c r="H146" s="41">
        <f>'240Nm 11mm 0.76m-min'!G25</f>
        <v>5</v>
      </c>
      <c r="I146" s="24" t="str">
        <f>'240Nm 11mm 0.76m-min'!H25</f>
        <v>W300</v>
      </c>
      <c r="J146" s="35">
        <f>'240Nm 11mm 0.76m-min'!I25</f>
        <v>38</v>
      </c>
      <c r="K146" s="35">
        <f>'240Nm 11mm 0.76m-min'!J25</f>
        <v>46</v>
      </c>
      <c r="L146" s="25">
        <f>'240Nm 11mm 0.76m-min'!K25</f>
        <v>32.18</v>
      </c>
      <c r="M146" s="24" t="str">
        <f>'240Nm 11mm 0.76m-min'!L25</f>
        <v>Acciaio inox</v>
      </c>
      <c r="N146" s="25">
        <f>'240Nm 11mm 0.76m-min'!M25</f>
        <v>194.9</v>
      </c>
      <c r="O146" s="37">
        <f>'240Nm 11mm 0.76m-min'!N25</f>
        <v>240</v>
      </c>
      <c r="P146" s="41">
        <f>'240Nm 11mm 0.76m-min'!O25</f>
        <v>11</v>
      </c>
      <c r="Q146" s="46">
        <f>'240Nm 11mm 0.76m-min'!P25</f>
        <v>0.76049999999999995</v>
      </c>
      <c r="R146" s="14">
        <f>'240Nm 11mm 0.76m-min'!Q25</f>
        <v>154</v>
      </c>
      <c r="S146" s="26">
        <f>'240Nm 11mm 0.76m-min'!R25</f>
        <v>1</v>
      </c>
      <c r="T146" s="24"/>
      <c r="U146" s="24"/>
    </row>
    <row r="147" spans="1:21" hidden="1" x14ac:dyDescent="0.25">
      <c r="A147" s="24">
        <f>'80Nm 33mm 2.28m-min'!A24</f>
        <v>9567503</v>
      </c>
      <c r="B147" s="51">
        <f>Table15[[#This Row],[Durata d''esercizio min. Doppie corse]]/(Cycle_max*60*24)</f>
        <v>189.83140873015873</v>
      </c>
      <c r="C147" s="49">
        <f>'80Nm 33mm 2.28m-min'!B24</f>
        <v>0.45800000000000002</v>
      </c>
      <c r="D147" s="24" t="str">
        <f>'80Nm 33mm 2.28m-min'!C24</f>
        <v>Tr26x5</v>
      </c>
      <c r="E147" s="24" t="str">
        <f>'80Nm 33mm 2.28m-min'!D24</f>
        <v>Tr</v>
      </c>
      <c r="F147" s="35">
        <f>'80Nm 33mm 2.28m-min'!E24</f>
        <v>26</v>
      </c>
      <c r="G147" s="14" t="e">
        <f>'80Nm 33mm 2.28m-min'!F24</f>
        <v>#N/A</v>
      </c>
      <c r="H147" s="41">
        <f>'80Nm 33mm 2.28m-min'!G24</f>
        <v>5</v>
      </c>
      <c r="I147" s="24" t="str">
        <f>'80Nm 33mm 2.28m-min'!H24</f>
        <v>J</v>
      </c>
      <c r="J147" s="35">
        <f>'80Nm 33mm 2.28m-min'!I24</f>
        <v>38</v>
      </c>
      <c r="K147" s="35">
        <f>'80Nm 33mm 2.28m-min'!J24</f>
        <v>46</v>
      </c>
      <c r="L147" s="25">
        <f>'80Nm 33mm 2.28m-min'!K24</f>
        <v>24.06</v>
      </c>
      <c r="M147" s="24" t="str">
        <f>'80Nm 33mm 2.28m-min'!L24</f>
        <v>Acciaio inox</v>
      </c>
      <c r="N147" s="25">
        <f>'80Nm 33mm 2.28m-min'!M24</f>
        <v>171.9</v>
      </c>
      <c r="O147" s="37">
        <f>'80Nm 33mm 2.28m-min'!N24</f>
        <v>80</v>
      </c>
      <c r="P147" s="41">
        <f>'80Nm 33mm 2.28m-min'!O24</f>
        <v>33</v>
      </c>
      <c r="Q147" s="46">
        <f>'80Nm 33mm 2.28m-min'!P24</f>
        <v>2.2810000000000001</v>
      </c>
      <c r="R147" s="14">
        <f>'80Nm 33mm 2.28m-min'!Q24</f>
        <v>462</v>
      </c>
      <c r="S147" s="26">
        <f>'80Nm 33mm 2.28m-min'!R24</f>
        <v>1</v>
      </c>
      <c r="T147" s="24"/>
      <c r="U147" s="24"/>
    </row>
    <row r="148" spans="1:21" hidden="1" x14ac:dyDescent="0.25">
      <c r="A148" s="24">
        <f>'120Nm 22mm 1.52m-min'!A26</f>
        <v>9567503</v>
      </c>
      <c r="B148" s="51">
        <f>Table15[[#This Row],[Durata d''esercizio min. Doppie corse]]/(Cycle_max*60*24)</f>
        <v>189.83140873015873</v>
      </c>
      <c r="C148" s="49">
        <f>'120Nm 22mm 1.52m-min'!B26</f>
        <v>0.65700000000000003</v>
      </c>
      <c r="D148" s="24" t="str">
        <f>'120Nm 22mm 1.52m-min'!C26</f>
        <v>Tr26x5</v>
      </c>
      <c r="E148" s="24" t="str">
        <f>'120Nm 22mm 1.52m-min'!D26</f>
        <v>Tr</v>
      </c>
      <c r="F148" s="35">
        <f>'120Nm 22mm 1.52m-min'!E26</f>
        <v>26</v>
      </c>
      <c r="G148" s="14" t="e">
        <f>'120Nm 22mm 1.52m-min'!F26</f>
        <v>#N/A</v>
      </c>
      <c r="H148" s="41">
        <f>'120Nm 22mm 1.52m-min'!G26</f>
        <v>5</v>
      </c>
      <c r="I148" s="24" t="str">
        <f>'120Nm 22mm 1.52m-min'!H26</f>
        <v>J</v>
      </c>
      <c r="J148" s="35">
        <f>'120Nm 22mm 1.52m-min'!I26</f>
        <v>38</v>
      </c>
      <c r="K148" s="35">
        <f>'120Nm 22mm 1.52m-min'!J26</f>
        <v>46</v>
      </c>
      <c r="L148" s="25">
        <f>'120Nm 22mm 1.52m-min'!K26</f>
        <v>24.06</v>
      </c>
      <c r="M148" s="24" t="str">
        <f>'120Nm 22mm 1.52m-min'!L26</f>
        <v>Acciaio inox</v>
      </c>
      <c r="N148" s="25">
        <f>'120Nm 22mm 1.52m-min'!M26</f>
        <v>171.9</v>
      </c>
      <c r="O148" s="37">
        <f>'120Nm 22mm 1.52m-min'!N26</f>
        <v>120</v>
      </c>
      <c r="P148" s="41">
        <f>'120Nm 22mm 1.52m-min'!O26</f>
        <v>22</v>
      </c>
      <c r="Q148" s="46">
        <f>'120Nm 22mm 1.52m-min'!P26</f>
        <v>1.5209999999999999</v>
      </c>
      <c r="R148" s="14">
        <f>'120Nm 22mm 1.52m-min'!Q26</f>
        <v>308</v>
      </c>
      <c r="S148" s="26">
        <f>'120Nm 22mm 1.52m-min'!R26</f>
        <v>1</v>
      </c>
      <c r="T148" s="24"/>
      <c r="U148" s="24"/>
    </row>
    <row r="149" spans="1:21" hidden="1" x14ac:dyDescent="0.25">
      <c r="A149" s="24">
        <f>'240Nm 11mm 0.76m-min'!A26</f>
        <v>9567503</v>
      </c>
      <c r="B149" s="51">
        <f>Table15[[#This Row],[Durata d''esercizio min. Doppie corse]]/(Cycle_max*60*24)</f>
        <v>189.83140873015873</v>
      </c>
      <c r="C149" s="49">
        <f>'240Nm 11mm 0.76m-min'!B26</f>
        <v>1.254</v>
      </c>
      <c r="D149" s="24" t="str">
        <f>'240Nm 11mm 0.76m-min'!C26</f>
        <v>Tr26x5</v>
      </c>
      <c r="E149" s="24" t="str">
        <f>'240Nm 11mm 0.76m-min'!D26</f>
        <v>Tr</v>
      </c>
      <c r="F149" s="35">
        <f>'240Nm 11mm 0.76m-min'!E26</f>
        <v>26</v>
      </c>
      <c r="G149" s="14" t="e">
        <f>'240Nm 11mm 0.76m-min'!F26</f>
        <v>#N/A</v>
      </c>
      <c r="H149" s="41">
        <f>'240Nm 11mm 0.76m-min'!G26</f>
        <v>5</v>
      </c>
      <c r="I149" s="24" t="str">
        <f>'240Nm 11mm 0.76m-min'!H26</f>
        <v>J</v>
      </c>
      <c r="J149" s="35">
        <f>'240Nm 11mm 0.76m-min'!I26</f>
        <v>38</v>
      </c>
      <c r="K149" s="35">
        <f>'240Nm 11mm 0.76m-min'!J26</f>
        <v>46</v>
      </c>
      <c r="L149" s="25">
        <f>'240Nm 11mm 0.76m-min'!K26</f>
        <v>24.06</v>
      </c>
      <c r="M149" s="24" t="str">
        <f>'240Nm 11mm 0.76m-min'!L26</f>
        <v>Acciaio inox</v>
      </c>
      <c r="N149" s="25">
        <f>'240Nm 11mm 0.76m-min'!M26</f>
        <v>171.9</v>
      </c>
      <c r="O149" s="37">
        <f>'240Nm 11mm 0.76m-min'!N26</f>
        <v>240</v>
      </c>
      <c r="P149" s="41">
        <f>'240Nm 11mm 0.76m-min'!O26</f>
        <v>11</v>
      </c>
      <c r="Q149" s="46">
        <f>'240Nm 11mm 0.76m-min'!P26</f>
        <v>0.76049999999999995</v>
      </c>
      <c r="R149" s="14">
        <f>'240Nm 11mm 0.76m-min'!Q26</f>
        <v>154</v>
      </c>
      <c r="S149" s="26">
        <f>'240Nm 11mm 0.76m-min'!R26</f>
        <v>1</v>
      </c>
      <c r="T149" s="24"/>
      <c r="U149" s="24"/>
    </row>
    <row r="150" spans="1:21" hidden="1" x14ac:dyDescent="0.25">
      <c r="A150" s="24">
        <f>'80Nm 33mm 2.28m-min'!A25</f>
        <v>9237353</v>
      </c>
      <c r="B150" s="51">
        <f>Table15[[#This Row],[Durata d''esercizio min. Doppie corse]]/(Cycle_max*60*24)</f>
        <v>183.28081349206349</v>
      </c>
      <c r="C150" s="49">
        <f>'80Nm 33mm 2.28m-min'!B25</f>
        <v>0.53700000000000003</v>
      </c>
      <c r="D150" s="24" t="str">
        <f>'80Nm 33mm 2.28m-min'!C25</f>
        <v>Tr30x6</v>
      </c>
      <c r="E150" s="24" t="str">
        <f>'80Nm 33mm 2.28m-min'!D25</f>
        <v>Tr</v>
      </c>
      <c r="F150" s="35">
        <f>'80Nm 33mm 2.28m-min'!E25</f>
        <v>30</v>
      </c>
      <c r="G150" s="14" t="e">
        <f>'80Nm 33mm 2.28m-min'!F25</f>
        <v>#N/A</v>
      </c>
      <c r="H150" s="41">
        <f>'80Nm 33mm 2.28m-min'!G25</f>
        <v>6</v>
      </c>
      <c r="I150" s="24" t="str">
        <f>'80Nm 33mm 2.28m-min'!H25</f>
        <v>J</v>
      </c>
      <c r="J150" s="35">
        <f>'80Nm 33mm 2.28m-min'!I25</f>
        <v>38</v>
      </c>
      <c r="K150" s="35">
        <f>'80Nm 33mm 2.28m-min'!J25</f>
        <v>46</v>
      </c>
      <c r="L150" s="25">
        <f>'80Nm 33mm 2.28m-min'!K25</f>
        <v>29.79</v>
      </c>
      <c r="M150" s="24" t="str">
        <f>'80Nm 33mm 2.28m-min'!L25</f>
        <v>Acciaio C15</v>
      </c>
      <c r="N150" s="25">
        <f>'80Nm 33mm 2.28m-min'!M25</f>
        <v>54.6</v>
      </c>
      <c r="O150" s="37">
        <f>'80Nm 33mm 2.28m-min'!N25</f>
        <v>80</v>
      </c>
      <c r="P150" s="41">
        <f>'80Nm 33mm 2.28m-min'!O25</f>
        <v>33</v>
      </c>
      <c r="Q150" s="46">
        <f>'80Nm 33mm 2.28m-min'!P25</f>
        <v>2.2810000000000001</v>
      </c>
      <c r="R150" s="14">
        <f>'80Nm 33mm 2.28m-min'!Q25</f>
        <v>385</v>
      </c>
      <c r="S150" s="26">
        <f>'80Nm 33mm 2.28m-min'!R25</f>
        <v>1</v>
      </c>
      <c r="T150" s="24"/>
      <c r="U150" s="24"/>
    </row>
    <row r="151" spans="1:21" hidden="1" x14ac:dyDescent="0.25">
      <c r="A151" s="24">
        <f>'80Nm 33mm 2.28m-min'!A26</f>
        <v>9237353</v>
      </c>
      <c r="B151" s="51">
        <f>Table15[[#This Row],[Durata d''esercizio min. Doppie corse]]/(Cycle_max*60*24)</f>
        <v>183.28081349206349</v>
      </c>
      <c r="C151" s="49">
        <f>'80Nm 33mm 2.28m-min'!B26</f>
        <v>0.53700000000000003</v>
      </c>
      <c r="D151" s="24" t="str">
        <f>'80Nm 33mm 2.28m-min'!C26</f>
        <v>Tr30x6</v>
      </c>
      <c r="E151" s="24" t="str">
        <f>'80Nm 33mm 2.28m-min'!D26</f>
        <v>Tr</v>
      </c>
      <c r="F151" s="35">
        <f>'80Nm 33mm 2.28m-min'!E26</f>
        <v>30</v>
      </c>
      <c r="G151" s="14" t="e">
        <f>'80Nm 33mm 2.28m-min'!F26</f>
        <v>#N/A</v>
      </c>
      <c r="H151" s="41">
        <f>'80Nm 33mm 2.28m-min'!G26</f>
        <v>6</v>
      </c>
      <c r="I151" s="24" t="str">
        <f>'80Nm 33mm 2.28m-min'!H26</f>
        <v>J</v>
      </c>
      <c r="J151" s="35">
        <f>'80Nm 33mm 2.28m-min'!I26</f>
        <v>45</v>
      </c>
      <c r="K151" s="35">
        <f>'80Nm 33mm 2.28m-min'!J26</f>
        <v>46</v>
      </c>
      <c r="L151" s="25">
        <f>'80Nm 33mm 2.28m-min'!K26</f>
        <v>33.869999999999997</v>
      </c>
      <c r="M151" s="24" t="str">
        <f>'80Nm 33mm 2.28m-min'!L26</f>
        <v>Acciaio C15</v>
      </c>
      <c r="N151" s="25">
        <f>'80Nm 33mm 2.28m-min'!M26</f>
        <v>54.6</v>
      </c>
      <c r="O151" s="37">
        <f>'80Nm 33mm 2.28m-min'!N26</f>
        <v>80</v>
      </c>
      <c r="P151" s="41">
        <f>'80Nm 33mm 2.28m-min'!O26</f>
        <v>33</v>
      </c>
      <c r="Q151" s="46">
        <f>'80Nm 33mm 2.28m-min'!P26</f>
        <v>2.2810000000000001</v>
      </c>
      <c r="R151" s="14">
        <f>'80Nm 33mm 2.28m-min'!Q26</f>
        <v>385</v>
      </c>
      <c r="S151" s="26">
        <f>'80Nm 33mm 2.28m-min'!R26</f>
        <v>1</v>
      </c>
      <c r="T151" s="24"/>
      <c r="U151" s="24"/>
    </row>
    <row r="152" spans="1:21" hidden="1" x14ac:dyDescent="0.25">
      <c r="A152" s="24">
        <f>'120Nm 22mm 1.52m-min'!A27</f>
        <v>9237353</v>
      </c>
      <c r="B152" s="51">
        <f>Table15[[#This Row],[Durata d''esercizio min. Doppie corse]]/(Cycle_max*60*24)</f>
        <v>183.28081349206349</v>
      </c>
      <c r="C152" s="49">
        <f>'120Nm 22mm 1.52m-min'!B27</f>
        <v>0.77600000000000002</v>
      </c>
      <c r="D152" s="24" t="str">
        <f>'120Nm 22mm 1.52m-min'!C27</f>
        <v>Tr30x6</v>
      </c>
      <c r="E152" s="24" t="str">
        <f>'120Nm 22mm 1.52m-min'!D27</f>
        <v>Tr</v>
      </c>
      <c r="F152" s="35">
        <f>'120Nm 22mm 1.52m-min'!E27</f>
        <v>30</v>
      </c>
      <c r="G152" s="14" t="e">
        <f>'120Nm 22mm 1.52m-min'!F27</f>
        <v>#N/A</v>
      </c>
      <c r="H152" s="41">
        <f>'120Nm 22mm 1.52m-min'!G27</f>
        <v>6</v>
      </c>
      <c r="I152" s="24" t="str">
        <f>'120Nm 22mm 1.52m-min'!H27</f>
        <v>J</v>
      </c>
      <c r="J152" s="35">
        <f>'120Nm 22mm 1.52m-min'!I27</f>
        <v>38</v>
      </c>
      <c r="K152" s="35">
        <f>'120Nm 22mm 1.52m-min'!J27</f>
        <v>46</v>
      </c>
      <c r="L152" s="25">
        <f>'120Nm 22mm 1.52m-min'!K27</f>
        <v>29.79</v>
      </c>
      <c r="M152" s="24" t="str">
        <f>'120Nm 22mm 1.52m-min'!L27</f>
        <v>Acciaio C15</v>
      </c>
      <c r="N152" s="25">
        <f>'120Nm 22mm 1.52m-min'!M27</f>
        <v>54.6</v>
      </c>
      <c r="O152" s="37">
        <f>'120Nm 22mm 1.52m-min'!N27</f>
        <v>120</v>
      </c>
      <c r="P152" s="41">
        <f>'120Nm 22mm 1.52m-min'!O27</f>
        <v>22</v>
      </c>
      <c r="Q152" s="46">
        <f>'120Nm 22mm 1.52m-min'!P27</f>
        <v>1.5209999999999999</v>
      </c>
      <c r="R152" s="14">
        <f>'120Nm 22mm 1.52m-min'!Q27</f>
        <v>256.66666666666669</v>
      </c>
      <c r="S152" s="26">
        <f>'120Nm 22mm 1.52m-min'!R27</f>
        <v>1</v>
      </c>
      <c r="T152" s="24"/>
      <c r="U152" s="24"/>
    </row>
    <row r="153" spans="1:21" hidden="1" x14ac:dyDescent="0.25">
      <c r="A153" s="24">
        <f>'120Nm 22mm 1.52m-min'!A28</f>
        <v>9237353</v>
      </c>
      <c r="B153" s="51">
        <f>Table15[[#This Row],[Durata d''esercizio min. Doppie corse]]/(Cycle_max*60*24)</f>
        <v>183.28081349206349</v>
      </c>
      <c r="C153" s="49">
        <f>'120Nm 22mm 1.52m-min'!B28</f>
        <v>0.77600000000000002</v>
      </c>
      <c r="D153" s="24" t="str">
        <f>'120Nm 22mm 1.52m-min'!C28</f>
        <v>Tr30x6</v>
      </c>
      <c r="E153" s="24" t="str">
        <f>'120Nm 22mm 1.52m-min'!D28</f>
        <v>Tr</v>
      </c>
      <c r="F153" s="35">
        <f>'120Nm 22mm 1.52m-min'!E28</f>
        <v>30</v>
      </c>
      <c r="G153" s="14" t="e">
        <f>'120Nm 22mm 1.52m-min'!F28</f>
        <v>#N/A</v>
      </c>
      <c r="H153" s="41">
        <f>'120Nm 22mm 1.52m-min'!G28</f>
        <v>6</v>
      </c>
      <c r="I153" s="24" t="str">
        <f>'120Nm 22mm 1.52m-min'!H28</f>
        <v>J</v>
      </c>
      <c r="J153" s="35">
        <f>'120Nm 22mm 1.52m-min'!I28</f>
        <v>45</v>
      </c>
      <c r="K153" s="35">
        <f>'120Nm 22mm 1.52m-min'!J28</f>
        <v>46</v>
      </c>
      <c r="L153" s="25">
        <f>'120Nm 22mm 1.52m-min'!K28</f>
        <v>33.869999999999997</v>
      </c>
      <c r="M153" s="24" t="str">
        <f>'120Nm 22mm 1.52m-min'!L28</f>
        <v>Acciaio C15</v>
      </c>
      <c r="N153" s="25">
        <f>'120Nm 22mm 1.52m-min'!M28</f>
        <v>54.6</v>
      </c>
      <c r="O153" s="37">
        <f>'120Nm 22mm 1.52m-min'!N28</f>
        <v>120</v>
      </c>
      <c r="P153" s="41">
        <f>'120Nm 22mm 1.52m-min'!O28</f>
        <v>22</v>
      </c>
      <c r="Q153" s="46">
        <f>'120Nm 22mm 1.52m-min'!P28</f>
        <v>1.5209999999999999</v>
      </c>
      <c r="R153" s="14">
        <f>'120Nm 22mm 1.52m-min'!Q28</f>
        <v>256.66666666666669</v>
      </c>
      <c r="S153" s="26">
        <f>'120Nm 22mm 1.52m-min'!R28</f>
        <v>1</v>
      </c>
      <c r="T153" s="24"/>
      <c r="U153" s="24"/>
    </row>
    <row r="154" spans="1:21" hidden="1" x14ac:dyDescent="0.25">
      <c r="A154" s="24">
        <f>'240Nm 11mm 0.76m-min'!A27</f>
        <v>9237353</v>
      </c>
      <c r="B154" s="51">
        <f>Table15[[#This Row],[Durata d''esercizio min. Doppie corse]]/(Cycle_max*60*24)</f>
        <v>183.28081349206349</v>
      </c>
      <c r="C154" s="49">
        <f>'240Nm 11mm 0.76m-min'!B27</f>
        <v>1.492</v>
      </c>
      <c r="D154" s="24" t="str">
        <f>'240Nm 11mm 0.76m-min'!C27</f>
        <v>Tr30x6</v>
      </c>
      <c r="E154" s="24" t="str">
        <f>'240Nm 11mm 0.76m-min'!D27</f>
        <v>Tr</v>
      </c>
      <c r="F154" s="35">
        <f>'240Nm 11mm 0.76m-min'!E27</f>
        <v>30</v>
      </c>
      <c r="G154" s="14" t="e">
        <f>'240Nm 11mm 0.76m-min'!F27</f>
        <v>#N/A</v>
      </c>
      <c r="H154" s="41">
        <f>'240Nm 11mm 0.76m-min'!G27</f>
        <v>6</v>
      </c>
      <c r="I154" s="24" t="str">
        <f>'240Nm 11mm 0.76m-min'!H27</f>
        <v>J</v>
      </c>
      <c r="J154" s="35">
        <f>'240Nm 11mm 0.76m-min'!I27</f>
        <v>38</v>
      </c>
      <c r="K154" s="35">
        <f>'240Nm 11mm 0.76m-min'!J27</f>
        <v>46</v>
      </c>
      <c r="L154" s="25">
        <f>'240Nm 11mm 0.76m-min'!K27</f>
        <v>29.79</v>
      </c>
      <c r="M154" s="24" t="str">
        <f>'240Nm 11mm 0.76m-min'!L27</f>
        <v>Acciaio C15</v>
      </c>
      <c r="N154" s="25">
        <f>'240Nm 11mm 0.76m-min'!M27</f>
        <v>54.6</v>
      </c>
      <c r="O154" s="37">
        <f>'240Nm 11mm 0.76m-min'!N27</f>
        <v>240</v>
      </c>
      <c r="P154" s="41">
        <f>'240Nm 11mm 0.76m-min'!O27</f>
        <v>11</v>
      </c>
      <c r="Q154" s="46">
        <f>'240Nm 11mm 0.76m-min'!P27</f>
        <v>0.76049999999999995</v>
      </c>
      <c r="R154" s="14">
        <f>'240Nm 11mm 0.76m-min'!Q27</f>
        <v>128.33333333333334</v>
      </c>
      <c r="S154" s="26">
        <f>'240Nm 11mm 0.76m-min'!R27</f>
        <v>1</v>
      </c>
      <c r="T154" s="24"/>
      <c r="U154" s="24"/>
    </row>
    <row r="155" spans="1:21" hidden="1" x14ac:dyDescent="0.25">
      <c r="A155" s="24">
        <f>'240Nm 11mm 0.76m-min'!A28</f>
        <v>9237353</v>
      </c>
      <c r="B155" s="51">
        <f>Table15[[#This Row],[Durata d''esercizio min. Doppie corse]]/(Cycle_max*60*24)</f>
        <v>183.28081349206349</v>
      </c>
      <c r="C155" s="49">
        <f>'240Nm 11mm 0.76m-min'!B28</f>
        <v>1.492</v>
      </c>
      <c r="D155" s="24" t="str">
        <f>'240Nm 11mm 0.76m-min'!C28</f>
        <v>Tr30x6</v>
      </c>
      <c r="E155" s="24" t="str">
        <f>'240Nm 11mm 0.76m-min'!D28</f>
        <v>Tr</v>
      </c>
      <c r="F155" s="35">
        <f>'240Nm 11mm 0.76m-min'!E28</f>
        <v>30</v>
      </c>
      <c r="G155" s="14" t="e">
        <f>'240Nm 11mm 0.76m-min'!F28</f>
        <v>#N/A</v>
      </c>
      <c r="H155" s="41">
        <f>'240Nm 11mm 0.76m-min'!G28</f>
        <v>6</v>
      </c>
      <c r="I155" s="24" t="str">
        <f>'240Nm 11mm 0.76m-min'!H28</f>
        <v>J</v>
      </c>
      <c r="J155" s="35">
        <f>'240Nm 11mm 0.76m-min'!I28</f>
        <v>45</v>
      </c>
      <c r="K155" s="35">
        <f>'240Nm 11mm 0.76m-min'!J28</f>
        <v>46</v>
      </c>
      <c r="L155" s="25">
        <f>'240Nm 11mm 0.76m-min'!K28</f>
        <v>33.869999999999997</v>
      </c>
      <c r="M155" s="24" t="str">
        <f>'240Nm 11mm 0.76m-min'!L28</f>
        <v>Acciaio C15</v>
      </c>
      <c r="N155" s="25">
        <f>'240Nm 11mm 0.76m-min'!M28</f>
        <v>54.6</v>
      </c>
      <c r="O155" s="37">
        <f>'240Nm 11mm 0.76m-min'!N28</f>
        <v>240</v>
      </c>
      <c r="P155" s="41">
        <f>'240Nm 11mm 0.76m-min'!O28</f>
        <v>11</v>
      </c>
      <c r="Q155" s="46">
        <f>'240Nm 11mm 0.76m-min'!P28</f>
        <v>0.76049999999999995</v>
      </c>
      <c r="R155" s="14">
        <f>'240Nm 11mm 0.76m-min'!Q28</f>
        <v>128.33333333333334</v>
      </c>
      <c r="S155" s="26">
        <f>'240Nm 11mm 0.76m-min'!R28</f>
        <v>1</v>
      </c>
      <c r="T155" s="24"/>
      <c r="U155" s="24"/>
    </row>
    <row r="156" spans="1:21" hidden="1" x14ac:dyDescent="0.25">
      <c r="A156" s="24">
        <f>'80Nm 33mm 2.28m-min'!A27</f>
        <v>9111908</v>
      </c>
      <c r="B156" s="51">
        <f>Table15[[#This Row],[Durata d''esercizio min. Doppie corse]]/(Cycle_max*60*24)</f>
        <v>180.7918253968254</v>
      </c>
      <c r="C156" s="49">
        <f>'80Nm 33mm 2.28m-min'!B27</f>
        <v>0.45800000000000002</v>
      </c>
      <c r="D156" s="24" t="str">
        <f>'80Nm 33mm 2.28m-min'!C27</f>
        <v>Tr26x5</v>
      </c>
      <c r="E156" s="24" t="str">
        <f>'80Nm 33mm 2.28m-min'!D27</f>
        <v>Tr</v>
      </c>
      <c r="F156" s="35">
        <f>'80Nm 33mm 2.28m-min'!E27</f>
        <v>26</v>
      </c>
      <c r="G156" s="14" t="e">
        <f>'80Nm 33mm 2.28m-min'!F27</f>
        <v>#N/A</v>
      </c>
      <c r="H156" s="41">
        <f>'80Nm 33mm 2.28m-min'!G27</f>
        <v>5</v>
      </c>
      <c r="I156" s="24" t="str">
        <f>'80Nm 33mm 2.28m-min'!H27</f>
        <v>W300</v>
      </c>
      <c r="J156" s="35">
        <f>'80Nm 33mm 2.28m-min'!I27</f>
        <v>38</v>
      </c>
      <c r="K156" s="35">
        <f>'80Nm 33mm 2.28m-min'!J27</f>
        <v>46</v>
      </c>
      <c r="L156" s="25">
        <f>'80Nm 33mm 2.28m-min'!K27</f>
        <v>31.02</v>
      </c>
      <c r="M156" s="24" t="str">
        <f>'80Nm 33mm 2.28m-min'!L27</f>
        <v>Acciaio inox</v>
      </c>
      <c r="N156" s="25">
        <f>'80Nm 33mm 2.28m-min'!M27</f>
        <v>171.9</v>
      </c>
      <c r="O156" s="37">
        <f>'80Nm 33mm 2.28m-min'!N27</f>
        <v>80</v>
      </c>
      <c r="P156" s="41">
        <f>'80Nm 33mm 2.28m-min'!O27</f>
        <v>33</v>
      </c>
      <c r="Q156" s="46">
        <f>'80Nm 33mm 2.28m-min'!P27</f>
        <v>2.2810000000000001</v>
      </c>
      <c r="R156" s="14">
        <f>'80Nm 33mm 2.28m-min'!Q27</f>
        <v>462</v>
      </c>
      <c r="S156" s="26">
        <f>'80Nm 33mm 2.28m-min'!R27</f>
        <v>1</v>
      </c>
      <c r="T156" s="24"/>
      <c r="U156" s="24"/>
    </row>
    <row r="157" spans="1:21" hidden="1" x14ac:dyDescent="0.25">
      <c r="A157" s="24">
        <f>'120Nm 22mm 1.52m-min'!A29</f>
        <v>9111908</v>
      </c>
      <c r="B157" s="51">
        <f>Table15[[#This Row],[Durata d''esercizio min. Doppie corse]]/(Cycle_max*60*24)</f>
        <v>180.7918253968254</v>
      </c>
      <c r="C157" s="49">
        <f>'120Nm 22mm 1.52m-min'!B29</f>
        <v>0.65700000000000003</v>
      </c>
      <c r="D157" s="24" t="str">
        <f>'120Nm 22mm 1.52m-min'!C29</f>
        <v>Tr26x5</v>
      </c>
      <c r="E157" s="24" t="str">
        <f>'120Nm 22mm 1.52m-min'!D29</f>
        <v>Tr</v>
      </c>
      <c r="F157" s="35">
        <f>'120Nm 22mm 1.52m-min'!E29</f>
        <v>26</v>
      </c>
      <c r="G157" s="14" t="e">
        <f>'120Nm 22mm 1.52m-min'!F29</f>
        <v>#N/A</v>
      </c>
      <c r="H157" s="41">
        <f>'120Nm 22mm 1.52m-min'!G29</f>
        <v>5</v>
      </c>
      <c r="I157" s="24" t="str">
        <f>'120Nm 22mm 1.52m-min'!H29</f>
        <v>W300</v>
      </c>
      <c r="J157" s="35">
        <f>'120Nm 22mm 1.52m-min'!I29</f>
        <v>38</v>
      </c>
      <c r="K157" s="35">
        <f>'120Nm 22mm 1.52m-min'!J29</f>
        <v>46</v>
      </c>
      <c r="L157" s="25">
        <f>'120Nm 22mm 1.52m-min'!K29</f>
        <v>31.02</v>
      </c>
      <c r="M157" s="24" t="str">
        <f>'120Nm 22mm 1.52m-min'!L29</f>
        <v>Acciaio inox</v>
      </c>
      <c r="N157" s="25">
        <f>'120Nm 22mm 1.52m-min'!M29</f>
        <v>171.9</v>
      </c>
      <c r="O157" s="37">
        <f>'120Nm 22mm 1.52m-min'!N29</f>
        <v>120</v>
      </c>
      <c r="P157" s="41">
        <f>'120Nm 22mm 1.52m-min'!O29</f>
        <v>22</v>
      </c>
      <c r="Q157" s="46">
        <f>'120Nm 22mm 1.52m-min'!P29</f>
        <v>1.5209999999999999</v>
      </c>
      <c r="R157" s="14">
        <f>'120Nm 22mm 1.52m-min'!Q29</f>
        <v>308</v>
      </c>
      <c r="S157" s="26">
        <f>'120Nm 22mm 1.52m-min'!R29</f>
        <v>1</v>
      </c>
      <c r="T157" s="24"/>
      <c r="U157" s="24"/>
    </row>
    <row r="158" spans="1:21" hidden="1" x14ac:dyDescent="0.25">
      <c r="A158" s="24">
        <f>'240Nm 11mm 0.76m-min'!A29</f>
        <v>9111908</v>
      </c>
      <c r="B158" s="51">
        <f>Table15[[#This Row],[Durata d''esercizio min. Doppie corse]]/(Cycle_max*60*24)</f>
        <v>180.7918253968254</v>
      </c>
      <c r="C158" s="49">
        <f>'240Nm 11mm 0.76m-min'!B29</f>
        <v>1.254</v>
      </c>
      <c r="D158" s="24" t="str">
        <f>'240Nm 11mm 0.76m-min'!C29</f>
        <v>Tr26x5</v>
      </c>
      <c r="E158" s="24" t="str">
        <f>'240Nm 11mm 0.76m-min'!D29</f>
        <v>Tr</v>
      </c>
      <c r="F158" s="35">
        <f>'240Nm 11mm 0.76m-min'!E29</f>
        <v>26</v>
      </c>
      <c r="G158" s="14" t="e">
        <f>'240Nm 11mm 0.76m-min'!F29</f>
        <v>#N/A</v>
      </c>
      <c r="H158" s="41">
        <f>'240Nm 11mm 0.76m-min'!G29</f>
        <v>5</v>
      </c>
      <c r="I158" s="24" t="str">
        <f>'240Nm 11mm 0.76m-min'!H29</f>
        <v>W300</v>
      </c>
      <c r="J158" s="35">
        <f>'240Nm 11mm 0.76m-min'!I29</f>
        <v>38</v>
      </c>
      <c r="K158" s="35">
        <f>'240Nm 11mm 0.76m-min'!J29</f>
        <v>46</v>
      </c>
      <c r="L158" s="25">
        <f>'240Nm 11mm 0.76m-min'!K29</f>
        <v>31.02</v>
      </c>
      <c r="M158" s="24" t="str">
        <f>'240Nm 11mm 0.76m-min'!L29</f>
        <v>Acciaio inox</v>
      </c>
      <c r="N158" s="25">
        <f>'240Nm 11mm 0.76m-min'!M29</f>
        <v>171.9</v>
      </c>
      <c r="O158" s="37">
        <f>'240Nm 11mm 0.76m-min'!N29</f>
        <v>240</v>
      </c>
      <c r="P158" s="41">
        <f>'240Nm 11mm 0.76m-min'!O29</f>
        <v>11</v>
      </c>
      <c r="Q158" s="46">
        <f>'240Nm 11mm 0.76m-min'!P29</f>
        <v>0.76049999999999995</v>
      </c>
      <c r="R158" s="14">
        <f>'240Nm 11mm 0.76m-min'!Q29</f>
        <v>154</v>
      </c>
      <c r="S158" s="26">
        <f>'240Nm 11mm 0.76m-min'!R29</f>
        <v>1</v>
      </c>
      <c r="T158" s="24"/>
      <c r="U158" s="24"/>
    </row>
    <row r="159" spans="1:21" hidden="1" x14ac:dyDescent="0.25">
      <c r="A159" s="24">
        <f>'80Nm 33mm 2.28m-min'!A28</f>
        <v>8797479</v>
      </c>
      <c r="B159" s="51">
        <f>Table15[[#This Row],[Durata d''esercizio min. Doppie corse]]/(Cycle_max*60*24)</f>
        <v>174.55315476190475</v>
      </c>
      <c r="C159" s="49">
        <f>'80Nm 33mm 2.28m-min'!B28</f>
        <v>0.53700000000000003</v>
      </c>
      <c r="D159" s="24" t="str">
        <f>'80Nm 33mm 2.28m-min'!C28</f>
        <v>Tr30x6</v>
      </c>
      <c r="E159" s="24" t="str">
        <f>'80Nm 33mm 2.28m-min'!D28</f>
        <v>Tr</v>
      </c>
      <c r="F159" s="35">
        <f>'80Nm 33mm 2.28m-min'!E28</f>
        <v>30</v>
      </c>
      <c r="G159" s="14" t="e">
        <f>'80Nm 33mm 2.28m-min'!F28</f>
        <v>#N/A</v>
      </c>
      <c r="H159" s="41">
        <f>'80Nm 33mm 2.28m-min'!G28</f>
        <v>6</v>
      </c>
      <c r="I159" s="24" t="str">
        <f>'80Nm 33mm 2.28m-min'!H28</f>
        <v>W300</v>
      </c>
      <c r="J159" s="35">
        <f>'80Nm 33mm 2.28m-min'!I28</f>
        <v>38</v>
      </c>
      <c r="K159" s="35">
        <f>'80Nm 33mm 2.28m-min'!J28</f>
        <v>46</v>
      </c>
      <c r="L159" s="25">
        <f>'80Nm 33mm 2.28m-min'!K28</f>
        <v>37.39</v>
      </c>
      <c r="M159" s="24" t="str">
        <f>'80Nm 33mm 2.28m-min'!L28</f>
        <v>Acciaio C15</v>
      </c>
      <c r="N159" s="25">
        <f>'80Nm 33mm 2.28m-min'!M28</f>
        <v>54.6</v>
      </c>
      <c r="O159" s="37">
        <f>'80Nm 33mm 2.28m-min'!N28</f>
        <v>80</v>
      </c>
      <c r="P159" s="41">
        <f>'80Nm 33mm 2.28m-min'!O28</f>
        <v>33</v>
      </c>
      <c r="Q159" s="46">
        <f>'80Nm 33mm 2.28m-min'!P28</f>
        <v>2.2810000000000001</v>
      </c>
      <c r="R159" s="14">
        <f>'80Nm 33mm 2.28m-min'!Q28</f>
        <v>385</v>
      </c>
      <c r="S159" s="26">
        <f>'80Nm 33mm 2.28m-min'!R28</f>
        <v>1</v>
      </c>
      <c r="T159" s="24"/>
      <c r="U159" s="24"/>
    </row>
    <row r="160" spans="1:21" hidden="1" x14ac:dyDescent="0.25">
      <c r="A160" s="24">
        <f>'80Nm 33mm 2.28m-min'!A29</f>
        <v>8797479</v>
      </c>
      <c r="B160" s="51">
        <f>Table15[[#This Row],[Durata d''esercizio min. Doppie corse]]/(Cycle_max*60*24)</f>
        <v>174.55315476190475</v>
      </c>
      <c r="C160" s="49">
        <f>'80Nm 33mm 2.28m-min'!B29</f>
        <v>0.53700000000000003</v>
      </c>
      <c r="D160" s="24" t="str">
        <f>'80Nm 33mm 2.28m-min'!C29</f>
        <v>Tr30x6</v>
      </c>
      <c r="E160" s="24" t="str">
        <f>'80Nm 33mm 2.28m-min'!D29</f>
        <v>Tr</v>
      </c>
      <c r="F160" s="35">
        <f>'80Nm 33mm 2.28m-min'!E29</f>
        <v>30</v>
      </c>
      <c r="G160" s="14" t="e">
        <f>'80Nm 33mm 2.28m-min'!F29</f>
        <v>#N/A</v>
      </c>
      <c r="H160" s="41">
        <f>'80Nm 33mm 2.28m-min'!G29</f>
        <v>6</v>
      </c>
      <c r="I160" s="24" t="str">
        <f>'80Nm 33mm 2.28m-min'!H29</f>
        <v>W300</v>
      </c>
      <c r="J160" s="35">
        <f>'80Nm 33mm 2.28m-min'!I29</f>
        <v>45</v>
      </c>
      <c r="K160" s="35">
        <f>'80Nm 33mm 2.28m-min'!J29</f>
        <v>46</v>
      </c>
      <c r="L160" s="25">
        <f>'80Nm 33mm 2.28m-min'!K29</f>
        <v>43.4</v>
      </c>
      <c r="M160" s="24" t="str">
        <f>'80Nm 33mm 2.28m-min'!L29</f>
        <v>Acciaio C15</v>
      </c>
      <c r="N160" s="25">
        <f>'80Nm 33mm 2.28m-min'!M29</f>
        <v>54.6</v>
      </c>
      <c r="O160" s="37">
        <f>'80Nm 33mm 2.28m-min'!N29</f>
        <v>80</v>
      </c>
      <c r="P160" s="41">
        <f>'80Nm 33mm 2.28m-min'!O29</f>
        <v>33</v>
      </c>
      <c r="Q160" s="46">
        <f>'80Nm 33mm 2.28m-min'!P29</f>
        <v>2.2810000000000001</v>
      </c>
      <c r="R160" s="14">
        <f>'80Nm 33mm 2.28m-min'!Q29</f>
        <v>385</v>
      </c>
      <c r="S160" s="26">
        <f>'80Nm 33mm 2.28m-min'!R29</f>
        <v>1</v>
      </c>
      <c r="T160" s="24"/>
      <c r="U160" s="24"/>
    </row>
    <row r="161" spans="1:21" hidden="1" x14ac:dyDescent="0.25">
      <c r="A161" s="24">
        <f>'120Nm 22mm 1.52m-min'!A30</f>
        <v>8797479</v>
      </c>
      <c r="B161" s="51">
        <f>Table15[[#This Row],[Durata d''esercizio min. Doppie corse]]/(Cycle_max*60*24)</f>
        <v>174.55315476190475</v>
      </c>
      <c r="C161" s="49">
        <f>'120Nm 22mm 1.52m-min'!B30</f>
        <v>0.77600000000000002</v>
      </c>
      <c r="D161" s="24" t="str">
        <f>'120Nm 22mm 1.52m-min'!C30</f>
        <v>Tr30x6</v>
      </c>
      <c r="E161" s="24" t="str">
        <f>'120Nm 22mm 1.52m-min'!D30</f>
        <v>Tr</v>
      </c>
      <c r="F161" s="35">
        <f>'120Nm 22mm 1.52m-min'!E30</f>
        <v>30</v>
      </c>
      <c r="G161" s="14" t="e">
        <f>'120Nm 22mm 1.52m-min'!F30</f>
        <v>#N/A</v>
      </c>
      <c r="H161" s="41">
        <f>'120Nm 22mm 1.52m-min'!G30</f>
        <v>6</v>
      </c>
      <c r="I161" s="24" t="str">
        <f>'120Nm 22mm 1.52m-min'!H30</f>
        <v>W300</v>
      </c>
      <c r="J161" s="35">
        <f>'120Nm 22mm 1.52m-min'!I30</f>
        <v>38</v>
      </c>
      <c r="K161" s="35">
        <f>'120Nm 22mm 1.52m-min'!J30</f>
        <v>46</v>
      </c>
      <c r="L161" s="25">
        <f>'120Nm 22mm 1.52m-min'!K30</f>
        <v>37.39</v>
      </c>
      <c r="M161" s="24" t="str">
        <f>'120Nm 22mm 1.52m-min'!L30</f>
        <v>Acciaio C15</v>
      </c>
      <c r="N161" s="25">
        <f>'120Nm 22mm 1.52m-min'!M30</f>
        <v>54.6</v>
      </c>
      <c r="O161" s="37">
        <f>'120Nm 22mm 1.52m-min'!N30</f>
        <v>120</v>
      </c>
      <c r="P161" s="41">
        <f>'120Nm 22mm 1.52m-min'!O30</f>
        <v>22</v>
      </c>
      <c r="Q161" s="46">
        <f>'120Nm 22mm 1.52m-min'!P30</f>
        <v>1.5209999999999999</v>
      </c>
      <c r="R161" s="14">
        <f>'120Nm 22mm 1.52m-min'!Q30</f>
        <v>256.66666666666669</v>
      </c>
      <c r="S161" s="26">
        <f>'120Nm 22mm 1.52m-min'!R30</f>
        <v>1</v>
      </c>
      <c r="T161" s="24"/>
      <c r="U161" s="24"/>
    </row>
    <row r="162" spans="1:21" hidden="1" x14ac:dyDescent="0.25">
      <c r="A162" s="24">
        <f>'120Nm 22mm 1.52m-min'!A31</f>
        <v>8797479</v>
      </c>
      <c r="B162" s="51">
        <f>Table15[[#This Row],[Durata d''esercizio min. Doppie corse]]/(Cycle_max*60*24)</f>
        <v>174.55315476190475</v>
      </c>
      <c r="C162" s="49">
        <f>'120Nm 22mm 1.52m-min'!B31</f>
        <v>0.77600000000000002</v>
      </c>
      <c r="D162" s="24" t="str">
        <f>'120Nm 22mm 1.52m-min'!C31</f>
        <v>Tr30x6</v>
      </c>
      <c r="E162" s="24" t="str">
        <f>'120Nm 22mm 1.52m-min'!D31</f>
        <v>Tr</v>
      </c>
      <c r="F162" s="35">
        <f>'120Nm 22mm 1.52m-min'!E31</f>
        <v>30</v>
      </c>
      <c r="G162" s="14" t="e">
        <f>'120Nm 22mm 1.52m-min'!F31</f>
        <v>#N/A</v>
      </c>
      <c r="H162" s="41">
        <f>'120Nm 22mm 1.52m-min'!G31</f>
        <v>6</v>
      </c>
      <c r="I162" s="24" t="str">
        <f>'120Nm 22mm 1.52m-min'!H31</f>
        <v>W300</v>
      </c>
      <c r="J162" s="35">
        <f>'120Nm 22mm 1.52m-min'!I31</f>
        <v>45</v>
      </c>
      <c r="K162" s="35">
        <f>'120Nm 22mm 1.52m-min'!J31</f>
        <v>46</v>
      </c>
      <c r="L162" s="25">
        <f>'120Nm 22mm 1.52m-min'!K31</f>
        <v>43.4</v>
      </c>
      <c r="M162" s="24" t="str">
        <f>'120Nm 22mm 1.52m-min'!L31</f>
        <v>Acciaio C15</v>
      </c>
      <c r="N162" s="25">
        <f>'120Nm 22mm 1.52m-min'!M31</f>
        <v>54.6</v>
      </c>
      <c r="O162" s="37">
        <f>'120Nm 22mm 1.52m-min'!N31</f>
        <v>120</v>
      </c>
      <c r="P162" s="41">
        <f>'120Nm 22mm 1.52m-min'!O31</f>
        <v>22</v>
      </c>
      <c r="Q162" s="46">
        <f>'120Nm 22mm 1.52m-min'!P31</f>
        <v>1.5209999999999999</v>
      </c>
      <c r="R162" s="14">
        <f>'120Nm 22mm 1.52m-min'!Q31</f>
        <v>256.66666666666669</v>
      </c>
      <c r="S162" s="26">
        <f>'120Nm 22mm 1.52m-min'!R31</f>
        <v>1</v>
      </c>
      <c r="T162" s="24"/>
      <c r="U162" s="24"/>
    </row>
    <row r="163" spans="1:21" hidden="1" x14ac:dyDescent="0.25">
      <c r="A163" s="24">
        <f>'240Nm 11mm 0.76m-min'!A30</f>
        <v>8797479</v>
      </c>
      <c r="B163" s="51">
        <f>Table15[[#This Row],[Durata d''esercizio min. Doppie corse]]/(Cycle_max*60*24)</f>
        <v>174.55315476190475</v>
      </c>
      <c r="C163" s="49">
        <f>'240Nm 11mm 0.76m-min'!B30</f>
        <v>1.492</v>
      </c>
      <c r="D163" s="24" t="str">
        <f>'240Nm 11mm 0.76m-min'!C30</f>
        <v>Tr30x6</v>
      </c>
      <c r="E163" s="24" t="str">
        <f>'240Nm 11mm 0.76m-min'!D30</f>
        <v>Tr</v>
      </c>
      <c r="F163" s="35">
        <f>'240Nm 11mm 0.76m-min'!E30</f>
        <v>30</v>
      </c>
      <c r="G163" s="14" t="e">
        <f>'240Nm 11mm 0.76m-min'!F30</f>
        <v>#N/A</v>
      </c>
      <c r="H163" s="41">
        <f>'240Nm 11mm 0.76m-min'!G30</f>
        <v>6</v>
      </c>
      <c r="I163" s="24" t="str">
        <f>'240Nm 11mm 0.76m-min'!H30</f>
        <v>W300</v>
      </c>
      <c r="J163" s="35">
        <f>'240Nm 11mm 0.76m-min'!I30</f>
        <v>38</v>
      </c>
      <c r="K163" s="35">
        <f>'240Nm 11mm 0.76m-min'!J30</f>
        <v>46</v>
      </c>
      <c r="L163" s="25">
        <f>'240Nm 11mm 0.76m-min'!K30</f>
        <v>37.39</v>
      </c>
      <c r="M163" s="24" t="str">
        <f>'240Nm 11mm 0.76m-min'!L30</f>
        <v>Acciaio C15</v>
      </c>
      <c r="N163" s="25">
        <f>'240Nm 11mm 0.76m-min'!M30</f>
        <v>54.6</v>
      </c>
      <c r="O163" s="37">
        <f>'240Nm 11mm 0.76m-min'!N30</f>
        <v>240</v>
      </c>
      <c r="P163" s="41">
        <f>'240Nm 11mm 0.76m-min'!O30</f>
        <v>11</v>
      </c>
      <c r="Q163" s="46">
        <f>'240Nm 11mm 0.76m-min'!P30</f>
        <v>0.76049999999999995</v>
      </c>
      <c r="R163" s="14">
        <f>'240Nm 11mm 0.76m-min'!Q30</f>
        <v>128.33333333333334</v>
      </c>
      <c r="S163" s="26">
        <f>'240Nm 11mm 0.76m-min'!R30</f>
        <v>1</v>
      </c>
      <c r="T163" s="24"/>
      <c r="U163" s="24"/>
    </row>
    <row r="164" spans="1:21" hidden="1" x14ac:dyDescent="0.25">
      <c r="A164" s="24">
        <f>'240Nm 11mm 0.76m-min'!A31</f>
        <v>8797479</v>
      </c>
      <c r="B164" s="51">
        <f>Table15[[#This Row],[Durata d''esercizio min. Doppie corse]]/(Cycle_max*60*24)</f>
        <v>174.55315476190475</v>
      </c>
      <c r="C164" s="49">
        <f>'240Nm 11mm 0.76m-min'!B31</f>
        <v>1.492</v>
      </c>
      <c r="D164" s="24" t="str">
        <f>'240Nm 11mm 0.76m-min'!C31</f>
        <v>Tr30x6</v>
      </c>
      <c r="E164" s="24" t="str">
        <f>'240Nm 11mm 0.76m-min'!D31</f>
        <v>Tr</v>
      </c>
      <c r="F164" s="35">
        <f>'240Nm 11mm 0.76m-min'!E31</f>
        <v>30</v>
      </c>
      <c r="G164" s="14" t="e">
        <f>'240Nm 11mm 0.76m-min'!F31</f>
        <v>#N/A</v>
      </c>
      <c r="H164" s="41">
        <f>'240Nm 11mm 0.76m-min'!G31</f>
        <v>6</v>
      </c>
      <c r="I164" s="24" t="str">
        <f>'240Nm 11mm 0.76m-min'!H31</f>
        <v>W300</v>
      </c>
      <c r="J164" s="35">
        <f>'240Nm 11mm 0.76m-min'!I31</f>
        <v>45</v>
      </c>
      <c r="K164" s="35">
        <f>'240Nm 11mm 0.76m-min'!J31</f>
        <v>46</v>
      </c>
      <c r="L164" s="25">
        <f>'240Nm 11mm 0.76m-min'!K31</f>
        <v>43.4</v>
      </c>
      <c r="M164" s="24" t="str">
        <f>'240Nm 11mm 0.76m-min'!L31</f>
        <v>Acciaio C15</v>
      </c>
      <c r="N164" s="25">
        <f>'240Nm 11mm 0.76m-min'!M31</f>
        <v>54.6</v>
      </c>
      <c r="O164" s="37">
        <f>'240Nm 11mm 0.76m-min'!N31</f>
        <v>240</v>
      </c>
      <c r="P164" s="41">
        <f>'240Nm 11mm 0.76m-min'!O31</f>
        <v>11</v>
      </c>
      <c r="Q164" s="46">
        <f>'240Nm 11mm 0.76m-min'!P31</f>
        <v>0.76049999999999995</v>
      </c>
      <c r="R164" s="14">
        <f>'240Nm 11mm 0.76m-min'!Q31</f>
        <v>128.33333333333334</v>
      </c>
      <c r="S164" s="26">
        <f>'240Nm 11mm 0.76m-min'!R31</f>
        <v>1</v>
      </c>
      <c r="T164" s="24"/>
      <c r="U164" s="24"/>
    </row>
    <row r="165" spans="1:21" hidden="1" x14ac:dyDescent="0.25">
      <c r="A165" s="24">
        <f>'80Nm 33mm 2.28m-min'!A30</f>
        <v>8372672</v>
      </c>
      <c r="B165" s="51">
        <f>Table15[[#This Row],[Durata d''esercizio min. Doppie corse]]/(Cycle_max*60*24)</f>
        <v>166.12444444444444</v>
      </c>
      <c r="C165" s="49">
        <f>'80Nm 33mm 2.28m-min'!B30</f>
        <v>0.439</v>
      </c>
      <c r="D165" s="24" t="str">
        <f>'80Nm 33mm 2.28m-min'!C30</f>
        <v>Tr24x5</v>
      </c>
      <c r="E165" s="24" t="str">
        <f>'80Nm 33mm 2.28m-min'!D30</f>
        <v>Tr</v>
      </c>
      <c r="F165" s="35">
        <f>'80Nm 33mm 2.28m-min'!E30</f>
        <v>24</v>
      </c>
      <c r="G165" s="14" t="e">
        <f>'80Nm 33mm 2.28m-min'!F30</f>
        <v>#N/A</v>
      </c>
      <c r="H165" s="41">
        <f>'80Nm 33mm 2.28m-min'!G30</f>
        <v>5</v>
      </c>
      <c r="I165" s="24" t="str">
        <f>'80Nm 33mm 2.28m-min'!H30</f>
        <v>J</v>
      </c>
      <c r="J165" s="35">
        <f>'80Nm 33mm 2.28m-min'!I30</f>
        <v>32</v>
      </c>
      <c r="K165" s="35">
        <f>'80Nm 33mm 2.28m-min'!J30</f>
        <v>44</v>
      </c>
      <c r="L165" s="25">
        <f>'80Nm 33mm 2.28m-min'!K30</f>
        <v>17.690000000000001</v>
      </c>
      <c r="M165" s="24" t="str">
        <f>'80Nm 33mm 2.28m-min'!L30</f>
        <v>Acciaio inox</v>
      </c>
      <c r="N165" s="25">
        <f>'80Nm 33mm 2.28m-min'!M30</f>
        <v>147.52000000000001</v>
      </c>
      <c r="O165" s="37">
        <f>'80Nm 33mm 2.28m-min'!N30</f>
        <v>80</v>
      </c>
      <c r="P165" s="41">
        <f>'80Nm 33mm 2.28m-min'!O30</f>
        <v>33</v>
      </c>
      <c r="Q165" s="46">
        <f>'80Nm 33mm 2.28m-min'!P30</f>
        <v>2.2810000000000001</v>
      </c>
      <c r="R165" s="14">
        <f>'80Nm 33mm 2.28m-min'!Q30</f>
        <v>462</v>
      </c>
      <c r="S165" s="26">
        <f>'80Nm 33mm 2.28m-min'!R30</f>
        <v>1</v>
      </c>
      <c r="T165" s="24"/>
      <c r="U165" s="24"/>
    </row>
    <row r="166" spans="1:21" hidden="1" x14ac:dyDescent="0.25">
      <c r="A166" s="24">
        <f>'120Nm 22mm 1.52m-min'!A32</f>
        <v>8372672</v>
      </c>
      <c r="B166" s="51">
        <f>Table15[[#This Row],[Durata d''esercizio min. Doppie corse]]/(Cycle_max*60*24)</f>
        <v>166.12444444444444</v>
      </c>
      <c r="C166" s="49">
        <f>'120Nm 22mm 1.52m-min'!B32</f>
        <v>0.628</v>
      </c>
      <c r="D166" s="24" t="str">
        <f>'120Nm 22mm 1.52m-min'!C32</f>
        <v>Tr24x5</v>
      </c>
      <c r="E166" s="24" t="str">
        <f>'120Nm 22mm 1.52m-min'!D32</f>
        <v>Tr</v>
      </c>
      <c r="F166" s="35">
        <f>'120Nm 22mm 1.52m-min'!E32</f>
        <v>24</v>
      </c>
      <c r="G166" s="14" t="e">
        <f>'120Nm 22mm 1.52m-min'!F32</f>
        <v>#N/A</v>
      </c>
      <c r="H166" s="41">
        <f>'120Nm 22mm 1.52m-min'!G32</f>
        <v>5</v>
      </c>
      <c r="I166" s="24" t="str">
        <f>'120Nm 22mm 1.52m-min'!H32</f>
        <v>J</v>
      </c>
      <c r="J166" s="35">
        <f>'120Nm 22mm 1.52m-min'!I32</f>
        <v>32</v>
      </c>
      <c r="K166" s="35">
        <f>'120Nm 22mm 1.52m-min'!J32</f>
        <v>44</v>
      </c>
      <c r="L166" s="25">
        <f>'120Nm 22mm 1.52m-min'!K32</f>
        <v>17.690000000000001</v>
      </c>
      <c r="M166" s="24" t="str">
        <f>'120Nm 22mm 1.52m-min'!L32</f>
        <v>Acciaio inox</v>
      </c>
      <c r="N166" s="25">
        <f>'120Nm 22mm 1.52m-min'!M32</f>
        <v>147.52000000000001</v>
      </c>
      <c r="O166" s="37">
        <f>'120Nm 22mm 1.52m-min'!N32</f>
        <v>120</v>
      </c>
      <c r="P166" s="41">
        <f>'120Nm 22mm 1.52m-min'!O32</f>
        <v>22</v>
      </c>
      <c r="Q166" s="46">
        <f>'120Nm 22mm 1.52m-min'!P32</f>
        <v>1.5209999999999999</v>
      </c>
      <c r="R166" s="14">
        <f>'120Nm 22mm 1.52m-min'!Q32</f>
        <v>308</v>
      </c>
      <c r="S166" s="26">
        <f>'120Nm 22mm 1.52m-min'!R32</f>
        <v>1</v>
      </c>
      <c r="T166" s="24"/>
      <c r="U166" s="24"/>
    </row>
    <row r="167" spans="1:21" hidden="1" x14ac:dyDescent="0.25">
      <c r="A167" s="24">
        <f>'240Nm 11mm 0.76m-min'!A32</f>
        <v>8372672</v>
      </c>
      <c r="B167" s="51">
        <f>Table15[[#This Row],[Durata d''esercizio min. Doppie corse]]/(Cycle_max*60*24)</f>
        <v>166.12444444444444</v>
      </c>
      <c r="C167" s="49">
        <f>'240Nm 11mm 0.76m-min'!B32</f>
        <v>1.1970000000000001</v>
      </c>
      <c r="D167" s="24" t="str">
        <f>'240Nm 11mm 0.76m-min'!C32</f>
        <v>Tr24x5</v>
      </c>
      <c r="E167" s="24" t="str">
        <f>'240Nm 11mm 0.76m-min'!D32</f>
        <v>Tr</v>
      </c>
      <c r="F167" s="35">
        <f>'240Nm 11mm 0.76m-min'!E32</f>
        <v>24</v>
      </c>
      <c r="G167" s="14" t="e">
        <f>'240Nm 11mm 0.76m-min'!F32</f>
        <v>#N/A</v>
      </c>
      <c r="H167" s="41">
        <f>'240Nm 11mm 0.76m-min'!G32</f>
        <v>5</v>
      </c>
      <c r="I167" s="24" t="str">
        <f>'240Nm 11mm 0.76m-min'!H32</f>
        <v>J</v>
      </c>
      <c r="J167" s="35">
        <f>'240Nm 11mm 0.76m-min'!I32</f>
        <v>32</v>
      </c>
      <c r="K167" s="35">
        <f>'240Nm 11mm 0.76m-min'!J32</f>
        <v>44</v>
      </c>
      <c r="L167" s="25">
        <f>'240Nm 11mm 0.76m-min'!K32</f>
        <v>17.690000000000001</v>
      </c>
      <c r="M167" s="24" t="str">
        <f>'240Nm 11mm 0.76m-min'!L32</f>
        <v>Acciaio inox</v>
      </c>
      <c r="N167" s="25">
        <f>'240Nm 11mm 0.76m-min'!M32</f>
        <v>147.52000000000001</v>
      </c>
      <c r="O167" s="37">
        <f>'240Nm 11mm 0.76m-min'!N32</f>
        <v>240</v>
      </c>
      <c r="P167" s="41">
        <f>'240Nm 11mm 0.76m-min'!O32</f>
        <v>11</v>
      </c>
      <c r="Q167" s="46">
        <f>'240Nm 11mm 0.76m-min'!P32</f>
        <v>0.76049999999999995</v>
      </c>
      <c r="R167" s="14">
        <f>'240Nm 11mm 0.76m-min'!Q32</f>
        <v>154</v>
      </c>
      <c r="S167" s="26">
        <f>'240Nm 11mm 0.76m-min'!R32</f>
        <v>1</v>
      </c>
      <c r="T167" s="24"/>
      <c r="U167" s="24"/>
    </row>
    <row r="168" spans="1:21" hidden="1" x14ac:dyDescent="0.25">
      <c r="A168" s="24">
        <f>'80Nm 33mm 2.28m-min'!A31</f>
        <v>7973973</v>
      </c>
      <c r="B168" s="51">
        <f>Table15[[#This Row],[Durata d''esercizio min. Doppie corse]]/(Cycle_max*60*24)</f>
        <v>158.21375</v>
      </c>
      <c r="C168" s="49">
        <f>'80Nm 33mm 2.28m-min'!B31</f>
        <v>0.439</v>
      </c>
      <c r="D168" s="24" t="str">
        <f>'80Nm 33mm 2.28m-min'!C31</f>
        <v>Tr24x5</v>
      </c>
      <c r="E168" s="24" t="str">
        <f>'80Nm 33mm 2.28m-min'!D31</f>
        <v>Tr</v>
      </c>
      <c r="F168" s="35">
        <f>'80Nm 33mm 2.28m-min'!E31</f>
        <v>24</v>
      </c>
      <c r="G168" s="14" t="e">
        <f>'80Nm 33mm 2.28m-min'!F31</f>
        <v>#N/A</v>
      </c>
      <c r="H168" s="41">
        <f>'80Nm 33mm 2.28m-min'!G31</f>
        <v>5</v>
      </c>
      <c r="I168" s="24" t="str">
        <f>'80Nm 33mm 2.28m-min'!H31</f>
        <v>W300</v>
      </c>
      <c r="J168" s="35">
        <f>'80Nm 33mm 2.28m-min'!I31</f>
        <v>32</v>
      </c>
      <c r="K168" s="35">
        <f>'80Nm 33mm 2.28m-min'!J31</f>
        <v>44</v>
      </c>
      <c r="L168" s="25">
        <f>'80Nm 33mm 2.28m-min'!K31</f>
        <v>24.23</v>
      </c>
      <c r="M168" s="24" t="str">
        <f>'80Nm 33mm 2.28m-min'!L31</f>
        <v>Acciaio inox</v>
      </c>
      <c r="N168" s="25">
        <f>'80Nm 33mm 2.28m-min'!M31</f>
        <v>147.52000000000001</v>
      </c>
      <c r="O168" s="37">
        <f>'80Nm 33mm 2.28m-min'!N31</f>
        <v>80</v>
      </c>
      <c r="P168" s="41">
        <f>'80Nm 33mm 2.28m-min'!O31</f>
        <v>33</v>
      </c>
      <c r="Q168" s="46">
        <f>'80Nm 33mm 2.28m-min'!P31</f>
        <v>2.2810000000000001</v>
      </c>
      <c r="R168" s="14">
        <f>'80Nm 33mm 2.28m-min'!Q31</f>
        <v>462</v>
      </c>
      <c r="S168" s="26">
        <f>'80Nm 33mm 2.28m-min'!R31</f>
        <v>1</v>
      </c>
      <c r="T168" s="24"/>
      <c r="U168" s="24"/>
    </row>
    <row r="169" spans="1:21" hidden="1" x14ac:dyDescent="0.25">
      <c r="A169" s="24">
        <f>'120Nm 22mm 1.52m-min'!A33</f>
        <v>7973973</v>
      </c>
      <c r="B169" s="51">
        <f>Table15[[#This Row],[Durata d''esercizio min. Doppie corse]]/(Cycle_max*60*24)</f>
        <v>158.21375</v>
      </c>
      <c r="C169" s="49">
        <f>'120Nm 22mm 1.52m-min'!B33</f>
        <v>0.628</v>
      </c>
      <c r="D169" s="24" t="str">
        <f>'120Nm 22mm 1.52m-min'!C33</f>
        <v>Tr24x5</v>
      </c>
      <c r="E169" s="24" t="str">
        <f>'120Nm 22mm 1.52m-min'!D33</f>
        <v>Tr</v>
      </c>
      <c r="F169" s="35">
        <f>'120Nm 22mm 1.52m-min'!E33</f>
        <v>24</v>
      </c>
      <c r="G169" s="14" t="e">
        <f>'120Nm 22mm 1.52m-min'!F33</f>
        <v>#N/A</v>
      </c>
      <c r="H169" s="41">
        <f>'120Nm 22mm 1.52m-min'!G33</f>
        <v>5</v>
      </c>
      <c r="I169" s="24" t="str">
        <f>'120Nm 22mm 1.52m-min'!H33</f>
        <v>W300</v>
      </c>
      <c r="J169" s="35">
        <f>'120Nm 22mm 1.52m-min'!I33</f>
        <v>32</v>
      </c>
      <c r="K169" s="35">
        <f>'120Nm 22mm 1.52m-min'!J33</f>
        <v>44</v>
      </c>
      <c r="L169" s="25">
        <f>'120Nm 22mm 1.52m-min'!K33</f>
        <v>24.23</v>
      </c>
      <c r="M169" s="24" t="str">
        <f>'120Nm 22mm 1.52m-min'!L33</f>
        <v>Acciaio inox</v>
      </c>
      <c r="N169" s="25">
        <f>'120Nm 22mm 1.52m-min'!M33</f>
        <v>147.52000000000001</v>
      </c>
      <c r="O169" s="37">
        <f>'120Nm 22mm 1.52m-min'!N33</f>
        <v>120</v>
      </c>
      <c r="P169" s="41">
        <f>'120Nm 22mm 1.52m-min'!O33</f>
        <v>22</v>
      </c>
      <c r="Q169" s="46">
        <f>'120Nm 22mm 1.52m-min'!P33</f>
        <v>1.5209999999999999</v>
      </c>
      <c r="R169" s="14">
        <f>'120Nm 22mm 1.52m-min'!Q33</f>
        <v>308</v>
      </c>
      <c r="S169" s="26">
        <f>'120Nm 22mm 1.52m-min'!R33</f>
        <v>1</v>
      </c>
      <c r="T169" s="24"/>
      <c r="U169" s="24"/>
    </row>
    <row r="170" spans="1:21" hidden="1" x14ac:dyDescent="0.25">
      <c r="A170" s="24">
        <f>'240Nm 11mm 0.76m-min'!A33</f>
        <v>7973973</v>
      </c>
      <c r="B170" s="51">
        <f>Table15[[#This Row],[Durata d''esercizio min. Doppie corse]]/(Cycle_max*60*24)</f>
        <v>158.21375</v>
      </c>
      <c r="C170" s="49">
        <f>'240Nm 11mm 0.76m-min'!B33</f>
        <v>1.1970000000000001</v>
      </c>
      <c r="D170" s="24" t="str">
        <f>'240Nm 11mm 0.76m-min'!C33</f>
        <v>Tr24x5</v>
      </c>
      <c r="E170" s="24" t="str">
        <f>'240Nm 11mm 0.76m-min'!D33</f>
        <v>Tr</v>
      </c>
      <c r="F170" s="35">
        <f>'240Nm 11mm 0.76m-min'!E33</f>
        <v>24</v>
      </c>
      <c r="G170" s="14" t="e">
        <f>'240Nm 11mm 0.76m-min'!F33</f>
        <v>#N/A</v>
      </c>
      <c r="H170" s="41">
        <f>'240Nm 11mm 0.76m-min'!G33</f>
        <v>5</v>
      </c>
      <c r="I170" s="24" t="str">
        <f>'240Nm 11mm 0.76m-min'!H33</f>
        <v>W300</v>
      </c>
      <c r="J170" s="35">
        <f>'240Nm 11mm 0.76m-min'!I33</f>
        <v>32</v>
      </c>
      <c r="K170" s="35">
        <f>'240Nm 11mm 0.76m-min'!J33</f>
        <v>44</v>
      </c>
      <c r="L170" s="25">
        <f>'240Nm 11mm 0.76m-min'!K33</f>
        <v>24.23</v>
      </c>
      <c r="M170" s="24" t="str">
        <f>'240Nm 11mm 0.76m-min'!L33</f>
        <v>Acciaio inox</v>
      </c>
      <c r="N170" s="25">
        <f>'240Nm 11mm 0.76m-min'!M33</f>
        <v>147.52000000000001</v>
      </c>
      <c r="O170" s="37">
        <f>'240Nm 11mm 0.76m-min'!N33</f>
        <v>240</v>
      </c>
      <c r="P170" s="41">
        <f>'240Nm 11mm 0.76m-min'!O33</f>
        <v>11</v>
      </c>
      <c r="Q170" s="46">
        <f>'240Nm 11mm 0.76m-min'!P33</f>
        <v>0.76049999999999995</v>
      </c>
      <c r="R170" s="14">
        <f>'240Nm 11mm 0.76m-min'!Q33</f>
        <v>154</v>
      </c>
      <c r="S170" s="26">
        <f>'240Nm 11mm 0.76m-min'!R33</f>
        <v>1</v>
      </c>
      <c r="T170" s="24"/>
      <c r="U170" s="24"/>
    </row>
    <row r="171" spans="1:21" hidden="1" x14ac:dyDescent="0.25">
      <c r="A171" s="24">
        <f>'80Nm 33mm 2.28m-min'!A32</f>
        <v>7937281</v>
      </c>
      <c r="B171" s="51">
        <f>Table15[[#This Row],[Durata d''esercizio min. Doppie corse]]/(Cycle_max*60*24)</f>
        <v>157.48573412698411</v>
      </c>
      <c r="C171" s="49">
        <f>'80Nm 33mm 2.28m-min'!B32</f>
        <v>0.36299999999999999</v>
      </c>
      <c r="D171" s="24" t="str">
        <f>'80Nm 33mm 2.28m-min'!C32</f>
        <v>Tr18x4</v>
      </c>
      <c r="E171" s="24" t="str">
        <f>'80Nm 33mm 2.28m-min'!D32</f>
        <v>Tr</v>
      </c>
      <c r="F171" s="35">
        <f>'80Nm 33mm 2.28m-min'!E32</f>
        <v>18</v>
      </c>
      <c r="G171" s="14" t="e">
        <f>'80Nm 33mm 2.28m-min'!F32</f>
        <v>#N/A</v>
      </c>
      <c r="H171" s="41">
        <f>'80Nm 33mm 2.28m-min'!G32</f>
        <v>4</v>
      </c>
      <c r="I171" s="24" t="str">
        <f>'80Nm 33mm 2.28m-min'!H32</f>
        <v>J200</v>
      </c>
      <c r="J171" s="35">
        <f>'80Nm 33mm 2.28m-min'!I32</f>
        <v>28</v>
      </c>
      <c r="K171" s="35">
        <f>'80Nm 33mm 2.28m-min'!J32</f>
        <v>35</v>
      </c>
      <c r="L171" s="25">
        <f>'80Nm 33mm 2.28m-min'!K32</f>
        <v>36.35</v>
      </c>
      <c r="M171" s="24" t="str">
        <f>'80Nm 33mm 2.28m-min'!L32</f>
        <v>Alluminio</v>
      </c>
      <c r="N171" s="25">
        <f>'80Nm 33mm 2.28m-min'!M32</f>
        <v>177.48</v>
      </c>
      <c r="O171" s="37">
        <f>'80Nm 33mm 2.28m-min'!N32</f>
        <v>80</v>
      </c>
      <c r="P171" s="41">
        <f>'80Nm 33mm 2.28m-min'!O32</f>
        <v>33</v>
      </c>
      <c r="Q171" s="46">
        <f>'80Nm 33mm 2.28m-min'!P32</f>
        <v>2.2810000000000001</v>
      </c>
      <c r="R171" s="14">
        <f>'80Nm 33mm 2.28m-min'!Q32</f>
        <v>577.5</v>
      </c>
      <c r="S171" s="26">
        <f>'80Nm 33mm 2.28m-min'!R32</f>
        <v>1</v>
      </c>
      <c r="T171" s="24"/>
      <c r="U171" s="24"/>
    </row>
    <row r="172" spans="1:21" hidden="1" x14ac:dyDescent="0.25">
      <c r="A172" s="24">
        <f>'120Nm 22mm 1.52m-min'!A34</f>
        <v>7937281</v>
      </c>
      <c r="B172" s="51">
        <f>Table15[[#This Row],[Durata d''esercizio min. Doppie corse]]/(Cycle_max*60*24)</f>
        <v>157.48573412698411</v>
      </c>
      <c r="C172" s="49">
        <f>'120Nm 22mm 1.52m-min'!B34</f>
        <v>0.51500000000000001</v>
      </c>
      <c r="D172" s="24" t="str">
        <f>'120Nm 22mm 1.52m-min'!C34</f>
        <v>Tr18x4</v>
      </c>
      <c r="E172" s="24" t="str">
        <f>'120Nm 22mm 1.52m-min'!D34</f>
        <v>Tr</v>
      </c>
      <c r="F172" s="35">
        <f>'120Nm 22mm 1.52m-min'!E34</f>
        <v>18</v>
      </c>
      <c r="G172" s="14" t="e">
        <f>'120Nm 22mm 1.52m-min'!F34</f>
        <v>#N/A</v>
      </c>
      <c r="H172" s="41">
        <f>'120Nm 22mm 1.52m-min'!G34</f>
        <v>4</v>
      </c>
      <c r="I172" s="24" t="str">
        <f>'120Nm 22mm 1.52m-min'!H34</f>
        <v>J200</v>
      </c>
      <c r="J172" s="35">
        <f>'120Nm 22mm 1.52m-min'!I34</f>
        <v>28</v>
      </c>
      <c r="K172" s="35">
        <f>'120Nm 22mm 1.52m-min'!J34</f>
        <v>35</v>
      </c>
      <c r="L172" s="25">
        <f>'120Nm 22mm 1.52m-min'!K34</f>
        <v>36.35</v>
      </c>
      <c r="M172" s="24" t="str">
        <f>'120Nm 22mm 1.52m-min'!L34</f>
        <v>Alluminio</v>
      </c>
      <c r="N172" s="25">
        <f>'120Nm 22mm 1.52m-min'!M34</f>
        <v>177.48</v>
      </c>
      <c r="O172" s="37">
        <f>'120Nm 22mm 1.52m-min'!N34</f>
        <v>120</v>
      </c>
      <c r="P172" s="41">
        <f>'120Nm 22mm 1.52m-min'!O34</f>
        <v>22</v>
      </c>
      <c r="Q172" s="46">
        <f>'120Nm 22mm 1.52m-min'!P34</f>
        <v>1.5209999999999999</v>
      </c>
      <c r="R172" s="14">
        <f>'120Nm 22mm 1.52m-min'!Q34</f>
        <v>385</v>
      </c>
      <c r="S172" s="26">
        <f>'120Nm 22mm 1.52m-min'!R34</f>
        <v>1</v>
      </c>
      <c r="T172" s="24"/>
      <c r="U172" s="24"/>
    </row>
    <row r="173" spans="1:21" hidden="1" x14ac:dyDescent="0.25">
      <c r="A173" s="24">
        <f>'240Nm 11mm 0.76m-min'!A34</f>
        <v>7937281</v>
      </c>
      <c r="B173" s="51">
        <f>Table15[[#This Row],[Durata d''esercizio min. Doppie corse]]/(Cycle_max*60*24)</f>
        <v>157.48573412698411</v>
      </c>
      <c r="C173" s="49">
        <f>'240Nm 11mm 0.76m-min'!B34</f>
        <v>0.96899999999999997</v>
      </c>
      <c r="D173" s="24" t="str">
        <f>'240Nm 11mm 0.76m-min'!C34</f>
        <v>Tr18x4</v>
      </c>
      <c r="E173" s="24" t="str">
        <f>'240Nm 11mm 0.76m-min'!D34</f>
        <v>Tr</v>
      </c>
      <c r="F173" s="35">
        <f>'240Nm 11mm 0.76m-min'!E34</f>
        <v>18</v>
      </c>
      <c r="G173" s="14" t="e">
        <f>'240Nm 11mm 0.76m-min'!F34</f>
        <v>#N/A</v>
      </c>
      <c r="H173" s="41">
        <f>'240Nm 11mm 0.76m-min'!G34</f>
        <v>4</v>
      </c>
      <c r="I173" s="24" t="str">
        <f>'240Nm 11mm 0.76m-min'!H34</f>
        <v>J200</v>
      </c>
      <c r="J173" s="35">
        <f>'240Nm 11mm 0.76m-min'!I34</f>
        <v>28</v>
      </c>
      <c r="K173" s="35">
        <f>'240Nm 11mm 0.76m-min'!J34</f>
        <v>35</v>
      </c>
      <c r="L173" s="25">
        <f>'240Nm 11mm 0.76m-min'!K34</f>
        <v>36.35</v>
      </c>
      <c r="M173" s="24" t="str">
        <f>'240Nm 11mm 0.76m-min'!L34</f>
        <v>Alluminio</v>
      </c>
      <c r="N173" s="25">
        <f>'240Nm 11mm 0.76m-min'!M34</f>
        <v>177.48</v>
      </c>
      <c r="O173" s="37">
        <f>'240Nm 11mm 0.76m-min'!N34</f>
        <v>240</v>
      </c>
      <c r="P173" s="41">
        <f>'240Nm 11mm 0.76m-min'!O34</f>
        <v>11</v>
      </c>
      <c r="Q173" s="46">
        <f>'240Nm 11mm 0.76m-min'!P34</f>
        <v>0.76049999999999995</v>
      </c>
      <c r="R173" s="14">
        <f>'240Nm 11mm 0.76m-min'!Q34</f>
        <v>192.5</v>
      </c>
      <c r="S173" s="26">
        <f>'240Nm 11mm 0.76m-min'!R34</f>
        <v>1</v>
      </c>
      <c r="T173" s="24"/>
      <c r="U173" s="24"/>
    </row>
    <row r="174" spans="1:21" hidden="1" x14ac:dyDescent="0.25">
      <c r="A174" s="24">
        <f>'80Nm 33mm 2.28m-min'!A33</f>
        <v>7711671</v>
      </c>
      <c r="B174" s="51">
        <f>Table15[[#This Row],[Durata d''esercizio min. Doppie corse]]/(Cycle_max*60*24)</f>
        <v>153.00934523809525</v>
      </c>
      <c r="C174" s="49">
        <f>'80Nm 33mm 2.28m-min'!B33</f>
        <v>0.439</v>
      </c>
      <c r="D174" s="24" t="str">
        <f>'80Nm 33mm 2.28m-min'!C33</f>
        <v>Tr24x5</v>
      </c>
      <c r="E174" s="24" t="str">
        <f>'80Nm 33mm 2.28m-min'!D33</f>
        <v>Tr</v>
      </c>
      <c r="F174" s="35">
        <f>'80Nm 33mm 2.28m-min'!E33</f>
        <v>24</v>
      </c>
      <c r="G174" s="14" t="e">
        <f>'80Nm 33mm 2.28m-min'!F33</f>
        <v>#N/A</v>
      </c>
      <c r="H174" s="41">
        <f>'80Nm 33mm 2.28m-min'!G33</f>
        <v>5</v>
      </c>
      <c r="I174" s="24" t="str">
        <f>'80Nm 33mm 2.28m-min'!H33</f>
        <v>R</v>
      </c>
      <c r="J174" s="35">
        <f>'80Nm 33mm 2.28m-min'!I33</f>
        <v>32</v>
      </c>
      <c r="K174" s="35">
        <f>'80Nm 33mm 2.28m-min'!J33</f>
        <v>44</v>
      </c>
      <c r="L174" s="25">
        <f>'80Nm 33mm 2.28m-min'!K33</f>
        <v>15.06</v>
      </c>
      <c r="M174" s="24" t="str">
        <f>'80Nm 33mm 2.28m-min'!L33</f>
        <v>Acciaio inox</v>
      </c>
      <c r="N174" s="25">
        <f>'80Nm 33mm 2.28m-min'!M33</f>
        <v>147.52000000000001</v>
      </c>
      <c r="O174" s="37">
        <f>'80Nm 33mm 2.28m-min'!N33</f>
        <v>80</v>
      </c>
      <c r="P174" s="41">
        <f>'80Nm 33mm 2.28m-min'!O33</f>
        <v>33</v>
      </c>
      <c r="Q174" s="46">
        <f>'80Nm 33mm 2.28m-min'!P33</f>
        <v>2.2810000000000001</v>
      </c>
      <c r="R174" s="14">
        <f>'80Nm 33mm 2.28m-min'!Q33</f>
        <v>462</v>
      </c>
      <c r="S174" s="26">
        <f>'80Nm 33mm 2.28m-min'!R33</f>
        <v>1</v>
      </c>
      <c r="T174" s="24"/>
      <c r="U174" s="24"/>
    </row>
    <row r="175" spans="1:21" hidden="1" x14ac:dyDescent="0.25">
      <c r="A175" s="24">
        <f>'120Nm 22mm 1.52m-min'!A35</f>
        <v>7711671</v>
      </c>
      <c r="B175" s="51">
        <f>Table15[[#This Row],[Durata d''esercizio min. Doppie corse]]/(Cycle_max*60*24)</f>
        <v>153.00934523809525</v>
      </c>
      <c r="C175" s="49">
        <f>'120Nm 22mm 1.52m-min'!B35</f>
        <v>0.628</v>
      </c>
      <c r="D175" s="24" t="str">
        <f>'120Nm 22mm 1.52m-min'!C35</f>
        <v>Tr24x5</v>
      </c>
      <c r="E175" s="24" t="str">
        <f>'120Nm 22mm 1.52m-min'!D35</f>
        <v>Tr</v>
      </c>
      <c r="F175" s="35">
        <f>'120Nm 22mm 1.52m-min'!E35</f>
        <v>24</v>
      </c>
      <c r="G175" s="14" t="e">
        <f>'120Nm 22mm 1.52m-min'!F35</f>
        <v>#N/A</v>
      </c>
      <c r="H175" s="41">
        <f>'120Nm 22mm 1.52m-min'!G35</f>
        <v>5</v>
      </c>
      <c r="I175" s="24" t="str">
        <f>'120Nm 22mm 1.52m-min'!H35</f>
        <v>R</v>
      </c>
      <c r="J175" s="35">
        <f>'120Nm 22mm 1.52m-min'!I35</f>
        <v>32</v>
      </c>
      <c r="K175" s="35">
        <f>'120Nm 22mm 1.52m-min'!J35</f>
        <v>44</v>
      </c>
      <c r="L175" s="25">
        <f>'120Nm 22mm 1.52m-min'!K35</f>
        <v>15.06</v>
      </c>
      <c r="M175" s="24" t="str">
        <f>'120Nm 22mm 1.52m-min'!L35</f>
        <v>Acciaio inox</v>
      </c>
      <c r="N175" s="25">
        <f>'120Nm 22mm 1.52m-min'!M35</f>
        <v>147.52000000000001</v>
      </c>
      <c r="O175" s="37">
        <f>'120Nm 22mm 1.52m-min'!N35</f>
        <v>120</v>
      </c>
      <c r="P175" s="41">
        <f>'120Nm 22mm 1.52m-min'!O35</f>
        <v>22</v>
      </c>
      <c r="Q175" s="46">
        <f>'120Nm 22mm 1.52m-min'!P35</f>
        <v>1.5209999999999999</v>
      </c>
      <c r="R175" s="14">
        <f>'120Nm 22mm 1.52m-min'!Q35</f>
        <v>308</v>
      </c>
      <c r="S175" s="26">
        <f>'120Nm 22mm 1.52m-min'!R35</f>
        <v>1</v>
      </c>
      <c r="T175" s="24"/>
      <c r="U175" s="24"/>
    </row>
    <row r="176" spans="1:21" hidden="1" x14ac:dyDescent="0.25">
      <c r="A176" s="24">
        <f>'240Nm 11mm 0.76m-min'!A35</f>
        <v>7711671</v>
      </c>
      <c r="B176" s="51">
        <f>Table15[[#This Row],[Durata d''esercizio min. Doppie corse]]/(Cycle_max*60*24)</f>
        <v>153.00934523809525</v>
      </c>
      <c r="C176" s="49">
        <f>'240Nm 11mm 0.76m-min'!B35</f>
        <v>1.1970000000000001</v>
      </c>
      <c r="D176" s="24" t="str">
        <f>'240Nm 11mm 0.76m-min'!C35</f>
        <v>Tr24x5</v>
      </c>
      <c r="E176" s="24" t="str">
        <f>'240Nm 11mm 0.76m-min'!D35</f>
        <v>Tr</v>
      </c>
      <c r="F176" s="35">
        <f>'240Nm 11mm 0.76m-min'!E35</f>
        <v>24</v>
      </c>
      <c r="G176" s="14" t="e">
        <f>'240Nm 11mm 0.76m-min'!F35</f>
        <v>#N/A</v>
      </c>
      <c r="H176" s="41">
        <f>'240Nm 11mm 0.76m-min'!G35</f>
        <v>5</v>
      </c>
      <c r="I176" s="24" t="str">
        <f>'240Nm 11mm 0.76m-min'!H35</f>
        <v>R</v>
      </c>
      <c r="J176" s="35">
        <f>'240Nm 11mm 0.76m-min'!I35</f>
        <v>32</v>
      </c>
      <c r="K176" s="35">
        <f>'240Nm 11mm 0.76m-min'!J35</f>
        <v>44</v>
      </c>
      <c r="L176" s="25">
        <f>'240Nm 11mm 0.76m-min'!K35</f>
        <v>15.06</v>
      </c>
      <c r="M176" s="24" t="str">
        <f>'240Nm 11mm 0.76m-min'!L35</f>
        <v>Acciaio inox</v>
      </c>
      <c r="N176" s="25">
        <f>'240Nm 11mm 0.76m-min'!M35</f>
        <v>147.52000000000001</v>
      </c>
      <c r="O176" s="37">
        <f>'240Nm 11mm 0.76m-min'!N35</f>
        <v>240</v>
      </c>
      <c r="P176" s="41">
        <f>'240Nm 11mm 0.76m-min'!O35</f>
        <v>11</v>
      </c>
      <c r="Q176" s="46">
        <f>'240Nm 11mm 0.76m-min'!P35</f>
        <v>0.76049999999999995</v>
      </c>
      <c r="R176" s="14">
        <f>'240Nm 11mm 0.76m-min'!Q35</f>
        <v>154</v>
      </c>
      <c r="S176" s="26">
        <f>'240Nm 11mm 0.76m-min'!R35</f>
        <v>1</v>
      </c>
      <c r="T176" s="24"/>
      <c r="U176" s="24"/>
    </row>
    <row r="177" spans="1:21" hidden="1" x14ac:dyDescent="0.25">
      <c r="A177" s="24">
        <f>'80Nm 33mm 2.28m-min'!A34</f>
        <v>7267231</v>
      </c>
      <c r="B177" s="51">
        <f>Table15[[#This Row],[Durata d''esercizio min. Doppie corse]]/(Cycle_max*60*24)</f>
        <v>144.19109126984128</v>
      </c>
      <c r="C177" s="49">
        <f>'80Nm 33mm 2.28m-min'!B34</f>
        <v>0.45800000000000002</v>
      </c>
      <c r="D177" s="24" t="str">
        <f>'80Nm 33mm 2.28m-min'!C34</f>
        <v>Tr28x5</v>
      </c>
      <c r="E177" s="24" t="str">
        <f>'80Nm 33mm 2.28m-min'!D34</f>
        <v>Tr</v>
      </c>
      <c r="F177" s="35">
        <f>'80Nm 33mm 2.28m-min'!E34</f>
        <v>28</v>
      </c>
      <c r="G177" s="14" t="e">
        <f>'80Nm 33mm 2.28m-min'!F34</f>
        <v>#N/A</v>
      </c>
      <c r="H177" s="41">
        <f>'80Nm 33mm 2.28m-min'!G34</f>
        <v>5</v>
      </c>
      <c r="I177" s="24" t="str">
        <f>'80Nm 33mm 2.28m-min'!H34</f>
        <v>J</v>
      </c>
      <c r="J177" s="35">
        <f>'80Nm 33mm 2.28m-min'!I34</f>
        <v>38</v>
      </c>
      <c r="K177" s="35">
        <f>'80Nm 33mm 2.28m-min'!J34</f>
        <v>46</v>
      </c>
      <c r="L177" s="25">
        <f>'80Nm 33mm 2.28m-min'!K34</f>
        <v>25.1</v>
      </c>
      <c r="M177" s="24" t="str">
        <f>'80Nm 33mm 2.28m-min'!L34</f>
        <v>Acciaio C15</v>
      </c>
      <c r="N177" s="25">
        <f>'80Nm 33mm 2.28m-min'!M34</f>
        <v>56.9</v>
      </c>
      <c r="O177" s="37">
        <f>'80Nm 33mm 2.28m-min'!N34</f>
        <v>80</v>
      </c>
      <c r="P177" s="41">
        <f>'80Nm 33mm 2.28m-min'!O34</f>
        <v>33</v>
      </c>
      <c r="Q177" s="46">
        <f>'80Nm 33mm 2.28m-min'!P34</f>
        <v>2.2810000000000001</v>
      </c>
      <c r="R177" s="14">
        <f>'80Nm 33mm 2.28m-min'!Q34</f>
        <v>462</v>
      </c>
      <c r="S177" s="26">
        <f>'80Nm 33mm 2.28m-min'!R34</f>
        <v>1</v>
      </c>
      <c r="T177" s="24"/>
      <c r="U177" s="24"/>
    </row>
    <row r="178" spans="1:21" hidden="1" x14ac:dyDescent="0.25">
      <c r="A178" s="24">
        <f>'120Nm 22mm 1.52m-min'!A36</f>
        <v>7267231</v>
      </c>
      <c r="B178" s="51">
        <f>Table15[[#This Row],[Durata d''esercizio min. Doppie corse]]/(Cycle_max*60*24)</f>
        <v>144.19109126984128</v>
      </c>
      <c r="C178" s="49">
        <f>'120Nm 22mm 1.52m-min'!B36</f>
        <v>0.65700000000000003</v>
      </c>
      <c r="D178" s="24" t="str">
        <f>'120Nm 22mm 1.52m-min'!C36</f>
        <v>Tr28x5</v>
      </c>
      <c r="E178" s="24" t="str">
        <f>'120Nm 22mm 1.52m-min'!D36</f>
        <v>Tr</v>
      </c>
      <c r="F178" s="35">
        <f>'120Nm 22mm 1.52m-min'!E36</f>
        <v>28</v>
      </c>
      <c r="G178" s="14" t="e">
        <f>'120Nm 22mm 1.52m-min'!F36</f>
        <v>#N/A</v>
      </c>
      <c r="H178" s="41">
        <f>'120Nm 22mm 1.52m-min'!G36</f>
        <v>5</v>
      </c>
      <c r="I178" s="24" t="str">
        <f>'120Nm 22mm 1.52m-min'!H36</f>
        <v>J</v>
      </c>
      <c r="J178" s="35">
        <f>'120Nm 22mm 1.52m-min'!I36</f>
        <v>38</v>
      </c>
      <c r="K178" s="35">
        <f>'120Nm 22mm 1.52m-min'!J36</f>
        <v>46</v>
      </c>
      <c r="L178" s="25">
        <f>'120Nm 22mm 1.52m-min'!K36</f>
        <v>25.1</v>
      </c>
      <c r="M178" s="24" t="str">
        <f>'120Nm 22mm 1.52m-min'!L36</f>
        <v>Acciaio C15</v>
      </c>
      <c r="N178" s="25">
        <f>'120Nm 22mm 1.52m-min'!M36</f>
        <v>56.9</v>
      </c>
      <c r="O178" s="37">
        <f>'120Nm 22mm 1.52m-min'!N36</f>
        <v>120</v>
      </c>
      <c r="P178" s="41">
        <f>'120Nm 22mm 1.52m-min'!O36</f>
        <v>22</v>
      </c>
      <c r="Q178" s="46">
        <f>'120Nm 22mm 1.52m-min'!P36</f>
        <v>1.5209999999999999</v>
      </c>
      <c r="R178" s="14">
        <f>'120Nm 22mm 1.52m-min'!Q36</f>
        <v>308</v>
      </c>
      <c r="S178" s="26">
        <f>'120Nm 22mm 1.52m-min'!R36</f>
        <v>1</v>
      </c>
      <c r="T178" s="24"/>
      <c r="U178" s="24"/>
    </row>
    <row r="179" spans="1:21" hidden="1" x14ac:dyDescent="0.25">
      <c r="A179" s="24">
        <f>'240Nm 11mm 0.76m-min'!A36</f>
        <v>7267231</v>
      </c>
      <c r="B179" s="51">
        <f>Table15[[#This Row],[Durata d''esercizio min. Doppie corse]]/(Cycle_max*60*24)</f>
        <v>144.19109126984128</v>
      </c>
      <c r="C179" s="49">
        <f>'240Nm 11mm 0.76m-min'!B36</f>
        <v>1.254</v>
      </c>
      <c r="D179" s="24" t="str">
        <f>'240Nm 11mm 0.76m-min'!C36</f>
        <v>Tr28x5</v>
      </c>
      <c r="E179" s="24" t="str">
        <f>'240Nm 11mm 0.76m-min'!D36</f>
        <v>Tr</v>
      </c>
      <c r="F179" s="35">
        <f>'240Nm 11mm 0.76m-min'!E36</f>
        <v>28</v>
      </c>
      <c r="G179" s="14" t="e">
        <f>'240Nm 11mm 0.76m-min'!F36</f>
        <v>#N/A</v>
      </c>
      <c r="H179" s="41">
        <f>'240Nm 11mm 0.76m-min'!G36</f>
        <v>5</v>
      </c>
      <c r="I179" s="24" t="str">
        <f>'240Nm 11mm 0.76m-min'!H36</f>
        <v>J</v>
      </c>
      <c r="J179" s="35">
        <f>'240Nm 11mm 0.76m-min'!I36</f>
        <v>38</v>
      </c>
      <c r="K179" s="35">
        <f>'240Nm 11mm 0.76m-min'!J36</f>
        <v>46</v>
      </c>
      <c r="L179" s="25">
        <f>'240Nm 11mm 0.76m-min'!K36</f>
        <v>25.1</v>
      </c>
      <c r="M179" s="24" t="str">
        <f>'240Nm 11mm 0.76m-min'!L36</f>
        <v>Acciaio C15</v>
      </c>
      <c r="N179" s="25">
        <f>'240Nm 11mm 0.76m-min'!M36</f>
        <v>56.9</v>
      </c>
      <c r="O179" s="37">
        <f>'240Nm 11mm 0.76m-min'!N36</f>
        <v>240</v>
      </c>
      <c r="P179" s="41">
        <f>'240Nm 11mm 0.76m-min'!O36</f>
        <v>11</v>
      </c>
      <c r="Q179" s="46">
        <f>'240Nm 11mm 0.76m-min'!P36</f>
        <v>0.76049999999999995</v>
      </c>
      <c r="R179" s="14">
        <f>'240Nm 11mm 0.76m-min'!Q36</f>
        <v>154</v>
      </c>
      <c r="S179" s="26">
        <f>'240Nm 11mm 0.76m-min'!R36</f>
        <v>1</v>
      </c>
      <c r="T179" s="24"/>
      <c r="U179" s="24"/>
    </row>
    <row r="180" spans="1:21" hidden="1" x14ac:dyDescent="0.25">
      <c r="A180" s="24">
        <f>'80Nm 33mm 2.28m-min'!A35</f>
        <v>7245880</v>
      </c>
      <c r="B180" s="51">
        <f>Table15[[#This Row],[Durata d''esercizio min. Doppie corse]]/(Cycle_max*60*24)</f>
        <v>143.76746031746032</v>
      </c>
      <c r="C180" s="49">
        <f>'80Nm 33mm 2.28m-min'!B35</f>
        <v>0.70699999999999996</v>
      </c>
      <c r="D180" s="24" t="str">
        <f>'80Nm 33mm 2.28m-min'!C35</f>
        <v>Ds18x24</v>
      </c>
      <c r="E180" s="24" t="str">
        <f>'80Nm 33mm 2.28m-min'!D35</f>
        <v>Ds</v>
      </c>
      <c r="F180" s="35">
        <f>'80Nm 33mm 2.28m-min'!E35</f>
        <v>18</v>
      </c>
      <c r="G180" s="14" t="e">
        <f>'80Nm 33mm 2.28m-min'!F35</f>
        <v>#N/A</v>
      </c>
      <c r="H180" s="41">
        <f>'80Nm 33mm 2.28m-min'!G35</f>
        <v>24</v>
      </c>
      <c r="I180" s="24" t="str">
        <f>'80Nm 33mm 2.28m-min'!H35</f>
        <v>J</v>
      </c>
      <c r="J180" s="35">
        <f>'80Nm 33mm 2.28m-min'!I35</f>
        <v>28</v>
      </c>
      <c r="K180" s="35">
        <f>'80Nm 33mm 2.28m-min'!J35</f>
        <v>35</v>
      </c>
      <c r="L180" s="25">
        <f>'80Nm 33mm 2.28m-min'!K35</f>
        <v>26.91</v>
      </c>
      <c r="M180" s="24" t="str">
        <f>'80Nm 33mm 2.28m-min'!L35</f>
        <v>Alluminio</v>
      </c>
      <c r="N180" s="25">
        <f>'80Nm 33mm 2.28m-min'!M35</f>
        <v>243</v>
      </c>
      <c r="O180" s="37">
        <f>'80Nm 33mm 2.28m-min'!N35</f>
        <v>80</v>
      </c>
      <c r="P180" s="41">
        <f>'80Nm 33mm 2.28m-min'!O35</f>
        <v>33</v>
      </c>
      <c r="Q180" s="46">
        <f>'80Nm 33mm 2.28m-min'!P35</f>
        <v>2.2810000000000001</v>
      </c>
      <c r="R180" s="14">
        <f>'80Nm 33mm 2.28m-min'!Q35</f>
        <v>96.25</v>
      </c>
      <c r="S180" s="26">
        <f>'80Nm 33mm 2.28m-min'!R35</f>
        <v>1</v>
      </c>
      <c r="T180" s="24"/>
      <c r="U180" s="24"/>
    </row>
    <row r="181" spans="1:21" hidden="1" x14ac:dyDescent="0.25">
      <c r="A181" s="24">
        <f>'80Nm 33mm 2.28m-min'!A36</f>
        <v>7245880</v>
      </c>
      <c r="B181" s="51">
        <f>Table15[[#This Row],[Durata d''esercizio min. Doppie corse]]/(Cycle_max*60*24)</f>
        <v>143.76746031746032</v>
      </c>
      <c r="C181" s="49">
        <f>'80Nm 33mm 2.28m-min'!B36</f>
        <v>0.70699999999999996</v>
      </c>
      <c r="D181" s="24" t="str">
        <f>'80Nm 33mm 2.28m-min'!C36</f>
        <v>Ds18x24</v>
      </c>
      <c r="E181" s="24" t="str">
        <f>'80Nm 33mm 2.28m-min'!D36</f>
        <v>Ds</v>
      </c>
      <c r="F181" s="35">
        <f>'80Nm 33mm 2.28m-min'!E36</f>
        <v>18</v>
      </c>
      <c r="G181" s="14" t="e">
        <f>'80Nm 33mm 2.28m-min'!F36</f>
        <v>#N/A</v>
      </c>
      <c r="H181" s="41">
        <f>'80Nm 33mm 2.28m-min'!G36</f>
        <v>24</v>
      </c>
      <c r="I181" s="24" t="str">
        <f>'80Nm 33mm 2.28m-min'!H36</f>
        <v>J</v>
      </c>
      <c r="J181" s="35">
        <f>'80Nm 33mm 2.28m-min'!I36</f>
        <v>28</v>
      </c>
      <c r="K181" s="35">
        <f>'80Nm 33mm 2.28m-min'!J36</f>
        <v>35</v>
      </c>
      <c r="L181" s="25">
        <f>'80Nm 33mm 2.28m-min'!K36</f>
        <v>26.91</v>
      </c>
      <c r="M181" s="24" t="str">
        <f>'80Nm 33mm 2.28m-min'!L36</f>
        <v>Acciaio inox</v>
      </c>
      <c r="N181" s="25">
        <f>'80Nm 33mm 2.28m-min'!M36</f>
        <v>146.37</v>
      </c>
      <c r="O181" s="37">
        <f>'80Nm 33mm 2.28m-min'!N36</f>
        <v>80</v>
      </c>
      <c r="P181" s="41">
        <f>'80Nm 33mm 2.28m-min'!O36</f>
        <v>33</v>
      </c>
      <c r="Q181" s="46">
        <f>'80Nm 33mm 2.28m-min'!P36</f>
        <v>2.2810000000000001</v>
      </c>
      <c r="R181" s="14">
        <f>'80Nm 33mm 2.28m-min'!Q36</f>
        <v>96.25</v>
      </c>
      <c r="S181" s="26">
        <f>'80Nm 33mm 2.28m-min'!R36</f>
        <v>1</v>
      </c>
      <c r="T181" s="24"/>
      <c r="U181" s="24"/>
    </row>
    <row r="182" spans="1:21" hidden="1" x14ac:dyDescent="0.25">
      <c r="A182" s="24">
        <f>'120Nm 22mm 1.52m-min'!A37</f>
        <v>7245880</v>
      </c>
      <c r="B182" s="51">
        <f>Table15[[#This Row],[Durata d''esercizio min. Doppie corse]]/(Cycle_max*60*24)</f>
        <v>143.76746031746032</v>
      </c>
      <c r="C182" s="49">
        <f>'120Nm 22mm 1.52m-min'!B37</f>
        <v>1.0309999999999999</v>
      </c>
      <c r="D182" s="24" t="str">
        <f>'120Nm 22mm 1.52m-min'!C37</f>
        <v>Ds18x24</v>
      </c>
      <c r="E182" s="24" t="str">
        <f>'120Nm 22mm 1.52m-min'!D37</f>
        <v>Ds</v>
      </c>
      <c r="F182" s="35">
        <f>'120Nm 22mm 1.52m-min'!E37</f>
        <v>18</v>
      </c>
      <c r="G182" s="14" t="e">
        <f>'120Nm 22mm 1.52m-min'!F37</f>
        <v>#N/A</v>
      </c>
      <c r="H182" s="41">
        <f>'120Nm 22mm 1.52m-min'!G37</f>
        <v>24</v>
      </c>
      <c r="I182" s="24" t="str">
        <f>'120Nm 22mm 1.52m-min'!H37</f>
        <v>J</v>
      </c>
      <c r="J182" s="35">
        <f>'120Nm 22mm 1.52m-min'!I37</f>
        <v>28</v>
      </c>
      <c r="K182" s="35">
        <f>'120Nm 22mm 1.52m-min'!J37</f>
        <v>35</v>
      </c>
      <c r="L182" s="25">
        <f>'120Nm 22mm 1.52m-min'!K37</f>
        <v>26.91</v>
      </c>
      <c r="M182" s="24" t="str">
        <f>'120Nm 22mm 1.52m-min'!L37</f>
        <v>Alluminio</v>
      </c>
      <c r="N182" s="25">
        <f>'120Nm 22mm 1.52m-min'!M37</f>
        <v>243</v>
      </c>
      <c r="O182" s="37">
        <f>'120Nm 22mm 1.52m-min'!N37</f>
        <v>120</v>
      </c>
      <c r="P182" s="41">
        <f>'120Nm 22mm 1.52m-min'!O37</f>
        <v>22</v>
      </c>
      <c r="Q182" s="46">
        <f>'120Nm 22mm 1.52m-min'!P37</f>
        <v>1.5209999999999999</v>
      </c>
      <c r="R182" s="14">
        <f>'120Nm 22mm 1.52m-min'!Q37</f>
        <v>64.166666666666671</v>
      </c>
      <c r="S182" s="26">
        <f>'120Nm 22mm 1.52m-min'!R37</f>
        <v>1</v>
      </c>
      <c r="T182" s="24"/>
      <c r="U182" s="24"/>
    </row>
    <row r="183" spans="1:21" hidden="1" x14ac:dyDescent="0.25">
      <c r="A183" s="24">
        <f>'120Nm 22mm 1.52m-min'!A38</f>
        <v>7245880</v>
      </c>
      <c r="B183" s="51">
        <f>Table15[[#This Row],[Durata d''esercizio min. Doppie corse]]/(Cycle_max*60*24)</f>
        <v>143.76746031746032</v>
      </c>
      <c r="C183" s="49">
        <f>'120Nm 22mm 1.52m-min'!B38</f>
        <v>1.0309999999999999</v>
      </c>
      <c r="D183" s="24" t="str">
        <f>'120Nm 22mm 1.52m-min'!C38</f>
        <v>Ds18x24</v>
      </c>
      <c r="E183" s="24" t="str">
        <f>'120Nm 22mm 1.52m-min'!D38</f>
        <v>Ds</v>
      </c>
      <c r="F183" s="35">
        <f>'120Nm 22mm 1.52m-min'!E38</f>
        <v>18</v>
      </c>
      <c r="G183" s="14" t="e">
        <f>'120Nm 22mm 1.52m-min'!F38</f>
        <v>#N/A</v>
      </c>
      <c r="H183" s="41">
        <f>'120Nm 22mm 1.52m-min'!G38</f>
        <v>24</v>
      </c>
      <c r="I183" s="24" t="str">
        <f>'120Nm 22mm 1.52m-min'!H38</f>
        <v>J</v>
      </c>
      <c r="J183" s="35">
        <f>'120Nm 22mm 1.52m-min'!I38</f>
        <v>28</v>
      </c>
      <c r="K183" s="35">
        <f>'120Nm 22mm 1.52m-min'!J38</f>
        <v>35</v>
      </c>
      <c r="L183" s="25">
        <f>'120Nm 22mm 1.52m-min'!K38</f>
        <v>26.91</v>
      </c>
      <c r="M183" s="24" t="str">
        <f>'120Nm 22mm 1.52m-min'!L38</f>
        <v>Acciaio inox</v>
      </c>
      <c r="N183" s="25">
        <f>'120Nm 22mm 1.52m-min'!M38</f>
        <v>146.37</v>
      </c>
      <c r="O183" s="37">
        <f>'120Nm 22mm 1.52m-min'!N38</f>
        <v>120</v>
      </c>
      <c r="P183" s="41">
        <f>'120Nm 22mm 1.52m-min'!O38</f>
        <v>22</v>
      </c>
      <c r="Q183" s="46">
        <f>'120Nm 22mm 1.52m-min'!P38</f>
        <v>1.5209999999999999</v>
      </c>
      <c r="R183" s="14">
        <f>'120Nm 22mm 1.52m-min'!Q38</f>
        <v>64.166666666666671</v>
      </c>
      <c r="S183" s="26">
        <f>'120Nm 22mm 1.52m-min'!R38</f>
        <v>1</v>
      </c>
      <c r="T183" s="24"/>
      <c r="U183" s="24"/>
    </row>
    <row r="184" spans="1:21" hidden="1" x14ac:dyDescent="0.25">
      <c r="A184" s="24">
        <f>'240Nm 11mm 0.76m-min'!A37</f>
        <v>7245880</v>
      </c>
      <c r="B184" s="51">
        <f>Table15[[#This Row],[Durata d''esercizio min. Doppie corse]]/(Cycle_max*60*24)</f>
        <v>143.76746031746032</v>
      </c>
      <c r="C184" s="49">
        <f>'240Nm 11mm 0.76m-min'!B37</f>
        <v>2.0019999999999998</v>
      </c>
      <c r="D184" s="24" t="str">
        <f>'240Nm 11mm 0.76m-min'!C37</f>
        <v>Ds18x24</v>
      </c>
      <c r="E184" s="24" t="str">
        <f>'240Nm 11mm 0.76m-min'!D37</f>
        <v>Ds</v>
      </c>
      <c r="F184" s="35">
        <f>'240Nm 11mm 0.76m-min'!E37</f>
        <v>18</v>
      </c>
      <c r="G184" s="14" t="e">
        <f>'240Nm 11mm 0.76m-min'!F37</f>
        <v>#N/A</v>
      </c>
      <c r="H184" s="41">
        <f>'240Nm 11mm 0.76m-min'!G37</f>
        <v>24</v>
      </c>
      <c r="I184" s="24" t="str">
        <f>'240Nm 11mm 0.76m-min'!H37</f>
        <v>J</v>
      </c>
      <c r="J184" s="35">
        <f>'240Nm 11mm 0.76m-min'!I37</f>
        <v>28</v>
      </c>
      <c r="K184" s="35">
        <f>'240Nm 11mm 0.76m-min'!J37</f>
        <v>35</v>
      </c>
      <c r="L184" s="25">
        <f>'240Nm 11mm 0.76m-min'!K37</f>
        <v>26.91</v>
      </c>
      <c r="M184" s="24" t="str">
        <f>'240Nm 11mm 0.76m-min'!L37</f>
        <v>Alluminio</v>
      </c>
      <c r="N184" s="25">
        <f>'240Nm 11mm 0.76m-min'!M37</f>
        <v>243</v>
      </c>
      <c r="O184" s="37">
        <f>'240Nm 11mm 0.76m-min'!N37</f>
        <v>240</v>
      </c>
      <c r="P184" s="41">
        <f>'240Nm 11mm 0.76m-min'!O37</f>
        <v>11</v>
      </c>
      <c r="Q184" s="46">
        <f>'240Nm 11mm 0.76m-min'!P37</f>
        <v>0.76049999999999995</v>
      </c>
      <c r="R184" s="14">
        <f>'240Nm 11mm 0.76m-min'!Q37</f>
        <v>32.083333333333336</v>
      </c>
      <c r="S184" s="26">
        <f>'240Nm 11mm 0.76m-min'!R37</f>
        <v>1</v>
      </c>
      <c r="T184" s="24"/>
      <c r="U184" s="24"/>
    </row>
    <row r="185" spans="1:21" hidden="1" x14ac:dyDescent="0.25">
      <c r="A185" s="24">
        <f>'240Nm 11mm 0.76m-min'!A38</f>
        <v>7245880</v>
      </c>
      <c r="B185" s="51">
        <f>Table15[[#This Row],[Durata d''esercizio min. Doppie corse]]/(Cycle_max*60*24)</f>
        <v>143.76746031746032</v>
      </c>
      <c r="C185" s="49">
        <f>'240Nm 11mm 0.76m-min'!B38</f>
        <v>2.0019999999999998</v>
      </c>
      <c r="D185" s="24" t="str">
        <f>'240Nm 11mm 0.76m-min'!C38</f>
        <v>Ds18x24</v>
      </c>
      <c r="E185" s="24" t="str">
        <f>'240Nm 11mm 0.76m-min'!D38</f>
        <v>Ds</v>
      </c>
      <c r="F185" s="35">
        <f>'240Nm 11mm 0.76m-min'!E38</f>
        <v>18</v>
      </c>
      <c r="G185" s="14" t="e">
        <f>'240Nm 11mm 0.76m-min'!F38</f>
        <v>#N/A</v>
      </c>
      <c r="H185" s="41">
        <f>'240Nm 11mm 0.76m-min'!G38</f>
        <v>24</v>
      </c>
      <c r="I185" s="24" t="str">
        <f>'240Nm 11mm 0.76m-min'!H38</f>
        <v>J</v>
      </c>
      <c r="J185" s="35">
        <f>'240Nm 11mm 0.76m-min'!I38</f>
        <v>28</v>
      </c>
      <c r="K185" s="35">
        <f>'240Nm 11mm 0.76m-min'!J38</f>
        <v>35</v>
      </c>
      <c r="L185" s="25">
        <f>'240Nm 11mm 0.76m-min'!K38</f>
        <v>26.91</v>
      </c>
      <c r="M185" s="24" t="str">
        <f>'240Nm 11mm 0.76m-min'!L38</f>
        <v>Acciaio inox</v>
      </c>
      <c r="N185" s="25">
        <f>'240Nm 11mm 0.76m-min'!M38</f>
        <v>146.37</v>
      </c>
      <c r="O185" s="37">
        <f>'240Nm 11mm 0.76m-min'!N38</f>
        <v>240</v>
      </c>
      <c r="P185" s="41">
        <f>'240Nm 11mm 0.76m-min'!O38</f>
        <v>11</v>
      </c>
      <c r="Q185" s="46">
        <f>'240Nm 11mm 0.76m-min'!P38</f>
        <v>0.76049999999999995</v>
      </c>
      <c r="R185" s="14">
        <f>'240Nm 11mm 0.76m-min'!Q38</f>
        <v>32.083333333333336</v>
      </c>
      <c r="S185" s="26">
        <f>'240Nm 11mm 0.76m-min'!R38</f>
        <v>1</v>
      </c>
      <c r="T185" s="24"/>
      <c r="U185" s="24"/>
    </row>
    <row r="186" spans="1:21" hidden="1" x14ac:dyDescent="0.25">
      <c r="A186" s="24">
        <f>'80Nm 33mm 2.28m-min'!A37</f>
        <v>6993971</v>
      </c>
      <c r="B186" s="51">
        <f>Table15[[#This Row],[Durata d''esercizio min. Doppie corse]]/(Cycle_max*60*24)</f>
        <v>138.76926587301588</v>
      </c>
      <c r="C186" s="49">
        <f>'80Nm 33mm 2.28m-min'!B37</f>
        <v>2.1819999999999999</v>
      </c>
      <c r="D186" s="24" t="str">
        <f>'80Nm 33mm 2.28m-min'!C37</f>
        <v>Ds20x80</v>
      </c>
      <c r="E186" s="24" t="str">
        <f>'80Nm 33mm 2.28m-min'!D37</f>
        <v>Ds</v>
      </c>
      <c r="F186" s="35">
        <f>'80Nm 33mm 2.28m-min'!E37</f>
        <v>20</v>
      </c>
      <c r="G186" s="14" t="e">
        <f>'80Nm 33mm 2.28m-min'!F37</f>
        <v>#N/A</v>
      </c>
      <c r="H186" s="41">
        <f>'80Nm 33mm 2.28m-min'!G37</f>
        <v>80</v>
      </c>
      <c r="I186" s="24" t="str">
        <f>'80Nm 33mm 2.28m-min'!H37</f>
        <v>J</v>
      </c>
      <c r="J186" s="35">
        <f>'80Nm 33mm 2.28m-min'!I37</f>
        <v>32</v>
      </c>
      <c r="K186" s="35">
        <f>'80Nm 33mm 2.28m-min'!J37</f>
        <v>44</v>
      </c>
      <c r="L186" s="25">
        <f>'80Nm 33mm 2.28m-min'!K37</f>
        <v>33.28</v>
      </c>
      <c r="M186" s="24" t="str">
        <f>'80Nm 33mm 2.28m-min'!L37</f>
        <v>Alluminio</v>
      </c>
      <c r="N186" s="25">
        <f>'80Nm 33mm 2.28m-min'!M37</f>
        <v>270</v>
      </c>
      <c r="O186" s="37">
        <f>'80Nm 33mm 2.28m-min'!N37</f>
        <v>80</v>
      </c>
      <c r="P186" s="41">
        <f>'80Nm 33mm 2.28m-min'!O37</f>
        <v>33</v>
      </c>
      <c r="Q186" s="46">
        <f>'80Nm 33mm 2.28m-min'!P37</f>
        <v>2.2810000000000001</v>
      </c>
      <c r="R186" s="14">
        <f>'80Nm 33mm 2.28m-min'!Q37</f>
        <v>28.875</v>
      </c>
      <c r="S186" s="26">
        <f>'80Nm 33mm 2.28m-min'!R37</f>
        <v>1</v>
      </c>
      <c r="T186" s="24"/>
      <c r="U186" s="24"/>
    </row>
    <row r="187" spans="1:21" hidden="1" x14ac:dyDescent="0.25">
      <c r="A187" s="24">
        <f>'80Nm 33mm 2.28m-min'!A38</f>
        <v>6993971</v>
      </c>
      <c r="B187" s="51">
        <f>Table15[[#This Row],[Durata d''esercizio min. Doppie corse]]/(Cycle_max*60*24)</f>
        <v>138.76926587301588</v>
      </c>
      <c r="C187" s="49">
        <f>'80Nm 33mm 2.28m-min'!B38</f>
        <v>2.1819999999999999</v>
      </c>
      <c r="D187" s="24" t="str">
        <f>'80Nm 33mm 2.28m-min'!C38</f>
        <v>Ds20x80</v>
      </c>
      <c r="E187" s="24" t="str">
        <f>'80Nm 33mm 2.28m-min'!D38</f>
        <v>Ds</v>
      </c>
      <c r="F187" s="35">
        <f>'80Nm 33mm 2.28m-min'!E38</f>
        <v>20</v>
      </c>
      <c r="G187" s="14" t="e">
        <f>'80Nm 33mm 2.28m-min'!F38</f>
        <v>#N/A</v>
      </c>
      <c r="H187" s="41">
        <f>'80Nm 33mm 2.28m-min'!G38</f>
        <v>80</v>
      </c>
      <c r="I187" s="24" t="str">
        <f>'80Nm 33mm 2.28m-min'!H38</f>
        <v>J</v>
      </c>
      <c r="J187" s="35">
        <f>'80Nm 33mm 2.28m-min'!I38</f>
        <v>32</v>
      </c>
      <c r="K187" s="35">
        <f>'80Nm 33mm 2.28m-min'!J38</f>
        <v>44</v>
      </c>
      <c r="L187" s="25">
        <f>'80Nm 33mm 2.28m-min'!K38</f>
        <v>33.28</v>
      </c>
      <c r="M187" s="24" t="str">
        <f>'80Nm 33mm 2.28m-min'!L38</f>
        <v>Acciaio inox</v>
      </c>
      <c r="N187" s="25">
        <f>'80Nm 33mm 2.28m-min'!M38</f>
        <v>164.82</v>
      </c>
      <c r="O187" s="37">
        <f>'80Nm 33mm 2.28m-min'!N38</f>
        <v>80</v>
      </c>
      <c r="P187" s="41">
        <f>'80Nm 33mm 2.28m-min'!O38</f>
        <v>33</v>
      </c>
      <c r="Q187" s="46">
        <f>'80Nm 33mm 2.28m-min'!P38</f>
        <v>2.2810000000000001</v>
      </c>
      <c r="R187" s="14">
        <f>'80Nm 33mm 2.28m-min'!Q38</f>
        <v>28.875</v>
      </c>
      <c r="S187" s="26">
        <f>'80Nm 33mm 2.28m-min'!R38</f>
        <v>1</v>
      </c>
      <c r="T187" s="24"/>
      <c r="U187" s="24"/>
    </row>
    <row r="188" spans="1:21" hidden="1" x14ac:dyDescent="0.25">
      <c r="A188" s="24">
        <f>'120Nm 22mm 1.52m-min'!A39</f>
        <v>6993971</v>
      </c>
      <c r="B188" s="51">
        <f>Table15[[#This Row],[Durata d''esercizio min. Doppie corse]]/(Cycle_max*60*24)</f>
        <v>138.76926587301588</v>
      </c>
      <c r="C188" s="49">
        <f>'120Nm 22mm 1.52m-min'!B39</f>
        <v>3.2429999999999999</v>
      </c>
      <c r="D188" s="24" t="str">
        <f>'120Nm 22mm 1.52m-min'!C39</f>
        <v>Ds20x80</v>
      </c>
      <c r="E188" s="24" t="str">
        <f>'120Nm 22mm 1.52m-min'!D39</f>
        <v>Ds</v>
      </c>
      <c r="F188" s="35">
        <f>'120Nm 22mm 1.52m-min'!E39</f>
        <v>20</v>
      </c>
      <c r="G188" s="14" t="e">
        <f>'120Nm 22mm 1.52m-min'!F39</f>
        <v>#N/A</v>
      </c>
      <c r="H188" s="41">
        <f>'120Nm 22mm 1.52m-min'!G39</f>
        <v>80</v>
      </c>
      <c r="I188" s="24" t="str">
        <f>'120Nm 22mm 1.52m-min'!H39</f>
        <v>J</v>
      </c>
      <c r="J188" s="35">
        <f>'120Nm 22mm 1.52m-min'!I39</f>
        <v>32</v>
      </c>
      <c r="K188" s="35">
        <f>'120Nm 22mm 1.52m-min'!J39</f>
        <v>44</v>
      </c>
      <c r="L188" s="25">
        <f>'120Nm 22mm 1.52m-min'!K39</f>
        <v>33.28</v>
      </c>
      <c r="M188" s="24" t="str">
        <f>'120Nm 22mm 1.52m-min'!L39</f>
        <v>Alluminio</v>
      </c>
      <c r="N188" s="25">
        <f>'120Nm 22mm 1.52m-min'!M39</f>
        <v>270</v>
      </c>
      <c r="O188" s="37">
        <f>'120Nm 22mm 1.52m-min'!N39</f>
        <v>120</v>
      </c>
      <c r="P188" s="41">
        <f>'120Nm 22mm 1.52m-min'!O39</f>
        <v>22</v>
      </c>
      <c r="Q188" s="46">
        <f>'120Nm 22mm 1.52m-min'!P39</f>
        <v>1.5209999999999999</v>
      </c>
      <c r="R188" s="14">
        <f>'120Nm 22mm 1.52m-min'!Q39</f>
        <v>19.25</v>
      </c>
      <c r="S188" s="26">
        <f>'120Nm 22mm 1.52m-min'!R39</f>
        <v>1</v>
      </c>
      <c r="T188" s="24"/>
      <c r="U188" s="24"/>
    </row>
    <row r="189" spans="1:21" hidden="1" x14ac:dyDescent="0.25">
      <c r="A189" s="24">
        <f>'120Nm 22mm 1.52m-min'!A40</f>
        <v>6993971</v>
      </c>
      <c r="B189" s="51">
        <f>Table15[[#This Row],[Durata d''esercizio min. Doppie corse]]/(Cycle_max*60*24)</f>
        <v>138.76926587301588</v>
      </c>
      <c r="C189" s="49">
        <f>'120Nm 22mm 1.52m-min'!B40</f>
        <v>3.2429999999999999</v>
      </c>
      <c r="D189" s="24" t="str">
        <f>'120Nm 22mm 1.52m-min'!C40</f>
        <v>Ds20x80</v>
      </c>
      <c r="E189" s="24" t="str">
        <f>'120Nm 22mm 1.52m-min'!D40</f>
        <v>Ds</v>
      </c>
      <c r="F189" s="35">
        <f>'120Nm 22mm 1.52m-min'!E40</f>
        <v>20</v>
      </c>
      <c r="G189" s="14" t="e">
        <f>'120Nm 22mm 1.52m-min'!F40</f>
        <v>#N/A</v>
      </c>
      <c r="H189" s="41">
        <f>'120Nm 22mm 1.52m-min'!G40</f>
        <v>80</v>
      </c>
      <c r="I189" s="24" t="str">
        <f>'120Nm 22mm 1.52m-min'!H40</f>
        <v>J</v>
      </c>
      <c r="J189" s="35">
        <f>'120Nm 22mm 1.52m-min'!I40</f>
        <v>32</v>
      </c>
      <c r="K189" s="35">
        <f>'120Nm 22mm 1.52m-min'!J40</f>
        <v>44</v>
      </c>
      <c r="L189" s="25">
        <f>'120Nm 22mm 1.52m-min'!K40</f>
        <v>33.28</v>
      </c>
      <c r="M189" s="24" t="str">
        <f>'120Nm 22mm 1.52m-min'!L40</f>
        <v>Acciaio inox</v>
      </c>
      <c r="N189" s="25">
        <f>'120Nm 22mm 1.52m-min'!M40</f>
        <v>164.82</v>
      </c>
      <c r="O189" s="37">
        <f>'120Nm 22mm 1.52m-min'!N40</f>
        <v>120</v>
      </c>
      <c r="P189" s="41">
        <f>'120Nm 22mm 1.52m-min'!O40</f>
        <v>22</v>
      </c>
      <c r="Q189" s="46">
        <f>'120Nm 22mm 1.52m-min'!P40</f>
        <v>1.5209999999999999</v>
      </c>
      <c r="R189" s="14">
        <f>'120Nm 22mm 1.52m-min'!Q40</f>
        <v>19.25</v>
      </c>
      <c r="S189" s="26">
        <f>'120Nm 22mm 1.52m-min'!R40</f>
        <v>1</v>
      </c>
      <c r="T189" s="24"/>
      <c r="U189" s="24"/>
    </row>
    <row r="190" spans="1:21" hidden="1" x14ac:dyDescent="0.25">
      <c r="A190" s="24">
        <f>'240Nm 11mm 0.76m-min'!A39</f>
        <v>6993971</v>
      </c>
      <c r="B190" s="51">
        <f>Table15[[#This Row],[Durata d''esercizio min. Doppie corse]]/(Cycle_max*60*24)</f>
        <v>138.76926587301588</v>
      </c>
      <c r="C190" s="49">
        <f>'240Nm 11mm 0.76m-min'!B39</f>
        <v>6.4260000000000002</v>
      </c>
      <c r="D190" s="24" t="str">
        <f>'240Nm 11mm 0.76m-min'!C39</f>
        <v>Ds20x80</v>
      </c>
      <c r="E190" s="24" t="str">
        <f>'240Nm 11mm 0.76m-min'!D39</f>
        <v>Ds</v>
      </c>
      <c r="F190" s="35">
        <f>'240Nm 11mm 0.76m-min'!E39</f>
        <v>20</v>
      </c>
      <c r="G190" s="14" t="e">
        <f>'240Nm 11mm 0.76m-min'!F39</f>
        <v>#N/A</v>
      </c>
      <c r="H190" s="41">
        <f>'240Nm 11mm 0.76m-min'!G39</f>
        <v>80</v>
      </c>
      <c r="I190" s="24" t="str">
        <f>'240Nm 11mm 0.76m-min'!H39</f>
        <v>J</v>
      </c>
      <c r="J190" s="35">
        <f>'240Nm 11mm 0.76m-min'!I39</f>
        <v>32</v>
      </c>
      <c r="K190" s="35">
        <f>'240Nm 11mm 0.76m-min'!J39</f>
        <v>44</v>
      </c>
      <c r="L190" s="25">
        <f>'240Nm 11mm 0.76m-min'!K39</f>
        <v>33.28</v>
      </c>
      <c r="M190" s="24" t="str">
        <f>'240Nm 11mm 0.76m-min'!L39</f>
        <v>Alluminio</v>
      </c>
      <c r="N190" s="25">
        <f>'240Nm 11mm 0.76m-min'!M39</f>
        <v>270</v>
      </c>
      <c r="O190" s="37">
        <f>'240Nm 11mm 0.76m-min'!N39</f>
        <v>240</v>
      </c>
      <c r="P190" s="41">
        <f>'240Nm 11mm 0.76m-min'!O39</f>
        <v>11</v>
      </c>
      <c r="Q190" s="46">
        <f>'240Nm 11mm 0.76m-min'!P39</f>
        <v>0.76049999999999995</v>
      </c>
      <c r="R190" s="14">
        <f>'240Nm 11mm 0.76m-min'!Q39</f>
        <v>9.625</v>
      </c>
      <c r="S190" s="26">
        <f>'240Nm 11mm 0.76m-min'!R39</f>
        <v>1</v>
      </c>
      <c r="T190" s="24"/>
      <c r="U190" s="24"/>
    </row>
    <row r="191" spans="1:21" hidden="1" x14ac:dyDescent="0.25">
      <c r="A191" s="24">
        <f>'240Nm 11mm 0.76m-min'!A40</f>
        <v>6993971</v>
      </c>
      <c r="B191" s="51">
        <f>Table15[[#This Row],[Durata d''esercizio min. Doppie corse]]/(Cycle_max*60*24)</f>
        <v>138.76926587301588</v>
      </c>
      <c r="C191" s="49">
        <f>'240Nm 11mm 0.76m-min'!B40</f>
        <v>6.4260000000000002</v>
      </c>
      <c r="D191" s="24" t="str">
        <f>'240Nm 11mm 0.76m-min'!C40</f>
        <v>Ds20x80</v>
      </c>
      <c r="E191" s="24" t="str">
        <f>'240Nm 11mm 0.76m-min'!D40</f>
        <v>Ds</v>
      </c>
      <c r="F191" s="35">
        <f>'240Nm 11mm 0.76m-min'!E40</f>
        <v>20</v>
      </c>
      <c r="G191" s="14" t="e">
        <f>'240Nm 11mm 0.76m-min'!F40</f>
        <v>#N/A</v>
      </c>
      <c r="H191" s="41">
        <f>'240Nm 11mm 0.76m-min'!G40</f>
        <v>80</v>
      </c>
      <c r="I191" s="24" t="str">
        <f>'240Nm 11mm 0.76m-min'!H40</f>
        <v>J</v>
      </c>
      <c r="J191" s="35">
        <f>'240Nm 11mm 0.76m-min'!I40</f>
        <v>32</v>
      </c>
      <c r="K191" s="35">
        <f>'240Nm 11mm 0.76m-min'!J40</f>
        <v>44</v>
      </c>
      <c r="L191" s="25">
        <f>'240Nm 11mm 0.76m-min'!K40</f>
        <v>33.28</v>
      </c>
      <c r="M191" s="24" t="str">
        <f>'240Nm 11mm 0.76m-min'!L40</f>
        <v>Acciaio inox</v>
      </c>
      <c r="N191" s="25">
        <f>'240Nm 11mm 0.76m-min'!M40</f>
        <v>164.82</v>
      </c>
      <c r="O191" s="37">
        <f>'240Nm 11mm 0.76m-min'!N40</f>
        <v>240</v>
      </c>
      <c r="P191" s="41">
        <f>'240Nm 11mm 0.76m-min'!O40</f>
        <v>11</v>
      </c>
      <c r="Q191" s="46">
        <f>'240Nm 11mm 0.76m-min'!P40</f>
        <v>0.76049999999999995</v>
      </c>
      <c r="R191" s="14">
        <f>'240Nm 11mm 0.76m-min'!Q40</f>
        <v>9.625</v>
      </c>
      <c r="S191" s="26">
        <f>'240Nm 11mm 0.76m-min'!R40</f>
        <v>1</v>
      </c>
      <c r="T191" s="24"/>
      <c r="U191" s="24"/>
    </row>
    <row r="192" spans="1:21" hidden="1" x14ac:dyDescent="0.25">
      <c r="A192" s="24">
        <f>'80Nm 33mm 2.28m-min'!A39</f>
        <v>6970409</v>
      </c>
      <c r="B192" s="51">
        <f>Table15[[#This Row],[Durata d''esercizio min. Doppie corse]]/(Cycle_max*60*24)</f>
        <v>138.30176587301588</v>
      </c>
      <c r="C192" s="49">
        <f>'80Nm 33mm 2.28m-min'!B39</f>
        <v>2.6640000000000001</v>
      </c>
      <c r="D192" s="24" t="str">
        <f>'80Nm 33mm 2.28m-min'!C39</f>
        <v>Ds20x90</v>
      </c>
      <c r="E192" s="24" t="str">
        <f>'80Nm 33mm 2.28m-min'!D39</f>
        <v>Ds</v>
      </c>
      <c r="F192" s="35">
        <f>'80Nm 33mm 2.28m-min'!E39</f>
        <v>20</v>
      </c>
      <c r="G192" s="14" t="e">
        <f>'80Nm 33mm 2.28m-min'!F39</f>
        <v>#N/A</v>
      </c>
      <c r="H192" s="41">
        <f>'80Nm 33mm 2.28m-min'!G39</f>
        <v>90</v>
      </c>
      <c r="I192" s="24" t="str">
        <f>'80Nm 33mm 2.28m-min'!H39</f>
        <v>J</v>
      </c>
      <c r="J192" s="35">
        <f>'80Nm 33mm 2.28m-min'!I39</f>
        <v>32</v>
      </c>
      <c r="K192" s="35">
        <f>'80Nm 33mm 2.28m-min'!J39</f>
        <v>44</v>
      </c>
      <c r="L192" s="25">
        <f>'80Nm 33mm 2.28m-min'!K39</f>
        <v>33.28</v>
      </c>
      <c r="M192" s="24" t="str">
        <f>'80Nm 33mm 2.28m-min'!L39</f>
        <v>Alluminio</v>
      </c>
      <c r="N192" s="25">
        <f>'80Nm 33mm 2.28m-min'!M39</f>
        <v>270</v>
      </c>
      <c r="O192" s="37">
        <f>'80Nm 33mm 2.28m-min'!N39</f>
        <v>80</v>
      </c>
      <c r="P192" s="41">
        <f>'80Nm 33mm 2.28m-min'!O39</f>
        <v>33</v>
      </c>
      <c r="Q192" s="46">
        <f>'80Nm 33mm 2.28m-min'!P39</f>
        <v>2.2810000000000001</v>
      </c>
      <c r="R192" s="14">
        <f>'80Nm 33mm 2.28m-min'!Q39</f>
        <v>25.666666666666668</v>
      </c>
      <c r="S192" s="26">
        <f>'80Nm 33mm 2.28m-min'!R39</f>
        <v>1</v>
      </c>
      <c r="T192" s="24"/>
      <c r="U192" s="24"/>
    </row>
    <row r="193" spans="1:21" hidden="1" x14ac:dyDescent="0.25">
      <c r="A193" s="24">
        <f>'80Nm 33mm 2.28m-min'!A40</f>
        <v>6970409</v>
      </c>
      <c r="B193" s="51">
        <f>Table15[[#This Row],[Durata d''esercizio min. Doppie corse]]/(Cycle_max*60*24)</f>
        <v>138.30176587301588</v>
      </c>
      <c r="C193" s="49">
        <f>'80Nm 33mm 2.28m-min'!B40</f>
        <v>2.6640000000000001</v>
      </c>
      <c r="D193" s="24" t="str">
        <f>'80Nm 33mm 2.28m-min'!C40</f>
        <v>Ds20x90</v>
      </c>
      <c r="E193" s="24" t="str">
        <f>'80Nm 33mm 2.28m-min'!D40</f>
        <v>Ds</v>
      </c>
      <c r="F193" s="35">
        <f>'80Nm 33mm 2.28m-min'!E40</f>
        <v>20</v>
      </c>
      <c r="G193" s="14" t="e">
        <f>'80Nm 33mm 2.28m-min'!F40</f>
        <v>#N/A</v>
      </c>
      <c r="H193" s="41">
        <f>'80Nm 33mm 2.28m-min'!G40</f>
        <v>90</v>
      </c>
      <c r="I193" s="24" t="str">
        <f>'80Nm 33mm 2.28m-min'!H40</f>
        <v>J</v>
      </c>
      <c r="J193" s="35">
        <f>'80Nm 33mm 2.28m-min'!I40</f>
        <v>32</v>
      </c>
      <c r="K193" s="35">
        <f>'80Nm 33mm 2.28m-min'!J40</f>
        <v>44</v>
      </c>
      <c r="L193" s="25">
        <f>'80Nm 33mm 2.28m-min'!K40</f>
        <v>33.28</v>
      </c>
      <c r="M193" s="24" t="str">
        <f>'80Nm 33mm 2.28m-min'!L40</f>
        <v>Acciaio inox</v>
      </c>
      <c r="N193" s="25">
        <f>'80Nm 33mm 2.28m-min'!M40</f>
        <v>167.28</v>
      </c>
      <c r="O193" s="37">
        <f>'80Nm 33mm 2.28m-min'!N40</f>
        <v>80</v>
      </c>
      <c r="P193" s="41">
        <f>'80Nm 33mm 2.28m-min'!O40</f>
        <v>33</v>
      </c>
      <c r="Q193" s="46">
        <f>'80Nm 33mm 2.28m-min'!P40</f>
        <v>2.2810000000000001</v>
      </c>
      <c r="R193" s="14">
        <f>'80Nm 33mm 2.28m-min'!Q40</f>
        <v>25.666666666666668</v>
      </c>
      <c r="S193" s="26">
        <f>'80Nm 33mm 2.28m-min'!R40</f>
        <v>1</v>
      </c>
      <c r="T193" s="24"/>
      <c r="U193" s="24"/>
    </row>
    <row r="194" spans="1:21" hidden="1" x14ac:dyDescent="0.25">
      <c r="A194" s="24">
        <f>'80Nm 33mm 2.28m-min'!A41</f>
        <v>6970409</v>
      </c>
      <c r="B194" s="51">
        <f>Table15[[#This Row],[Durata d''esercizio min. Doppie corse]]/(Cycle_max*60*24)</f>
        <v>138.30176587301588</v>
      </c>
      <c r="C194" s="49">
        <f>'80Nm 33mm 2.28m-min'!B41</f>
        <v>1.6519999999999999</v>
      </c>
      <c r="D194" s="24" t="str">
        <f>'80Nm 33mm 2.28m-min'!C41</f>
        <v>Ds20x60</v>
      </c>
      <c r="E194" s="24" t="str">
        <f>'80Nm 33mm 2.28m-min'!D41</f>
        <v>Ds</v>
      </c>
      <c r="F194" s="35">
        <f>'80Nm 33mm 2.28m-min'!E41</f>
        <v>20</v>
      </c>
      <c r="G194" s="14" t="e">
        <f>'80Nm 33mm 2.28m-min'!F41</f>
        <v>#N/A</v>
      </c>
      <c r="H194" s="41">
        <f>'80Nm 33mm 2.28m-min'!G41</f>
        <v>60</v>
      </c>
      <c r="I194" s="24" t="str">
        <f>'80Nm 33mm 2.28m-min'!H41</f>
        <v>J</v>
      </c>
      <c r="J194" s="35">
        <f>'80Nm 33mm 2.28m-min'!I41</f>
        <v>32</v>
      </c>
      <c r="K194" s="35">
        <f>'80Nm 33mm 2.28m-min'!J41</f>
        <v>44</v>
      </c>
      <c r="L194" s="25">
        <f>'80Nm 33mm 2.28m-min'!K41</f>
        <v>33.28</v>
      </c>
      <c r="M194" s="24" t="str">
        <f>'80Nm 33mm 2.28m-min'!L41</f>
        <v>Alluminio</v>
      </c>
      <c r="N194" s="25">
        <f>'80Nm 33mm 2.28m-min'!M41</f>
        <v>270</v>
      </c>
      <c r="O194" s="37">
        <f>'80Nm 33mm 2.28m-min'!N41</f>
        <v>80</v>
      </c>
      <c r="P194" s="41">
        <f>'80Nm 33mm 2.28m-min'!O41</f>
        <v>33</v>
      </c>
      <c r="Q194" s="46">
        <f>'80Nm 33mm 2.28m-min'!P41</f>
        <v>2.2810000000000001</v>
      </c>
      <c r="R194" s="14">
        <f>'80Nm 33mm 2.28m-min'!Q41</f>
        <v>38.5</v>
      </c>
      <c r="S194" s="26">
        <f>'80Nm 33mm 2.28m-min'!R41</f>
        <v>1</v>
      </c>
      <c r="T194" s="24"/>
      <c r="U194" s="24"/>
    </row>
    <row r="195" spans="1:21" hidden="1" x14ac:dyDescent="0.25">
      <c r="A195" s="24">
        <f>'80Nm 33mm 2.28m-min'!A42</f>
        <v>6970409</v>
      </c>
      <c r="B195" s="51">
        <f>Table15[[#This Row],[Durata d''esercizio min. Doppie corse]]/(Cycle_max*60*24)</f>
        <v>138.30176587301588</v>
      </c>
      <c r="C195" s="49">
        <f>'80Nm 33mm 2.28m-min'!B42</f>
        <v>1.6519999999999999</v>
      </c>
      <c r="D195" s="24" t="str">
        <f>'80Nm 33mm 2.28m-min'!C42</f>
        <v>Ds20x60</v>
      </c>
      <c r="E195" s="24" t="str">
        <f>'80Nm 33mm 2.28m-min'!D42</f>
        <v>Ds</v>
      </c>
      <c r="F195" s="35">
        <f>'80Nm 33mm 2.28m-min'!E42</f>
        <v>20</v>
      </c>
      <c r="G195" s="14" t="e">
        <f>'80Nm 33mm 2.28m-min'!F42</f>
        <v>#N/A</v>
      </c>
      <c r="H195" s="41">
        <f>'80Nm 33mm 2.28m-min'!G42</f>
        <v>60</v>
      </c>
      <c r="I195" s="24" t="str">
        <f>'80Nm 33mm 2.28m-min'!H42</f>
        <v>J</v>
      </c>
      <c r="J195" s="35">
        <f>'80Nm 33mm 2.28m-min'!I42</f>
        <v>32</v>
      </c>
      <c r="K195" s="35">
        <f>'80Nm 33mm 2.28m-min'!J42</f>
        <v>44</v>
      </c>
      <c r="L195" s="25">
        <f>'80Nm 33mm 2.28m-min'!K42</f>
        <v>33.28</v>
      </c>
      <c r="M195" s="24" t="str">
        <f>'80Nm 33mm 2.28m-min'!L42</f>
        <v>Acciaio inox</v>
      </c>
      <c r="N195" s="25">
        <f>'80Nm 33mm 2.28m-min'!M42</f>
        <v>158.26</v>
      </c>
      <c r="O195" s="37">
        <f>'80Nm 33mm 2.28m-min'!N42</f>
        <v>80</v>
      </c>
      <c r="P195" s="41">
        <f>'80Nm 33mm 2.28m-min'!O42</f>
        <v>33</v>
      </c>
      <c r="Q195" s="46">
        <f>'80Nm 33mm 2.28m-min'!P42</f>
        <v>2.2810000000000001</v>
      </c>
      <c r="R195" s="14">
        <f>'80Nm 33mm 2.28m-min'!Q42</f>
        <v>38.5</v>
      </c>
      <c r="S195" s="26">
        <f>'80Nm 33mm 2.28m-min'!R42</f>
        <v>1</v>
      </c>
      <c r="T195" s="24"/>
      <c r="U195" s="24"/>
    </row>
    <row r="196" spans="1:21" hidden="1" x14ac:dyDescent="0.25">
      <c r="A196" s="24">
        <f>'120Nm 22mm 1.52m-min'!A41</f>
        <v>6970409</v>
      </c>
      <c r="B196" s="51">
        <f>Table15[[#This Row],[Durata d''esercizio min. Doppie corse]]/(Cycle_max*60*24)</f>
        <v>138.30176587301588</v>
      </c>
      <c r="C196" s="49">
        <f>'120Nm 22mm 1.52m-min'!B41</f>
        <v>2.4470000000000001</v>
      </c>
      <c r="D196" s="24" t="str">
        <f>'120Nm 22mm 1.52m-min'!C41</f>
        <v>Ds20x60</v>
      </c>
      <c r="E196" s="24" t="str">
        <f>'120Nm 22mm 1.52m-min'!D41</f>
        <v>Ds</v>
      </c>
      <c r="F196" s="35">
        <f>'120Nm 22mm 1.52m-min'!E41</f>
        <v>20</v>
      </c>
      <c r="G196" s="14" t="e">
        <f>'120Nm 22mm 1.52m-min'!F41</f>
        <v>#N/A</v>
      </c>
      <c r="H196" s="41">
        <f>'120Nm 22mm 1.52m-min'!G41</f>
        <v>60</v>
      </c>
      <c r="I196" s="24" t="str">
        <f>'120Nm 22mm 1.52m-min'!H41</f>
        <v>J</v>
      </c>
      <c r="J196" s="35">
        <f>'120Nm 22mm 1.52m-min'!I41</f>
        <v>32</v>
      </c>
      <c r="K196" s="35">
        <f>'120Nm 22mm 1.52m-min'!J41</f>
        <v>44</v>
      </c>
      <c r="L196" s="25">
        <f>'120Nm 22mm 1.52m-min'!K41</f>
        <v>33.28</v>
      </c>
      <c r="M196" s="24" t="str">
        <f>'120Nm 22mm 1.52m-min'!L41</f>
        <v>Alluminio</v>
      </c>
      <c r="N196" s="25">
        <f>'120Nm 22mm 1.52m-min'!M41</f>
        <v>270</v>
      </c>
      <c r="O196" s="37">
        <f>'120Nm 22mm 1.52m-min'!N41</f>
        <v>120</v>
      </c>
      <c r="P196" s="41">
        <f>'120Nm 22mm 1.52m-min'!O41</f>
        <v>22</v>
      </c>
      <c r="Q196" s="46">
        <f>'120Nm 22mm 1.52m-min'!P41</f>
        <v>1.5209999999999999</v>
      </c>
      <c r="R196" s="14">
        <f>'120Nm 22mm 1.52m-min'!Q41</f>
        <v>25.666666666666668</v>
      </c>
      <c r="S196" s="26">
        <f>'120Nm 22mm 1.52m-min'!R41</f>
        <v>1</v>
      </c>
      <c r="T196" s="24"/>
      <c r="U196" s="24"/>
    </row>
    <row r="197" spans="1:21" hidden="1" x14ac:dyDescent="0.25">
      <c r="A197" s="24">
        <f>'120Nm 22mm 1.52m-min'!A42</f>
        <v>6970409</v>
      </c>
      <c r="B197" s="51">
        <f>Table15[[#This Row],[Durata d''esercizio min. Doppie corse]]/(Cycle_max*60*24)</f>
        <v>138.30176587301588</v>
      </c>
      <c r="C197" s="49">
        <f>'120Nm 22mm 1.52m-min'!B42</f>
        <v>2.4470000000000001</v>
      </c>
      <c r="D197" s="24" t="str">
        <f>'120Nm 22mm 1.52m-min'!C42</f>
        <v>Ds20x60</v>
      </c>
      <c r="E197" s="24" t="str">
        <f>'120Nm 22mm 1.52m-min'!D42</f>
        <v>Ds</v>
      </c>
      <c r="F197" s="35">
        <f>'120Nm 22mm 1.52m-min'!E42</f>
        <v>20</v>
      </c>
      <c r="G197" s="14" t="e">
        <f>'120Nm 22mm 1.52m-min'!F42</f>
        <v>#N/A</v>
      </c>
      <c r="H197" s="41">
        <f>'120Nm 22mm 1.52m-min'!G42</f>
        <v>60</v>
      </c>
      <c r="I197" s="24" t="str">
        <f>'120Nm 22mm 1.52m-min'!H42</f>
        <v>J</v>
      </c>
      <c r="J197" s="35">
        <f>'120Nm 22mm 1.52m-min'!I42</f>
        <v>32</v>
      </c>
      <c r="K197" s="35">
        <f>'120Nm 22mm 1.52m-min'!J42</f>
        <v>44</v>
      </c>
      <c r="L197" s="25">
        <f>'120Nm 22mm 1.52m-min'!K42</f>
        <v>33.28</v>
      </c>
      <c r="M197" s="24" t="str">
        <f>'120Nm 22mm 1.52m-min'!L42</f>
        <v>Acciaio inox</v>
      </c>
      <c r="N197" s="25">
        <f>'120Nm 22mm 1.52m-min'!M42</f>
        <v>158.26</v>
      </c>
      <c r="O197" s="37">
        <f>'120Nm 22mm 1.52m-min'!N42</f>
        <v>120</v>
      </c>
      <c r="P197" s="41">
        <f>'120Nm 22mm 1.52m-min'!O42</f>
        <v>22</v>
      </c>
      <c r="Q197" s="46">
        <f>'120Nm 22mm 1.52m-min'!P42</f>
        <v>1.5209999999999999</v>
      </c>
      <c r="R197" s="14">
        <f>'120Nm 22mm 1.52m-min'!Q42</f>
        <v>25.666666666666668</v>
      </c>
      <c r="S197" s="26">
        <f>'120Nm 22mm 1.52m-min'!R42</f>
        <v>1</v>
      </c>
      <c r="T197" s="24"/>
      <c r="U197" s="24"/>
    </row>
    <row r="198" spans="1:21" hidden="1" x14ac:dyDescent="0.25">
      <c r="A198" s="24">
        <f>'120Nm 22mm 1.52m-min'!A43</f>
        <v>6970409</v>
      </c>
      <c r="B198" s="51">
        <f>Table15[[#This Row],[Durata d''esercizio min. Doppie corse]]/(Cycle_max*60*24)</f>
        <v>138.30176587301588</v>
      </c>
      <c r="C198" s="49">
        <f>'120Nm 22mm 1.52m-min'!B43</f>
        <v>3.9670000000000001</v>
      </c>
      <c r="D198" s="24" t="str">
        <f>'120Nm 22mm 1.52m-min'!C43</f>
        <v>Ds20x90</v>
      </c>
      <c r="E198" s="24" t="str">
        <f>'120Nm 22mm 1.52m-min'!D43</f>
        <v>Ds</v>
      </c>
      <c r="F198" s="35">
        <f>'120Nm 22mm 1.52m-min'!E43</f>
        <v>20</v>
      </c>
      <c r="G198" s="14" t="e">
        <f>'120Nm 22mm 1.52m-min'!F43</f>
        <v>#N/A</v>
      </c>
      <c r="H198" s="41">
        <f>'120Nm 22mm 1.52m-min'!G43</f>
        <v>90</v>
      </c>
      <c r="I198" s="24" t="str">
        <f>'120Nm 22mm 1.52m-min'!H43</f>
        <v>J</v>
      </c>
      <c r="J198" s="35">
        <f>'120Nm 22mm 1.52m-min'!I43</f>
        <v>32</v>
      </c>
      <c r="K198" s="35">
        <f>'120Nm 22mm 1.52m-min'!J43</f>
        <v>44</v>
      </c>
      <c r="L198" s="25">
        <f>'120Nm 22mm 1.52m-min'!K43</f>
        <v>33.28</v>
      </c>
      <c r="M198" s="24" t="str">
        <f>'120Nm 22mm 1.52m-min'!L43</f>
        <v>Alluminio</v>
      </c>
      <c r="N198" s="25">
        <f>'120Nm 22mm 1.52m-min'!M43</f>
        <v>270</v>
      </c>
      <c r="O198" s="37">
        <f>'120Nm 22mm 1.52m-min'!N43</f>
        <v>120</v>
      </c>
      <c r="P198" s="41">
        <f>'120Nm 22mm 1.52m-min'!O43</f>
        <v>22</v>
      </c>
      <c r="Q198" s="46">
        <f>'120Nm 22mm 1.52m-min'!P43</f>
        <v>1.5209999999999999</v>
      </c>
      <c r="R198" s="14">
        <f>'120Nm 22mm 1.52m-min'!Q43</f>
        <v>17.111111111111111</v>
      </c>
      <c r="S198" s="26">
        <f>'120Nm 22mm 1.52m-min'!R43</f>
        <v>1</v>
      </c>
      <c r="T198" s="24"/>
      <c r="U198" s="24"/>
    </row>
    <row r="199" spans="1:21" hidden="1" x14ac:dyDescent="0.25">
      <c r="A199" s="24">
        <f>'120Nm 22mm 1.52m-min'!A44</f>
        <v>6970409</v>
      </c>
      <c r="B199" s="51">
        <f>Table15[[#This Row],[Durata d''esercizio min. Doppie corse]]/(Cycle_max*60*24)</f>
        <v>138.30176587301588</v>
      </c>
      <c r="C199" s="49">
        <f>'120Nm 22mm 1.52m-min'!B44</f>
        <v>3.9670000000000001</v>
      </c>
      <c r="D199" s="24" t="str">
        <f>'120Nm 22mm 1.52m-min'!C44</f>
        <v>Ds20x90</v>
      </c>
      <c r="E199" s="24" t="str">
        <f>'120Nm 22mm 1.52m-min'!D44</f>
        <v>Ds</v>
      </c>
      <c r="F199" s="35">
        <f>'120Nm 22mm 1.52m-min'!E44</f>
        <v>20</v>
      </c>
      <c r="G199" s="14" t="e">
        <f>'120Nm 22mm 1.52m-min'!F44</f>
        <v>#N/A</v>
      </c>
      <c r="H199" s="41">
        <f>'120Nm 22mm 1.52m-min'!G44</f>
        <v>90</v>
      </c>
      <c r="I199" s="24" t="str">
        <f>'120Nm 22mm 1.52m-min'!H44</f>
        <v>J</v>
      </c>
      <c r="J199" s="35">
        <f>'120Nm 22mm 1.52m-min'!I44</f>
        <v>32</v>
      </c>
      <c r="K199" s="35">
        <f>'120Nm 22mm 1.52m-min'!J44</f>
        <v>44</v>
      </c>
      <c r="L199" s="25">
        <f>'120Nm 22mm 1.52m-min'!K44</f>
        <v>33.28</v>
      </c>
      <c r="M199" s="24" t="str">
        <f>'120Nm 22mm 1.52m-min'!L44</f>
        <v>Acciaio inox</v>
      </c>
      <c r="N199" s="25">
        <f>'120Nm 22mm 1.52m-min'!M44</f>
        <v>167.28</v>
      </c>
      <c r="O199" s="37">
        <f>'120Nm 22mm 1.52m-min'!N44</f>
        <v>120</v>
      </c>
      <c r="P199" s="41">
        <f>'120Nm 22mm 1.52m-min'!O44</f>
        <v>22</v>
      </c>
      <c r="Q199" s="46">
        <f>'120Nm 22mm 1.52m-min'!P44</f>
        <v>1.5209999999999999</v>
      </c>
      <c r="R199" s="14">
        <f>'120Nm 22mm 1.52m-min'!Q44</f>
        <v>17.111111111111111</v>
      </c>
      <c r="S199" s="26">
        <f>'120Nm 22mm 1.52m-min'!R44</f>
        <v>1</v>
      </c>
      <c r="T199" s="24"/>
      <c r="U199" s="24"/>
    </row>
    <row r="200" spans="1:21" hidden="1" x14ac:dyDescent="0.25">
      <c r="A200" s="24">
        <f>'240Nm 11mm 0.76m-min'!A41</f>
        <v>6970409</v>
      </c>
      <c r="B200" s="51">
        <f>Table15[[#This Row],[Durata d''esercizio min. Doppie corse]]/(Cycle_max*60*24)</f>
        <v>138.30176587301588</v>
      </c>
      <c r="C200" s="49">
        <f>'240Nm 11mm 0.76m-min'!B41</f>
        <v>4.835</v>
      </c>
      <c r="D200" s="24" t="str">
        <f>'240Nm 11mm 0.76m-min'!C41</f>
        <v>Ds20x60</v>
      </c>
      <c r="E200" s="24" t="str">
        <f>'240Nm 11mm 0.76m-min'!D41</f>
        <v>Ds</v>
      </c>
      <c r="F200" s="35">
        <f>'240Nm 11mm 0.76m-min'!E41</f>
        <v>20</v>
      </c>
      <c r="G200" s="14" t="e">
        <f>'240Nm 11mm 0.76m-min'!F41</f>
        <v>#N/A</v>
      </c>
      <c r="H200" s="41">
        <f>'240Nm 11mm 0.76m-min'!G41</f>
        <v>60</v>
      </c>
      <c r="I200" s="24" t="str">
        <f>'240Nm 11mm 0.76m-min'!H41</f>
        <v>J</v>
      </c>
      <c r="J200" s="35">
        <f>'240Nm 11mm 0.76m-min'!I41</f>
        <v>32</v>
      </c>
      <c r="K200" s="35">
        <f>'240Nm 11mm 0.76m-min'!J41</f>
        <v>44</v>
      </c>
      <c r="L200" s="25">
        <f>'240Nm 11mm 0.76m-min'!K41</f>
        <v>33.28</v>
      </c>
      <c r="M200" s="24" t="str">
        <f>'240Nm 11mm 0.76m-min'!L41</f>
        <v>Alluminio</v>
      </c>
      <c r="N200" s="25">
        <f>'240Nm 11mm 0.76m-min'!M41</f>
        <v>270</v>
      </c>
      <c r="O200" s="37">
        <f>'240Nm 11mm 0.76m-min'!N41</f>
        <v>240</v>
      </c>
      <c r="P200" s="41">
        <f>'240Nm 11mm 0.76m-min'!O41</f>
        <v>11</v>
      </c>
      <c r="Q200" s="46">
        <f>'240Nm 11mm 0.76m-min'!P41</f>
        <v>0.76049999999999995</v>
      </c>
      <c r="R200" s="14">
        <f>'240Nm 11mm 0.76m-min'!Q41</f>
        <v>12.833333333333334</v>
      </c>
      <c r="S200" s="26">
        <f>'240Nm 11mm 0.76m-min'!R41</f>
        <v>1</v>
      </c>
      <c r="T200" s="24"/>
      <c r="U200" s="24"/>
    </row>
    <row r="201" spans="1:21" hidden="1" x14ac:dyDescent="0.25">
      <c r="A201" s="24">
        <f>'240Nm 11mm 0.76m-min'!A42</f>
        <v>6970409</v>
      </c>
      <c r="B201" s="51">
        <f>Table15[[#This Row],[Durata d''esercizio min. Doppie corse]]/(Cycle_max*60*24)</f>
        <v>138.30176587301588</v>
      </c>
      <c r="C201" s="49">
        <f>'240Nm 11mm 0.76m-min'!B42</f>
        <v>4.835</v>
      </c>
      <c r="D201" s="24" t="str">
        <f>'240Nm 11mm 0.76m-min'!C42</f>
        <v>Ds20x60</v>
      </c>
      <c r="E201" s="24" t="str">
        <f>'240Nm 11mm 0.76m-min'!D42</f>
        <v>Ds</v>
      </c>
      <c r="F201" s="35">
        <f>'240Nm 11mm 0.76m-min'!E42</f>
        <v>20</v>
      </c>
      <c r="G201" s="14" t="e">
        <f>'240Nm 11mm 0.76m-min'!F42</f>
        <v>#N/A</v>
      </c>
      <c r="H201" s="41">
        <f>'240Nm 11mm 0.76m-min'!G42</f>
        <v>60</v>
      </c>
      <c r="I201" s="24" t="str">
        <f>'240Nm 11mm 0.76m-min'!H42</f>
        <v>J</v>
      </c>
      <c r="J201" s="35">
        <f>'240Nm 11mm 0.76m-min'!I42</f>
        <v>32</v>
      </c>
      <c r="K201" s="35">
        <f>'240Nm 11mm 0.76m-min'!J42</f>
        <v>44</v>
      </c>
      <c r="L201" s="25">
        <f>'240Nm 11mm 0.76m-min'!K42</f>
        <v>33.28</v>
      </c>
      <c r="M201" s="24" t="str">
        <f>'240Nm 11mm 0.76m-min'!L42</f>
        <v>Acciaio inox</v>
      </c>
      <c r="N201" s="25">
        <f>'240Nm 11mm 0.76m-min'!M42</f>
        <v>158.26</v>
      </c>
      <c r="O201" s="37">
        <f>'240Nm 11mm 0.76m-min'!N42</f>
        <v>240</v>
      </c>
      <c r="P201" s="41">
        <f>'240Nm 11mm 0.76m-min'!O42</f>
        <v>11</v>
      </c>
      <c r="Q201" s="46">
        <f>'240Nm 11mm 0.76m-min'!P42</f>
        <v>0.76049999999999995</v>
      </c>
      <c r="R201" s="14">
        <f>'240Nm 11mm 0.76m-min'!Q42</f>
        <v>12.833333333333334</v>
      </c>
      <c r="S201" s="26">
        <f>'240Nm 11mm 0.76m-min'!R42</f>
        <v>1</v>
      </c>
      <c r="T201" s="24"/>
      <c r="U201" s="24"/>
    </row>
    <row r="202" spans="1:21" hidden="1" x14ac:dyDescent="0.25">
      <c r="A202" s="24">
        <f>'240Nm 11mm 0.76m-min'!A43</f>
        <v>6970409</v>
      </c>
      <c r="B202" s="51">
        <f>Table15[[#This Row],[Durata d''esercizio min. Doppie corse]]/(Cycle_max*60*24)</f>
        <v>138.30176587301588</v>
      </c>
      <c r="C202" s="49">
        <f>'240Nm 11mm 0.76m-min'!B43</f>
        <v>7.8730000000000002</v>
      </c>
      <c r="D202" s="24" t="str">
        <f>'240Nm 11mm 0.76m-min'!C43</f>
        <v>Ds20x90</v>
      </c>
      <c r="E202" s="24" t="str">
        <f>'240Nm 11mm 0.76m-min'!D43</f>
        <v>Ds</v>
      </c>
      <c r="F202" s="35">
        <f>'240Nm 11mm 0.76m-min'!E43</f>
        <v>20</v>
      </c>
      <c r="G202" s="14" t="e">
        <f>'240Nm 11mm 0.76m-min'!F43</f>
        <v>#N/A</v>
      </c>
      <c r="H202" s="41">
        <f>'240Nm 11mm 0.76m-min'!G43</f>
        <v>90</v>
      </c>
      <c r="I202" s="24" t="str">
        <f>'240Nm 11mm 0.76m-min'!H43</f>
        <v>J</v>
      </c>
      <c r="J202" s="35">
        <f>'240Nm 11mm 0.76m-min'!I43</f>
        <v>32</v>
      </c>
      <c r="K202" s="35">
        <f>'240Nm 11mm 0.76m-min'!J43</f>
        <v>44</v>
      </c>
      <c r="L202" s="25">
        <f>'240Nm 11mm 0.76m-min'!K43</f>
        <v>33.28</v>
      </c>
      <c r="M202" s="24" t="str">
        <f>'240Nm 11mm 0.76m-min'!L43</f>
        <v>Alluminio</v>
      </c>
      <c r="N202" s="25">
        <f>'240Nm 11mm 0.76m-min'!M43</f>
        <v>270</v>
      </c>
      <c r="O202" s="37">
        <f>'240Nm 11mm 0.76m-min'!N43</f>
        <v>240</v>
      </c>
      <c r="P202" s="41">
        <f>'240Nm 11mm 0.76m-min'!O43</f>
        <v>11</v>
      </c>
      <c r="Q202" s="46">
        <f>'240Nm 11mm 0.76m-min'!P43</f>
        <v>0.76049999999999995</v>
      </c>
      <c r="R202" s="14">
        <f>'240Nm 11mm 0.76m-min'!Q43</f>
        <v>8.5555555555555554</v>
      </c>
      <c r="S202" s="26">
        <f>'240Nm 11mm 0.76m-min'!R43</f>
        <v>1</v>
      </c>
      <c r="T202" s="24"/>
      <c r="U202" s="24"/>
    </row>
    <row r="203" spans="1:21" hidden="1" x14ac:dyDescent="0.25">
      <c r="A203" s="24">
        <f>'240Nm 11mm 0.76m-min'!A44</f>
        <v>6970409</v>
      </c>
      <c r="B203" s="51">
        <f>Table15[[#This Row],[Durata d''esercizio min. Doppie corse]]/(Cycle_max*60*24)</f>
        <v>138.30176587301588</v>
      </c>
      <c r="C203" s="49">
        <f>'240Nm 11mm 0.76m-min'!B44</f>
        <v>7.8730000000000002</v>
      </c>
      <c r="D203" s="24" t="str">
        <f>'240Nm 11mm 0.76m-min'!C44</f>
        <v>Ds20x90</v>
      </c>
      <c r="E203" s="24" t="str">
        <f>'240Nm 11mm 0.76m-min'!D44</f>
        <v>Ds</v>
      </c>
      <c r="F203" s="35">
        <f>'240Nm 11mm 0.76m-min'!E44</f>
        <v>20</v>
      </c>
      <c r="G203" s="14" t="e">
        <f>'240Nm 11mm 0.76m-min'!F44</f>
        <v>#N/A</v>
      </c>
      <c r="H203" s="41">
        <f>'240Nm 11mm 0.76m-min'!G44</f>
        <v>90</v>
      </c>
      <c r="I203" s="24" t="str">
        <f>'240Nm 11mm 0.76m-min'!H44</f>
        <v>J</v>
      </c>
      <c r="J203" s="35">
        <f>'240Nm 11mm 0.76m-min'!I44</f>
        <v>32</v>
      </c>
      <c r="K203" s="35">
        <f>'240Nm 11mm 0.76m-min'!J44</f>
        <v>44</v>
      </c>
      <c r="L203" s="25">
        <f>'240Nm 11mm 0.76m-min'!K44</f>
        <v>33.28</v>
      </c>
      <c r="M203" s="24" t="str">
        <f>'240Nm 11mm 0.76m-min'!L44</f>
        <v>Acciaio inox</v>
      </c>
      <c r="N203" s="25">
        <f>'240Nm 11mm 0.76m-min'!M44</f>
        <v>167.28</v>
      </c>
      <c r="O203" s="37">
        <f>'240Nm 11mm 0.76m-min'!N44</f>
        <v>240</v>
      </c>
      <c r="P203" s="41">
        <f>'240Nm 11mm 0.76m-min'!O44</f>
        <v>11</v>
      </c>
      <c r="Q203" s="46">
        <f>'240Nm 11mm 0.76m-min'!P44</f>
        <v>0.76049999999999995</v>
      </c>
      <c r="R203" s="14">
        <f>'240Nm 11mm 0.76m-min'!Q44</f>
        <v>8.5555555555555554</v>
      </c>
      <c r="S203" s="26">
        <f>'240Nm 11mm 0.76m-min'!R44</f>
        <v>1</v>
      </c>
      <c r="T203" s="24"/>
      <c r="U203" s="24"/>
    </row>
    <row r="204" spans="1:21" hidden="1" x14ac:dyDescent="0.25">
      <c r="A204" s="24">
        <f>'80Nm 33mm 2.28m-min'!A43</f>
        <v>6945121</v>
      </c>
      <c r="B204" s="51">
        <f>Table15[[#This Row],[Durata d''esercizio min. Doppie corse]]/(Cycle_max*60*24)</f>
        <v>137.80001984126983</v>
      </c>
      <c r="C204" s="49">
        <f>'80Nm 33mm 2.28m-min'!B43</f>
        <v>0.32500000000000001</v>
      </c>
      <c r="D204" s="24" t="str">
        <f>'80Nm 33mm 2.28m-min'!C43</f>
        <v>Tr16x4</v>
      </c>
      <c r="E204" s="24" t="str">
        <f>'80Nm 33mm 2.28m-min'!D43</f>
        <v>Tr</v>
      </c>
      <c r="F204" s="35">
        <f>'80Nm 33mm 2.28m-min'!E43</f>
        <v>16</v>
      </c>
      <c r="G204" s="14" t="e">
        <f>'80Nm 33mm 2.28m-min'!F43</f>
        <v>#N/A</v>
      </c>
      <c r="H204" s="41">
        <f>'80Nm 33mm 2.28m-min'!G43</f>
        <v>4</v>
      </c>
      <c r="I204" s="24" t="str">
        <f>'80Nm 33mm 2.28m-min'!H43</f>
        <v>J200</v>
      </c>
      <c r="J204" s="35">
        <f>'80Nm 33mm 2.28m-min'!I43</f>
        <v>28</v>
      </c>
      <c r="K204" s="35">
        <f>'80Nm 33mm 2.28m-min'!J43</f>
        <v>35</v>
      </c>
      <c r="L204" s="25">
        <f>'80Nm 33mm 2.28m-min'!K43</f>
        <v>32.4</v>
      </c>
      <c r="M204" s="24" t="str">
        <f>'80Nm 33mm 2.28m-min'!L43</f>
        <v>Alluminio</v>
      </c>
      <c r="N204" s="25">
        <f>'80Nm 33mm 2.28m-min'!M43</f>
        <v>177.48</v>
      </c>
      <c r="O204" s="37">
        <f>'80Nm 33mm 2.28m-min'!N43</f>
        <v>80</v>
      </c>
      <c r="P204" s="41">
        <f>'80Nm 33mm 2.28m-min'!O43</f>
        <v>33</v>
      </c>
      <c r="Q204" s="46">
        <f>'80Nm 33mm 2.28m-min'!P43</f>
        <v>2.2810000000000001</v>
      </c>
      <c r="R204" s="14">
        <f>'80Nm 33mm 2.28m-min'!Q43</f>
        <v>577.5</v>
      </c>
      <c r="S204" s="26">
        <f>'80Nm 33mm 2.28m-min'!R43</f>
        <v>1</v>
      </c>
      <c r="T204" s="24"/>
      <c r="U204" s="24"/>
    </row>
    <row r="205" spans="1:21" hidden="1" x14ac:dyDescent="0.25">
      <c r="A205" s="24">
        <f>'120Nm 22mm 1.52m-min'!A45</f>
        <v>6945121</v>
      </c>
      <c r="B205" s="51">
        <f>Table15[[#This Row],[Durata d''esercizio min. Doppie corse]]/(Cycle_max*60*24)</f>
        <v>137.80001984126983</v>
      </c>
      <c r="C205" s="49">
        <f>'120Nm 22mm 1.52m-min'!B45</f>
        <v>0.45800000000000002</v>
      </c>
      <c r="D205" s="24" t="str">
        <f>'120Nm 22mm 1.52m-min'!C45</f>
        <v>Tr16x4</v>
      </c>
      <c r="E205" s="24" t="str">
        <f>'120Nm 22mm 1.52m-min'!D45</f>
        <v>Tr</v>
      </c>
      <c r="F205" s="35">
        <f>'120Nm 22mm 1.52m-min'!E45</f>
        <v>16</v>
      </c>
      <c r="G205" s="14" t="e">
        <f>'120Nm 22mm 1.52m-min'!F45</f>
        <v>#N/A</v>
      </c>
      <c r="H205" s="41">
        <f>'120Nm 22mm 1.52m-min'!G45</f>
        <v>4</v>
      </c>
      <c r="I205" s="24" t="str">
        <f>'120Nm 22mm 1.52m-min'!H45</f>
        <v>J200</v>
      </c>
      <c r="J205" s="35">
        <f>'120Nm 22mm 1.52m-min'!I45</f>
        <v>28</v>
      </c>
      <c r="K205" s="35">
        <f>'120Nm 22mm 1.52m-min'!J45</f>
        <v>35</v>
      </c>
      <c r="L205" s="25">
        <f>'120Nm 22mm 1.52m-min'!K45</f>
        <v>32.4</v>
      </c>
      <c r="M205" s="24" t="str">
        <f>'120Nm 22mm 1.52m-min'!L45</f>
        <v>Alluminio</v>
      </c>
      <c r="N205" s="25">
        <f>'120Nm 22mm 1.52m-min'!M45</f>
        <v>177.48</v>
      </c>
      <c r="O205" s="37">
        <f>'120Nm 22mm 1.52m-min'!N45</f>
        <v>120</v>
      </c>
      <c r="P205" s="41">
        <f>'120Nm 22mm 1.52m-min'!O45</f>
        <v>22</v>
      </c>
      <c r="Q205" s="46">
        <f>'120Nm 22mm 1.52m-min'!P45</f>
        <v>1.5209999999999999</v>
      </c>
      <c r="R205" s="14">
        <f>'120Nm 22mm 1.52m-min'!Q45</f>
        <v>385</v>
      </c>
      <c r="S205" s="26">
        <f>'120Nm 22mm 1.52m-min'!R45</f>
        <v>1</v>
      </c>
      <c r="T205" s="24"/>
      <c r="U205" s="24"/>
    </row>
    <row r="206" spans="1:21" hidden="1" x14ac:dyDescent="0.25">
      <c r="A206" s="24">
        <f>'240Nm 11mm 0.76m-min'!A45</f>
        <v>6945121</v>
      </c>
      <c r="B206" s="51">
        <f>Table15[[#This Row],[Durata d''esercizio min. Doppie corse]]/(Cycle_max*60*24)</f>
        <v>137.80001984126983</v>
      </c>
      <c r="C206" s="49">
        <f>'240Nm 11mm 0.76m-min'!B45</f>
        <v>0.85599999999999998</v>
      </c>
      <c r="D206" s="24" t="str">
        <f>'240Nm 11mm 0.76m-min'!C45</f>
        <v>Tr16x4</v>
      </c>
      <c r="E206" s="24" t="str">
        <f>'240Nm 11mm 0.76m-min'!D45</f>
        <v>Tr</v>
      </c>
      <c r="F206" s="35">
        <f>'240Nm 11mm 0.76m-min'!E45</f>
        <v>16</v>
      </c>
      <c r="G206" s="14" t="e">
        <f>'240Nm 11mm 0.76m-min'!F45</f>
        <v>#N/A</v>
      </c>
      <c r="H206" s="41">
        <f>'240Nm 11mm 0.76m-min'!G45</f>
        <v>4</v>
      </c>
      <c r="I206" s="24" t="str">
        <f>'240Nm 11mm 0.76m-min'!H45</f>
        <v>J200</v>
      </c>
      <c r="J206" s="35">
        <f>'240Nm 11mm 0.76m-min'!I45</f>
        <v>28</v>
      </c>
      <c r="K206" s="35">
        <f>'240Nm 11mm 0.76m-min'!J45</f>
        <v>35</v>
      </c>
      <c r="L206" s="25">
        <f>'240Nm 11mm 0.76m-min'!K45</f>
        <v>32.4</v>
      </c>
      <c r="M206" s="24" t="str">
        <f>'240Nm 11mm 0.76m-min'!L45</f>
        <v>Alluminio</v>
      </c>
      <c r="N206" s="25">
        <f>'240Nm 11mm 0.76m-min'!M45</f>
        <v>177.48</v>
      </c>
      <c r="O206" s="37">
        <f>'240Nm 11mm 0.76m-min'!N45</f>
        <v>240</v>
      </c>
      <c r="P206" s="41">
        <f>'240Nm 11mm 0.76m-min'!O45</f>
        <v>11</v>
      </c>
      <c r="Q206" s="46">
        <f>'240Nm 11mm 0.76m-min'!P45</f>
        <v>0.76049999999999995</v>
      </c>
      <c r="R206" s="14">
        <f>'240Nm 11mm 0.76m-min'!Q45</f>
        <v>192.5</v>
      </c>
      <c r="S206" s="26">
        <f>'240Nm 11mm 0.76m-min'!R45</f>
        <v>1</v>
      </c>
      <c r="T206" s="24"/>
      <c r="U206" s="24"/>
    </row>
    <row r="207" spans="1:21" hidden="1" x14ac:dyDescent="0.25">
      <c r="A207" s="24">
        <f>'80Nm 33mm 2.28m-min'!A44</f>
        <v>6921173</v>
      </c>
      <c r="B207" s="51">
        <f>Table15[[#This Row],[Durata d''esercizio min. Doppie corse]]/(Cycle_max*60*24)</f>
        <v>137.32486111111112</v>
      </c>
      <c r="C207" s="49">
        <f>'80Nm 33mm 2.28m-min'!B44</f>
        <v>0.45800000000000002</v>
      </c>
      <c r="D207" s="24" t="str">
        <f>'80Nm 33mm 2.28m-min'!C44</f>
        <v>Tr28x5</v>
      </c>
      <c r="E207" s="24" t="str">
        <f>'80Nm 33mm 2.28m-min'!D44</f>
        <v>Tr</v>
      </c>
      <c r="F207" s="35">
        <f>'80Nm 33mm 2.28m-min'!E44</f>
        <v>28</v>
      </c>
      <c r="G207" s="14" t="e">
        <f>'80Nm 33mm 2.28m-min'!F44</f>
        <v>#N/A</v>
      </c>
      <c r="H207" s="41">
        <f>'80Nm 33mm 2.28m-min'!G44</f>
        <v>5</v>
      </c>
      <c r="I207" s="24" t="str">
        <f>'80Nm 33mm 2.28m-min'!H44</f>
        <v>W300</v>
      </c>
      <c r="J207" s="35">
        <f>'80Nm 33mm 2.28m-min'!I44</f>
        <v>38</v>
      </c>
      <c r="K207" s="35">
        <f>'80Nm 33mm 2.28m-min'!J44</f>
        <v>46</v>
      </c>
      <c r="L207" s="25">
        <f>'80Nm 33mm 2.28m-min'!K44</f>
        <v>32.18</v>
      </c>
      <c r="M207" s="24" t="str">
        <f>'80Nm 33mm 2.28m-min'!L44</f>
        <v>Acciaio C15</v>
      </c>
      <c r="N207" s="25">
        <f>'80Nm 33mm 2.28m-min'!M44</f>
        <v>56.9</v>
      </c>
      <c r="O207" s="37">
        <f>'80Nm 33mm 2.28m-min'!N44</f>
        <v>80</v>
      </c>
      <c r="P207" s="41">
        <f>'80Nm 33mm 2.28m-min'!O44</f>
        <v>33</v>
      </c>
      <c r="Q207" s="46">
        <f>'80Nm 33mm 2.28m-min'!P44</f>
        <v>2.2810000000000001</v>
      </c>
      <c r="R207" s="14">
        <f>'80Nm 33mm 2.28m-min'!Q44</f>
        <v>462</v>
      </c>
      <c r="S207" s="26">
        <f>'80Nm 33mm 2.28m-min'!R44</f>
        <v>1</v>
      </c>
      <c r="T207" s="24"/>
      <c r="U207" s="24"/>
    </row>
    <row r="208" spans="1:21" hidden="1" x14ac:dyDescent="0.25">
      <c r="A208" s="24">
        <f>'120Nm 22mm 1.52m-min'!A46</f>
        <v>6921173</v>
      </c>
      <c r="B208" s="51">
        <f>Table15[[#This Row],[Durata d''esercizio min. Doppie corse]]/(Cycle_max*60*24)</f>
        <v>137.32486111111112</v>
      </c>
      <c r="C208" s="49">
        <f>'120Nm 22mm 1.52m-min'!B46</f>
        <v>0.65700000000000003</v>
      </c>
      <c r="D208" s="24" t="str">
        <f>'120Nm 22mm 1.52m-min'!C46</f>
        <v>Tr28x5</v>
      </c>
      <c r="E208" s="24" t="str">
        <f>'120Nm 22mm 1.52m-min'!D46</f>
        <v>Tr</v>
      </c>
      <c r="F208" s="35">
        <f>'120Nm 22mm 1.52m-min'!E46</f>
        <v>28</v>
      </c>
      <c r="G208" s="14" t="e">
        <f>'120Nm 22mm 1.52m-min'!F46</f>
        <v>#N/A</v>
      </c>
      <c r="H208" s="41">
        <f>'120Nm 22mm 1.52m-min'!G46</f>
        <v>5</v>
      </c>
      <c r="I208" s="24" t="str">
        <f>'120Nm 22mm 1.52m-min'!H46</f>
        <v>W300</v>
      </c>
      <c r="J208" s="35">
        <f>'120Nm 22mm 1.52m-min'!I46</f>
        <v>38</v>
      </c>
      <c r="K208" s="35">
        <f>'120Nm 22mm 1.52m-min'!J46</f>
        <v>46</v>
      </c>
      <c r="L208" s="25">
        <f>'120Nm 22mm 1.52m-min'!K46</f>
        <v>32.18</v>
      </c>
      <c r="M208" s="24" t="str">
        <f>'120Nm 22mm 1.52m-min'!L46</f>
        <v>Acciaio C15</v>
      </c>
      <c r="N208" s="25">
        <f>'120Nm 22mm 1.52m-min'!M46</f>
        <v>56.9</v>
      </c>
      <c r="O208" s="37">
        <f>'120Nm 22mm 1.52m-min'!N46</f>
        <v>120</v>
      </c>
      <c r="P208" s="41">
        <f>'120Nm 22mm 1.52m-min'!O46</f>
        <v>22</v>
      </c>
      <c r="Q208" s="46">
        <f>'120Nm 22mm 1.52m-min'!P46</f>
        <v>1.5209999999999999</v>
      </c>
      <c r="R208" s="14">
        <f>'120Nm 22mm 1.52m-min'!Q46</f>
        <v>308</v>
      </c>
      <c r="S208" s="26">
        <f>'120Nm 22mm 1.52m-min'!R46</f>
        <v>1</v>
      </c>
      <c r="T208" s="24"/>
      <c r="U208" s="24"/>
    </row>
    <row r="209" spans="1:21" hidden="1" x14ac:dyDescent="0.25">
      <c r="A209" s="24">
        <f>'240Nm 11mm 0.76m-min'!A46</f>
        <v>6921173</v>
      </c>
      <c r="B209" s="51">
        <f>Table15[[#This Row],[Durata d''esercizio min. Doppie corse]]/(Cycle_max*60*24)</f>
        <v>137.32486111111112</v>
      </c>
      <c r="C209" s="49">
        <f>'240Nm 11mm 0.76m-min'!B46</f>
        <v>1.254</v>
      </c>
      <c r="D209" s="24" t="str">
        <f>'240Nm 11mm 0.76m-min'!C46</f>
        <v>Tr28x5</v>
      </c>
      <c r="E209" s="24" t="str">
        <f>'240Nm 11mm 0.76m-min'!D46</f>
        <v>Tr</v>
      </c>
      <c r="F209" s="35">
        <f>'240Nm 11mm 0.76m-min'!E46</f>
        <v>28</v>
      </c>
      <c r="G209" s="14" t="e">
        <f>'240Nm 11mm 0.76m-min'!F46</f>
        <v>#N/A</v>
      </c>
      <c r="H209" s="41">
        <f>'240Nm 11mm 0.76m-min'!G46</f>
        <v>5</v>
      </c>
      <c r="I209" s="24" t="str">
        <f>'240Nm 11mm 0.76m-min'!H46</f>
        <v>W300</v>
      </c>
      <c r="J209" s="35">
        <f>'240Nm 11mm 0.76m-min'!I46</f>
        <v>38</v>
      </c>
      <c r="K209" s="35">
        <f>'240Nm 11mm 0.76m-min'!J46</f>
        <v>46</v>
      </c>
      <c r="L209" s="25">
        <f>'240Nm 11mm 0.76m-min'!K46</f>
        <v>32.18</v>
      </c>
      <c r="M209" s="24" t="str">
        <f>'240Nm 11mm 0.76m-min'!L46</f>
        <v>Acciaio C15</v>
      </c>
      <c r="N209" s="25">
        <f>'240Nm 11mm 0.76m-min'!M46</f>
        <v>56.9</v>
      </c>
      <c r="O209" s="37">
        <f>'240Nm 11mm 0.76m-min'!N46</f>
        <v>240</v>
      </c>
      <c r="P209" s="41">
        <f>'240Nm 11mm 0.76m-min'!O46</f>
        <v>11</v>
      </c>
      <c r="Q209" s="46">
        <f>'240Nm 11mm 0.76m-min'!P46</f>
        <v>0.76049999999999995</v>
      </c>
      <c r="R209" s="14">
        <f>'240Nm 11mm 0.76m-min'!Q46</f>
        <v>154</v>
      </c>
      <c r="S209" s="26">
        <f>'240Nm 11mm 0.76m-min'!R46</f>
        <v>1</v>
      </c>
      <c r="T209" s="24"/>
      <c r="U209" s="24"/>
    </row>
    <row r="210" spans="1:21" hidden="1" x14ac:dyDescent="0.25">
      <c r="A210" s="24">
        <f>'80Nm 33mm 2.28m-min'!A45</f>
        <v>6879481</v>
      </c>
      <c r="B210" s="51">
        <f>Table15[[#This Row],[Durata d''esercizio min. Doppie corse]]/(Cycle_max*60*24)</f>
        <v>136.4976388888889</v>
      </c>
      <c r="C210" s="49">
        <f>'80Nm 33mm 2.28m-min'!B45</f>
        <v>1.071</v>
      </c>
      <c r="D210" s="24" t="str">
        <f>'80Nm 33mm 2.28m-min'!C45</f>
        <v>Ds18x40</v>
      </c>
      <c r="E210" s="24" t="str">
        <f>'80Nm 33mm 2.28m-min'!D45</f>
        <v>Ds</v>
      </c>
      <c r="F210" s="35">
        <f>'80Nm 33mm 2.28m-min'!E45</f>
        <v>18</v>
      </c>
      <c r="G210" s="14" t="e">
        <f>'80Nm 33mm 2.28m-min'!F45</f>
        <v>#N/A</v>
      </c>
      <c r="H210" s="41">
        <f>'80Nm 33mm 2.28m-min'!G45</f>
        <v>40</v>
      </c>
      <c r="I210" s="24" t="str">
        <f>'80Nm 33mm 2.28m-min'!H45</f>
        <v>J</v>
      </c>
      <c r="J210" s="35">
        <f>'80Nm 33mm 2.28m-min'!I45</f>
        <v>28</v>
      </c>
      <c r="K210" s="35">
        <f>'80Nm 33mm 2.28m-min'!J45</f>
        <v>35</v>
      </c>
      <c r="L210" s="25">
        <f>'80Nm 33mm 2.28m-min'!K45</f>
        <v>26.91</v>
      </c>
      <c r="M210" s="24" t="str">
        <f>'80Nm 33mm 2.28m-min'!L45</f>
        <v>Alluminio</v>
      </c>
      <c r="N210" s="25">
        <f>'80Nm 33mm 2.28m-min'!M45</f>
        <v>243</v>
      </c>
      <c r="O210" s="37">
        <f>'80Nm 33mm 2.28m-min'!N45</f>
        <v>80</v>
      </c>
      <c r="P210" s="41">
        <f>'80Nm 33mm 2.28m-min'!O45</f>
        <v>33</v>
      </c>
      <c r="Q210" s="46">
        <f>'80Nm 33mm 2.28m-min'!P45</f>
        <v>2.2810000000000001</v>
      </c>
      <c r="R210" s="14">
        <f>'80Nm 33mm 2.28m-min'!Q45</f>
        <v>57.75</v>
      </c>
      <c r="S210" s="26">
        <f>'80Nm 33mm 2.28m-min'!R45</f>
        <v>1</v>
      </c>
      <c r="T210" s="24"/>
      <c r="U210" s="24"/>
    </row>
    <row r="211" spans="1:21" hidden="1" x14ac:dyDescent="0.25">
      <c r="A211" s="24">
        <f>'80Nm 33mm 2.28m-min'!A46</f>
        <v>6879481</v>
      </c>
      <c r="B211" s="51">
        <f>Table15[[#This Row],[Durata d''esercizio min. Doppie corse]]/(Cycle_max*60*24)</f>
        <v>136.4976388888889</v>
      </c>
      <c r="C211" s="49">
        <f>'80Nm 33mm 2.28m-min'!B46</f>
        <v>1.071</v>
      </c>
      <c r="D211" s="24" t="str">
        <f>'80Nm 33mm 2.28m-min'!C46</f>
        <v>Ds18x40</v>
      </c>
      <c r="E211" s="24" t="str">
        <f>'80Nm 33mm 2.28m-min'!D46</f>
        <v>Ds</v>
      </c>
      <c r="F211" s="35">
        <f>'80Nm 33mm 2.28m-min'!E46</f>
        <v>18</v>
      </c>
      <c r="G211" s="14" t="e">
        <f>'80Nm 33mm 2.28m-min'!F46</f>
        <v>#N/A</v>
      </c>
      <c r="H211" s="41">
        <f>'80Nm 33mm 2.28m-min'!G46</f>
        <v>40</v>
      </c>
      <c r="I211" s="24" t="str">
        <f>'80Nm 33mm 2.28m-min'!H46</f>
        <v>J</v>
      </c>
      <c r="J211" s="35">
        <f>'80Nm 33mm 2.28m-min'!I46</f>
        <v>28</v>
      </c>
      <c r="K211" s="35">
        <f>'80Nm 33mm 2.28m-min'!J46</f>
        <v>35</v>
      </c>
      <c r="L211" s="25">
        <f>'80Nm 33mm 2.28m-min'!K46</f>
        <v>26.91</v>
      </c>
      <c r="M211" s="24" t="str">
        <f>'80Nm 33mm 2.28m-min'!L46</f>
        <v>Acciaio inox</v>
      </c>
      <c r="N211" s="25">
        <f>'80Nm 33mm 2.28m-min'!M46</f>
        <v>134.07</v>
      </c>
      <c r="O211" s="37">
        <f>'80Nm 33mm 2.28m-min'!N46</f>
        <v>80</v>
      </c>
      <c r="P211" s="41">
        <f>'80Nm 33mm 2.28m-min'!O46</f>
        <v>33</v>
      </c>
      <c r="Q211" s="46">
        <f>'80Nm 33mm 2.28m-min'!P46</f>
        <v>2.2810000000000001</v>
      </c>
      <c r="R211" s="14">
        <f>'80Nm 33mm 2.28m-min'!Q46</f>
        <v>57.75</v>
      </c>
      <c r="S211" s="26">
        <f>'80Nm 33mm 2.28m-min'!R46</f>
        <v>1</v>
      </c>
      <c r="T211" s="24"/>
      <c r="U211" s="24"/>
    </row>
    <row r="212" spans="1:21" hidden="1" x14ac:dyDescent="0.25">
      <c r="A212" s="24">
        <f>'120Nm 22mm 1.52m-min'!A47</f>
        <v>6879481</v>
      </c>
      <c r="B212" s="51">
        <f>Table15[[#This Row],[Durata d''esercizio min. Doppie corse]]/(Cycle_max*60*24)</f>
        <v>136.4976388888889</v>
      </c>
      <c r="C212" s="49">
        <f>'120Nm 22mm 1.52m-min'!B47</f>
        <v>1.5760000000000001</v>
      </c>
      <c r="D212" s="24" t="str">
        <f>'120Nm 22mm 1.52m-min'!C47</f>
        <v>Ds18x40</v>
      </c>
      <c r="E212" s="24" t="str">
        <f>'120Nm 22mm 1.52m-min'!D47</f>
        <v>Ds</v>
      </c>
      <c r="F212" s="35">
        <f>'120Nm 22mm 1.52m-min'!E47</f>
        <v>18</v>
      </c>
      <c r="G212" s="14" t="e">
        <f>'120Nm 22mm 1.52m-min'!F47</f>
        <v>#N/A</v>
      </c>
      <c r="H212" s="41">
        <f>'120Nm 22mm 1.52m-min'!G47</f>
        <v>40</v>
      </c>
      <c r="I212" s="24" t="str">
        <f>'120Nm 22mm 1.52m-min'!H47</f>
        <v>J</v>
      </c>
      <c r="J212" s="35">
        <f>'120Nm 22mm 1.52m-min'!I47</f>
        <v>28</v>
      </c>
      <c r="K212" s="35">
        <f>'120Nm 22mm 1.52m-min'!J47</f>
        <v>35</v>
      </c>
      <c r="L212" s="25">
        <f>'120Nm 22mm 1.52m-min'!K47</f>
        <v>26.91</v>
      </c>
      <c r="M212" s="24" t="str">
        <f>'120Nm 22mm 1.52m-min'!L47</f>
        <v>Alluminio</v>
      </c>
      <c r="N212" s="25">
        <f>'120Nm 22mm 1.52m-min'!M47</f>
        <v>243</v>
      </c>
      <c r="O212" s="37">
        <f>'120Nm 22mm 1.52m-min'!N47</f>
        <v>120</v>
      </c>
      <c r="P212" s="41">
        <f>'120Nm 22mm 1.52m-min'!O47</f>
        <v>22</v>
      </c>
      <c r="Q212" s="46">
        <f>'120Nm 22mm 1.52m-min'!P47</f>
        <v>1.5209999999999999</v>
      </c>
      <c r="R212" s="14">
        <f>'120Nm 22mm 1.52m-min'!Q47</f>
        <v>38.5</v>
      </c>
      <c r="S212" s="26">
        <f>'120Nm 22mm 1.52m-min'!R47</f>
        <v>1</v>
      </c>
      <c r="T212" s="24"/>
      <c r="U212" s="24"/>
    </row>
    <row r="213" spans="1:21" hidden="1" x14ac:dyDescent="0.25">
      <c r="A213" s="24">
        <f>'120Nm 22mm 1.52m-min'!A48</f>
        <v>6879481</v>
      </c>
      <c r="B213" s="51">
        <f>Table15[[#This Row],[Durata d''esercizio min. Doppie corse]]/(Cycle_max*60*24)</f>
        <v>136.4976388888889</v>
      </c>
      <c r="C213" s="49">
        <f>'120Nm 22mm 1.52m-min'!B48</f>
        <v>1.5760000000000001</v>
      </c>
      <c r="D213" s="24" t="str">
        <f>'120Nm 22mm 1.52m-min'!C48</f>
        <v>Ds18x40</v>
      </c>
      <c r="E213" s="24" t="str">
        <f>'120Nm 22mm 1.52m-min'!D48</f>
        <v>Ds</v>
      </c>
      <c r="F213" s="35">
        <f>'120Nm 22mm 1.52m-min'!E48</f>
        <v>18</v>
      </c>
      <c r="G213" s="14" t="e">
        <f>'120Nm 22mm 1.52m-min'!F48</f>
        <v>#N/A</v>
      </c>
      <c r="H213" s="41">
        <f>'120Nm 22mm 1.52m-min'!G48</f>
        <v>40</v>
      </c>
      <c r="I213" s="24" t="str">
        <f>'120Nm 22mm 1.52m-min'!H48</f>
        <v>J</v>
      </c>
      <c r="J213" s="35">
        <f>'120Nm 22mm 1.52m-min'!I48</f>
        <v>28</v>
      </c>
      <c r="K213" s="35">
        <f>'120Nm 22mm 1.52m-min'!J48</f>
        <v>35</v>
      </c>
      <c r="L213" s="25">
        <f>'120Nm 22mm 1.52m-min'!K48</f>
        <v>26.91</v>
      </c>
      <c r="M213" s="24" t="str">
        <f>'120Nm 22mm 1.52m-min'!L48</f>
        <v>Acciaio inox</v>
      </c>
      <c r="N213" s="25">
        <f>'120Nm 22mm 1.52m-min'!M48</f>
        <v>134.07</v>
      </c>
      <c r="O213" s="37">
        <f>'120Nm 22mm 1.52m-min'!N48</f>
        <v>120</v>
      </c>
      <c r="P213" s="41">
        <f>'120Nm 22mm 1.52m-min'!O48</f>
        <v>22</v>
      </c>
      <c r="Q213" s="46">
        <f>'120Nm 22mm 1.52m-min'!P48</f>
        <v>1.5209999999999999</v>
      </c>
      <c r="R213" s="14">
        <f>'120Nm 22mm 1.52m-min'!Q48</f>
        <v>38.5</v>
      </c>
      <c r="S213" s="26">
        <f>'120Nm 22mm 1.52m-min'!R48</f>
        <v>1</v>
      </c>
      <c r="T213" s="24"/>
      <c r="U213" s="24"/>
    </row>
    <row r="214" spans="1:21" hidden="1" x14ac:dyDescent="0.25">
      <c r="A214" s="24">
        <f>'240Nm 11mm 0.76m-min'!A47</f>
        <v>6879481</v>
      </c>
      <c r="B214" s="51">
        <f>Table15[[#This Row],[Durata d''esercizio min. Doppie corse]]/(Cycle_max*60*24)</f>
        <v>136.4976388888889</v>
      </c>
      <c r="C214" s="49">
        <f>'240Nm 11mm 0.76m-min'!B47</f>
        <v>3.0920000000000001</v>
      </c>
      <c r="D214" s="24" t="str">
        <f>'240Nm 11mm 0.76m-min'!C47</f>
        <v>Ds18x40</v>
      </c>
      <c r="E214" s="24" t="str">
        <f>'240Nm 11mm 0.76m-min'!D47</f>
        <v>Ds</v>
      </c>
      <c r="F214" s="35">
        <f>'240Nm 11mm 0.76m-min'!E47</f>
        <v>18</v>
      </c>
      <c r="G214" s="14" t="e">
        <f>'240Nm 11mm 0.76m-min'!F47</f>
        <v>#N/A</v>
      </c>
      <c r="H214" s="41">
        <f>'240Nm 11mm 0.76m-min'!G47</f>
        <v>40</v>
      </c>
      <c r="I214" s="24" t="str">
        <f>'240Nm 11mm 0.76m-min'!H47</f>
        <v>J</v>
      </c>
      <c r="J214" s="35">
        <f>'240Nm 11mm 0.76m-min'!I47</f>
        <v>28</v>
      </c>
      <c r="K214" s="35">
        <f>'240Nm 11mm 0.76m-min'!J47</f>
        <v>35</v>
      </c>
      <c r="L214" s="25">
        <f>'240Nm 11mm 0.76m-min'!K47</f>
        <v>26.91</v>
      </c>
      <c r="M214" s="24" t="str">
        <f>'240Nm 11mm 0.76m-min'!L47</f>
        <v>Alluminio</v>
      </c>
      <c r="N214" s="25">
        <f>'240Nm 11mm 0.76m-min'!M47</f>
        <v>243</v>
      </c>
      <c r="O214" s="37">
        <f>'240Nm 11mm 0.76m-min'!N47</f>
        <v>240</v>
      </c>
      <c r="P214" s="41">
        <f>'240Nm 11mm 0.76m-min'!O47</f>
        <v>11</v>
      </c>
      <c r="Q214" s="46">
        <f>'240Nm 11mm 0.76m-min'!P47</f>
        <v>0.76049999999999995</v>
      </c>
      <c r="R214" s="14">
        <f>'240Nm 11mm 0.76m-min'!Q47</f>
        <v>19.25</v>
      </c>
      <c r="S214" s="26">
        <f>'240Nm 11mm 0.76m-min'!R47</f>
        <v>1</v>
      </c>
      <c r="T214" s="24"/>
      <c r="U214" s="24"/>
    </row>
    <row r="215" spans="1:21" hidden="1" x14ac:dyDescent="0.25">
      <c r="A215" s="24">
        <f>'240Nm 11mm 0.76m-min'!A48</f>
        <v>6879481</v>
      </c>
      <c r="B215" s="51">
        <f>Table15[[#This Row],[Durata d''esercizio min. Doppie corse]]/(Cycle_max*60*24)</f>
        <v>136.4976388888889</v>
      </c>
      <c r="C215" s="49">
        <f>'240Nm 11mm 0.76m-min'!B48</f>
        <v>3.0920000000000001</v>
      </c>
      <c r="D215" s="24" t="str">
        <f>'240Nm 11mm 0.76m-min'!C48</f>
        <v>Ds18x40</v>
      </c>
      <c r="E215" s="24" t="str">
        <f>'240Nm 11mm 0.76m-min'!D48</f>
        <v>Ds</v>
      </c>
      <c r="F215" s="35">
        <f>'240Nm 11mm 0.76m-min'!E48</f>
        <v>18</v>
      </c>
      <c r="G215" s="14" t="e">
        <f>'240Nm 11mm 0.76m-min'!F48</f>
        <v>#N/A</v>
      </c>
      <c r="H215" s="41">
        <f>'240Nm 11mm 0.76m-min'!G48</f>
        <v>40</v>
      </c>
      <c r="I215" s="24" t="str">
        <f>'240Nm 11mm 0.76m-min'!H48</f>
        <v>J</v>
      </c>
      <c r="J215" s="35">
        <f>'240Nm 11mm 0.76m-min'!I48</f>
        <v>28</v>
      </c>
      <c r="K215" s="35">
        <f>'240Nm 11mm 0.76m-min'!J48</f>
        <v>35</v>
      </c>
      <c r="L215" s="25">
        <f>'240Nm 11mm 0.76m-min'!K48</f>
        <v>26.91</v>
      </c>
      <c r="M215" s="24" t="str">
        <f>'240Nm 11mm 0.76m-min'!L48</f>
        <v>Acciaio inox</v>
      </c>
      <c r="N215" s="25">
        <f>'240Nm 11mm 0.76m-min'!M48</f>
        <v>134.07</v>
      </c>
      <c r="O215" s="37">
        <f>'240Nm 11mm 0.76m-min'!N48</f>
        <v>240</v>
      </c>
      <c r="P215" s="41">
        <f>'240Nm 11mm 0.76m-min'!O48</f>
        <v>11</v>
      </c>
      <c r="Q215" s="46">
        <f>'240Nm 11mm 0.76m-min'!P48</f>
        <v>0.76049999999999995</v>
      </c>
      <c r="R215" s="14">
        <f>'240Nm 11mm 0.76m-min'!Q48</f>
        <v>19.25</v>
      </c>
      <c r="S215" s="26">
        <f>'240Nm 11mm 0.76m-min'!R48</f>
        <v>1</v>
      </c>
      <c r="T215" s="24"/>
      <c r="U215" s="24"/>
    </row>
    <row r="216" spans="1:21" hidden="1" x14ac:dyDescent="0.25">
      <c r="A216" s="24">
        <f>'80Nm 33mm 2.28m-min'!A47</f>
        <v>6697252</v>
      </c>
      <c r="B216" s="51">
        <f>Table15[[#This Row],[Durata d''esercizio min. Doppie corse]]/(Cycle_max*60*24)</f>
        <v>132.88198412698412</v>
      </c>
      <c r="C216" s="49">
        <f>'80Nm 33mm 2.28m-min'!B47</f>
        <v>0.45800000000000002</v>
      </c>
      <c r="D216" s="24" t="str">
        <f>'80Nm 33mm 2.28m-min'!C47</f>
        <v>Tr26x5</v>
      </c>
      <c r="E216" s="24" t="str">
        <f>'80Nm 33mm 2.28m-min'!D47</f>
        <v>Tr</v>
      </c>
      <c r="F216" s="35">
        <f>'80Nm 33mm 2.28m-min'!E47</f>
        <v>26</v>
      </c>
      <c r="G216" s="14" t="e">
        <f>'80Nm 33mm 2.28m-min'!F47</f>
        <v>#N/A</v>
      </c>
      <c r="H216" s="41">
        <f>'80Nm 33mm 2.28m-min'!G47</f>
        <v>5</v>
      </c>
      <c r="I216" s="24" t="str">
        <f>'80Nm 33mm 2.28m-min'!H47</f>
        <v>J</v>
      </c>
      <c r="J216" s="35">
        <f>'80Nm 33mm 2.28m-min'!I47</f>
        <v>38</v>
      </c>
      <c r="K216" s="35">
        <f>'80Nm 33mm 2.28m-min'!J47</f>
        <v>46</v>
      </c>
      <c r="L216" s="25">
        <f>'80Nm 33mm 2.28m-min'!K47</f>
        <v>24.06</v>
      </c>
      <c r="M216" s="24" t="str">
        <f>'80Nm 33mm 2.28m-min'!L47</f>
        <v>Acciaio C15</v>
      </c>
      <c r="N216" s="25">
        <f>'80Nm 33mm 2.28m-min'!M47</f>
        <v>43.1</v>
      </c>
      <c r="O216" s="37">
        <f>'80Nm 33mm 2.28m-min'!N47</f>
        <v>80</v>
      </c>
      <c r="P216" s="41">
        <f>'80Nm 33mm 2.28m-min'!O47</f>
        <v>33</v>
      </c>
      <c r="Q216" s="46">
        <f>'80Nm 33mm 2.28m-min'!P47</f>
        <v>2.2810000000000001</v>
      </c>
      <c r="R216" s="14">
        <f>'80Nm 33mm 2.28m-min'!Q47</f>
        <v>462</v>
      </c>
      <c r="S216" s="26">
        <f>'80Nm 33mm 2.28m-min'!R47</f>
        <v>1</v>
      </c>
      <c r="T216" s="24"/>
      <c r="U216" s="24"/>
    </row>
    <row r="217" spans="1:21" hidden="1" x14ac:dyDescent="0.25">
      <c r="A217" s="24">
        <f>'120Nm 22mm 1.52m-min'!A49</f>
        <v>6697252</v>
      </c>
      <c r="B217" s="51">
        <f>Table15[[#This Row],[Durata d''esercizio min. Doppie corse]]/(Cycle_max*60*24)</f>
        <v>132.88198412698412</v>
      </c>
      <c r="C217" s="49">
        <f>'120Nm 22mm 1.52m-min'!B49</f>
        <v>0.65700000000000003</v>
      </c>
      <c r="D217" s="24" t="str">
        <f>'120Nm 22mm 1.52m-min'!C49</f>
        <v>Tr26x5</v>
      </c>
      <c r="E217" s="24" t="str">
        <f>'120Nm 22mm 1.52m-min'!D49</f>
        <v>Tr</v>
      </c>
      <c r="F217" s="35">
        <f>'120Nm 22mm 1.52m-min'!E49</f>
        <v>26</v>
      </c>
      <c r="G217" s="14" t="e">
        <f>'120Nm 22mm 1.52m-min'!F49</f>
        <v>#N/A</v>
      </c>
      <c r="H217" s="41">
        <f>'120Nm 22mm 1.52m-min'!G49</f>
        <v>5</v>
      </c>
      <c r="I217" s="24" t="str">
        <f>'120Nm 22mm 1.52m-min'!H49</f>
        <v>J</v>
      </c>
      <c r="J217" s="35">
        <f>'120Nm 22mm 1.52m-min'!I49</f>
        <v>38</v>
      </c>
      <c r="K217" s="35">
        <f>'120Nm 22mm 1.52m-min'!J49</f>
        <v>46</v>
      </c>
      <c r="L217" s="25">
        <f>'120Nm 22mm 1.52m-min'!K49</f>
        <v>24.06</v>
      </c>
      <c r="M217" s="24" t="str">
        <f>'120Nm 22mm 1.52m-min'!L49</f>
        <v>Acciaio C15</v>
      </c>
      <c r="N217" s="25">
        <f>'120Nm 22mm 1.52m-min'!M49</f>
        <v>43.1</v>
      </c>
      <c r="O217" s="37">
        <f>'120Nm 22mm 1.52m-min'!N49</f>
        <v>120</v>
      </c>
      <c r="P217" s="41">
        <f>'120Nm 22mm 1.52m-min'!O49</f>
        <v>22</v>
      </c>
      <c r="Q217" s="46">
        <f>'120Nm 22mm 1.52m-min'!P49</f>
        <v>1.5209999999999999</v>
      </c>
      <c r="R217" s="14">
        <f>'120Nm 22mm 1.52m-min'!Q49</f>
        <v>308</v>
      </c>
      <c r="S217" s="26">
        <f>'120Nm 22mm 1.52m-min'!R49</f>
        <v>1</v>
      </c>
      <c r="T217" s="24"/>
      <c r="U217" s="24"/>
    </row>
    <row r="218" spans="1:21" hidden="1" x14ac:dyDescent="0.25">
      <c r="A218" s="24">
        <f>'240Nm 11mm 0.76m-min'!A49</f>
        <v>6697252</v>
      </c>
      <c r="B218" s="51">
        <f>Table15[[#This Row],[Durata d''esercizio min. Doppie corse]]/(Cycle_max*60*24)</f>
        <v>132.88198412698412</v>
      </c>
      <c r="C218" s="49">
        <f>'240Nm 11mm 0.76m-min'!B49</f>
        <v>1.254</v>
      </c>
      <c r="D218" s="24" t="str">
        <f>'240Nm 11mm 0.76m-min'!C49</f>
        <v>Tr26x5</v>
      </c>
      <c r="E218" s="24" t="str">
        <f>'240Nm 11mm 0.76m-min'!D49</f>
        <v>Tr</v>
      </c>
      <c r="F218" s="35">
        <f>'240Nm 11mm 0.76m-min'!E49</f>
        <v>26</v>
      </c>
      <c r="G218" s="14" t="e">
        <f>'240Nm 11mm 0.76m-min'!F49</f>
        <v>#N/A</v>
      </c>
      <c r="H218" s="41">
        <f>'240Nm 11mm 0.76m-min'!G49</f>
        <v>5</v>
      </c>
      <c r="I218" s="24" t="str">
        <f>'240Nm 11mm 0.76m-min'!H49</f>
        <v>J</v>
      </c>
      <c r="J218" s="35">
        <f>'240Nm 11mm 0.76m-min'!I49</f>
        <v>38</v>
      </c>
      <c r="K218" s="35">
        <f>'240Nm 11mm 0.76m-min'!J49</f>
        <v>46</v>
      </c>
      <c r="L218" s="25">
        <f>'240Nm 11mm 0.76m-min'!K49</f>
        <v>24.06</v>
      </c>
      <c r="M218" s="24" t="str">
        <f>'240Nm 11mm 0.76m-min'!L49</f>
        <v>Acciaio C15</v>
      </c>
      <c r="N218" s="25">
        <f>'240Nm 11mm 0.76m-min'!M49</f>
        <v>43.1</v>
      </c>
      <c r="O218" s="37">
        <f>'240Nm 11mm 0.76m-min'!N49</f>
        <v>240</v>
      </c>
      <c r="P218" s="41">
        <f>'240Nm 11mm 0.76m-min'!O49</f>
        <v>11</v>
      </c>
      <c r="Q218" s="46">
        <f>'240Nm 11mm 0.76m-min'!P49</f>
        <v>0.76049999999999995</v>
      </c>
      <c r="R218" s="14">
        <f>'240Nm 11mm 0.76m-min'!Q49</f>
        <v>154</v>
      </c>
      <c r="S218" s="26">
        <f>'240Nm 11mm 0.76m-min'!R49</f>
        <v>1</v>
      </c>
      <c r="T218" s="24"/>
      <c r="U218" s="24"/>
    </row>
    <row r="219" spans="1:21" hidden="1" x14ac:dyDescent="0.25">
      <c r="A219" s="24">
        <f>'80Nm 33mm 2.28m-min'!A48</f>
        <v>6617951</v>
      </c>
      <c r="B219" s="51">
        <f>Table15[[#This Row],[Durata d''esercizio min. Doppie corse]]/(Cycle_max*60*24)</f>
        <v>131.30855158730159</v>
      </c>
      <c r="C219" s="49">
        <f>'80Nm 33mm 2.28m-min'!B48</f>
        <v>0.64900000000000002</v>
      </c>
      <c r="D219" s="24" t="str">
        <f>'80Nm 33mm 2.28m-min'!C48</f>
        <v>Ds20x20</v>
      </c>
      <c r="E219" s="24" t="str">
        <f>'80Nm 33mm 2.28m-min'!D48</f>
        <v>Ds</v>
      </c>
      <c r="F219" s="35">
        <f>'80Nm 33mm 2.28m-min'!E48</f>
        <v>20</v>
      </c>
      <c r="G219" s="14" t="e">
        <f>'80Nm 33mm 2.28m-min'!F48</f>
        <v>#N/A</v>
      </c>
      <c r="H219" s="41">
        <f>'80Nm 33mm 2.28m-min'!G48</f>
        <v>20</v>
      </c>
      <c r="I219" s="24" t="str">
        <f>'80Nm 33mm 2.28m-min'!H48</f>
        <v>R</v>
      </c>
      <c r="J219" s="35">
        <f>'80Nm 33mm 2.28m-min'!I48</f>
        <v>32</v>
      </c>
      <c r="K219" s="35">
        <f>'80Nm 33mm 2.28m-min'!J48</f>
        <v>44</v>
      </c>
      <c r="L219" s="25">
        <f>'80Nm 33mm 2.28m-min'!K48</f>
        <v>27.17</v>
      </c>
      <c r="M219" s="24" t="str">
        <f>'80Nm 33mm 2.28m-min'!L48</f>
        <v>Alluminio</v>
      </c>
      <c r="N219" s="25">
        <f>'80Nm 33mm 2.28m-min'!M48</f>
        <v>270</v>
      </c>
      <c r="O219" s="37">
        <f>'80Nm 33mm 2.28m-min'!N48</f>
        <v>80</v>
      </c>
      <c r="P219" s="41">
        <f>'80Nm 33mm 2.28m-min'!O48</f>
        <v>33</v>
      </c>
      <c r="Q219" s="46">
        <f>'80Nm 33mm 2.28m-min'!P48</f>
        <v>2.2810000000000001</v>
      </c>
      <c r="R219" s="14">
        <f>'80Nm 33mm 2.28m-min'!Q48</f>
        <v>115.5</v>
      </c>
      <c r="S219" s="26">
        <f>'80Nm 33mm 2.28m-min'!R48</f>
        <v>1</v>
      </c>
      <c r="T219" s="24"/>
      <c r="U219" s="24"/>
    </row>
    <row r="220" spans="1:21" hidden="1" x14ac:dyDescent="0.25">
      <c r="A220" s="24">
        <f>'80Nm 33mm 2.28m-min'!A49</f>
        <v>6617951</v>
      </c>
      <c r="B220" s="51">
        <f>Table15[[#This Row],[Durata d''esercizio min. Doppie corse]]/(Cycle_max*60*24)</f>
        <v>131.30855158730159</v>
      </c>
      <c r="C220" s="49">
        <f>'80Nm 33mm 2.28m-min'!B49</f>
        <v>0.64900000000000002</v>
      </c>
      <c r="D220" s="24" t="str">
        <f>'80Nm 33mm 2.28m-min'!C49</f>
        <v>Ds20x20</v>
      </c>
      <c r="E220" s="24" t="str">
        <f>'80Nm 33mm 2.28m-min'!D49</f>
        <v>Ds</v>
      </c>
      <c r="F220" s="35">
        <f>'80Nm 33mm 2.28m-min'!E49</f>
        <v>20</v>
      </c>
      <c r="G220" s="14" t="e">
        <f>'80Nm 33mm 2.28m-min'!F49</f>
        <v>#N/A</v>
      </c>
      <c r="H220" s="41">
        <f>'80Nm 33mm 2.28m-min'!G49</f>
        <v>20</v>
      </c>
      <c r="I220" s="24" t="str">
        <f>'80Nm 33mm 2.28m-min'!H49</f>
        <v>R</v>
      </c>
      <c r="J220" s="35">
        <f>'80Nm 33mm 2.28m-min'!I49</f>
        <v>32</v>
      </c>
      <c r="K220" s="35">
        <f>'80Nm 33mm 2.28m-min'!J49</f>
        <v>44</v>
      </c>
      <c r="L220" s="25">
        <f>'80Nm 33mm 2.28m-min'!K49</f>
        <v>27.17</v>
      </c>
      <c r="M220" s="24" t="str">
        <f>'80Nm 33mm 2.28m-min'!L49</f>
        <v>Acciaio inox</v>
      </c>
      <c r="N220" s="25">
        <f>'80Nm 33mm 2.28m-min'!M49</f>
        <v>154.97999999999999</v>
      </c>
      <c r="O220" s="37">
        <f>'80Nm 33mm 2.28m-min'!N49</f>
        <v>80</v>
      </c>
      <c r="P220" s="41">
        <f>'80Nm 33mm 2.28m-min'!O49</f>
        <v>33</v>
      </c>
      <c r="Q220" s="46">
        <f>'80Nm 33mm 2.28m-min'!P49</f>
        <v>2.2810000000000001</v>
      </c>
      <c r="R220" s="14">
        <f>'80Nm 33mm 2.28m-min'!Q49</f>
        <v>115.5</v>
      </c>
      <c r="S220" s="26">
        <f>'80Nm 33mm 2.28m-min'!R49</f>
        <v>1</v>
      </c>
      <c r="T220" s="24"/>
      <c r="U220" s="24"/>
    </row>
    <row r="221" spans="1:21" hidden="1" x14ac:dyDescent="0.25">
      <c r="A221" s="24">
        <f>'120Nm 22mm 1.52m-min'!A50</f>
        <v>6617951</v>
      </c>
      <c r="B221" s="51">
        <f>Table15[[#This Row],[Durata d''esercizio min. Doppie corse]]/(Cycle_max*60*24)</f>
        <v>131.30855158730159</v>
      </c>
      <c r="C221" s="49">
        <f>'120Nm 22mm 1.52m-min'!B50</f>
        <v>0.94399999999999995</v>
      </c>
      <c r="D221" s="24" t="str">
        <f>'120Nm 22mm 1.52m-min'!C50</f>
        <v>Ds20x20</v>
      </c>
      <c r="E221" s="24" t="str">
        <f>'120Nm 22mm 1.52m-min'!D50</f>
        <v>Ds</v>
      </c>
      <c r="F221" s="35">
        <f>'120Nm 22mm 1.52m-min'!E50</f>
        <v>20</v>
      </c>
      <c r="G221" s="14" t="e">
        <f>'120Nm 22mm 1.52m-min'!F50</f>
        <v>#N/A</v>
      </c>
      <c r="H221" s="41">
        <f>'120Nm 22mm 1.52m-min'!G50</f>
        <v>20</v>
      </c>
      <c r="I221" s="24" t="str">
        <f>'120Nm 22mm 1.52m-min'!H50</f>
        <v>R</v>
      </c>
      <c r="J221" s="35">
        <f>'120Nm 22mm 1.52m-min'!I50</f>
        <v>32</v>
      </c>
      <c r="K221" s="35">
        <f>'120Nm 22mm 1.52m-min'!J50</f>
        <v>44</v>
      </c>
      <c r="L221" s="25">
        <f>'120Nm 22mm 1.52m-min'!K50</f>
        <v>27.17</v>
      </c>
      <c r="M221" s="24" t="str">
        <f>'120Nm 22mm 1.52m-min'!L50</f>
        <v>Alluminio</v>
      </c>
      <c r="N221" s="25">
        <f>'120Nm 22mm 1.52m-min'!M50</f>
        <v>270</v>
      </c>
      <c r="O221" s="37">
        <f>'120Nm 22mm 1.52m-min'!N50</f>
        <v>120</v>
      </c>
      <c r="P221" s="41">
        <f>'120Nm 22mm 1.52m-min'!O50</f>
        <v>22</v>
      </c>
      <c r="Q221" s="46">
        <f>'120Nm 22mm 1.52m-min'!P50</f>
        <v>1.5209999999999999</v>
      </c>
      <c r="R221" s="14">
        <f>'120Nm 22mm 1.52m-min'!Q50</f>
        <v>77</v>
      </c>
      <c r="S221" s="26">
        <f>'120Nm 22mm 1.52m-min'!R50</f>
        <v>1</v>
      </c>
      <c r="T221" s="24"/>
      <c r="U221" s="24"/>
    </row>
    <row r="222" spans="1:21" hidden="1" x14ac:dyDescent="0.25">
      <c r="A222" s="24">
        <f>'120Nm 22mm 1.52m-min'!A51</f>
        <v>6617951</v>
      </c>
      <c r="B222" s="51">
        <f>Table15[[#This Row],[Durata d''esercizio min. Doppie corse]]/(Cycle_max*60*24)</f>
        <v>131.30855158730159</v>
      </c>
      <c r="C222" s="49">
        <f>'120Nm 22mm 1.52m-min'!B51</f>
        <v>0.94399999999999995</v>
      </c>
      <c r="D222" s="24" t="str">
        <f>'120Nm 22mm 1.52m-min'!C51</f>
        <v>Ds20x20</v>
      </c>
      <c r="E222" s="24" t="str">
        <f>'120Nm 22mm 1.52m-min'!D51</f>
        <v>Ds</v>
      </c>
      <c r="F222" s="35">
        <f>'120Nm 22mm 1.52m-min'!E51</f>
        <v>20</v>
      </c>
      <c r="G222" s="14" t="e">
        <f>'120Nm 22mm 1.52m-min'!F51</f>
        <v>#N/A</v>
      </c>
      <c r="H222" s="41">
        <f>'120Nm 22mm 1.52m-min'!G51</f>
        <v>20</v>
      </c>
      <c r="I222" s="24" t="str">
        <f>'120Nm 22mm 1.52m-min'!H51</f>
        <v>R</v>
      </c>
      <c r="J222" s="35">
        <f>'120Nm 22mm 1.52m-min'!I51</f>
        <v>32</v>
      </c>
      <c r="K222" s="35">
        <f>'120Nm 22mm 1.52m-min'!J51</f>
        <v>44</v>
      </c>
      <c r="L222" s="25">
        <f>'120Nm 22mm 1.52m-min'!K51</f>
        <v>27.17</v>
      </c>
      <c r="M222" s="24" t="str">
        <f>'120Nm 22mm 1.52m-min'!L51</f>
        <v>Acciaio inox</v>
      </c>
      <c r="N222" s="25">
        <f>'120Nm 22mm 1.52m-min'!M51</f>
        <v>154.97999999999999</v>
      </c>
      <c r="O222" s="37">
        <f>'120Nm 22mm 1.52m-min'!N51</f>
        <v>120</v>
      </c>
      <c r="P222" s="41">
        <f>'120Nm 22mm 1.52m-min'!O51</f>
        <v>22</v>
      </c>
      <c r="Q222" s="46">
        <f>'120Nm 22mm 1.52m-min'!P51</f>
        <v>1.5209999999999999</v>
      </c>
      <c r="R222" s="14">
        <f>'120Nm 22mm 1.52m-min'!Q51</f>
        <v>77</v>
      </c>
      <c r="S222" s="26">
        <f>'120Nm 22mm 1.52m-min'!R51</f>
        <v>1</v>
      </c>
      <c r="T222" s="24"/>
      <c r="U222" s="24"/>
    </row>
    <row r="223" spans="1:21" hidden="1" x14ac:dyDescent="0.25">
      <c r="A223" s="24">
        <f>'240Nm 11mm 0.76m-min'!A50</f>
        <v>6617951</v>
      </c>
      <c r="B223" s="51">
        <f>Table15[[#This Row],[Durata d''esercizio min. Doppie corse]]/(Cycle_max*60*24)</f>
        <v>131.30855158730159</v>
      </c>
      <c r="C223" s="49">
        <f>'240Nm 11mm 0.76m-min'!B50</f>
        <v>1.8280000000000001</v>
      </c>
      <c r="D223" s="24" t="str">
        <f>'240Nm 11mm 0.76m-min'!C50</f>
        <v>Ds20x20</v>
      </c>
      <c r="E223" s="24" t="str">
        <f>'240Nm 11mm 0.76m-min'!D50</f>
        <v>Ds</v>
      </c>
      <c r="F223" s="35">
        <f>'240Nm 11mm 0.76m-min'!E50</f>
        <v>20</v>
      </c>
      <c r="G223" s="14" t="e">
        <f>'240Nm 11mm 0.76m-min'!F50</f>
        <v>#N/A</v>
      </c>
      <c r="H223" s="41">
        <f>'240Nm 11mm 0.76m-min'!G50</f>
        <v>20</v>
      </c>
      <c r="I223" s="24" t="str">
        <f>'240Nm 11mm 0.76m-min'!H50</f>
        <v>R</v>
      </c>
      <c r="J223" s="35">
        <f>'240Nm 11mm 0.76m-min'!I50</f>
        <v>32</v>
      </c>
      <c r="K223" s="35">
        <f>'240Nm 11mm 0.76m-min'!J50</f>
        <v>44</v>
      </c>
      <c r="L223" s="25">
        <f>'240Nm 11mm 0.76m-min'!K50</f>
        <v>27.17</v>
      </c>
      <c r="M223" s="24" t="str">
        <f>'240Nm 11mm 0.76m-min'!L50</f>
        <v>Alluminio</v>
      </c>
      <c r="N223" s="25">
        <f>'240Nm 11mm 0.76m-min'!M50</f>
        <v>270</v>
      </c>
      <c r="O223" s="37">
        <f>'240Nm 11mm 0.76m-min'!N50</f>
        <v>240</v>
      </c>
      <c r="P223" s="41">
        <f>'240Nm 11mm 0.76m-min'!O50</f>
        <v>11</v>
      </c>
      <c r="Q223" s="46">
        <f>'240Nm 11mm 0.76m-min'!P50</f>
        <v>0.76049999999999995</v>
      </c>
      <c r="R223" s="14">
        <f>'240Nm 11mm 0.76m-min'!Q50</f>
        <v>38.5</v>
      </c>
      <c r="S223" s="26">
        <f>'240Nm 11mm 0.76m-min'!R50</f>
        <v>1</v>
      </c>
      <c r="T223" s="24"/>
      <c r="U223" s="24"/>
    </row>
    <row r="224" spans="1:21" hidden="1" x14ac:dyDescent="0.25">
      <c r="A224" s="24">
        <f>'240Nm 11mm 0.76m-min'!A51</f>
        <v>6617951</v>
      </c>
      <c r="B224" s="51">
        <f>Table15[[#This Row],[Durata d''esercizio min. Doppie corse]]/(Cycle_max*60*24)</f>
        <v>131.30855158730159</v>
      </c>
      <c r="C224" s="49">
        <f>'240Nm 11mm 0.76m-min'!B51</f>
        <v>1.8280000000000001</v>
      </c>
      <c r="D224" s="24" t="str">
        <f>'240Nm 11mm 0.76m-min'!C51</f>
        <v>Ds20x20</v>
      </c>
      <c r="E224" s="24" t="str">
        <f>'240Nm 11mm 0.76m-min'!D51</f>
        <v>Ds</v>
      </c>
      <c r="F224" s="35">
        <f>'240Nm 11mm 0.76m-min'!E51</f>
        <v>20</v>
      </c>
      <c r="G224" s="14" t="e">
        <f>'240Nm 11mm 0.76m-min'!F51</f>
        <v>#N/A</v>
      </c>
      <c r="H224" s="41">
        <f>'240Nm 11mm 0.76m-min'!G51</f>
        <v>20</v>
      </c>
      <c r="I224" s="24" t="str">
        <f>'240Nm 11mm 0.76m-min'!H51</f>
        <v>R</v>
      </c>
      <c r="J224" s="35">
        <f>'240Nm 11mm 0.76m-min'!I51</f>
        <v>32</v>
      </c>
      <c r="K224" s="35">
        <f>'240Nm 11mm 0.76m-min'!J51</f>
        <v>44</v>
      </c>
      <c r="L224" s="25">
        <f>'240Nm 11mm 0.76m-min'!K51</f>
        <v>27.17</v>
      </c>
      <c r="M224" s="24" t="str">
        <f>'240Nm 11mm 0.76m-min'!L51</f>
        <v>Acciaio inox</v>
      </c>
      <c r="N224" s="25">
        <f>'240Nm 11mm 0.76m-min'!M51</f>
        <v>154.97999999999999</v>
      </c>
      <c r="O224" s="37">
        <f>'240Nm 11mm 0.76m-min'!N51</f>
        <v>240</v>
      </c>
      <c r="P224" s="41">
        <f>'240Nm 11mm 0.76m-min'!O51</f>
        <v>11</v>
      </c>
      <c r="Q224" s="46">
        <f>'240Nm 11mm 0.76m-min'!P51</f>
        <v>0.76049999999999995</v>
      </c>
      <c r="R224" s="14">
        <f>'240Nm 11mm 0.76m-min'!Q51</f>
        <v>38.5</v>
      </c>
      <c r="S224" s="26">
        <f>'240Nm 11mm 0.76m-min'!R51</f>
        <v>1</v>
      </c>
      <c r="T224" s="24"/>
      <c r="U224" s="24"/>
    </row>
    <row r="225" spans="1:21" hidden="1" x14ac:dyDescent="0.25">
      <c r="A225" s="24">
        <f>'80Nm 33mm 2.28m-min'!A50</f>
        <v>6378336</v>
      </c>
      <c r="B225" s="51">
        <f>Table15[[#This Row],[Durata d''esercizio min. Doppie corse]]/(Cycle_max*60*24)</f>
        <v>126.55428571428571</v>
      </c>
      <c r="C225" s="49">
        <f>'80Nm 33mm 2.28m-min'!B50</f>
        <v>0.45800000000000002</v>
      </c>
      <c r="D225" s="24" t="str">
        <f>'80Nm 33mm 2.28m-min'!C50</f>
        <v>Tr26x5</v>
      </c>
      <c r="E225" s="24" t="str">
        <f>'80Nm 33mm 2.28m-min'!D50</f>
        <v>Tr</v>
      </c>
      <c r="F225" s="35">
        <f>'80Nm 33mm 2.28m-min'!E50</f>
        <v>26</v>
      </c>
      <c r="G225" s="14" t="e">
        <f>'80Nm 33mm 2.28m-min'!F50</f>
        <v>#N/A</v>
      </c>
      <c r="H225" s="41">
        <f>'80Nm 33mm 2.28m-min'!G50</f>
        <v>5</v>
      </c>
      <c r="I225" s="24" t="str">
        <f>'80Nm 33mm 2.28m-min'!H50</f>
        <v>W300</v>
      </c>
      <c r="J225" s="35">
        <f>'80Nm 33mm 2.28m-min'!I50</f>
        <v>38</v>
      </c>
      <c r="K225" s="35">
        <f>'80Nm 33mm 2.28m-min'!J50</f>
        <v>46</v>
      </c>
      <c r="L225" s="25">
        <f>'80Nm 33mm 2.28m-min'!K50</f>
        <v>31.02</v>
      </c>
      <c r="M225" s="24" t="str">
        <f>'80Nm 33mm 2.28m-min'!L50</f>
        <v>Acciaio C15</v>
      </c>
      <c r="N225" s="25">
        <f>'80Nm 33mm 2.28m-min'!M50</f>
        <v>43.1</v>
      </c>
      <c r="O225" s="37">
        <f>'80Nm 33mm 2.28m-min'!N50</f>
        <v>80</v>
      </c>
      <c r="P225" s="41">
        <f>'80Nm 33mm 2.28m-min'!O50</f>
        <v>33</v>
      </c>
      <c r="Q225" s="46">
        <f>'80Nm 33mm 2.28m-min'!P50</f>
        <v>2.2810000000000001</v>
      </c>
      <c r="R225" s="14">
        <f>'80Nm 33mm 2.28m-min'!Q50</f>
        <v>462</v>
      </c>
      <c r="S225" s="26">
        <f>'80Nm 33mm 2.28m-min'!R50</f>
        <v>1</v>
      </c>
      <c r="T225" s="24"/>
      <c r="U225" s="24"/>
    </row>
    <row r="226" spans="1:21" hidden="1" x14ac:dyDescent="0.25">
      <c r="A226" s="24">
        <f>'120Nm 22mm 1.52m-min'!A52</f>
        <v>6378336</v>
      </c>
      <c r="B226" s="51">
        <f>Table15[[#This Row],[Durata d''esercizio min. Doppie corse]]/(Cycle_max*60*24)</f>
        <v>126.55428571428571</v>
      </c>
      <c r="C226" s="49">
        <f>'120Nm 22mm 1.52m-min'!B52</f>
        <v>0.65700000000000003</v>
      </c>
      <c r="D226" s="24" t="str">
        <f>'120Nm 22mm 1.52m-min'!C52</f>
        <v>Tr26x5</v>
      </c>
      <c r="E226" s="24" t="str">
        <f>'120Nm 22mm 1.52m-min'!D52</f>
        <v>Tr</v>
      </c>
      <c r="F226" s="35">
        <f>'120Nm 22mm 1.52m-min'!E52</f>
        <v>26</v>
      </c>
      <c r="G226" s="14" t="e">
        <f>'120Nm 22mm 1.52m-min'!F52</f>
        <v>#N/A</v>
      </c>
      <c r="H226" s="41">
        <f>'120Nm 22mm 1.52m-min'!G52</f>
        <v>5</v>
      </c>
      <c r="I226" s="24" t="str">
        <f>'120Nm 22mm 1.52m-min'!H52</f>
        <v>W300</v>
      </c>
      <c r="J226" s="35">
        <f>'120Nm 22mm 1.52m-min'!I52</f>
        <v>38</v>
      </c>
      <c r="K226" s="35">
        <f>'120Nm 22mm 1.52m-min'!J52</f>
        <v>46</v>
      </c>
      <c r="L226" s="25">
        <f>'120Nm 22mm 1.52m-min'!K52</f>
        <v>31.02</v>
      </c>
      <c r="M226" s="24" t="str">
        <f>'120Nm 22mm 1.52m-min'!L52</f>
        <v>Acciaio C15</v>
      </c>
      <c r="N226" s="25">
        <f>'120Nm 22mm 1.52m-min'!M52</f>
        <v>43.1</v>
      </c>
      <c r="O226" s="37">
        <f>'120Nm 22mm 1.52m-min'!N52</f>
        <v>120</v>
      </c>
      <c r="P226" s="41">
        <f>'120Nm 22mm 1.52m-min'!O52</f>
        <v>22</v>
      </c>
      <c r="Q226" s="46">
        <f>'120Nm 22mm 1.52m-min'!P52</f>
        <v>1.5209999999999999</v>
      </c>
      <c r="R226" s="14">
        <f>'120Nm 22mm 1.52m-min'!Q52</f>
        <v>308</v>
      </c>
      <c r="S226" s="26">
        <f>'120Nm 22mm 1.52m-min'!R52</f>
        <v>1</v>
      </c>
      <c r="T226" s="24"/>
      <c r="U226" s="24"/>
    </row>
    <row r="227" spans="1:21" hidden="1" x14ac:dyDescent="0.25">
      <c r="A227" s="24">
        <f>'240Nm 11mm 0.76m-min'!A52</f>
        <v>6378336</v>
      </c>
      <c r="B227" s="51">
        <f>Table15[[#This Row],[Durata d''esercizio min. Doppie corse]]/(Cycle_max*60*24)</f>
        <v>126.55428571428571</v>
      </c>
      <c r="C227" s="49">
        <f>'240Nm 11mm 0.76m-min'!B52</f>
        <v>1.254</v>
      </c>
      <c r="D227" s="24" t="str">
        <f>'240Nm 11mm 0.76m-min'!C52</f>
        <v>Tr26x5</v>
      </c>
      <c r="E227" s="24" t="str">
        <f>'240Nm 11mm 0.76m-min'!D52</f>
        <v>Tr</v>
      </c>
      <c r="F227" s="35">
        <f>'240Nm 11mm 0.76m-min'!E52</f>
        <v>26</v>
      </c>
      <c r="G227" s="14" t="e">
        <f>'240Nm 11mm 0.76m-min'!F52</f>
        <v>#N/A</v>
      </c>
      <c r="H227" s="41">
        <f>'240Nm 11mm 0.76m-min'!G52</f>
        <v>5</v>
      </c>
      <c r="I227" s="24" t="str">
        <f>'240Nm 11mm 0.76m-min'!H52</f>
        <v>W300</v>
      </c>
      <c r="J227" s="35">
        <f>'240Nm 11mm 0.76m-min'!I52</f>
        <v>38</v>
      </c>
      <c r="K227" s="35">
        <f>'240Nm 11mm 0.76m-min'!J52</f>
        <v>46</v>
      </c>
      <c r="L227" s="25">
        <f>'240Nm 11mm 0.76m-min'!K52</f>
        <v>31.02</v>
      </c>
      <c r="M227" s="24" t="str">
        <f>'240Nm 11mm 0.76m-min'!L52</f>
        <v>Acciaio C15</v>
      </c>
      <c r="N227" s="25">
        <f>'240Nm 11mm 0.76m-min'!M52</f>
        <v>43.1</v>
      </c>
      <c r="O227" s="37">
        <f>'240Nm 11mm 0.76m-min'!N52</f>
        <v>240</v>
      </c>
      <c r="P227" s="41">
        <f>'240Nm 11mm 0.76m-min'!O52</f>
        <v>11</v>
      </c>
      <c r="Q227" s="46">
        <f>'240Nm 11mm 0.76m-min'!P52</f>
        <v>0.76049999999999995</v>
      </c>
      <c r="R227" s="14">
        <f>'240Nm 11mm 0.76m-min'!Q52</f>
        <v>154</v>
      </c>
      <c r="S227" s="26">
        <f>'240Nm 11mm 0.76m-min'!R52</f>
        <v>1</v>
      </c>
      <c r="T227" s="24"/>
      <c r="U227" s="24"/>
    </row>
    <row r="228" spans="1:21" hidden="1" x14ac:dyDescent="0.25">
      <c r="A228" s="24">
        <f>'80Nm 33mm 2.28m-min'!A51</f>
        <v>6030239</v>
      </c>
      <c r="B228" s="51">
        <f>Table15[[#This Row],[Durata d''esercizio min. Doppie corse]]/(Cycle_max*60*24)</f>
        <v>119.64759920634921</v>
      </c>
      <c r="C228" s="49">
        <f>'80Nm 33mm 2.28m-min'!B51</f>
        <v>0.94399999999999995</v>
      </c>
      <c r="D228" s="24" t="str">
        <f>'80Nm 33mm 2.28m-min'!C51</f>
        <v>Ds16x35</v>
      </c>
      <c r="E228" s="24" t="str">
        <f>'80Nm 33mm 2.28m-min'!D51</f>
        <v>Ds</v>
      </c>
      <c r="F228" s="35">
        <f>'80Nm 33mm 2.28m-min'!E51</f>
        <v>16</v>
      </c>
      <c r="G228" s="14" t="e">
        <f>'80Nm 33mm 2.28m-min'!F51</f>
        <v>#N/A</v>
      </c>
      <c r="H228" s="41">
        <f>'80Nm 33mm 2.28m-min'!G51</f>
        <v>35</v>
      </c>
      <c r="I228" s="24" t="str">
        <f>'80Nm 33mm 2.28m-min'!H51</f>
        <v>J</v>
      </c>
      <c r="J228" s="35">
        <f>'80Nm 33mm 2.28m-min'!I51</f>
        <v>28</v>
      </c>
      <c r="K228" s="35">
        <f>'80Nm 33mm 2.28m-min'!J51</f>
        <v>35</v>
      </c>
      <c r="L228" s="25">
        <f>'80Nm 33mm 2.28m-min'!K51</f>
        <v>25.66</v>
      </c>
      <c r="M228" s="24" t="str">
        <f>'80Nm 33mm 2.28m-min'!L51</f>
        <v>Alluminio</v>
      </c>
      <c r="N228" s="25">
        <f>'80Nm 33mm 2.28m-min'!M51</f>
        <v>243</v>
      </c>
      <c r="O228" s="37">
        <f>'80Nm 33mm 2.28m-min'!N51</f>
        <v>80</v>
      </c>
      <c r="P228" s="41">
        <f>'80Nm 33mm 2.28m-min'!O51</f>
        <v>33</v>
      </c>
      <c r="Q228" s="46">
        <f>'80Nm 33mm 2.28m-min'!P51</f>
        <v>2.2810000000000001</v>
      </c>
      <c r="R228" s="14">
        <f>'80Nm 33mm 2.28m-min'!Q51</f>
        <v>66</v>
      </c>
      <c r="S228" s="26">
        <f>'80Nm 33mm 2.28m-min'!R51</f>
        <v>1</v>
      </c>
      <c r="T228" s="24"/>
      <c r="U228" s="24"/>
    </row>
    <row r="229" spans="1:21" hidden="1" x14ac:dyDescent="0.25">
      <c r="A229" s="24">
        <f>'80Nm 33mm 2.28m-min'!A52</f>
        <v>6030239</v>
      </c>
      <c r="B229" s="51">
        <f>Table15[[#This Row],[Durata d''esercizio min. Doppie corse]]/(Cycle_max*60*24)</f>
        <v>119.64759920634921</v>
      </c>
      <c r="C229" s="49">
        <f>'80Nm 33mm 2.28m-min'!B52</f>
        <v>0.94399999999999995</v>
      </c>
      <c r="D229" s="24" t="str">
        <f>'80Nm 33mm 2.28m-min'!C52</f>
        <v>Ds16x35</v>
      </c>
      <c r="E229" s="24" t="str">
        <f>'80Nm 33mm 2.28m-min'!D52</f>
        <v>Ds</v>
      </c>
      <c r="F229" s="35">
        <f>'80Nm 33mm 2.28m-min'!E52</f>
        <v>16</v>
      </c>
      <c r="G229" s="14" t="e">
        <f>'80Nm 33mm 2.28m-min'!F52</f>
        <v>#N/A</v>
      </c>
      <c r="H229" s="41">
        <f>'80Nm 33mm 2.28m-min'!G52</f>
        <v>35</v>
      </c>
      <c r="I229" s="24" t="str">
        <f>'80Nm 33mm 2.28m-min'!H52</f>
        <v>J</v>
      </c>
      <c r="J229" s="35">
        <f>'80Nm 33mm 2.28m-min'!I52</f>
        <v>28</v>
      </c>
      <c r="K229" s="35">
        <f>'80Nm 33mm 2.28m-min'!J52</f>
        <v>35</v>
      </c>
      <c r="L229" s="25">
        <f>'80Nm 33mm 2.28m-min'!K52</f>
        <v>25.66</v>
      </c>
      <c r="M229" s="24" t="str">
        <f>'80Nm 33mm 2.28m-min'!L52</f>
        <v>Acciaio inox</v>
      </c>
      <c r="N229" s="25">
        <f>'80Nm 33mm 2.28m-min'!M52</f>
        <v>120.54</v>
      </c>
      <c r="O229" s="37">
        <f>'80Nm 33mm 2.28m-min'!N52</f>
        <v>80</v>
      </c>
      <c r="P229" s="41">
        <f>'80Nm 33mm 2.28m-min'!O52</f>
        <v>33</v>
      </c>
      <c r="Q229" s="46">
        <f>'80Nm 33mm 2.28m-min'!P52</f>
        <v>2.2810000000000001</v>
      </c>
      <c r="R229" s="14">
        <f>'80Nm 33mm 2.28m-min'!Q52</f>
        <v>66</v>
      </c>
      <c r="S229" s="26">
        <f>'80Nm 33mm 2.28m-min'!R52</f>
        <v>1</v>
      </c>
      <c r="T229" s="24"/>
      <c r="U229" s="24"/>
    </row>
    <row r="230" spans="1:21" hidden="1" x14ac:dyDescent="0.25">
      <c r="A230" s="24">
        <f>'120Nm 22mm 1.52m-min'!A53</f>
        <v>6030239</v>
      </c>
      <c r="B230" s="51">
        <f>Table15[[#This Row],[Durata d''esercizio min. Doppie corse]]/(Cycle_max*60*24)</f>
        <v>119.64759920634921</v>
      </c>
      <c r="C230" s="49">
        <f>'120Nm 22mm 1.52m-min'!B53</f>
        <v>1.3859999999999999</v>
      </c>
      <c r="D230" s="24" t="str">
        <f>'120Nm 22mm 1.52m-min'!C53</f>
        <v>Ds16x35</v>
      </c>
      <c r="E230" s="24" t="str">
        <f>'120Nm 22mm 1.52m-min'!D53</f>
        <v>Ds</v>
      </c>
      <c r="F230" s="35">
        <f>'120Nm 22mm 1.52m-min'!E53</f>
        <v>16</v>
      </c>
      <c r="G230" s="14" t="e">
        <f>'120Nm 22mm 1.52m-min'!F53</f>
        <v>#N/A</v>
      </c>
      <c r="H230" s="41">
        <f>'120Nm 22mm 1.52m-min'!G53</f>
        <v>35</v>
      </c>
      <c r="I230" s="24" t="str">
        <f>'120Nm 22mm 1.52m-min'!H53</f>
        <v>J</v>
      </c>
      <c r="J230" s="35">
        <f>'120Nm 22mm 1.52m-min'!I53</f>
        <v>28</v>
      </c>
      <c r="K230" s="35">
        <f>'120Nm 22mm 1.52m-min'!J53</f>
        <v>35</v>
      </c>
      <c r="L230" s="25">
        <f>'120Nm 22mm 1.52m-min'!K53</f>
        <v>25.66</v>
      </c>
      <c r="M230" s="24" t="str">
        <f>'120Nm 22mm 1.52m-min'!L53</f>
        <v>Alluminio</v>
      </c>
      <c r="N230" s="25">
        <f>'120Nm 22mm 1.52m-min'!M53</f>
        <v>243</v>
      </c>
      <c r="O230" s="37">
        <f>'120Nm 22mm 1.52m-min'!N53</f>
        <v>120</v>
      </c>
      <c r="P230" s="41">
        <f>'120Nm 22mm 1.52m-min'!O53</f>
        <v>22</v>
      </c>
      <c r="Q230" s="46">
        <f>'120Nm 22mm 1.52m-min'!P53</f>
        <v>1.5209999999999999</v>
      </c>
      <c r="R230" s="14">
        <f>'120Nm 22mm 1.52m-min'!Q53</f>
        <v>44</v>
      </c>
      <c r="S230" s="26">
        <f>'120Nm 22mm 1.52m-min'!R53</f>
        <v>1</v>
      </c>
      <c r="T230" s="24"/>
      <c r="U230" s="24"/>
    </row>
    <row r="231" spans="1:21" hidden="1" x14ac:dyDescent="0.25">
      <c r="A231" s="24">
        <f>'120Nm 22mm 1.52m-min'!A54</f>
        <v>6030239</v>
      </c>
      <c r="B231" s="51">
        <f>Table15[[#This Row],[Durata d''esercizio min. Doppie corse]]/(Cycle_max*60*24)</f>
        <v>119.64759920634921</v>
      </c>
      <c r="C231" s="49">
        <f>'120Nm 22mm 1.52m-min'!B54</f>
        <v>1.3859999999999999</v>
      </c>
      <c r="D231" s="24" t="str">
        <f>'120Nm 22mm 1.52m-min'!C54</f>
        <v>Ds16x35</v>
      </c>
      <c r="E231" s="24" t="str">
        <f>'120Nm 22mm 1.52m-min'!D54</f>
        <v>Ds</v>
      </c>
      <c r="F231" s="35">
        <f>'120Nm 22mm 1.52m-min'!E54</f>
        <v>16</v>
      </c>
      <c r="G231" s="14" t="e">
        <f>'120Nm 22mm 1.52m-min'!F54</f>
        <v>#N/A</v>
      </c>
      <c r="H231" s="41">
        <f>'120Nm 22mm 1.52m-min'!G54</f>
        <v>35</v>
      </c>
      <c r="I231" s="24" t="str">
        <f>'120Nm 22mm 1.52m-min'!H54</f>
        <v>J</v>
      </c>
      <c r="J231" s="35">
        <f>'120Nm 22mm 1.52m-min'!I54</f>
        <v>28</v>
      </c>
      <c r="K231" s="35">
        <f>'120Nm 22mm 1.52m-min'!J54</f>
        <v>35</v>
      </c>
      <c r="L231" s="25">
        <f>'120Nm 22mm 1.52m-min'!K54</f>
        <v>25.66</v>
      </c>
      <c r="M231" s="24" t="str">
        <f>'120Nm 22mm 1.52m-min'!L54</f>
        <v>Acciaio inox</v>
      </c>
      <c r="N231" s="25">
        <f>'120Nm 22mm 1.52m-min'!M54</f>
        <v>120.54</v>
      </c>
      <c r="O231" s="37">
        <f>'120Nm 22mm 1.52m-min'!N54</f>
        <v>120</v>
      </c>
      <c r="P231" s="41">
        <f>'120Nm 22mm 1.52m-min'!O54</f>
        <v>22</v>
      </c>
      <c r="Q231" s="46">
        <f>'120Nm 22mm 1.52m-min'!P54</f>
        <v>1.5209999999999999</v>
      </c>
      <c r="R231" s="14">
        <f>'120Nm 22mm 1.52m-min'!Q54</f>
        <v>44</v>
      </c>
      <c r="S231" s="26">
        <f>'120Nm 22mm 1.52m-min'!R54</f>
        <v>1</v>
      </c>
      <c r="T231" s="24"/>
      <c r="U231" s="24"/>
    </row>
    <row r="232" spans="1:21" hidden="1" x14ac:dyDescent="0.25">
      <c r="A232" s="24">
        <f>'240Nm 11mm 0.76m-min'!A53</f>
        <v>6030239</v>
      </c>
      <c r="B232" s="51">
        <f>Table15[[#This Row],[Durata d''esercizio min. Doppie corse]]/(Cycle_max*60*24)</f>
        <v>119.64759920634921</v>
      </c>
      <c r="C232" s="49">
        <f>'240Nm 11mm 0.76m-min'!B53</f>
        <v>2.7130000000000001</v>
      </c>
      <c r="D232" s="24" t="str">
        <f>'240Nm 11mm 0.76m-min'!C53</f>
        <v>Ds16x35</v>
      </c>
      <c r="E232" s="24" t="str">
        <f>'240Nm 11mm 0.76m-min'!D53</f>
        <v>Ds</v>
      </c>
      <c r="F232" s="35">
        <f>'240Nm 11mm 0.76m-min'!E53</f>
        <v>16</v>
      </c>
      <c r="G232" s="14" t="e">
        <f>'240Nm 11mm 0.76m-min'!F53</f>
        <v>#N/A</v>
      </c>
      <c r="H232" s="41">
        <f>'240Nm 11mm 0.76m-min'!G53</f>
        <v>35</v>
      </c>
      <c r="I232" s="24" t="str">
        <f>'240Nm 11mm 0.76m-min'!H53</f>
        <v>J</v>
      </c>
      <c r="J232" s="35">
        <f>'240Nm 11mm 0.76m-min'!I53</f>
        <v>28</v>
      </c>
      <c r="K232" s="35">
        <f>'240Nm 11mm 0.76m-min'!J53</f>
        <v>35</v>
      </c>
      <c r="L232" s="25">
        <f>'240Nm 11mm 0.76m-min'!K53</f>
        <v>25.66</v>
      </c>
      <c r="M232" s="24" t="str">
        <f>'240Nm 11mm 0.76m-min'!L53</f>
        <v>Alluminio</v>
      </c>
      <c r="N232" s="25">
        <f>'240Nm 11mm 0.76m-min'!M53</f>
        <v>243</v>
      </c>
      <c r="O232" s="37">
        <f>'240Nm 11mm 0.76m-min'!N53</f>
        <v>240</v>
      </c>
      <c r="P232" s="41">
        <f>'240Nm 11mm 0.76m-min'!O53</f>
        <v>11</v>
      </c>
      <c r="Q232" s="46">
        <f>'240Nm 11mm 0.76m-min'!P53</f>
        <v>0.76049999999999995</v>
      </c>
      <c r="R232" s="14">
        <f>'240Nm 11mm 0.76m-min'!Q53</f>
        <v>22</v>
      </c>
      <c r="S232" s="26">
        <f>'240Nm 11mm 0.76m-min'!R53</f>
        <v>1</v>
      </c>
      <c r="T232" s="24"/>
      <c r="U232" s="24"/>
    </row>
    <row r="233" spans="1:21" hidden="1" x14ac:dyDescent="0.25">
      <c r="A233" s="24">
        <f>'240Nm 11mm 0.76m-min'!A54</f>
        <v>6030239</v>
      </c>
      <c r="B233" s="51">
        <f>Table15[[#This Row],[Durata d''esercizio min. Doppie corse]]/(Cycle_max*60*24)</f>
        <v>119.64759920634921</v>
      </c>
      <c r="C233" s="49">
        <f>'240Nm 11mm 0.76m-min'!B54</f>
        <v>2.7130000000000001</v>
      </c>
      <c r="D233" s="24" t="str">
        <f>'240Nm 11mm 0.76m-min'!C54</f>
        <v>Ds16x35</v>
      </c>
      <c r="E233" s="24" t="str">
        <f>'240Nm 11mm 0.76m-min'!D54</f>
        <v>Ds</v>
      </c>
      <c r="F233" s="35">
        <f>'240Nm 11mm 0.76m-min'!E54</f>
        <v>16</v>
      </c>
      <c r="G233" s="14" t="e">
        <f>'240Nm 11mm 0.76m-min'!F54</f>
        <v>#N/A</v>
      </c>
      <c r="H233" s="41">
        <f>'240Nm 11mm 0.76m-min'!G54</f>
        <v>35</v>
      </c>
      <c r="I233" s="24" t="str">
        <f>'240Nm 11mm 0.76m-min'!H54</f>
        <v>J</v>
      </c>
      <c r="J233" s="35">
        <f>'240Nm 11mm 0.76m-min'!I54</f>
        <v>28</v>
      </c>
      <c r="K233" s="35">
        <f>'240Nm 11mm 0.76m-min'!J54</f>
        <v>35</v>
      </c>
      <c r="L233" s="25">
        <f>'240Nm 11mm 0.76m-min'!K54</f>
        <v>25.66</v>
      </c>
      <c r="M233" s="24" t="str">
        <f>'240Nm 11mm 0.76m-min'!L54</f>
        <v>Acciaio inox</v>
      </c>
      <c r="N233" s="25">
        <f>'240Nm 11mm 0.76m-min'!M54</f>
        <v>120.54</v>
      </c>
      <c r="O233" s="37">
        <f>'240Nm 11mm 0.76m-min'!N54</f>
        <v>240</v>
      </c>
      <c r="P233" s="41">
        <f>'240Nm 11mm 0.76m-min'!O54</f>
        <v>11</v>
      </c>
      <c r="Q233" s="46">
        <f>'240Nm 11mm 0.76m-min'!P54</f>
        <v>0.76049999999999995</v>
      </c>
      <c r="R233" s="14">
        <f>'240Nm 11mm 0.76m-min'!Q54</f>
        <v>22</v>
      </c>
      <c r="S233" s="26">
        <f>'240Nm 11mm 0.76m-min'!R54</f>
        <v>1</v>
      </c>
      <c r="T233" s="24"/>
      <c r="U233" s="24"/>
    </row>
    <row r="234" spans="1:21" hidden="1" x14ac:dyDescent="0.25">
      <c r="A234" s="24">
        <f>'80Nm 33mm 2.28m-min'!A53</f>
        <v>5860870</v>
      </c>
      <c r="B234" s="51">
        <f>Table15[[#This Row],[Durata d''esercizio min. Doppie corse]]/(Cycle_max*60*24)</f>
        <v>116.28710317460317</v>
      </c>
      <c r="C234" s="49">
        <f>'80Nm 33mm 2.28m-min'!B53</f>
        <v>0.439</v>
      </c>
      <c r="D234" s="24" t="str">
        <f>'80Nm 33mm 2.28m-min'!C53</f>
        <v>Tr24x5</v>
      </c>
      <c r="E234" s="24" t="str">
        <f>'80Nm 33mm 2.28m-min'!D53</f>
        <v>Tr</v>
      </c>
      <c r="F234" s="35">
        <f>'80Nm 33mm 2.28m-min'!E53</f>
        <v>24</v>
      </c>
      <c r="G234" s="14" t="e">
        <f>'80Nm 33mm 2.28m-min'!F53</f>
        <v>#N/A</v>
      </c>
      <c r="H234" s="41">
        <f>'80Nm 33mm 2.28m-min'!G53</f>
        <v>5</v>
      </c>
      <c r="I234" s="24" t="str">
        <f>'80Nm 33mm 2.28m-min'!H53</f>
        <v>J</v>
      </c>
      <c r="J234" s="35">
        <f>'80Nm 33mm 2.28m-min'!I53</f>
        <v>32</v>
      </c>
      <c r="K234" s="35">
        <f>'80Nm 33mm 2.28m-min'!J53</f>
        <v>44</v>
      </c>
      <c r="L234" s="25">
        <f>'80Nm 33mm 2.28m-min'!K53</f>
        <v>17.690000000000001</v>
      </c>
      <c r="M234" s="24" t="str">
        <f>'80Nm 33mm 2.28m-min'!L53</f>
        <v>Acciaio C15</v>
      </c>
      <c r="N234" s="25">
        <f>'80Nm 33mm 2.28m-min'!M53</f>
        <v>34.82</v>
      </c>
      <c r="O234" s="37">
        <f>'80Nm 33mm 2.28m-min'!N53</f>
        <v>80</v>
      </c>
      <c r="P234" s="41">
        <f>'80Nm 33mm 2.28m-min'!O53</f>
        <v>33</v>
      </c>
      <c r="Q234" s="46">
        <f>'80Nm 33mm 2.28m-min'!P53</f>
        <v>2.2810000000000001</v>
      </c>
      <c r="R234" s="14">
        <f>'80Nm 33mm 2.28m-min'!Q53</f>
        <v>462</v>
      </c>
      <c r="S234" s="26">
        <f>'80Nm 33mm 2.28m-min'!R53</f>
        <v>1</v>
      </c>
      <c r="T234" s="24"/>
      <c r="U234" s="24"/>
    </row>
    <row r="235" spans="1:21" hidden="1" x14ac:dyDescent="0.25">
      <c r="A235" s="24">
        <f>'120Nm 22mm 1.52m-min'!A55</f>
        <v>5860870</v>
      </c>
      <c r="B235" s="51">
        <f>Table15[[#This Row],[Durata d''esercizio min. Doppie corse]]/(Cycle_max*60*24)</f>
        <v>116.28710317460317</v>
      </c>
      <c r="C235" s="49">
        <f>'120Nm 22mm 1.52m-min'!B55</f>
        <v>0.628</v>
      </c>
      <c r="D235" s="24" t="str">
        <f>'120Nm 22mm 1.52m-min'!C55</f>
        <v>Tr24x5</v>
      </c>
      <c r="E235" s="24" t="str">
        <f>'120Nm 22mm 1.52m-min'!D55</f>
        <v>Tr</v>
      </c>
      <c r="F235" s="35">
        <f>'120Nm 22mm 1.52m-min'!E55</f>
        <v>24</v>
      </c>
      <c r="G235" s="14" t="e">
        <f>'120Nm 22mm 1.52m-min'!F55</f>
        <v>#N/A</v>
      </c>
      <c r="H235" s="41">
        <f>'120Nm 22mm 1.52m-min'!G55</f>
        <v>5</v>
      </c>
      <c r="I235" s="24" t="str">
        <f>'120Nm 22mm 1.52m-min'!H55</f>
        <v>J</v>
      </c>
      <c r="J235" s="35">
        <f>'120Nm 22mm 1.52m-min'!I55</f>
        <v>32</v>
      </c>
      <c r="K235" s="35">
        <f>'120Nm 22mm 1.52m-min'!J55</f>
        <v>44</v>
      </c>
      <c r="L235" s="25">
        <f>'120Nm 22mm 1.52m-min'!K55</f>
        <v>17.690000000000001</v>
      </c>
      <c r="M235" s="24" t="str">
        <f>'120Nm 22mm 1.52m-min'!L55</f>
        <v>Acciaio C15</v>
      </c>
      <c r="N235" s="25">
        <f>'120Nm 22mm 1.52m-min'!M55</f>
        <v>34.82</v>
      </c>
      <c r="O235" s="37">
        <f>'120Nm 22mm 1.52m-min'!N55</f>
        <v>120</v>
      </c>
      <c r="P235" s="41">
        <f>'120Nm 22mm 1.52m-min'!O55</f>
        <v>22</v>
      </c>
      <c r="Q235" s="46">
        <f>'120Nm 22mm 1.52m-min'!P55</f>
        <v>1.5209999999999999</v>
      </c>
      <c r="R235" s="14">
        <f>'120Nm 22mm 1.52m-min'!Q55</f>
        <v>308</v>
      </c>
      <c r="S235" s="26">
        <f>'120Nm 22mm 1.52m-min'!R55</f>
        <v>1</v>
      </c>
      <c r="T235" s="24"/>
      <c r="U235" s="24"/>
    </row>
    <row r="236" spans="1:21" hidden="1" x14ac:dyDescent="0.25">
      <c r="A236" s="24">
        <f>'240Nm 11mm 0.76m-min'!A55</f>
        <v>5860870</v>
      </c>
      <c r="B236" s="51">
        <f>Table15[[#This Row],[Durata d''esercizio min. Doppie corse]]/(Cycle_max*60*24)</f>
        <v>116.28710317460317</v>
      </c>
      <c r="C236" s="49">
        <f>'240Nm 11mm 0.76m-min'!B55</f>
        <v>1.1970000000000001</v>
      </c>
      <c r="D236" s="24" t="str">
        <f>'240Nm 11mm 0.76m-min'!C55</f>
        <v>Tr24x5</v>
      </c>
      <c r="E236" s="24" t="str">
        <f>'240Nm 11mm 0.76m-min'!D55</f>
        <v>Tr</v>
      </c>
      <c r="F236" s="35">
        <f>'240Nm 11mm 0.76m-min'!E55</f>
        <v>24</v>
      </c>
      <c r="G236" s="14" t="e">
        <f>'240Nm 11mm 0.76m-min'!F55</f>
        <v>#N/A</v>
      </c>
      <c r="H236" s="41">
        <f>'240Nm 11mm 0.76m-min'!G55</f>
        <v>5</v>
      </c>
      <c r="I236" s="24" t="str">
        <f>'240Nm 11mm 0.76m-min'!H55</f>
        <v>J</v>
      </c>
      <c r="J236" s="35">
        <f>'240Nm 11mm 0.76m-min'!I55</f>
        <v>32</v>
      </c>
      <c r="K236" s="35">
        <f>'240Nm 11mm 0.76m-min'!J55</f>
        <v>44</v>
      </c>
      <c r="L236" s="25">
        <f>'240Nm 11mm 0.76m-min'!K55</f>
        <v>17.690000000000001</v>
      </c>
      <c r="M236" s="24" t="str">
        <f>'240Nm 11mm 0.76m-min'!L55</f>
        <v>Acciaio C15</v>
      </c>
      <c r="N236" s="25">
        <f>'240Nm 11mm 0.76m-min'!M55</f>
        <v>34.82</v>
      </c>
      <c r="O236" s="37">
        <f>'240Nm 11mm 0.76m-min'!N55</f>
        <v>240</v>
      </c>
      <c r="P236" s="41">
        <f>'240Nm 11mm 0.76m-min'!O55</f>
        <v>11</v>
      </c>
      <c r="Q236" s="46">
        <f>'240Nm 11mm 0.76m-min'!P55</f>
        <v>0.76049999999999995</v>
      </c>
      <c r="R236" s="14">
        <f>'240Nm 11mm 0.76m-min'!Q55</f>
        <v>154</v>
      </c>
      <c r="S236" s="26">
        <f>'240Nm 11mm 0.76m-min'!R55</f>
        <v>1</v>
      </c>
      <c r="T236" s="24"/>
      <c r="U236" s="24"/>
    </row>
    <row r="237" spans="1:21" hidden="1" x14ac:dyDescent="0.25">
      <c r="A237" s="24">
        <f>'80Nm 33mm 2.28m-min'!A54</f>
        <v>5612792</v>
      </c>
      <c r="B237" s="51">
        <f>Table15[[#This Row],[Durata d''esercizio min. Doppie corse]]/(Cycle_max*60*24)</f>
        <v>111.36492063492064</v>
      </c>
      <c r="C237" s="49">
        <f>'80Nm 33mm 2.28m-min'!B54</f>
        <v>0.378</v>
      </c>
      <c r="D237" s="24" t="str">
        <f>'80Nm 33mm 2.28m-min'!C54</f>
        <v>Tr20x4</v>
      </c>
      <c r="E237" s="24" t="str">
        <f>'80Nm 33mm 2.28m-min'!D54</f>
        <v>Tr</v>
      </c>
      <c r="F237" s="35">
        <f>'80Nm 33mm 2.28m-min'!E54</f>
        <v>20</v>
      </c>
      <c r="G237" s="14" t="e">
        <f>'80Nm 33mm 2.28m-min'!F54</f>
        <v>#N/A</v>
      </c>
      <c r="H237" s="41">
        <f>'80Nm 33mm 2.28m-min'!G54</f>
        <v>4</v>
      </c>
      <c r="I237" s="24" t="str">
        <f>'80Nm 33mm 2.28m-min'!H54</f>
        <v>J</v>
      </c>
      <c r="J237" s="35">
        <f>'80Nm 33mm 2.28m-min'!I54</f>
        <v>32</v>
      </c>
      <c r="K237" s="35">
        <f>'80Nm 33mm 2.28m-min'!J54</f>
        <v>44</v>
      </c>
      <c r="L237" s="25">
        <f>'80Nm 33mm 2.28m-min'!K54</f>
        <v>15.39</v>
      </c>
      <c r="M237" s="24" t="str">
        <f>'80Nm 33mm 2.28m-min'!L54</f>
        <v>Acciaio inox</v>
      </c>
      <c r="N237" s="25">
        <f>'80Nm 33mm 2.28m-min'!M54</f>
        <v>124.89</v>
      </c>
      <c r="O237" s="37">
        <f>'80Nm 33mm 2.28m-min'!N54</f>
        <v>80</v>
      </c>
      <c r="P237" s="41">
        <f>'80Nm 33mm 2.28m-min'!O54</f>
        <v>33</v>
      </c>
      <c r="Q237" s="46">
        <f>'80Nm 33mm 2.28m-min'!P54</f>
        <v>2.2810000000000001</v>
      </c>
      <c r="R237" s="14">
        <f>'80Nm 33mm 2.28m-min'!Q54</f>
        <v>577.5</v>
      </c>
      <c r="S237" s="26">
        <f>'80Nm 33mm 2.28m-min'!R54</f>
        <v>1</v>
      </c>
      <c r="T237" s="24"/>
      <c r="U237" s="24"/>
    </row>
    <row r="238" spans="1:21" hidden="1" x14ac:dyDescent="0.25">
      <c r="A238" s="24">
        <f>'120Nm 22mm 1.52m-min'!A56</f>
        <v>5612792</v>
      </c>
      <c r="B238" s="51">
        <f>Table15[[#This Row],[Durata d''esercizio min. Doppie corse]]/(Cycle_max*60*24)</f>
        <v>111.36492063492064</v>
      </c>
      <c r="C238" s="49">
        <f>'120Nm 22mm 1.52m-min'!B56</f>
        <v>0.53700000000000003</v>
      </c>
      <c r="D238" s="24" t="str">
        <f>'120Nm 22mm 1.52m-min'!C56</f>
        <v>Tr20x4</v>
      </c>
      <c r="E238" s="24" t="str">
        <f>'120Nm 22mm 1.52m-min'!D56</f>
        <v>Tr</v>
      </c>
      <c r="F238" s="35">
        <f>'120Nm 22mm 1.52m-min'!E56</f>
        <v>20</v>
      </c>
      <c r="G238" s="14" t="e">
        <f>'120Nm 22mm 1.52m-min'!F56</f>
        <v>#N/A</v>
      </c>
      <c r="H238" s="41">
        <f>'120Nm 22mm 1.52m-min'!G56</f>
        <v>4</v>
      </c>
      <c r="I238" s="24" t="str">
        <f>'120Nm 22mm 1.52m-min'!H56</f>
        <v>J</v>
      </c>
      <c r="J238" s="35">
        <f>'120Nm 22mm 1.52m-min'!I56</f>
        <v>32</v>
      </c>
      <c r="K238" s="35">
        <f>'120Nm 22mm 1.52m-min'!J56</f>
        <v>44</v>
      </c>
      <c r="L238" s="25">
        <f>'120Nm 22mm 1.52m-min'!K56</f>
        <v>15.39</v>
      </c>
      <c r="M238" s="24" t="str">
        <f>'120Nm 22mm 1.52m-min'!L56</f>
        <v>Acciaio inox</v>
      </c>
      <c r="N238" s="25">
        <f>'120Nm 22mm 1.52m-min'!M56</f>
        <v>124.89</v>
      </c>
      <c r="O238" s="37">
        <f>'120Nm 22mm 1.52m-min'!N56</f>
        <v>120</v>
      </c>
      <c r="P238" s="41">
        <f>'120Nm 22mm 1.52m-min'!O56</f>
        <v>22</v>
      </c>
      <c r="Q238" s="46">
        <f>'120Nm 22mm 1.52m-min'!P56</f>
        <v>1.5209999999999999</v>
      </c>
      <c r="R238" s="14">
        <f>'120Nm 22mm 1.52m-min'!Q56</f>
        <v>385</v>
      </c>
      <c r="S238" s="26">
        <f>'120Nm 22mm 1.52m-min'!R56</f>
        <v>1</v>
      </c>
      <c r="T238" s="24"/>
      <c r="U238" s="24"/>
    </row>
    <row r="239" spans="1:21" hidden="1" x14ac:dyDescent="0.25">
      <c r="A239" s="24">
        <f>'240Nm 11mm 0.76m-min'!A56</f>
        <v>5612792</v>
      </c>
      <c r="B239" s="51">
        <f>Table15[[#This Row],[Durata d''esercizio min. Doppie corse]]/(Cycle_max*60*24)</f>
        <v>111.36492063492064</v>
      </c>
      <c r="C239" s="49">
        <f>'240Nm 11mm 0.76m-min'!B56</f>
        <v>1.0149999999999999</v>
      </c>
      <c r="D239" s="24" t="str">
        <f>'240Nm 11mm 0.76m-min'!C56</f>
        <v>Tr20x4</v>
      </c>
      <c r="E239" s="24" t="str">
        <f>'240Nm 11mm 0.76m-min'!D56</f>
        <v>Tr</v>
      </c>
      <c r="F239" s="35">
        <f>'240Nm 11mm 0.76m-min'!E56</f>
        <v>20</v>
      </c>
      <c r="G239" s="14" t="e">
        <f>'240Nm 11mm 0.76m-min'!F56</f>
        <v>#N/A</v>
      </c>
      <c r="H239" s="41">
        <f>'240Nm 11mm 0.76m-min'!G56</f>
        <v>4</v>
      </c>
      <c r="I239" s="24" t="str">
        <f>'240Nm 11mm 0.76m-min'!H56</f>
        <v>J</v>
      </c>
      <c r="J239" s="35">
        <f>'240Nm 11mm 0.76m-min'!I56</f>
        <v>32</v>
      </c>
      <c r="K239" s="35">
        <f>'240Nm 11mm 0.76m-min'!J56</f>
        <v>44</v>
      </c>
      <c r="L239" s="25">
        <f>'240Nm 11mm 0.76m-min'!K56</f>
        <v>15.39</v>
      </c>
      <c r="M239" s="24" t="str">
        <f>'240Nm 11mm 0.76m-min'!L56</f>
        <v>Acciaio inox</v>
      </c>
      <c r="N239" s="25">
        <f>'240Nm 11mm 0.76m-min'!M56</f>
        <v>124.89</v>
      </c>
      <c r="O239" s="37">
        <f>'240Nm 11mm 0.76m-min'!N56</f>
        <v>240</v>
      </c>
      <c r="P239" s="41">
        <f>'240Nm 11mm 0.76m-min'!O56</f>
        <v>11</v>
      </c>
      <c r="Q239" s="46">
        <f>'240Nm 11mm 0.76m-min'!P56</f>
        <v>0.76049999999999995</v>
      </c>
      <c r="R239" s="14">
        <f>'240Nm 11mm 0.76m-min'!Q56</f>
        <v>192.5</v>
      </c>
      <c r="S239" s="26">
        <f>'240Nm 11mm 0.76m-min'!R56</f>
        <v>1</v>
      </c>
      <c r="T239" s="24"/>
      <c r="U239" s="24"/>
    </row>
    <row r="240" spans="1:21" hidden="1" x14ac:dyDescent="0.25">
      <c r="A240" s="24">
        <f>'80Nm 33mm 2.28m-min'!A55</f>
        <v>5581781</v>
      </c>
      <c r="B240" s="51">
        <f>Table15[[#This Row],[Durata d''esercizio min. Doppie corse]]/(Cycle_max*60*24)</f>
        <v>110.74962301587301</v>
      </c>
      <c r="C240" s="49">
        <f>'80Nm 33mm 2.28m-min'!B55</f>
        <v>0.439</v>
      </c>
      <c r="D240" s="24" t="str">
        <f>'80Nm 33mm 2.28m-min'!C55</f>
        <v>Tr24x5</v>
      </c>
      <c r="E240" s="24" t="str">
        <f>'80Nm 33mm 2.28m-min'!D55</f>
        <v>Tr</v>
      </c>
      <c r="F240" s="35">
        <f>'80Nm 33mm 2.28m-min'!E55</f>
        <v>24</v>
      </c>
      <c r="G240" s="14" t="e">
        <f>'80Nm 33mm 2.28m-min'!F55</f>
        <v>#N/A</v>
      </c>
      <c r="H240" s="41">
        <f>'80Nm 33mm 2.28m-min'!G55</f>
        <v>5</v>
      </c>
      <c r="I240" s="24" t="str">
        <f>'80Nm 33mm 2.28m-min'!H55</f>
        <v>W300</v>
      </c>
      <c r="J240" s="35">
        <f>'80Nm 33mm 2.28m-min'!I55</f>
        <v>32</v>
      </c>
      <c r="K240" s="35">
        <f>'80Nm 33mm 2.28m-min'!J55</f>
        <v>44</v>
      </c>
      <c r="L240" s="25">
        <f>'80Nm 33mm 2.28m-min'!K55</f>
        <v>24.23</v>
      </c>
      <c r="M240" s="24" t="str">
        <f>'80Nm 33mm 2.28m-min'!L55</f>
        <v>Acciaio C15</v>
      </c>
      <c r="N240" s="25">
        <f>'80Nm 33mm 2.28m-min'!M55</f>
        <v>34.82</v>
      </c>
      <c r="O240" s="37">
        <f>'80Nm 33mm 2.28m-min'!N55</f>
        <v>80</v>
      </c>
      <c r="P240" s="41">
        <f>'80Nm 33mm 2.28m-min'!O55</f>
        <v>33</v>
      </c>
      <c r="Q240" s="46">
        <f>'80Nm 33mm 2.28m-min'!P55</f>
        <v>2.2810000000000001</v>
      </c>
      <c r="R240" s="14">
        <f>'80Nm 33mm 2.28m-min'!Q55</f>
        <v>462</v>
      </c>
      <c r="S240" s="26">
        <f>'80Nm 33mm 2.28m-min'!R55</f>
        <v>1</v>
      </c>
      <c r="T240" s="24"/>
      <c r="U240" s="24"/>
    </row>
    <row r="241" spans="1:21" hidden="1" x14ac:dyDescent="0.25">
      <c r="A241" s="24">
        <f>'120Nm 22mm 1.52m-min'!A57</f>
        <v>5581781</v>
      </c>
      <c r="B241" s="51">
        <f>Table15[[#This Row],[Durata d''esercizio min. Doppie corse]]/(Cycle_max*60*24)</f>
        <v>110.74962301587301</v>
      </c>
      <c r="C241" s="49">
        <f>'120Nm 22mm 1.52m-min'!B57</f>
        <v>0.628</v>
      </c>
      <c r="D241" s="24" t="str">
        <f>'120Nm 22mm 1.52m-min'!C57</f>
        <v>Tr24x5</v>
      </c>
      <c r="E241" s="24" t="str">
        <f>'120Nm 22mm 1.52m-min'!D57</f>
        <v>Tr</v>
      </c>
      <c r="F241" s="35">
        <f>'120Nm 22mm 1.52m-min'!E57</f>
        <v>24</v>
      </c>
      <c r="G241" s="14" t="e">
        <f>'120Nm 22mm 1.52m-min'!F57</f>
        <v>#N/A</v>
      </c>
      <c r="H241" s="41">
        <f>'120Nm 22mm 1.52m-min'!G57</f>
        <v>5</v>
      </c>
      <c r="I241" s="24" t="str">
        <f>'120Nm 22mm 1.52m-min'!H57</f>
        <v>W300</v>
      </c>
      <c r="J241" s="35">
        <f>'120Nm 22mm 1.52m-min'!I57</f>
        <v>32</v>
      </c>
      <c r="K241" s="35">
        <f>'120Nm 22mm 1.52m-min'!J57</f>
        <v>44</v>
      </c>
      <c r="L241" s="25">
        <f>'120Nm 22mm 1.52m-min'!K57</f>
        <v>24.23</v>
      </c>
      <c r="M241" s="24" t="str">
        <f>'120Nm 22mm 1.52m-min'!L57</f>
        <v>Acciaio C15</v>
      </c>
      <c r="N241" s="25">
        <f>'120Nm 22mm 1.52m-min'!M57</f>
        <v>34.82</v>
      </c>
      <c r="O241" s="37">
        <f>'120Nm 22mm 1.52m-min'!N57</f>
        <v>120</v>
      </c>
      <c r="P241" s="41">
        <f>'120Nm 22mm 1.52m-min'!O57</f>
        <v>22</v>
      </c>
      <c r="Q241" s="46">
        <f>'120Nm 22mm 1.52m-min'!P57</f>
        <v>1.5209999999999999</v>
      </c>
      <c r="R241" s="14">
        <f>'120Nm 22mm 1.52m-min'!Q57</f>
        <v>308</v>
      </c>
      <c r="S241" s="26">
        <f>'120Nm 22mm 1.52m-min'!R57</f>
        <v>1</v>
      </c>
      <c r="T241" s="24"/>
      <c r="U241" s="24"/>
    </row>
    <row r="242" spans="1:21" hidden="1" x14ac:dyDescent="0.25">
      <c r="A242" s="24">
        <f>'240Nm 11mm 0.76m-min'!A57</f>
        <v>5581781</v>
      </c>
      <c r="B242" s="51">
        <f>Table15[[#This Row],[Durata d''esercizio min. Doppie corse]]/(Cycle_max*60*24)</f>
        <v>110.74962301587301</v>
      </c>
      <c r="C242" s="49">
        <f>'240Nm 11mm 0.76m-min'!B57</f>
        <v>1.1970000000000001</v>
      </c>
      <c r="D242" s="24" t="str">
        <f>'240Nm 11mm 0.76m-min'!C57</f>
        <v>Tr24x5</v>
      </c>
      <c r="E242" s="24" t="str">
        <f>'240Nm 11mm 0.76m-min'!D57</f>
        <v>Tr</v>
      </c>
      <c r="F242" s="35">
        <f>'240Nm 11mm 0.76m-min'!E57</f>
        <v>24</v>
      </c>
      <c r="G242" s="14" t="e">
        <f>'240Nm 11mm 0.76m-min'!F57</f>
        <v>#N/A</v>
      </c>
      <c r="H242" s="41">
        <f>'240Nm 11mm 0.76m-min'!G57</f>
        <v>5</v>
      </c>
      <c r="I242" s="24" t="str">
        <f>'240Nm 11mm 0.76m-min'!H57</f>
        <v>W300</v>
      </c>
      <c r="J242" s="35">
        <f>'240Nm 11mm 0.76m-min'!I57</f>
        <v>32</v>
      </c>
      <c r="K242" s="35">
        <f>'240Nm 11mm 0.76m-min'!J57</f>
        <v>44</v>
      </c>
      <c r="L242" s="25">
        <f>'240Nm 11mm 0.76m-min'!K57</f>
        <v>24.23</v>
      </c>
      <c r="M242" s="24" t="str">
        <f>'240Nm 11mm 0.76m-min'!L57</f>
        <v>Acciaio C15</v>
      </c>
      <c r="N242" s="25">
        <f>'240Nm 11mm 0.76m-min'!M57</f>
        <v>34.82</v>
      </c>
      <c r="O242" s="37">
        <f>'240Nm 11mm 0.76m-min'!N57</f>
        <v>240</v>
      </c>
      <c r="P242" s="41">
        <f>'240Nm 11mm 0.76m-min'!O57</f>
        <v>11</v>
      </c>
      <c r="Q242" s="46">
        <f>'240Nm 11mm 0.76m-min'!P57</f>
        <v>0.76049999999999995</v>
      </c>
      <c r="R242" s="14">
        <f>'240Nm 11mm 0.76m-min'!Q57</f>
        <v>154</v>
      </c>
      <c r="S242" s="26">
        <f>'240Nm 11mm 0.76m-min'!R57</f>
        <v>1</v>
      </c>
      <c r="T242" s="24"/>
      <c r="U242" s="24"/>
    </row>
    <row r="243" spans="1:21" hidden="1" x14ac:dyDescent="0.25">
      <c r="A243" s="24">
        <f>'80Nm 33mm 2.28m-min'!A56</f>
        <v>5451972</v>
      </c>
      <c r="B243" s="51">
        <f>Table15[[#This Row],[Durata d''esercizio min. Doppie corse]]/(Cycle_max*60*24)</f>
        <v>108.17404761904761</v>
      </c>
      <c r="C243" s="49">
        <f>'80Nm 33mm 2.28m-min'!B56</f>
        <v>0.439</v>
      </c>
      <c r="D243" s="24" t="str">
        <f>'80Nm 33mm 2.28m-min'!C56</f>
        <v>Tr24x5</v>
      </c>
      <c r="E243" s="24" t="str">
        <f>'80Nm 33mm 2.28m-min'!D56</f>
        <v>Tr</v>
      </c>
      <c r="F243" s="35">
        <f>'80Nm 33mm 2.28m-min'!E56</f>
        <v>24</v>
      </c>
      <c r="G243" s="14" t="e">
        <f>'80Nm 33mm 2.28m-min'!F56</f>
        <v>#N/A</v>
      </c>
      <c r="H243" s="41">
        <f>'80Nm 33mm 2.28m-min'!G56</f>
        <v>5</v>
      </c>
      <c r="I243" s="24" t="str">
        <f>'80Nm 33mm 2.28m-min'!H56</f>
        <v>R</v>
      </c>
      <c r="J243" s="35">
        <f>'80Nm 33mm 2.28m-min'!I56</f>
        <v>32</v>
      </c>
      <c r="K243" s="35">
        <f>'80Nm 33mm 2.28m-min'!J56</f>
        <v>44</v>
      </c>
      <c r="L243" s="25">
        <f>'80Nm 33mm 2.28m-min'!K56</f>
        <v>15.06</v>
      </c>
      <c r="M243" s="24" t="str">
        <f>'80Nm 33mm 2.28m-min'!L56</f>
        <v>Acciaio C15</v>
      </c>
      <c r="N243" s="25">
        <f>'80Nm 33mm 2.28m-min'!M56</f>
        <v>34.82</v>
      </c>
      <c r="O243" s="37">
        <f>'80Nm 33mm 2.28m-min'!N56</f>
        <v>80</v>
      </c>
      <c r="P243" s="41">
        <f>'80Nm 33mm 2.28m-min'!O56</f>
        <v>33</v>
      </c>
      <c r="Q243" s="46">
        <f>'80Nm 33mm 2.28m-min'!P56</f>
        <v>2.2810000000000001</v>
      </c>
      <c r="R243" s="14">
        <f>'80Nm 33mm 2.28m-min'!Q56</f>
        <v>462</v>
      </c>
      <c r="S243" s="26">
        <f>'80Nm 33mm 2.28m-min'!R56</f>
        <v>1</v>
      </c>
      <c r="T243" s="24"/>
      <c r="U243" s="24"/>
    </row>
    <row r="244" spans="1:21" hidden="1" x14ac:dyDescent="0.25">
      <c r="A244" s="24">
        <f>'120Nm 22mm 1.52m-min'!A58</f>
        <v>5451972</v>
      </c>
      <c r="B244" s="51">
        <f>Table15[[#This Row],[Durata d''esercizio min. Doppie corse]]/(Cycle_max*60*24)</f>
        <v>108.17404761904761</v>
      </c>
      <c r="C244" s="49">
        <f>'120Nm 22mm 1.52m-min'!B58</f>
        <v>0.628</v>
      </c>
      <c r="D244" s="24" t="str">
        <f>'120Nm 22mm 1.52m-min'!C58</f>
        <v>Tr24x5</v>
      </c>
      <c r="E244" s="24" t="str">
        <f>'120Nm 22mm 1.52m-min'!D58</f>
        <v>Tr</v>
      </c>
      <c r="F244" s="35">
        <f>'120Nm 22mm 1.52m-min'!E58</f>
        <v>24</v>
      </c>
      <c r="G244" s="14" t="e">
        <f>'120Nm 22mm 1.52m-min'!F58</f>
        <v>#N/A</v>
      </c>
      <c r="H244" s="41">
        <f>'120Nm 22mm 1.52m-min'!G58</f>
        <v>5</v>
      </c>
      <c r="I244" s="24" t="str">
        <f>'120Nm 22mm 1.52m-min'!H58</f>
        <v>R</v>
      </c>
      <c r="J244" s="35">
        <f>'120Nm 22mm 1.52m-min'!I58</f>
        <v>32</v>
      </c>
      <c r="K244" s="35">
        <f>'120Nm 22mm 1.52m-min'!J58</f>
        <v>44</v>
      </c>
      <c r="L244" s="25">
        <f>'120Nm 22mm 1.52m-min'!K58</f>
        <v>15.06</v>
      </c>
      <c r="M244" s="24" t="str">
        <f>'120Nm 22mm 1.52m-min'!L58</f>
        <v>Acciaio C15</v>
      </c>
      <c r="N244" s="25">
        <f>'120Nm 22mm 1.52m-min'!M58</f>
        <v>34.82</v>
      </c>
      <c r="O244" s="37">
        <f>'120Nm 22mm 1.52m-min'!N58</f>
        <v>120</v>
      </c>
      <c r="P244" s="41">
        <f>'120Nm 22mm 1.52m-min'!O58</f>
        <v>22</v>
      </c>
      <c r="Q244" s="46">
        <f>'120Nm 22mm 1.52m-min'!P58</f>
        <v>1.5209999999999999</v>
      </c>
      <c r="R244" s="14">
        <f>'120Nm 22mm 1.52m-min'!Q58</f>
        <v>308</v>
      </c>
      <c r="S244" s="26">
        <f>'120Nm 22mm 1.52m-min'!R58</f>
        <v>1</v>
      </c>
      <c r="T244" s="24"/>
      <c r="U244" s="24"/>
    </row>
    <row r="245" spans="1:21" hidden="1" x14ac:dyDescent="0.25">
      <c r="A245" s="24">
        <f>'240Nm 11mm 0.76m-min'!A58</f>
        <v>5451972</v>
      </c>
      <c r="B245" s="51">
        <f>Table15[[#This Row],[Durata d''esercizio min. Doppie corse]]/(Cycle_max*60*24)</f>
        <v>108.17404761904761</v>
      </c>
      <c r="C245" s="49">
        <f>'240Nm 11mm 0.76m-min'!B58</f>
        <v>1.1970000000000001</v>
      </c>
      <c r="D245" s="24" t="str">
        <f>'240Nm 11mm 0.76m-min'!C58</f>
        <v>Tr24x5</v>
      </c>
      <c r="E245" s="24" t="str">
        <f>'240Nm 11mm 0.76m-min'!D58</f>
        <v>Tr</v>
      </c>
      <c r="F245" s="35">
        <f>'240Nm 11mm 0.76m-min'!E58</f>
        <v>24</v>
      </c>
      <c r="G245" s="14" t="e">
        <f>'240Nm 11mm 0.76m-min'!F58</f>
        <v>#N/A</v>
      </c>
      <c r="H245" s="41">
        <f>'240Nm 11mm 0.76m-min'!G58</f>
        <v>5</v>
      </c>
      <c r="I245" s="24" t="str">
        <f>'240Nm 11mm 0.76m-min'!H58</f>
        <v>R</v>
      </c>
      <c r="J245" s="35">
        <f>'240Nm 11mm 0.76m-min'!I58</f>
        <v>32</v>
      </c>
      <c r="K245" s="35">
        <f>'240Nm 11mm 0.76m-min'!J58</f>
        <v>44</v>
      </c>
      <c r="L245" s="25">
        <f>'240Nm 11mm 0.76m-min'!K58</f>
        <v>15.06</v>
      </c>
      <c r="M245" s="24" t="str">
        <f>'240Nm 11mm 0.76m-min'!L58</f>
        <v>Acciaio C15</v>
      </c>
      <c r="N245" s="25">
        <f>'240Nm 11mm 0.76m-min'!M58</f>
        <v>34.82</v>
      </c>
      <c r="O245" s="37">
        <f>'240Nm 11mm 0.76m-min'!N58</f>
        <v>240</v>
      </c>
      <c r="P245" s="41">
        <f>'240Nm 11mm 0.76m-min'!O58</f>
        <v>11</v>
      </c>
      <c r="Q245" s="46">
        <f>'240Nm 11mm 0.76m-min'!P58</f>
        <v>0.76049999999999995</v>
      </c>
      <c r="R245" s="14">
        <f>'240Nm 11mm 0.76m-min'!Q58</f>
        <v>154</v>
      </c>
      <c r="S245" s="26">
        <f>'240Nm 11mm 0.76m-min'!R58</f>
        <v>1</v>
      </c>
      <c r="T245" s="24"/>
      <c r="U245" s="24"/>
    </row>
    <row r="246" spans="1:21" hidden="1" x14ac:dyDescent="0.25">
      <c r="A246" s="24">
        <f>'80Nm 33mm 2.28m-min'!A57</f>
        <v>5345516</v>
      </c>
      <c r="B246" s="51">
        <f>Table15[[#This Row],[Durata d''esercizio min. Doppie corse]]/(Cycle_max*60*24)</f>
        <v>106.0618253968254</v>
      </c>
      <c r="C246" s="49">
        <f>'80Nm 33mm 2.28m-min'!B57</f>
        <v>0.378</v>
      </c>
      <c r="D246" s="24" t="str">
        <f>'80Nm 33mm 2.28m-min'!C57</f>
        <v>Tr20x4</v>
      </c>
      <c r="E246" s="24" t="str">
        <f>'80Nm 33mm 2.28m-min'!D57</f>
        <v>Tr</v>
      </c>
      <c r="F246" s="35">
        <f>'80Nm 33mm 2.28m-min'!E57</f>
        <v>20</v>
      </c>
      <c r="G246" s="14" t="e">
        <f>'80Nm 33mm 2.28m-min'!F57</f>
        <v>#N/A</v>
      </c>
      <c r="H246" s="41">
        <f>'80Nm 33mm 2.28m-min'!G57</f>
        <v>4</v>
      </c>
      <c r="I246" s="24" t="str">
        <f>'80Nm 33mm 2.28m-min'!H57</f>
        <v>W300</v>
      </c>
      <c r="J246" s="35">
        <f>'80Nm 33mm 2.28m-min'!I57</f>
        <v>32</v>
      </c>
      <c r="K246" s="35">
        <f>'80Nm 33mm 2.28m-min'!J57</f>
        <v>44</v>
      </c>
      <c r="L246" s="25">
        <f>'80Nm 33mm 2.28m-min'!K57</f>
        <v>21.67</v>
      </c>
      <c r="M246" s="24" t="str">
        <f>'80Nm 33mm 2.28m-min'!L57</f>
        <v>Acciaio inox</v>
      </c>
      <c r="N246" s="25">
        <f>'80Nm 33mm 2.28m-min'!M57</f>
        <v>124.89</v>
      </c>
      <c r="O246" s="37">
        <f>'80Nm 33mm 2.28m-min'!N57</f>
        <v>80</v>
      </c>
      <c r="P246" s="41">
        <f>'80Nm 33mm 2.28m-min'!O57</f>
        <v>33</v>
      </c>
      <c r="Q246" s="46">
        <f>'80Nm 33mm 2.28m-min'!P57</f>
        <v>2.2810000000000001</v>
      </c>
      <c r="R246" s="14">
        <f>'80Nm 33mm 2.28m-min'!Q57</f>
        <v>577.5</v>
      </c>
      <c r="S246" s="26">
        <f>'80Nm 33mm 2.28m-min'!R57</f>
        <v>1</v>
      </c>
      <c r="T246" s="24"/>
      <c r="U246" s="24"/>
    </row>
    <row r="247" spans="1:21" hidden="1" x14ac:dyDescent="0.25">
      <c r="A247" s="24">
        <f>'120Nm 22mm 1.52m-min'!A59</f>
        <v>5345516</v>
      </c>
      <c r="B247" s="51">
        <f>Table15[[#This Row],[Durata d''esercizio min. Doppie corse]]/(Cycle_max*60*24)</f>
        <v>106.0618253968254</v>
      </c>
      <c r="C247" s="49">
        <f>'120Nm 22mm 1.52m-min'!B59</f>
        <v>0.53700000000000003</v>
      </c>
      <c r="D247" s="24" t="str">
        <f>'120Nm 22mm 1.52m-min'!C59</f>
        <v>Tr20x4</v>
      </c>
      <c r="E247" s="24" t="str">
        <f>'120Nm 22mm 1.52m-min'!D59</f>
        <v>Tr</v>
      </c>
      <c r="F247" s="35">
        <f>'120Nm 22mm 1.52m-min'!E59</f>
        <v>20</v>
      </c>
      <c r="G247" s="14" t="e">
        <f>'120Nm 22mm 1.52m-min'!F59</f>
        <v>#N/A</v>
      </c>
      <c r="H247" s="41">
        <f>'120Nm 22mm 1.52m-min'!G59</f>
        <v>4</v>
      </c>
      <c r="I247" s="24" t="str">
        <f>'120Nm 22mm 1.52m-min'!H59</f>
        <v>W300</v>
      </c>
      <c r="J247" s="35">
        <f>'120Nm 22mm 1.52m-min'!I59</f>
        <v>32</v>
      </c>
      <c r="K247" s="35">
        <f>'120Nm 22mm 1.52m-min'!J59</f>
        <v>44</v>
      </c>
      <c r="L247" s="25">
        <f>'120Nm 22mm 1.52m-min'!K59</f>
        <v>21.67</v>
      </c>
      <c r="M247" s="24" t="str">
        <f>'120Nm 22mm 1.52m-min'!L59</f>
        <v>Acciaio inox</v>
      </c>
      <c r="N247" s="25">
        <f>'120Nm 22mm 1.52m-min'!M59</f>
        <v>124.89</v>
      </c>
      <c r="O247" s="37">
        <f>'120Nm 22mm 1.52m-min'!N59</f>
        <v>120</v>
      </c>
      <c r="P247" s="41">
        <f>'120Nm 22mm 1.52m-min'!O59</f>
        <v>22</v>
      </c>
      <c r="Q247" s="46">
        <f>'120Nm 22mm 1.52m-min'!P59</f>
        <v>1.5209999999999999</v>
      </c>
      <c r="R247" s="14">
        <f>'120Nm 22mm 1.52m-min'!Q59</f>
        <v>385</v>
      </c>
      <c r="S247" s="26">
        <f>'120Nm 22mm 1.52m-min'!R59</f>
        <v>1</v>
      </c>
      <c r="T247" s="24"/>
      <c r="U247" s="24"/>
    </row>
    <row r="248" spans="1:21" hidden="1" x14ac:dyDescent="0.25">
      <c r="A248" s="24">
        <f>'240Nm 11mm 0.76m-min'!A59</f>
        <v>5345516</v>
      </c>
      <c r="B248" s="51">
        <f>Table15[[#This Row],[Durata d''esercizio min. Doppie corse]]/(Cycle_max*60*24)</f>
        <v>106.0618253968254</v>
      </c>
      <c r="C248" s="49">
        <f>'240Nm 11mm 0.76m-min'!B59</f>
        <v>1.0149999999999999</v>
      </c>
      <c r="D248" s="24" t="str">
        <f>'240Nm 11mm 0.76m-min'!C59</f>
        <v>Tr20x4</v>
      </c>
      <c r="E248" s="24" t="str">
        <f>'240Nm 11mm 0.76m-min'!D59</f>
        <v>Tr</v>
      </c>
      <c r="F248" s="35">
        <f>'240Nm 11mm 0.76m-min'!E59</f>
        <v>20</v>
      </c>
      <c r="G248" s="14" t="e">
        <f>'240Nm 11mm 0.76m-min'!F59</f>
        <v>#N/A</v>
      </c>
      <c r="H248" s="41">
        <f>'240Nm 11mm 0.76m-min'!G59</f>
        <v>4</v>
      </c>
      <c r="I248" s="24" t="str">
        <f>'240Nm 11mm 0.76m-min'!H59</f>
        <v>W300</v>
      </c>
      <c r="J248" s="35">
        <f>'240Nm 11mm 0.76m-min'!I59</f>
        <v>32</v>
      </c>
      <c r="K248" s="35">
        <f>'240Nm 11mm 0.76m-min'!J59</f>
        <v>44</v>
      </c>
      <c r="L248" s="25">
        <f>'240Nm 11mm 0.76m-min'!K59</f>
        <v>21.67</v>
      </c>
      <c r="M248" s="24" t="str">
        <f>'240Nm 11mm 0.76m-min'!L59</f>
        <v>Acciaio inox</v>
      </c>
      <c r="N248" s="25">
        <f>'240Nm 11mm 0.76m-min'!M59</f>
        <v>124.89</v>
      </c>
      <c r="O248" s="37">
        <f>'240Nm 11mm 0.76m-min'!N59</f>
        <v>240</v>
      </c>
      <c r="P248" s="41">
        <f>'240Nm 11mm 0.76m-min'!O59</f>
        <v>11</v>
      </c>
      <c r="Q248" s="46">
        <f>'240Nm 11mm 0.76m-min'!P59</f>
        <v>0.76049999999999995</v>
      </c>
      <c r="R248" s="14">
        <f>'240Nm 11mm 0.76m-min'!Q59</f>
        <v>192.5</v>
      </c>
      <c r="S248" s="26">
        <f>'240Nm 11mm 0.76m-min'!R59</f>
        <v>1</v>
      </c>
      <c r="T248" s="24"/>
      <c r="U248" s="24"/>
    </row>
    <row r="249" spans="1:21" hidden="1" x14ac:dyDescent="0.25">
      <c r="A249" s="24">
        <f>'80Nm 33mm 2.28m-min'!A58</f>
        <v>5219393</v>
      </c>
      <c r="B249" s="51">
        <f>Table15[[#This Row],[Durata d''esercizio min. Doppie corse]]/(Cycle_max*60*24)</f>
        <v>103.55938492063493</v>
      </c>
      <c r="C249" s="49">
        <f>'80Nm 33mm 2.28m-min'!B58</f>
        <v>2.375</v>
      </c>
      <c r="D249" s="24" t="str">
        <f>'80Nm 33mm 2.28m-min'!C58</f>
        <v>Ds18x80</v>
      </c>
      <c r="E249" s="24" t="str">
        <f>'80Nm 33mm 2.28m-min'!D58</f>
        <v>Ds</v>
      </c>
      <c r="F249" s="35">
        <f>'80Nm 33mm 2.28m-min'!E58</f>
        <v>18</v>
      </c>
      <c r="G249" s="14" t="e">
        <f>'80Nm 33mm 2.28m-min'!F58</f>
        <v>#N/A</v>
      </c>
      <c r="H249" s="41">
        <f>'80Nm 33mm 2.28m-min'!G58</f>
        <v>80</v>
      </c>
      <c r="I249" s="24" t="str">
        <f>'80Nm 33mm 2.28m-min'!H58</f>
        <v>J</v>
      </c>
      <c r="J249" s="35">
        <f>'80Nm 33mm 2.28m-min'!I58</f>
        <v>28</v>
      </c>
      <c r="K249" s="35">
        <f>'80Nm 33mm 2.28m-min'!J58</f>
        <v>35</v>
      </c>
      <c r="L249" s="25">
        <f>'80Nm 33mm 2.28m-min'!K58</f>
        <v>27.91</v>
      </c>
      <c r="M249" s="24" t="str">
        <f>'80Nm 33mm 2.28m-min'!L58</f>
        <v>Alluminio</v>
      </c>
      <c r="N249" s="25">
        <f>'80Nm 33mm 2.28m-min'!M58</f>
        <v>310.5</v>
      </c>
      <c r="O249" s="37">
        <f>'80Nm 33mm 2.28m-min'!N58</f>
        <v>80</v>
      </c>
      <c r="P249" s="41">
        <f>'80Nm 33mm 2.28m-min'!O58</f>
        <v>33</v>
      </c>
      <c r="Q249" s="46">
        <f>'80Nm 33mm 2.28m-min'!P58</f>
        <v>2.2810000000000001</v>
      </c>
      <c r="R249" s="14">
        <f>'80Nm 33mm 2.28m-min'!Q58</f>
        <v>28.875</v>
      </c>
      <c r="S249" s="26">
        <f>'80Nm 33mm 2.28m-min'!R58</f>
        <v>1</v>
      </c>
      <c r="T249" s="24"/>
      <c r="U249" s="24"/>
    </row>
    <row r="250" spans="1:21" hidden="1" x14ac:dyDescent="0.25">
      <c r="A250" s="24">
        <f>'80Nm 33mm 2.28m-min'!A59</f>
        <v>5219393</v>
      </c>
      <c r="B250" s="51">
        <f>Table15[[#This Row],[Durata d''esercizio min. Doppie corse]]/(Cycle_max*60*24)</f>
        <v>103.55938492063493</v>
      </c>
      <c r="C250" s="49">
        <f>'80Nm 33mm 2.28m-min'!B59</f>
        <v>2.375</v>
      </c>
      <c r="D250" s="24" t="str">
        <f>'80Nm 33mm 2.28m-min'!C59</f>
        <v>Ds18x80</v>
      </c>
      <c r="E250" s="24" t="str">
        <f>'80Nm 33mm 2.28m-min'!D59</f>
        <v>Ds</v>
      </c>
      <c r="F250" s="35">
        <f>'80Nm 33mm 2.28m-min'!E59</f>
        <v>18</v>
      </c>
      <c r="G250" s="14" t="e">
        <f>'80Nm 33mm 2.28m-min'!F59</f>
        <v>#N/A</v>
      </c>
      <c r="H250" s="41">
        <f>'80Nm 33mm 2.28m-min'!G59</f>
        <v>80</v>
      </c>
      <c r="I250" s="24" t="str">
        <f>'80Nm 33mm 2.28m-min'!H59</f>
        <v>J</v>
      </c>
      <c r="J250" s="35">
        <f>'80Nm 33mm 2.28m-min'!I59</f>
        <v>28</v>
      </c>
      <c r="K250" s="35">
        <f>'80Nm 33mm 2.28m-min'!J59</f>
        <v>35</v>
      </c>
      <c r="L250" s="25">
        <f>'80Nm 33mm 2.28m-min'!K59</f>
        <v>27.91</v>
      </c>
      <c r="M250" s="24" t="str">
        <f>'80Nm 33mm 2.28m-min'!L59</f>
        <v>Acciaio inox</v>
      </c>
      <c r="N250" s="25">
        <f>'80Nm 33mm 2.28m-min'!M59</f>
        <v>139.4</v>
      </c>
      <c r="O250" s="37">
        <f>'80Nm 33mm 2.28m-min'!N59</f>
        <v>80</v>
      </c>
      <c r="P250" s="41">
        <f>'80Nm 33mm 2.28m-min'!O59</f>
        <v>33</v>
      </c>
      <c r="Q250" s="46">
        <f>'80Nm 33mm 2.28m-min'!P59</f>
        <v>2.2810000000000001</v>
      </c>
      <c r="R250" s="14">
        <f>'80Nm 33mm 2.28m-min'!Q59</f>
        <v>28.875</v>
      </c>
      <c r="S250" s="26">
        <f>'80Nm 33mm 2.28m-min'!R59</f>
        <v>1</v>
      </c>
      <c r="T250" s="24"/>
      <c r="U250" s="24"/>
    </row>
    <row r="251" spans="1:21" hidden="1" x14ac:dyDescent="0.25">
      <c r="A251" s="24">
        <f>'120Nm 22mm 1.52m-min'!A60</f>
        <v>5219393</v>
      </c>
      <c r="B251" s="51">
        <f>Table15[[#This Row],[Durata d''esercizio min. Doppie corse]]/(Cycle_max*60*24)</f>
        <v>103.55938492063493</v>
      </c>
      <c r="C251" s="49">
        <f>'120Nm 22mm 1.52m-min'!B60</f>
        <v>3.532</v>
      </c>
      <c r="D251" s="24" t="str">
        <f>'120Nm 22mm 1.52m-min'!C60</f>
        <v>Ds18x80</v>
      </c>
      <c r="E251" s="24" t="str">
        <f>'120Nm 22mm 1.52m-min'!D60</f>
        <v>Ds</v>
      </c>
      <c r="F251" s="35">
        <f>'120Nm 22mm 1.52m-min'!E60</f>
        <v>18</v>
      </c>
      <c r="G251" s="14" t="e">
        <f>'120Nm 22mm 1.52m-min'!F60</f>
        <v>#N/A</v>
      </c>
      <c r="H251" s="41">
        <f>'120Nm 22mm 1.52m-min'!G60</f>
        <v>80</v>
      </c>
      <c r="I251" s="24" t="str">
        <f>'120Nm 22mm 1.52m-min'!H60</f>
        <v>J</v>
      </c>
      <c r="J251" s="35">
        <f>'120Nm 22mm 1.52m-min'!I60</f>
        <v>28</v>
      </c>
      <c r="K251" s="35">
        <f>'120Nm 22mm 1.52m-min'!J60</f>
        <v>35</v>
      </c>
      <c r="L251" s="25">
        <f>'120Nm 22mm 1.52m-min'!K60</f>
        <v>27.91</v>
      </c>
      <c r="M251" s="24" t="str">
        <f>'120Nm 22mm 1.52m-min'!L60</f>
        <v>Alluminio</v>
      </c>
      <c r="N251" s="25">
        <f>'120Nm 22mm 1.52m-min'!M60</f>
        <v>310.5</v>
      </c>
      <c r="O251" s="37">
        <f>'120Nm 22mm 1.52m-min'!N60</f>
        <v>120</v>
      </c>
      <c r="P251" s="41">
        <f>'120Nm 22mm 1.52m-min'!O60</f>
        <v>22</v>
      </c>
      <c r="Q251" s="46">
        <f>'120Nm 22mm 1.52m-min'!P60</f>
        <v>1.5209999999999999</v>
      </c>
      <c r="R251" s="14">
        <f>'120Nm 22mm 1.52m-min'!Q60</f>
        <v>19.25</v>
      </c>
      <c r="S251" s="26">
        <f>'120Nm 22mm 1.52m-min'!R60</f>
        <v>1</v>
      </c>
      <c r="T251" s="24"/>
      <c r="U251" s="24"/>
    </row>
    <row r="252" spans="1:21" hidden="1" x14ac:dyDescent="0.25">
      <c r="A252" s="24">
        <f>'120Nm 22mm 1.52m-min'!A61</f>
        <v>5219393</v>
      </c>
      <c r="B252" s="51">
        <f>Table15[[#This Row],[Durata d''esercizio min. Doppie corse]]/(Cycle_max*60*24)</f>
        <v>103.55938492063493</v>
      </c>
      <c r="C252" s="49">
        <f>'120Nm 22mm 1.52m-min'!B61</f>
        <v>3.532</v>
      </c>
      <c r="D252" s="24" t="str">
        <f>'120Nm 22mm 1.52m-min'!C61</f>
        <v>Ds18x80</v>
      </c>
      <c r="E252" s="24" t="str">
        <f>'120Nm 22mm 1.52m-min'!D61</f>
        <v>Ds</v>
      </c>
      <c r="F252" s="35">
        <f>'120Nm 22mm 1.52m-min'!E61</f>
        <v>18</v>
      </c>
      <c r="G252" s="14" t="e">
        <f>'120Nm 22mm 1.52m-min'!F61</f>
        <v>#N/A</v>
      </c>
      <c r="H252" s="41">
        <f>'120Nm 22mm 1.52m-min'!G61</f>
        <v>80</v>
      </c>
      <c r="I252" s="24" t="str">
        <f>'120Nm 22mm 1.52m-min'!H61</f>
        <v>J</v>
      </c>
      <c r="J252" s="35">
        <f>'120Nm 22mm 1.52m-min'!I61</f>
        <v>28</v>
      </c>
      <c r="K252" s="35">
        <f>'120Nm 22mm 1.52m-min'!J61</f>
        <v>35</v>
      </c>
      <c r="L252" s="25">
        <f>'120Nm 22mm 1.52m-min'!K61</f>
        <v>27.91</v>
      </c>
      <c r="M252" s="24" t="str">
        <f>'120Nm 22mm 1.52m-min'!L61</f>
        <v>Acciaio inox</v>
      </c>
      <c r="N252" s="25">
        <f>'120Nm 22mm 1.52m-min'!M61</f>
        <v>139.4</v>
      </c>
      <c r="O252" s="37">
        <f>'120Nm 22mm 1.52m-min'!N61</f>
        <v>120</v>
      </c>
      <c r="P252" s="41">
        <f>'120Nm 22mm 1.52m-min'!O61</f>
        <v>22</v>
      </c>
      <c r="Q252" s="46">
        <f>'120Nm 22mm 1.52m-min'!P61</f>
        <v>1.5209999999999999</v>
      </c>
      <c r="R252" s="14">
        <f>'120Nm 22mm 1.52m-min'!Q61</f>
        <v>19.25</v>
      </c>
      <c r="S252" s="26">
        <f>'120Nm 22mm 1.52m-min'!R61</f>
        <v>1</v>
      </c>
      <c r="T252" s="24"/>
      <c r="U252" s="24"/>
    </row>
    <row r="253" spans="1:21" hidden="1" x14ac:dyDescent="0.25">
      <c r="A253" s="24">
        <f>'240Nm 11mm 0.76m-min'!A60</f>
        <v>5219393</v>
      </c>
      <c r="B253" s="51">
        <f>Table15[[#This Row],[Durata d''esercizio min. Doppie corse]]/(Cycle_max*60*24)</f>
        <v>103.55938492063493</v>
      </c>
      <c r="C253" s="49">
        <f>'240Nm 11mm 0.76m-min'!B60</f>
        <v>7.0049999999999999</v>
      </c>
      <c r="D253" s="24" t="str">
        <f>'240Nm 11mm 0.76m-min'!C60</f>
        <v>Ds18x80</v>
      </c>
      <c r="E253" s="24" t="str">
        <f>'240Nm 11mm 0.76m-min'!D60</f>
        <v>Ds</v>
      </c>
      <c r="F253" s="35">
        <f>'240Nm 11mm 0.76m-min'!E60</f>
        <v>18</v>
      </c>
      <c r="G253" s="14" t="e">
        <f>'240Nm 11mm 0.76m-min'!F60</f>
        <v>#N/A</v>
      </c>
      <c r="H253" s="41">
        <f>'240Nm 11mm 0.76m-min'!G60</f>
        <v>80</v>
      </c>
      <c r="I253" s="24" t="str">
        <f>'240Nm 11mm 0.76m-min'!H60</f>
        <v>J</v>
      </c>
      <c r="J253" s="35">
        <f>'240Nm 11mm 0.76m-min'!I60</f>
        <v>28</v>
      </c>
      <c r="K253" s="35">
        <f>'240Nm 11mm 0.76m-min'!J60</f>
        <v>35</v>
      </c>
      <c r="L253" s="25">
        <f>'240Nm 11mm 0.76m-min'!K60</f>
        <v>27.91</v>
      </c>
      <c r="M253" s="24" t="str">
        <f>'240Nm 11mm 0.76m-min'!L60</f>
        <v>Alluminio</v>
      </c>
      <c r="N253" s="25">
        <f>'240Nm 11mm 0.76m-min'!M60</f>
        <v>310.5</v>
      </c>
      <c r="O253" s="37">
        <f>'240Nm 11mm 0.76m-min'!N60</f>
        <v>240</v>
      </c>
      <c r="P253" s="41">
        <f>'240Nm 11mm 0.76m-min'!O60</f>
        <v>11</v>
      </c>
      <c r="Q253" s="46">
        <f>'240Nm 11mm 0.76m-min'!P60</f>
        <v>0.76049999999999995</v>
      </c>
      <c r="R253" s="14">
        <f>'240Nm 11mm 0.76m-min'!Q60</f>
        <v>9.625</v>
      </c>
      <c r="S253" s="26">
        <f>'240Nm 11mm 0.76m-min'!R60</f>
        <v>1</v>
      </c>
      <c r="T253" s="24"/>
      <c r="U253" s="24"/>
    </row>
    <row r="254" spans="1:21" hidden="1" x14ac:dyDescent="0.25">
      <c r="A254" s="24">
        <f>'240Nm 11mm 0.76m-min'!A61</f>
        <v>5219393</v>
      </c>
      <c r="B254" s="51">
        <f>Table15[[#This Row],[Durata d''esercizio min. Doppie corse]]/(Cycle_max*60*24)</f>
        <v>103.55938492063493</v>
      </c>
      <c r="C254" s="49">
        <f>'240Nm 11mm 0.76m-min'!B61</f>
        <v>7.0049999999999999</v>
      </c>
      <c r="D254" s="24" t="str">
        <f>'240Nm 11mm 0.76m-min'!C61</f>
        <v>Ds18x80</v>
      </c>
      <c r="E254" s="24" t="str">
        <f>'240Nm 11mm 0.76m-min'!D61</f>
        <v>Ds</v>
      </c>
      <c r="F254" s="35">
        <f>'240Nm 11mm 0.76m-min'!E61</f>
        <v>18</v>
      </c>
      <c r="G254" s="14" t="e">
        <f>'240Nm 11mm 0.76m-min'!F61</f>
        <v>#N/A</v>
      </c>
      <c r="H254" s="41">
        <f>'240Nm 11mm 0.76m-min'!G61</f>
        <v>80</v>
      </c>
      <c r="I254" s="24" t="str">
        <f>'240Nm 11mm 0.76m-min'!H61</f>
        <v>J</v>
      </c>
      <c r="J254" s="35">
        <f>'240Nm 11mm 0.76m-min'!I61</f>
        <v>28</v>
      </c>
      <c r="K254" s="35">
        <f>'240Nm 11mm 0.76m-min'!J61</f>
        <v>35</v>
      </c>
      <c r="L254" s="25">
        <f>'240Nm 11mm 0.76m-min'!K61</f>
        <v>27.91</v>
      </c>
      <c r="M254" s="24" t="str">
        <f>'240Nm 11mm 0.76m-min'!L61</f>
        <v>Acciaio inox</v>
      </c>
      <c r="N254" s="25">
        <f>'240Nm 11mm 0.76m-min'!M61</f>
        <v>139.4</v>
      </c>
      <c r="O254" s="37">
        <f>'240Nm 11mm 0.76m-min'!N61</f>
        <v>240</v>
      </c>
      <c r="P254" s="41">
        <f>'240Nm 11mm 0.76m-min'!O61</f>
        <v>11</v>
      </c>
      <c r="Q254" s="46">
        <f>'240Nm 11mm 0.76m-min'!P61</f>
        <v>0.76049999999999995</v>
      </c>
      <c r="R254" s="14">
        <f>'240Nm 11mm 0.76m-min'!Q61</f>
        <v>9.625</v>
      </c>
      <c r="S254" s="26">
        <f>'240Nm 11mm 0.76m-min'!R61</f>
        <v>1</v>
      </c>
      <c r="T254" s="24"/>
      <c r="U254" s="24"/>
    </row>
    <row r="255" spans="1:21" hidden="1" x14ac:dyDescent="0.25">
      <c r="A255" s="24">
        <f>'80Nm 33mm 2.28m-min'!A60</f>
        <v>5169677</v>
      </c>
      <c r="B255" s="51">
        <f>Table15[[#This Row],[Durata d''esercizio min. Doppie corse]]/(Cycle_max*60*24)</f>
        <v>102.57295634920635</v>
      </c>
      <c r="C255" s="49">
        <f>'80Nm 33mm 2.28m-min'!B60</f>
        <v>0.378</v>
      </c>
      <c r="D255" s="24" t="str">
        <f>'80Nm 33mm 2.28m-min'!C60</f>
        <v>Tr20x4</v>
      </c>
      <c r="E255" s="24" t="str">
        <f>'80Nm 33mm 2.28m-min'!D60</f>
        <v>Tr</v>
      </c>
      <c r="F255" s="35">
        <f>'80Nm 33mm 2.28m-min'!E60</f>
        <v>20</v>
      </c>
      <c r="G255" s="14" t="e">
        <f>'80Nm 33mm 2.28m-min'!F60</f>
        <v>#N/A</v>
      </c>
      <c r="H255" s="41">
        <f>'80Nm 33mm 2.28m-min'!G60</f>
        <v>4</v>
      </c>
      <c r="I255" s="24" t="str">
        <f>'80Nm 33mm 2.28m-min'!H60</f>
        <v>R</v>
      </c>
      <c r="J255" s="35">
        <f>'80Nm 33mm 2.28m-min'!I60</f>
        <v>32</v>
      </c>
      <c r="K255" s="35">
        <f>'80Nm 33mm 2.28m-min'!J60</f>
        <v>44</v>
      </c>
      <c r="L255" s="25">
        <f>'80Nm 33mm 2.28m-min'!K60</f>
        <v>12.68</v>
      </c>
      <c r="M255" s="24" t="str">
        <f>'80Nm 33mm 2.28m-min'!L60</f>
        <v>Acciaio inox</v>
      </c>
      <c r="N255" s="25">
        <f>'80Nm 33mm 2.28m-min'!M60</f>
        <v>124.89</v>
      </c>
      <c r="O255" s="37">
        <f>'80Nm 33mm 2.28m-min'!N60</f>
        <v>80</v>
      </c>
      <c r="P255" s="41">
        <f>'80Nm 33mm 2.28m-min'!O60</f>
        <v>33</v>
      </c>
      <c r="Q255" s="46">
        <f>'80Nm 33mm 2.28m-min'!P60</f>
        <v>2.2810000000000001</v>
      </c>
      <c r="R255" s="14">
        <f>'80Nm 33mm 2.28m-min'!Q60</f>
        <v>577.5</v>
      </c>
      <c r="S255" s="26">
        <f>'80Nm 33mm 2.28m-min'!R60</f>
        <v>1</v>
      </c>
      <c r="T255" s="24"/>
      <c r="U255" s="24"/>
    </row>
    <row r="256" spans="1:21" hidden="1" x14ac:dyDescent="0.25">
      <c r="A256" s="24">
        <f>'120Nm 22mm 1.52m-min'!A62</f>
        <v>5169677</v>
      </c>
      <c r="B256" s="51">
        <f>Table15[[#This Row],[Durata d''esercizio min. Doppie corse]]/(Cycle_max*60*24)</f>
        <v>102.57295634920635</v>
      </c>
      <c r="C256" s="49">
        <f>'120Nm 22mm 1.52m-min'!B62</f>
        <v>0.53700000000000003</v>
      </c>
      <c r="D256" s="24" t="str">
        <f>'120Nm 22mm 1.52m-min'!C62</f>
        <v>Tr20x4</v>
      </c>
      <c r="E256" s="24" t="str">
        <f>'120Nm 22mm 1.52m-min'!D62</f>
        <v>Tr</v>
      </c>
      <c r="F256" s="35">
        <f>'120Nm 22mm 1.52m-min'!E62</f>
        <v>20</v>
      </c>
      <c r="G256" s="14" t="e">
        <f>'120Nm 22mm 1.52m-min'!F62</f>
        <v>#N/A</v>
      </c>
      <c r="H256" s="41">
        <f>'120Nm 22mm 1.52m-min'!G62</f>
        <v>4</v>
      </c>
      <c r="I256" s="24" t="str">
        <f>'120Nm 22mm 1.52m-min'!H62</f>
        <v>R</v>
      </c>
      <c r="J256" s="35">
        <f>'120Nm 22mm 1.52m-min'!I62</f>
        <v>32</v>
      </c>
      <c r="K256" s="35">
        <f>'120Nm 22mm 1.52m-min'!J62</f>
        <v>44</v>
      </c>
      <c r="L256" s="25">
        <f>'120Nm 22mm 1.52m-min'!K62</f>
        <v>12.68</v>
      </c>
      <c r="M256" s="24" t="str">
        <f>'120Nm 22mm 1.52m-min'!L62</f>
        <v>Acciaio inox</v>
      </c>
      <c r="N256" s="25">
        <f>'120Nm 22mm 1.52m-min'!M62</f>
        <v>124.89</v>
      </c>
      <c r="O256" s="37">
        <f>'120Nm 22mm 1.52m-min'!N62</f>
        <v>120</v>
      </c>
      <c r="P256" s="41">
        <f>'120Nm 22mm 1.52m-min'!O62</f>
        <v>22</v>
      </c>
      <c r="Q256" s="46">
        <f>'120Nm 22mm 1.52m-min'!P62</f>
        <v>1.5209999999999999</v>
      </c>
      <c r="R256" s="14">
        <f>'120Nm 22mm 1.52m-min'!Q62</f>
        <v>385</v>
      </c>
      <c r="S256" s="26">
        <f>'120Nm 22mm 1.52m-min'!R62</f>
        <v>1</v>
      </c>
      <c r="T256" s="24"/>
      <c r="U256" s="24"/>
    </row>
    <row r="257" spans="1:21" hidden="1" x14ac:dyDescent="0.25">
      <c r="A257" s="24">
        <f>'240Nm 11mm 0.76m-min'!A62</f>
        <v>5169677</v>
      </c>
      <c r="B257" s="51">
        <f>Table15[[#This Row],[Durata d''esercizio min. Doppie corse]]/(Cycle_max*60*24)</f>
        <v>102.57295634920635</v>
      </c>
      <c r="C257" s="49">
        <f>'240Nm 11mm 0.76m-min'!B62</f>
        <v>1.0149999999999999</v>
      </c>
      <c r="D257" s="24" t="str">
        <f>'240Nm 11mm 0.76m-min'!C62</f>
        <v>Tr20x4</v>
      </c>
      <c r="E257" s="24" t="str">
        <f>'240Nm 11mm 0.76m-min'!D62</f>
        <v>Tr</v>
      </c>
      <c r="F257" s="35">
        <f>'240Nm 11mm 0.76m-min'!E62</f>
        <v>20</v>
      </c>
      <c r="G257" s="14" t="e">
        <f>'240Nm 11mm 0.76m-min'!F62</f>
        <v>#N/A</v>
      </c>
      <c r="H257" s="41">
        <f>'240Nm 11mm 0.76m-min'!G62</f>
        <v>4</v>
      </c>
      <c r="I257" s="24" t="str">
        <f>'240Nm 11mm 0.76m-min'!H62</f>
        <v>R</v>
      </c>
      <c r="J257" s="35">
        <f>'240Nm 11mm 0.76m-min'!I62</f>
        <v>32</v>
      </c>
      <c r="K257" s="35">
        <f>'240Nm 11mm 0.76m-min'!J62</f>
        <v>44</v>
      </c>
      <c r="L257" s="25">
        <f>'240Nm 11mm 0.76m-min'!K62</f>
        <v>12.68</v>
      </c>
      <c r="M257" s="24" t="str">
        <f>'240Nm 11mm 0.76m-min'!L62</f>
        <v>Acciaio inox</v>
      </c>
      <c r="N257" s="25">
        <f>'240Nm 11mm 0.76m-min'!M62</f>
        <v>124.89</v>
      </c>
      <c r="O257" s="37">
        <f>'240Nm 11mm 0.76m-min'!N62</f>
        <v>240</v>
      </c>
      <c r="P257" s="41">
        <f>'240Nm 11mm 0.76m-min'!O62</f>
        <v>11</v>
      </c>
      <c r="Q257" s="46">
        <f>'240Nm 11mm 0.76m-min'!P62</f>
        <v>0.76049999999999995</v>
      </c>
      <c r="R257" s="14">
        <f>'240Nm 11mm 0.76m-min'!Q62</f>
        <v>192.5</v>
      </c>
      <c r="S257" s="26">
        <f>'240Nm 11mm 0.76m-min'!R62</f>
        <v>1</v>
      </c>
      <c r="T257" s="24"/>
      <c r="U257" s="24"/>
    </row>
    <row r="258" spans="1:21" hidden="1" x14ac:dyDescent="0.25">
      <c r="A258" s="24">
        <f>'80Nm 33mm 2.28m-min'!A61</f>
        <v>5098006</v>
      </c>
      <c r="B258" s="51">
        <f>Table15[[#This Row],[Durata d''esercizio min. Doppie corse]]/(Cycle_max*60*24)</f>
        <v>101.1509126984127</v>
      </c>
      <c r="C258" s="49">
        <f>'80Nm 33mm 2.28m-min'!B61</f>
        <v>0.81799999999999995</v>
      </c>
      <c r="D258" s="24" t="str">
        <f>'80Nm 33mm 2.28m-min'!C61</f>
        <v>Ds14x30</v>
      </c>
      <c r="E258" s="24" t="str">
        <f>'80Nm 33mm 2.28m-min'!D61</f>
        <v>Ds</v>
      </c>
      <c r="F258" s="35">
        <f>'80Nm 33mm 2.28m-min'!E61</f>
        <v>14</v>
      </c>
      <c r="G258" s="14" t="e">
        <f>'80Nm 33mm 2.28m-min'!F61</f>
        <v>#N/A</v>
      </c>
      <c r="H258" s="41">
        <f>'80Nm 33mm 2.28m-min'!G61</f>
        <v>30</v>
      </c>
      <c r="I258" s="24" t="str">
        <f>'80Nm 33mm 2.28m-min'!H61</f>
        <v>J</v>
      </c>
      <c r="J258" s="35">
        <f>'80Nm 33mm 2.28m-min'!I61</f>
        <v>28</v>
      </c>
      <c r="K258" s="35">
        <f>'80Nm 33mm 2.28m-min'!J61</f>
        <v>35</v>
      </c>
      <c r="L258" s="25">
        <f>'80Nm 33mm 2.28m-min'!K61</f>
        <v>24.16</v>
      </c>
      <c r="M258" s="24" t="str">
        <f>'80Nm 33mm 2.28m-min'!L61</f>
        <v>Acciaio inox</v>
      </c>
      <c r="N258" s="25">
        <f>'80Nm 33mm 2.28m-min'!M61</f>
        <v>90.2</v>
      </c>
      <c r="O258" s="37">
        <f>'80Nm 33mm 2.28m-min'!N61</f>
        <v>80</v>
      </c>
      <c r="P258" s="41">
        <f>'80Nm 33mm 2.28m-min'!O61</f>
        <v>33</v>
      </c>
      <c r="Q258" s="46">
        <f>'80Nm 33mm 2.28m-min'!P61</f>
        <v>2.2810000000000001</v>
      </c>
      <c r="R258" s="14">
        <f>'80Nm 33mm 2.28m-min'!Q61</f>
        <v>77</v>
      </c>
      <c r="S258" s="26">
        <f>'80Nm 33mm 2.28m-min'!R61</f>
        <v>1</v>
      </c>
      <c r="T258" s="24"/>
      <c r="U258" s="24"/>
    </row>
    <row r="259" spans="1:21" hidden="1" x14ac:dyDescent="0.25">
      <c r="A259" s="24">
        <f>'80Nm 33mm 2.28m-min'!A62</f>
        <v>5098006</v>
      </c>
      <c r="B259" s="51">
        <f>Table15[[#This Row],[Durata d''esercizio min. Doppie corse]]/(Cycle_max*60*24)</f>
        <v>101.1509126984127</v>
      </c>
      <c r="C259" s="49">
        <f>'80Nm 33mm 2.28m-min'!B62</f>
        <v>0.70199999999999996</v>
      </c>
      <c r="D259" s="24" t="str">
        <f>'80Nm 33mm 2.28m-min'!C62</f>
        <v>Ds14x25</v>
      </c>
      <c r="E259" s="24" t="str">
        <f>'80Nm 33mm 2.28m-min'!D62</f>
        <v>Ds</v>
      </c>
      <c r="F259" s="35">
        <f>'80Nm 33mm 2.28m-min'!E62</f>
        <v>14</v>
      </c>
      <c r="G259" s="14" t="e">
        <f>'80Nm 33mm 2.28m-min'!F62</f>
        <v>#N/A</v>
      </c>
      <c r="H259" s="41">
        <f>'80Nm 33mm 2.28m-min'!G62</f>
        <v>25</v>
      </c>
      <c r="I259" s="24" t="str">
        <f>'80Nm 33mm 2.28m-min'!H62</f>
        <v>J</v>
      </c>
      <c r="J259" s="35">
        <f>'80Nm 33mm 2.28m-min'!I62</f>
        <v>28</v>
      </c>
      <c r="K259" s="35">
        <f>'80Nm 33mm 2.28m-min'!J62</f>
        <v>35</v>
      </c>
      <c r="L259" s="25">
        <f>'80Nm 33mm 2.28m-min'!K62</f>
        <v>24.16</v>
      </c>
      <c r="M259" s="24" t="str">
        <f>'80Nm 33mm 2.28m-min'!L62</f>
        <v>Acciaio inox</v>
      </c>
      <c r="N259" s="25">
        <f>'80Nm 33mm 2.28m-min'!M62</f>
        <v>90.2</v>
      </c>
      <c r="O259" s="37">
        <f>'80Nm 33mm 2.28m-min'!N62</f>
        <v>80</v>
      </c>
      <c r="P259" s="41">
        <f>'80Nm 33mm 2.28m-min'!O62</f>
        <v>33</v>
      </c>
      <c r="Q259" s="46">
        <f>'80Nm 33mm 2.28m-min'!P62</f>
        <v>2.2810000000000001</v>
      </c>
      <c r="R259" s="14">
        <f>'80Nm 33mm 2.28m-min'!Q62</f>
        <v>92.4</v>
      </c>
      <c r="S259" s="26">
        <f>'80Nm 33mm 2.28m-min'!R62</f>
        <v>1</v>
      </c>
      <c r="T259" s="24"/>
      <c r="U259" s="24"/>
    </row>
    <row r="260" spans="1:21" hidden="1" x14ac:dyDescent="0.25">
      <c r="A260" s="24">
        <f>'120Nm 22mm 1.52m-min'!A63</f>
        <v>5098006</v>
      </c>
      <c r="B260" s="51">
        <f>Table15[[#This Row],[Durata d''esercizio min. Doppie corse]]/(Cycle_max*60*24)</f>
        <v>101.1509126984127</v>
      </c>
      <c r="C260" s="49">
        <f>'120Nm 22mm 1.52m-min'!B63</f>
        <v>1.0229999999999999</v>
      </c>
      <c r="D260" s="24" t="str">
        <f>'120Nm 22mm 1.52m-min'!C63</f>
        <v>Ds14x25</v>
      </c>
      <c r="E260" s="24" t="str">
        <f>'120Nm 22mm 1.52m-min'!D63</f>
        <v>Ds</v>
      </c>
      <c r="F260" s="35">
        <f>'120Nm 22mm 1.52m-min'!E63</f>
        <v>14</v>
      </c>
      <c r="G260" s="14" t="e">
        <f>'120Nm 22mm 1.52m-min'!F63</f>
        <v>#N/A</v>
      </c>
      <c r="H260" s="41">
        <f>'120Nm 22mm 1.52m-min'!G63</f>
        <v>25</v>
      </c>
      <c r="I260" s="24" t="str">
        <f>'120Nm 22mm 1.52m-min'!H63</f>
        <v>J</v>
      </c>
      <c r="J260" s="35">
        <f>'120Nm 22mm 1.52m-min'!I63</f>
        <v>28</v>
      </c>
      <c r="K260" s="35">
        <f>'120Nm 22mm 1.52m-min'!J63</f>
        <v>35</v>
      </c>
      <c r="L260" s="25">
        <f>'120Nm 22mm 1.52m-min'!K63</f>
        <v>24.16</v>
      </c>
      <c r="M260" s="24" t="str">
        <f>'120Nm 22mm 1.52m-min'!L63</f>
        <v>Acciaio inox</v>
      </c>
      <c r="N260" s="25">
        <f>'120Nm 22mm 1.52m-min'!M63</f>
        <v>90.2</v>
      </c>
      <c r="O260" s="37">
        <f>'120Nm 22mm 1.52m-min'!N63</f>
        <v>120</v>
      </c>
      <c r="P260" s="41">
        <f>'120Nm 22mm 1.52m-min'!O63</f>
        <v>22</v>
      </c>
      <c r="Q260" s="46">
        <f>'120Nm 22mm 1.52m-min'!P63</f>
        <v>1.5209999999999999</v>
      </c>
      <c r="R260" s="14">
        <f>'120Nm 22mm 1.52m-min'!Q63</f>
        <v>61.6</v>
      </c>
      <c r="S260" s="26">
        <f>'120Nm 22mm 1.52m-min'!R63</f>
        <v>1</v>
      </c>
      <c r="T260" s="24"/>
      <c r="U260" s="24"/>
    </row>
    <row r="261" spans="1:21" hidden="1" x14ac:dyDescent="0.25">
      <c r="A261" s="24">
        <f>'120Nm 22mm 1.52m-min'!A64</f>
        <v>5098006</v>
      </c>
      <c r="B261" s="51">
        <f>Table15[[#This Row],[Durata d''esercizio min. Doppie corse]]/(Cycle_max*60*24)</f>
        <v>101.1509126984127</v>
      </c>
      <c r="C261" s="49">
        <f>'120Nm 22mm 1.52m-min'!B64</f>
        <v>1.1970000000000001</v>
      </c>
      <c r="D261" s="24" t="str">
        <f>'120Nm 22mm 1.52m-min'!C64</f>
        <v>Ds14x30</v>
      </c>
      <c r="E261" s="24" t="str">
        <f>'120Nm 22mm 1.52m-min'!D64</f>
        <v>Ds</v>
      </c>
      <c r="F261" s="35">
        <f>'120Nm 22mm 1.52m-min'!E64</f>
        <v>14</v>
      </c>
      <c r="G261" s="14" t="e">
        <f>'120Nm 22mm 1.52m-min'!F64</f>
        <v>#N/A</v>
      </c>
      <c r="H261" s="41">
        <f>'120Nm 22mm 1.52m-min'!G64</f>
        <v>30</v>
      </c>
      <c r="I261" s="24" t="str">
        <f>'120Nm 22mm 1.52m-min'!H64</f>
        <v>J</v>
      </c>
      <c r="J261" s="35">
        <f>'120Nm 22mm 1.52m-min'!I64</f>
        <v>28</v>
      </c>
      <c r="K261" s="35">
        <f>'120Nm 22mm 1.52m-min'!J64</f>
        <v>35</v>
      </c>
      <c r="L261" s="25">
        <f>'120Nm 22mm 1.52m-min'!K64</f>
        <v>24.16</v>
      </c>
      <c r="M261" s="24" t="str">
        <f>'120Nm 22mm 1.52m-min'!L64</f>
        <v>Acciaio inox</v>
      </c>
      <c r="N261" s="25">
        <f>'120Nm 22mm 1.52m-min'!M64</f>
        <v>90.2</v>
      </c>
      <c r="O261" s="37">
        <f>'120Nm 22mm 1.52m-min'!N64</f>
        <v>120</v>
      </c>
      <c r="P261" s="41">
        <f>'120Nm 22mm 1.52m-min'!O64</f>
        <v>22</v>
      </c>
      <c r="Q261" s="46">
        <f>'120Nm 22mm 1.52m-min'!P64</f>
        <v>1.5209999999999999</v>
      </c>
      <c r="R261" s="14">
        <f>'120Nm 22mm 1.52m-min'!Q64</f>
        <v>51.333333333333336</v>
      </c>
      <c r="S261" s="26">
        <f>'120Nm 22mm 1.52m-min'!R64</f>
        <v>1</v>
      </c>
      <c r="T261" s="24"/>
      <c r="U261" s="24"/>
    </row>
    <row r="262" spans="1:21" hidden="1" x14ac:dyDescent="0.25">
      <c r="A262" s="24">
        <f>'240Nm 11mm 0.76m-min'!A63</f>
        <v>5098006</v>
      </c>
      <c r="B262" s="51">
        <f>Table15[[#This Row],[Durata d''esercizio min. Doppie corse]]/(Cycle_max*60*24)</f>
        <v>101.1509126984127</v>
      </c>
      <c r="C262" s="49">
        <f>'240Nm 11mm 0.76m-min'!B63</f>
        <v>1.9850000000000001</v>
      </c>
      <c r="D262" s="24" t="str">
        <f>'240Nm 11mm 0.76m-min'!C63</f>
        <v>Ds14x25</v>
      </c>
      <c r="E262" s="24" t="str">
        <f>'240Nm 11mm 0.76m-min'!D63</f>
        <v>Ds</v>
      </c>
      <c r="F262" s="35">
        <f>'240Nm 11mm 0.76m-min'!E63</f>
        <v>14</v>
      </c>
      <c r="G262" s="14" t="e">
        <f>'240Nm 11mm 0.76m-min'!F63</f>
        <v>#N/A</v>
      </c>
      <c r="H262" s="41">
        <f>'240Nm 11mm 0.76m-min'!G63</f>
        <v>25</v>
      </c>
      <c r="I262" s="24" t="str">
        <f>'240Nm 11mm 0.76m-min'!H63</f>
        <v>J</v>
      </c>
      <c r="J262" s="35">
        <f>'240Nm 11mm 0.76m-min'!I63</f>
        <v>28</v>
      </c>
      <c r="K262" s="35">
        <f>'240Nm 11mm 0.76m-min'!J63</f>
        <v>35</v>
      </c>
      <c r="L262" s="25">
        <f>'240Nm 11mm 0.76m-min'!K63</f>
        <v>24.16</v>
      </c>
      <c r="M262" s="24" t="str">
        <f>'240Nm 11mm 0.76m-min'!L63</f>
        <v>Acciaio inox</v>
      </c>
      <c r="N262" s="25">
        <f>'240Nm 11mm 0.76m-min'!M63</f>
        <v>90.2</v>
      </c>
      <c r="O262" s="37">
        <f>'240Nm 11mm 0.76m-min'!N63</f>
        <v>240</v>
      </c>
      <c r="P262" s="41">
        <f>'240Nm 11mm 0.76m-min'!O63</f>
        <v>11</v>
      </c>
      <c r="Q262" s="46">
        <f>'240Nm 11mm 0.76m-min'!P63</f>
        <v>0.76049999999999995</v>
      </c>
      <c r="R262" s="14">
        <f>'240Nm 11mm 0.76m-min'!Q63</f>
        <v>30.8</v>
      </c>
      <c r="S262" s="26">
        <f>'240Nm 11mm 0.76m-min'!R63</f>
        <v>1</v>
      </c>
      <c r="T262" s="24"/>
      <c r="U262" s="24"/>
    </row>
    <row r="263" spans="1:21" hidden="1" x14ac:dyDescent="0.25">
      <c r="A263" s="24">
        <f>'240Nm 11mm 0.76m-min'!A64</f>
        <v>5098006</v>
      </c>
      <c r="B263" s="51">
        <f>Table15[[#This Row],[Durata d''esercizio min. Doppie corse]]/(Cycle_max*60*24)</f>
        <v>101.1509126984127</v>
      </c>
      <c r="C263" s="49">
        <f>'240Nm 11mm 0.76m-min'!B64</f>
        <v>2.3340000000000001</v>
      </c>
      <c r="D263" s="24" t="str">
        <f>'240Nm 11mm 0.76m-min'!C64</f>
        <v>Ds14x30</v>
      </c>
      <c r="E263" s="24" t="str">
        <f>'240Nm 11mm 0.76m-min'!D64</f>
        <v>Ds</v>
      </c>
      <c r="F263" s="35">
        <f>'240Nm 11mm 0.76m-min'!E64</f>
        <v>14</v>
      </c>
      <c r="G263" s="14" t="e">
        <f>'240Nm 11mm 0.76m-min'!F64</f>
        <v>#N/A</v>
      </c>
      <c r="H263" s="41">
        <f>'240Nm 11mm 0.76m-min'!G64</f>
        <v>30</v>
      </c>
      <c r="I263" s="24" t="str">
        <f>'240Nm 11mm 0.76m-min'!H64</f>
        <v>J</v>
      </c>
      <c r="J263" s="35">
        <f>'240Nm 11mm 0.76m-min'!I64</f>
        <v>28</v>
      </c>
      <c r="K263" s="35">
        <f>'240Nm 11mm 0.76m-min'!J64</f>
        <v>35</v>
      </c>
      <c r="L263" s="25">
        <f>'240Nm 11mm 0.76m-min'!K64</f>
        <v>24.16</v>
      </c>
      <c r="M263" s="24" t="str">
        <f>'240Nm 11mm 0.76m-min'!L64</f>
        <v>Acciaio inox</v>
      </c>
      <c r="N263" s="25">
        <f>'240Nm 11mm 0.76m-min'!M64</f>
        <v>90.2</v>
      </c>
      <c r="O263" s="37">
        <f>'240Nm 11mm 0.76m-min'!N64</f>
        <v>240</v>
      </c>
      <c r="P263" s="41">
        <f>'240Nm 11mm 0.76m-min'!O64</f>
        <v>11</v>
      </c>
      <c r="Q263" s="46">
        <f>'240Nm 11mm 0.76m-min'!P64</f>
        <v>0.76049999999999995</v>
      </c>
      <c r="R263" s="14">
        <f>'240Nm 11mm 0.76m-min'!Q64</f>
        <v>25.666666666666668</v>
      </c>
      <c r="S263" s="26">
        <f>'240Nm 11mm 0.76m-min'!R64</f>
        <v>1</v>
      </c>
      <c r="T263" s="24"/>
      <c r="U263" s="24"/>
    </row>
    <row r="264" spans="1:21" hidden="1" x14ac:dyDescent="0.25">
      <c r="A264" s="24">
        <f>'80Nm 33mm 2.28m-min'!A63</f>
        <v>5069618</v>
      </c>
      <c r="B264" s="51">
        <f>Table15[[#This Row],[Durata d''esercizio min. Doppie corse]]/(Cycle_max*60*24)</f>
        <v>100.58765873015874</v>
      </c>
      <c r="C264" s="49">
        <f>'80Nm 33mm 2.28m-min'!B63</f>
        <v>0.378</v>
      </c>
      <c r="D264" s="24" t="str">
        <f>'80Nm 33mm 2.28m-min'!C63</f>
        <v>Tr20x4</v>
      </c>
      <c r="E264" s="24" t="str">
        <f>'80Nm 33mm 2.28m-min'!D63</f>
        <v>Tr</v>
      </c>
      <c r="F264" s="35">
        <f>'80Nm 33mm 2.28m-min'!E63</f>
        <v>20</v>
      </c>
      <c r="G264" s="14" t="e">
        <f>'80Nm 33mm 2.28m-min'!F63</f>
        <v>#N/A</v>
      </c>
      <c r="H264" s="41">
        <f>'80Nm 33mm 2.28m-min'!G63</f>
        <v>4</v>
      </c>
      <c r="I264" s="24" t="str">
        <f>'80Nm 33mm 2.28m-min'!H63</f>
        <v>J</v>
      </c>
      <c r="J264" s="35">
        <f>'80Nm 33mm 2.28m-min'!I63</f>
        <v>32</v>
      </c>
      <c r="K264" s="35">
        <f>'80Nm 33mm 2.28m-min'!J63</f>
        <v>44</v>
      </c>
      <c r="L264" s="25">
        <f>'80Nm 33mm 2.28m-min'!K63</f>
        <v>15.39</v>
      </c>
      <c r="M264" s="24" t="str">
        <f>'80Nm 33mm 2.28m-min'!L63</f>
        <v>Alluminio</v>
      </c>
      <c r="N264" s="25">
        <f>'80Nm 33mm 2.28m-min'!M63</f>
        <v>255</v>
      </c>
      <c r="O264" s="37">
        <f>'80Nm 33mm 2.28m-min'!N63</f>
        <v>80</v>
      </c>
      <c r="P264" s="41">
        <f>'80Nm 33mm 2.28m-min'!O63</f>
        <v>33</v>
      </c>
      <c r="Q264" s="46">
        <f>'80Nm 33mm 2.28m-min'!P63</f>
        <v>2.2810000000000001</v>
      </c>
      <c r="R264" s="14">
        <f>'80Nm 33mm 2.28m-min'!Q63</f>
        <v>577.5</v>
      </c>
      <c r="S264" s="26">
        <f>'80Nm 33mm 2.28m-min'!R63</f>
        <v>1</v>
      </c>
      <c r="T264" s="24"/>
      <c r="U264" s="24"/>
    </row>
    <row r="265" spans="1:21" hidden="1" x14ac:dyDescent="0.25">
      <c r="A265" s="24">
        <f>'120Nm 22mm 1.52m-min'!A65</f>
        <v>5069618</v>
      </c>
      <c r="B265" s="51">
        <f>Table15[[#This Row],[Durata d''esercizio min. Doppie corse]]/(Cycle_max*60*24)</f>
        <v>100.58765873015874</v>
      </c>
      <c r="C265" s="49">
        <f>'120Nm 22mm 1.52m-min'!B65</f>
        <v>0.53700000000000003</v>
      </c>
      <c r="D265" s="24" t="str">
        <f>'120Nm 22mm 1.52m-min'!C65</f>
        <v>Tr20x4</v>
      </c>
      <c r="E265" s="24" t="str">
        <f>'120Nm 22mm 1.52m-min'!D65</f>
        <v>Tr</v>
      </c>
      <c r="F265" s="35">
        <f>'120Nm 22mm 1.52m-min'!E65</f>
        <v>20</v>
      </c>
      <c r="G265" s="14" t="e">
        <f>'120Nm 22mm 1.52m-min'!F65</f>
        <v>#N/A</v>
      </c>
      <c r="H265" s="41">
        <f>'120Nm 22mm 1.52m-min'!G65</f>
        <v>4</v>
      </c>
      <c r="I265" s="24" t="str">
        <f>'120Nm 22mm 1.52m-min'!H65</f>
        <v>J</v>
      </c>
      <c r="J265" s="35">
        <f>'120Nm 22mm 1.52m-min'!I65</f>
        <v>32</v>
      </c>
      <c r="K265" s="35">
        <f>'120Nm 22mm 1.52m-min'!J65</f>
        <v>44</v>
      </c>
      <c r="L265" s="25">
        <f>'120Nm 22mm 1.52m-min'!K65</f>
        <v>15.39</v>
      </c>
      <c r="M265" s="24" t="str">
        <f>'120Nm 22mm 1.52m-min'!L65</f>
        <v>Alluminio</v>
      </c>
      <c r="N265" s="25">
        <f>'120Nm 22mm 1.52m-min'!M65</f>
        <v>255</v>
      </c>
      <c r="O265" s="37">
        <f>'120Nm 22mm 1.52m-min'!N65</f>
        <v>120</v>
      </c>
      <c r="P265" s="41">
        <f>'120Nm 22mm 1.52m-min'!O65</f>
        <v>22</v>
      </c>
      <c r="Q265" s="46">
        <f>'120Nm 22mm 1.52m-min'!P65</f>
        <v>1.5209999999999999</v>
      </c>
      <c r="R265" s="14">
        <f>'120Nm 22mm 1.52m-min'!Q65</f>
        <v>385</v>
      </c>
      <c r="S265" s="26">
        <f>'120Nm 22mm 1.52m-min'!R65</f>
        <v>1</v>
      </c>
      <c r="T265" s="24"/>
      <c r="U265" s="24"/>
    </row>
    <row r="266" spans="1:21" hidden="1" x14ac:dyDescent="0.25">
      <c r="A266" s="24">
        <f>'240Nm 11mm 0.76m-min'!A65</f>
        <v>5069618</v>
      </c>
      <c r="B266" s="51">
        <f>Table15[[#This Row],[Durata d''esercizio min. Doppie corse]]/(Cycle_max*60*24)</f>
        <v>100.58765873015874</v>
      </c>
      <c r="C266" s="49">
        <f>'240Nm 11mm 0.76m-min'!B65</f>
        <v>1.0149999999999999</v>
      </c>
      <c r="D266" s="24" t="str">
        <f>'240Nm 11mm 0.76m-min'!C65</f>
        <v>Tr20x4</v>
      </c>
      <c r="E266" s="24" t="str">
        <f>'240Nm 11mm 0.76m-min'!D65</f>
        <v>Tr</v>
      </c>
      <c r="F266" s="35">
        <f>'240Nm 11mm 0.76m-min'!E65</f>
        <v>20</v>
      </c>
      <c r="G266" s="14" t="e">
        <f>'240Nm 11mm 0.76m-min'!F65</f>
        <v>#N/A</v>
      </c>
      <c r="H266" s="41">
        <f>'240Nm 11mm 0.76m-min'!G65</f>
        <v>4</v>
      </c>
      <c r="I266" s="24" t="str">
        <f>'240Nm 11mm 0.76m-min'!H65</f>
        <v>J</v>
      </c>
      <c r="J266" s="35">
        <f>'240Nm 11mm 0.76m-min'!I65</f>
        <v>32</v>
      </c>
      <c r="K266" s="35">
        <f>'240Nm 11mm 0.76m-min'!J65</f>
        <v>44</v>
      </c>
      <c r="L266" s="25">
        <f>'240Nm 11mm 0.76m-min'!K65</f>
        <v>15.39</v>
      </c>
      <c r="M266" s="24" t="str">
        <f>'240Nm 11mm 0.76m-min'!L65</f>
        <v>Alluminio</v>
      </c>
      <c r="N266" s="25">
        <f>'240Nm 11mm 0.76m-min'!M65</f>
        <v>255</v>
      </c>
      <c r="O266" s="37">
        <f>'240Nm 11mm 0.76m-min'!N65</f>
        <v>240</v>
      </c>
      <c r="P266" s="41">
        <f>'240Nm 11mm 0.76m-min'!O65</f>
        <v>11</v>
      </c>
      <c r="Q266" s="46">
        <f>'240Nm 11mm 0.76m-min'!P65</f>
        <v>0.76049999999999995</v>
      </c>
      <c r="R266" s="14">
        <f>'240Nm 11mm 0.76m-min'!Q65</f>
        <v>192.5</v>
      </c>
      <c r="S266" s="26">
        <f>'240Nm 11mm 0.76m-min'!R65</f>
        <v>1</v>
      </c>
      <c r="T266" s="24"/>
      <c r="U266" s="24"/>
    </row>
    <row r="267" spans="1:21" hidden="1" x14ac:dyDescent="0.25">
      <c r="A267" s="24">
        <f>'80Nm 33mm 2.28m-min'!A64</f>
        <v>4981668</v>
      </c>
      <c r="B267" s="51">
        <f>Table15[[#This Row],[Durata d''esercizio min. Doppie corse]]/(Cycle_max*60*24)</f>
        <v>98.842619047619053</v>
      </c>
      <c r="C267" s="49">
        <f>'80Nm 33mm 2.28m-min'!B64</f>
        <v>0.44600000000000001</v>
      </c>
      <c r="D267" s="24" t="str">
        <f>'80Nm 33mm 2.28m-min'!C64</f>
        <v>Tr20x8P4</v>
      </c>
      <c r="E267" s="24" t="str">
        <f>'80Nm 33mm 2.28m-min'!D64</f>
        <v>Tr</v>
      </c>
      <c r="F267" s="35">
        <f>'80Nm 33mm 2.28m-min'!E64</f>
        <v>20</v>
      </c>
      <c r="G267" s="14">
        <f>'80Nm 33mm 2.28m-min'!F64</f>
        <v>8</v>
      </c>
      <c r="H267" s="41">
        <f>'80Nm 33mm 2.28m-min'!G64</f>
        <v>4</v>
      </c>
      <c r="I267" s="24" t="str">
        <f>'80Nm 33mm 2.28m-min'!H64</f>
        <v>J</v>
      </c>
      <c r="J267" s="35">
        <f>'80Nm 33mm 2.28m-min'!I64</f>
        <v>32</v>
      </c>
      <c r="K267" s="35">
        <f>'80Nm 33mm 2.28m-min'!J64</f>
        <v>44</v>
      </c>
      <c r="L267" s="25">
        <f>'80Nm 33mm 2.28m-min'!K64</f>
        <v>20.45</v>
      </c>
      <c r="M267" s="24" t="str">
        <f>'80Nm 33mm 2.28m-min'!L64</f>
        <v>Acciaio inox</v>
      </c>
      <c r="N267" s="25">
        <f>'80Nm 33mm 2.28m-min'!M64</f>
        <v>147.88999999999999</v>
      </c>
      <c r="O267" s="37">
        <f>'80Nm 33mm 2.28m-min'!N64</f>
        <v>80</v>
      </c>
      <c r="P267" s="41">
        <f>'80Nm 33mm 2.28m-min'!O64</f>
        <v>33</v>
      </c>
      <c r="Q267" s="46">
        <f>'80Nm 33mm 2.28m-min'!P64</f>
        <v>2.2810000000000001</v>
      </c>
      <c r="R267" s="14">
        <f>'80Nm 33mm 2.28m-min'!Q64</f>
        <v>577.5</v>
      </c>
      <c r="S267" s="26">
        <f>'80Nm 33mm 2.28m-min'!R64</f>
        <v>1</v>
      </c>
      <c r="T267" s="24"/>
      <c r="U267" s="24"/>
    </row>
    <row r="268" spans="1:21" hidden="1" x14ac:dyDescent="0.25">
      <c r="A268" s="24">
        <f>'120Nm 22mm 1.52m-min'!A66</f>
        <v>4981668</v>
      </c>
      <c r="B268" s="51">
        <f>Table15[[#This Row],[Durata d''esercizio min. Doppie corse]]/(Cycle_max*60*24)</f>
        <v>98.842619047619053</v>
      </c>
      <c r="C268" s="49">
        <f>'120Nm 22mm 1.52m-min'!B66</f>
        <v>0.63900000000000001</v>
      </c>
      <c r="D268" s="24" t="str">
        <f>'120Nm 22mm 1.52m-min'!C66</f>
        <v>Tr20x8P4</v>
      </c>
      <c r="E268" s="24" t="str">
        <f>'120Nm 22mm 1.52m-min'!D66</f>
        <v>Tr</v>
      </c>
      <c r="F268" s="35">
        <f>'120Nm 22mm 1.52m-min'!E66</f>
        <v>20</v>
      </c>
      <c r="G268" s="14">
        <f>'120Nm 22mm 1.52m-min'!F66</f>
        <v>8</v>
      </c>
      <c r="H268" s="41">
        <f>'120Nm 22mm 1.52m-min'!G66</f>
        <v>4</v>
      </c>
      <c r="I268" s="24" t="str">
        <f>'120Nm 22mm 1.52m-min'!H66</f>
        <v>J</v>
      </c>
      <c r="J268" s="35">
        <f>'120Nm 22mm 1.52m-min'!I66</f>
        <v>32</v>
      </c>
      <c r="K268" s="35">
        <f>'120Nm 22mm 1.52m-min'!J66</f>
        <v>44</v>
      </c>
      <c r="L268" s="25">
        <f>'120Nm 22mm 1.52m-min'!K66</f>
        <v>20.45</v>
      </c>
      <c r="M268" s="24" t="str">
        <f>'120Nm 22mm 1.52m-min'!L66</f>
        <v>Acciaio inox</v>
      </c>
      <c r="N268" s="25">
        <f>'120Nm 22mm 1.52m-min'!M66</f>
        <v>147.88999999999999</v>
      </c>
      <c r="O268" s="37">
        <f>'120Nm 22mm 1.52m-min'!N66</f>
        <v>120</v>
      </c>
      <c r="P268" s="41">
        <f>'120Nm 22mm 1.52m-min'!O66</f>
        <v>22</v>
      </c>
      <c r="Q268" s="46">
        <f>'120Nm 22mm 1.52m-min'!P66</f>
        <v>1.5209999999999999</v>
      </c>
      <c r="R268" s="14">
        <f>'120Nm 22mm 1.52m-min'!Q66</f>
        <v>385</v>
      </c>
      <c r="S268" s="26">
        <f>'120Nm 22mm 1.52m-min'!R66</f>
        <v>1</v>
      </c>
      <c r="T268" s="24"/>
      <c r="U268" s="24"/>
    </row>
    <row r="269" spans="1:21" hidden="1" x14ac:dyDescent="0.25">
      <c r="A269" s="24">
        <f>'240Nm 11mm 0.76m-min'!A66</f>
        <v>4981668</v>
      </c>
      <c r="B269" s="51">
        <f>Table15[[#This Row],[Durata d''esercizio min. Doppie corse]]/(Cycle_max*60*24)</f>
        <v>98.842619047619053</v>
      </c>
      <c r="C269" s="49">
        <f>'240Nm 11mm 0.76m-min'!B66</f>
        <v>1.2170000000000001</v>
      </c>
      <c r="D269" s="24" t="str">
        <f>'240Nm 11mm 0.76m-min'!C66</f>
        <v>Tr20x8P4</v>
      </c>
      <c r="E269" s="24" t="str">
        <f>'240Nm 11mm 0.76m-min'!D66</f>
        <v>Tr</v>
      </c>
      <c r="F269" s="35">
        <f>'240Nm 11mm 0.76m-min'!E66</f>
        <v>20</v>
      </c>
      <c r="G269" s="14">
        <f>'240Nm 11mm 0.76m-min'!F66</f>
        <v>8</v>
      </c>
      <c r="H269" s="41">
        <f>'240Nm 11mm 0.76m-min'!G66</f>
        <v>4</v>
      </c>
      <c r="I269" s="24" t="str">
        <f>'240Nm 11mm 0.76m-min'!H66</f>
        <v>J</v>
      </c>
      <c r="J269" s="35">
        <f>'240Nm 11mm 0.76m-min'!I66</f>
        <v>32</v>
      </c>
      <c r="K269" s="35">
        <f>'240Nm 11mm 0.76m-min'!J66</f>
        <v>44</v>
      </c>
      <c r="L269" s="25">
        <f>'240Nm 11mm 0.76m-min'!K66</f>
        <v>20.45</v>
      </c>
      <c r="M269" s="24" t="str">
        <f>'240Nm 11mm 0.76m-min'!L66</f>
        <v>Acciaio inox</v>
      </c>
      <c r="N269" s="25">
        <f>'240Nm 11mm 0.76m-min'!M66</f>
        <v>147.88999999999999</v>
      </c>
      <c r="O269" s="37">
        <f>'240Nm 11mm 0.76m-min'!N66</f>
        <v>240</v>
      </c>
      <c r="P269" s="41">
        <f>'240Nm 11mm 0.76m-min'!O66</f>
        <v>11</v>
      </c>
      <c r="Q269" s="46">
        <f>'240Nm 11mm 0.76m-min'!P66</f>
        <v>0.76049999999999995</v>
      </c>
      <c r="R269" s="14">
        <f>'240Nm 11mm 0.76m-min'!Q66</f>
        <v>192.5</v>
      </c>
      <c r="S269" s="26">
        <f>'240Nm 11mm 0.76m-min'!R66</f>
        <v>1</v>
      </c>
      <c r="T269" s="24"/>
      <c r="U269" s="24"/>
    </row>
    <row r="270" spans="1:21" hidden="1" x14ac:dyDescent="0.25">
      <c r="A270" s="24">
        <f>'80Nm 33mm 2.28m-min'!A65</f>
        <v>4980101</v>
      </c>
      <c r="B270" s="51">
        <f>Table15[[#This Row],[Durata d''esercizio min. Doppie corse]]/(Cycle_max*60*24)</f>
        <v>98.811527777777783</v>
      </c>
      <c r="C270" s="49">
        <f>'80Nm 33mm 2.28m-min'!B65</f>
        <v>1.0860000000000001</v>
      </c>
      <c r="D270" s="24" t="str">
        <f>'80Nm 33mm 2.28m-min'!C65</f>
        <v>Ds14x406</v>
      </c>
      <c r="E270" s="24" t="str">
        <f>'80Nm 33mm 2.28m-min'!D65</f>
        <v>Ds</v>
      </c>
      <c r="F270" s="35">
        <f>'80Nm 33mm 2.28m-min'!E65</f>
        <v>14</v>
      </c>
      <c r="G270" s="14" t="e">
        <f>'80Nm 33mm 2.28m-min'!F65</f>
        <v>#N/A</v>
      </c>
      <c r="H270" s="41">
        <f>'80Nm 33mm 2.28m-min'!G65</f>
        <v>406</v>
      </c>
      <c r="I270" s="24" t="str">
        <f>'80Nm 33mm 2.28m-min'!H65</f>
        <v>J</v>
      </c>
      <c r="J270" s="35">
        <f>'80Nm 33mm 2.28m-min'!I65</f>
        <v>28</v>
      </c>
      <c r="K270" s="35">
        <f>'80Nm 33mm 2.28m-min'!J65</f>
        <v>35</v>
      </c>
      <c r="L270" s="25" t="str">
        <f>'80Nm 33mm 2.28m-min'!K65</f>
        <v>Su richiesta</v>
      </c>
      <c r="M270" s="24" t="str">
        <f>'80Nm 33mm 2.28m-min'!L65</f>
        <v>Acciaio inox</v>
      </c>
      <c r="N270" s="25">
        <f>'80Nm 33mm 2.28m-min'!M65</f>
        <v>95.12</v>
      </c>
      <c r="O270" s="37">
        <f>'80Nm 33mm 2.28m-min'!N65</f>
        <v>80</v>
      </c>
      <c r="P270" s="41">
        <f>'80Nm 33mm 2.28m-min'!O65</f>
        <v>33</v>
      </c>
      <c r="Q270" s="46">
        <f>'80Nm 33mm 2.28m-min'!P65</f>
        <v>2.2810000000000001</v>
      </c>
      <c r="R270" s="14">
        <f>'80Nm 33mm 2.28m-min'!Q65</f>
        <v>5.6896551724137927</v>
      </c>
      <c r="S270" s="26">
        <f>'80Nm 33mm 2.28m-min'!R65</f>
        <v>1</v>
      </c>
      <c r="T270" s="24"/>
      <c r="U270" s="24"/>
    </row>
    <row r="271" spans="1:21" hidden="1" x14ac:dyDescent="0.25">
      <c r="A271" s="24">
        <f>'120Nm 22mm 1.52m-min'!A67</f>
        <v>4980101</v>
      </c>
      <c r="B271" s="51">
        <f>Table15[[#This Row],[Durata d''esercizio min. Doppie corse]]/(Cycle_max*60*24)</f>
        <v>98.811527777777783</v>
      </c>
      <c r="C271" s="49">
        <f>'120Nm 22mm 1.52m-min'!B67</f>
        <v>1.5980000000000001</v>
      </c>
      <c r="D271" s="24" t="str">
        <f>'120Nm 22mm 1.52m-min'!C67</f>
        <v>Ds14x406</v>
      </c>
      <c r="E271" s="24" t="str">
        <f>'120Nm 22mm 1.52m-min'!D67</f>
        <v>Ds</v>
      </c>
      <c r="F271" s="35">
        <f>'120Nm 22mm 1.52m-min'!E67</f>
        <v>14</v>
      </c>
      <c r="G271" s="14" t="e">
        <f>'120Nm 22mm 1.52m-min'!F67</f>
        <v>#N/A</v>
      </c>
      <c r="H271" s="41">
        <f>'120Nm 22mm 1.52m-min'!G67</f>
        <v>406</v>
      </c>
      <c r="I271" s="24" t="str">
        <f>'120Nm 22mm 1.52m-min'!H67</f>
        <v>J</v>
      </c>
      <c r="J271" s="35">
        <f>'120Nm 22mm 1.52m-min'!I67</f>
        <v>28</v>
      </c>
      <c r="K271" s="35">
        <f>'120Nm 22mm 1.52m-min'!J67</f>
        <v>35</v>
      </c>
      <c r="L271" s="25" t="str">
        <f>'120Nm 22mm 1.52m-min'!K67</f>
        <v>Su richiesta</v>
      </c>
      <c r="M271" s="24" t="str">
        <f>'120Nm 22mm 1.52m-min'!L67</f>
        <v>Acciaio inox</v>
      </c>
      <c r="N271" s="25">
        <f>'120Nm 22mm 1.52m-min'!M67</f>
        <v>95.12</v>
      </c>
      <c r="O271" s="37">
        <f>'120Nm 22mm 1.52m-min'!N67</f>
        <v>120</v>
      </c>
      <c r="P271" s="41">
        <f>'120Nm 22mm 1.52m-min'!O67</f>
        <v>22</v>
      </c>
      <c r="Q271" s="46">
        <f>'120Nm 22mm 1.52m-min'!P67</f>
        <v>1.5209999999999999</v>
      </c>
      <c r="R271" s="14">
        <f>'120Nm 22mm 1.52m-min'!Q67</f>
        <v>3.7931034482758621</v>
      </c>
      <c r="S271" s="26">
        <f>'120Nm 22mm 1.52m-min'!R67</f>
        <v>1</v>
      </c>
      <c r="T271" s="24"/>
      <c r="U271" s="24"/>
    </row>
    <row r="272" spans="1:21" hidden="1" x14ac:dyDescent="0.25">
      <c r="A272" s="24">
        <f>'240Nm 11mm 0.76m-min'!A67</f>
        <v>4980101</v>
      </c>
      <c r="B272" s="51">
        <f>Table15[[#This Row],[Durata d''esercizio min. Doppie corse]]/(Cycle_max*60*24)</f>
        <v>98.811527777777783</v>
      </c>
      <c r="C272" s="49">
        <f>'240Nm 11mm 0.76m-min'!B67</f>
        <v>3.137</v>
      </c>
      <c r="D272" s="24" t="str">
        <f>'240Nm 11mm 0.76m-min'!C67</f>
        <v>Ds14x406</v>
      </c>
      <c r="E272" s="24" t="str">
        <f>'240Nm 11mm 0.76m-min'!D67</f>
        <v>Ds</v>
      </c>
      <c r="F272" s="35">
        <f>'240Nm 11mm 0.76m-min'!E67</f>
        <v>14</v>
      </c>
      <c r="G272" s="14" t="e">
        <f>'240Nm 11mm 0.76m-min'!F67</f>
        <v>#N/A</v>
      </c>
      <c r="H272" s="41">
        <f>'240Nm 11mm 0.76m-min'!G67</f>
        <v>406</v>
      </c>
      <c r="I272" s="24" t="str">
        <f>'240Nm 11mm 0.76m-min'!H67</f>
        <v>J</v>
      </c>
      <c r="J272" s="35">
        <f>'240Nm 11mm 0.76m-min'!I67</f>
        <v>28</v>
      </c>
      <c r="K272" s="35">
        <f>'240Nm 11mm 0.76m-min'!J67</f>
        <v>35</v>
      </c>
      <c r="L272" s="25" t="str">
        <f>'240Nm 11mm 0.76m-min'!K67</f>
        <v>Su richiesta</v>
      </c>
      <c r="M272" s="24" t="str">
        <f>'240Nm 11mm 0.76m-min'!L67</f>
        <v>Acciaio inox</v>
      </c>
      <c r="N272" s="25">
        <f>'240Nm 11mm 0.76m-min'!M67</f>
        <v>95.12</v>
      </c>
      <c r="O272" s="37">
        <f>'240Nm 11mm 0.76m-min'!N67</f>
        <v>240</v>
      </c>
      <c r="P272" s="41">
        <f>'240Nm 11mm 0.76m-min'!O67</f>
        <v>11</v>
      </c>
      <c r="Q272" s="46">
        <f>'240Nm 11mm 0.76m-min'!P67</f>
        <v>0.76049999999999995</v>
      </c>
      <c r="R272" s="14">
        <f>'240Nm 11mm 0.76m-min'!Q67</f>
        <v>1.896551724137931</v>
      </c>
      <c r="S272" s="26">
        <f>'240Nm 11mm 0.76m-min'!R67</f>
        <v>1</v>
      </c>
      <c r="T272" s="24"/>
      <c r="U272" s="24"/>
    </row>
    <row r="273" spans="1:21" hidden="1" x14ac:dyDescent="0.25">
      <c r="A273" s="24">
        <f>'80Nm 33mm 2.28m-min'!A66</f>
        <v>4835636</v>
      </c>
      <c r="B273" s="51">
        <f>Table15[[#This Row],[Durata d''esercizio min. Doppie corse]]/(Cycle_max*60*24)</f>
        <v>95.945158730158724</v>
      </c>
      <c r="C273" s="49">
        <f>'80Nm 33mm 2.28m-min'!B66</f>
        <v>0.378</v>
      </c>
      <c r="D273" s="24" t="str">
        <f>'80Nm 33mm 2.28m-min'!C66</f>
        <v>Tr20x4</v>
      </c>
      <c r="E273" s="24" t="str">
        <f>'80Nm 33mm 2.28m-min'!D66</f>
        <v>Tr</v>
      </c>
      <c r="F273" s="35">
        <f>'80Nm 33mm 2.28m-min'!E66</f>
        <v>20</v>
      </c>
      <c r="G273" s="14" t="e">
        <f>'80Nm 33mm 2.28m-min'!F66</f>
        <v>#N/A</v>
      </c>
      <c r="H273" s="41">
        <f>'80Nm 33mm 2.28m-min'!G66</f>
        <v>4</v>
      </c>
      <c r="I273" s="24" t="str">
        <f>'80Nm 33mm 2.28m-min'!H66</f>
        <v>W300</v>
      </c>
      <c r="J273" s="35">
        <f>'80Nm 33mm 2.28m-min'!I66</f>
        <v>32</v>
      </c>
      <c r="K273" s="35">
        <f>'80Nm 33mm 2.28m-min'!J66</f>
        <v>44</v>
      </c>
      <c r="L273" s="25">
        <f>'80Nm 33mm 2.28m-min'!K66</f>
        <v>21.67</v>
      </c>
      <c r="M273" s="24" t="str">
        <f>'80Nm 33mm 2.28m-min'!L66</f>
        <v>Alluminio</v>
      </c>
      <c r="N273" s="25">
        <f>'80Nm 33mm 2.28m-min'!M66</f>
        <v>255</v>
      </c>
      <c r="O273" s="37">
        <f>'80Nm 33mm 2.28m-min'!N66</f>
        <v>80</v>
      </c>
      <c r="P273" s="41">
        <f>'80Nm 33mm 2.28m-min'!O66</f>
        <v>33</v>
      </c>
      <c r="Q273" s="46">
        <f>'80Nm 33mm 2.28m-min'!P66</f>
        <v>2.2810000000000001</v>
      </c>
      <c r="R273" s="14">
        <f>'80Nm 33mm 2.28m-min'!Q66</f>
        <v>577.5</v>
      </c>
      <c r="S273" s="26">
        <f>'80Nm 33mm 2.28m-min'!R66</f>
        <v>1</v>
      </c>
      <c r="T273" s="24"/>
      <c r="U273" s="24"/>
    </row>
    <row r="274" spans="1:21" hidden="1" x14ac:dyDescent="0.25">
      <c r="A274" s="24">
        <f>'120Nm 22mm 1.52m-min'!A68</f>
        <v>4835636</v>
      </c>
      <c r="B274" s="51">
        <f>Table15[[#This Row],[Durata d''esercizio min. Doppie corse]]/(Cycle_max*60*24)</f>
        <v>95.945158730158724</v>
      </c>
      <c r="C274" s="49">
        <f>'120Nm 22mm 1.52m-min'!B68</f>
        <v>0.53700000000000003</v>
      </c>
      <c r="D274" s="24" t="str">
        <f>'120Nm 22mm 1.52m-min'!C68</f>
        <v>Tr20x4</v>
      </c>
      <c r="E274" s="24" t="str">
        <f>'120Nm 22mm 1.52m-min'!D68</f>
        <v>Tr</v>
      </c>
      <c r="F274" s="35">
        <f>'120Nm 22mm 1.52m-min'!E68</f>
        <v>20</v>
      </c>
      <c r="G274" s="14" t="e">
        <f>'120Nm 22mm 1.52m-min'!F68</f>
        <v>#N/A</v>
      </c>
      <c r="H274" s="41">
        <f>'120Nm 22mm 1.52m-min'!G68</f>
        <v>4</v>
      </c>
      <c r="I274" s="24" t="str">
        <f>'120Nm 22mm 1.52m-min'!H68</f>
        <v>W300</v>
      </c>
      <c r="J274" s="35">
        <f>'120Nm 22mm 1.52m-min'!I68</f>
        <v>32</v>
      </c>
      <c r="K274" s="35">
        <f>'120Nm 22mm 1.52m-min'!J68</f>
        <v>44</v>
      </c>
      <c r="L274" s="25">
        <f>'120Nm 22mm 1.52m-min'!K68</f>
        <v>21.67</v>
      </c>
      <c r="M274" s="24" t="str">
        <f>'120Nm 22mm 1.52m-min'!L68</f>
        <v>Alluminio</v>
      </c>
      <c r="N274" s="25">
        <f>'120Nm 22mm 1.52m-min'!M68</f>
        <v>255</v>
      </c>
      <c r="O274" s="37">
        <f>'120Nm 22mm 1.52m-min'!N68</f>
        <v>120</v>
      </c>
      <c r="P274" s="41">
        <f>'120Nm 22mm 1.52m-min'!O68</f>
        <v>22</v>
      </c>
      <c r="Q274" s="46">
        <f>'120Nm 22mm 1.52m-min'!P68</f>
        <v>1.5209999999999999</v>
      </c>
      <c r="R274" s="14">
        <f>'120Nm 22mm 1.52m-min'!Q68</f>
        <v>385</v>
      </c>
      <c r="S274" s="26">
        <f>'120Nm 22mm 1.52m-min'!R68</f>
        <v>1</v>
      </c>
      <c r="T274" s="24"/>
      <c r="U274" s="24"/>
    </row>
    <row r="275" spans="1:21" hidden="1" x14ac:dyDescent="0.25">
      <c r="A275" s="24">
        <f>'240Nm 11mm 0.76m-min'!A68</f>
        <v>4835636</v>
      </c>
      <c r="B275" s="51">
        <f>Table15[[#This Row],[Durata d''esercizio min. Doppie corse]]/(Cycle_max*60*24)</f>
        <v>95.945158730158724</v>
      </c>
      <c r="C275" s="49">
        <f>'240Nm 11mm 0.76m-min'!B68</f>
        <v>1.0149999999999999</v>
      </c>
      <c r="D275" s="24" t="str">
        <f>'240Nm 11mm 0.76m-min'!C68</f>
        <v>Tr20x4</v>
      </c>
      <c r="E275" s="24" t="str">
        <f>'240Nm 11mm 0.76m-min'!D68</f>
        <v>Tr</v>
      </c>
      <c r="F275" s="35">
        <f>'240Nm 11mm 0.76m-min'!E68</f>
        <v>20</v>
      </c>
      <c r="G275" s="14" t="e">
        <f>'240Nm 11mm 0.76m-min'!F68</f>
        <v>#N/A</v>
      </c>
      <c r="H275" s="41">
        <f>'240Nm 11mm 0.76m-min'!G68</f>
        <v>4</v>
      </c>
      <c r="I275" s="24" t="str">
        <f>'240Nm 11mm 0.76m-min'!H68</f>
        <v>W300</v>
      </c>
      <c r="J275" s="35">
        <f>'240Nm 11mm 0.76m-min'!I68</f>
        <v>32</v>
      </c>
      <c r="K275" s="35">
        <f>'240Nm 11mm 0.76m-min'!J68</f>
        <v>44</v>
      </c>
      <c r="L275" s="25">
        <f>'240Nm 11mm 0.76m-min'!K68</f>
        <v>21.67</v>
      </c>
      <c r="M275" s="24" t="str">
        <f>'240Nm 11mm 0.76m-min'!L68</f>
        <v>Alluminio</v>
      </c>
      <c r="N275" s="25">
        <f>'240Nm 11mm 0.76m-min'!M68</f>
        <v>255</v>
      </c>
      <c r="O275" s="37">
        <f>'240Nm 11mm 0.76m-min'!N68</f>
        <v>240</v>
      </c>
      <c r="P275" s="41">
        <f>'240Nm 11mm 0.76m-min'!O68</f>
        <v>11</v>
      </c>
      <c r="Q275" s="46">
        <f>'240Nm 11mm 0.76m-min'!P68</f>
        <v>0.76049999999999995</v>
      </c>
      <c r="R275" s="14">
        <f>'240Nm 11mm 0.76m-min'!Q68</f>
        <v>192.5</v>
      </c>
      <c r="S275" s="26">
        <f>'240Nm 11mm 0.76m-min'!R68</f>
        <v>1</v>
      </c>
      <c r="T275" s="24"/>
      <c r="U275" s="24"/>
    </row>
    <row r="276" spans="1:21" hidden="1" x14ac:dyDescent="0.25">
      <c r="A276" s="24">
        <f>'80Nm 33mm 2.28m-min'!A67</f>
        <v>4744446</v>
      </c>
      <c r="B276" s="51">
        <f>Table15[[#This Row],[Durata d''esercizio min. Doppie corse]]/(Cycle_max*60*24)</f>
        <v>94.135833333333338</v>
      </c>
      <c r="C276" s="49">
        <f>'80Nm 33mm 2.28m-min'!B67</f>
        <v>0.44600000000000001</v>
      </c>
      <c r="D276" s="24" t="str">
        <f>'80Nm 33mm 2.28m-min'!C67</f>
        <v>Tr20x8P4</v>
      </c>
      <c r="E276" s="24" t="str">
        <f>'80Nm 33mm 2.28m-min'!D67</f>
        <v>Tr</v>
      </c>
      <c r="F276" s="35">
        <f>'80Nm 33mm 2.28m-min'!E67</f>
        <v>20</v>
      </c>
      <c r="G276" s="14">
        <f>'80Nm 33mm 2.28m-min'!F67</f>
        <v>8</v>
      </c>
      <c r="H276" s="41">
        <f>'80Nm 33mm 2.28m-min'!G67</f>
        <v>4</v>
      </c>
      <c r="I276" s="24" t="str">
        <f>'80Nm 33mm 2.28m-min'!H67</f>
        <v>W300</v>
      </c>
      <c r="J276" s="35">
        <f>'80Nm 33mm 2.28m-min'!I67</f>
        <v>32</v>
      </c>
      <c r="K276" s="35">
        <f>'80Nm 33mm 2.28m-min'!J67</f>
        <v>44</v>
      </c>
      <c r="L276" s="25">
        <f>'80Nm 33mm 2.28m-min'!K67</f>
        <v>27.29</v>
      </c>
      <c r="M276" s="24" t="str">
        <f>'80Nm 33mm 2.28m-min'!L67</f>
        <v>Acciaio inox</v>
      </c>
      <c r="N276" s="25">
        <f>'80Nm 33mm 2.28m-min'!M67</f>
        <v>147.88999999999999</v>
      </c>
      <c r="O276" s="37">
        <f>'80Nm 33mm 2.28m-min'!N67</f>
        <v>80</v>
      </c>
      <c r="P276" s="41">
        <f>'80Nm 33mm 2.28m-min'!O67</f>
        <v>33</v>
      </c>
      <c r="Q276" s="46">
        <f>'80Nm 33mm 2.28m-min'!P67</f>
        <v>2.2810000000000001</v>
      </c>
      <c r="R276" s="14">
        <f>'80Nm 33mm 2.28m-min'!Q67</f>
        <v>577.5</v>
      </c>
      <c r="S276" s="26">
        <f>'80Nm 33mm 2.28m-min'!R67</f>
        <v>1</v>
      </c>
      <c r="T276" s="24"/>
      <c r="U276" s="24"/>
    </row>
    <row r="277" spans="1:21" hidden="1" x14ac:dyDescent="0.25">
      <c r="A277" s="24">
        <f>'120Nm 22mm 1.52m-min'!A69</f>
        <v>4744446</v>
      </c>
      <c r="B277" s="51">
        <f>Table15[[#This Row],[Durata d''esercizio min. Doppie corse]]/(Cycle_max*60*24)</f>
        <v>94.135833333333338</v>
      </c>
      <c r="C277" s="49">
        <f>'120Nm 22mm 1.52m-min'!B69</f>
        <v>0.63900000000000001</v>
      </c>
      <c r="D277" s="24" t="str">
        <f>'120Nm 22mm 1.52m-min'!C69</f>
        <v>Tr20x8P4</v>
      </c>
      <c r="E277" s="24" t="str">
        <f>'120Nm 22mm 1.52m-min'!D69</f>
        <v>Tr</v>
      </c>
      <c r="F277" s="35">
        <f>'120Nm 22mm 1.52m-min'!E69</f>
        <v>20</v>
      </c>
      <c r="G277" s="14">
        <f>'120Nm 22mm 1.52m-min'!F69</f>
        <v>8</v>
      </c>
      <c r="H277" s="41">
        <f>'120Nm 22mm 1.52m-min'!G69</f>
        <v>4</v>
      </c>
      <c r="I277" s="24" t="str">
        <f>'120Nm 22mm 1.52m-min'!H69</f>
        <v>W300</v>
      </c>
      <c r="J277" s="35">
        <f>'120Nm 22mm 1.52m-min'!I69</f>
        <v>32</v>
      </c>
      <c r="K277" s="35">
        <f>'120Nm 22mm 1.52m-min'!J69</f>
        <v>44</v>
      </c>
      <c r="L277" s="25">
        <f>'120Nm 22mm 1.52m-min'!K69</f>
        <v>27.29</v>
      </c>
      <c r="M277" s="24" t="str">
        <f>'120Nm 22mm 1.52m-min'!L69</f>
        <v>Acciaio inox</v>
      </c>
      <c r="N277" s="25">
        <f>'120Nm 22mm 1.52m-min'!M69</f>
        <v>147.88999999999999</v>
      </c>
      <c r="O277" s="37">
        <f>'120Nm 22mm 1.52m-min'!N69</f>
        <v>120</v>
      </c>
      <c r="P277" s="41">
        <f>'120Nm 22mm 1.52m-min'!O69</f>
        <v>22</v>
      </c>
      <c r="Q277" s="46">
        <f>'120Nm 22mm 1.52m-min'!P69</f>
        <v>1.5209999999999999</v>
      </c>
      <c r="R277" s="14">
        <f>'120Nm 22mm 1.52m-min'!Q69</f>
        <v>385</v>
      </c>
      <c r="S277" s="26">
        <f>'120Nm 22mm 1.52m-min'!R69</f>
        <v>1</v>
      </c>
      <c r="T277" s="24"/>
      <c r="U277" s="24"/>
    </row>
    <row r="278" spans="1:21" hidden="1" x14ac:dyDescent="0.25">
      <c r="A278" s="24">
        <f>'240Nm 11mm 0.76m-min'!A69</f>
        <v>4744446</v>
      </c>
      <c r="B278" s="51">
        <f>Table15[[#This Row],[Durata d''esercizio min. Doppie corse]]/(Cycle_max*60*24)</f>
        <v>94.135833333333338</v>
      </c>
      <c r="C278" s="49">
        <f>'240Nm 11mm 0.76m-min'!B69</f>
        <v>1.2170000000000001</v>
      </c>
      <c r="D278" s="24" t="str">
        <f>'240Nm 11mm 0.76m-min'!C69</f>
        <v>Tr20x8P4</v>
      </c>
      <c r="E278" s="24" t="str">
        <f>'240Nm 11mm 0.76m-min'!D69</f>
        <v>Tr</v>
      </c>
      <c r="F278" s="35">
        <f>'240Nm 11mm 0.76m-min'!E69</f>
        <v>20</v>
      </c>
      <c r="G278" s="14">
        <f>'240Nm 11mm 0.76m-min'!F69</f>
        <v>8</v>
      </c>
      <c r="H278" s="41">
        <f>'240Nm 11mm 0.76m-min'!G69</f>
        <v>4</v>
      </c>
      <c r="I278" s="24" t="str">
        <f>'240Nm 11mm 0.76m-min'!H69</f>
        <v>W300</v>
      </c>
      <c r="J278" s="35">
        <f>'240Nm 11mm 0.76m-min'!I69</f>
        <v>32</v>
      </c>
      <c r="K278" s="35">
        <f>'240Nm 11mm 0.76m-min'!J69</f>
        <v>44</v>
      </c>
      <c r="L278" s="25">
        <f>'240Nm 11mm 0.76m-min'!K69</f>
        <v>27.29</v>
      </c>
      <c r="M278" s="24" t="str">
        <f>'240Nm 11mm 0.76m-min'!L69</f>
        <v>Acciaio inox</v>
      </c>
      <c r="N278" s="25">
        <f>'240Nm 11mm 0.76m-min'!M69</f>
        <v>147.88999999999999</v>
      </c>
      <c r="O278" s="37">
        <f>'240Nm 11mm 0.76m-min'!N69</f>
        <v>240</v>
      </c>
      <c r="P278" s="41">
        <f>'240Nm 11mm 0.76m-min'!O69</f>
        <v>11</v>
      </c>
      <c r="Q278" s="46">
        <f>'240Nm 11mm 0.76m-min'!P69</f>
        <v>0.76049999999999995</v>
      </c>
      <c r="R278" s="14">
        <f>'240Nm 11mm 0.76m-min'!Q69</f>
        <v>192.5</v>
      </c>
      <c r="S278" s="26">
        <f>'240Nm 11mm 0.76m-min'!R69</f>
        <v>1</v>
      </c>
      <c r="T278" s="24"/>
      <c r="U278" s="24"/>
    </row>
    <row r="279" spans="1:21" hidden="1" x14ac:dyDescent="0.25">
      <c r="A279" s="24">
        <f>'80Nm 33mm 2.28m-min'!A68</f>
        <v>4691289</v>
      </c>
      <c r="B279" s="51">
        <f>Table15[[#This Row],[Durata d''esercizio min. Doppie corse]]/(Cycle_max*60*24)</f>
        <v>93.081130952380946</v>
      </c>
      <c r="C279" s="49">
        <f>'80Nm 33mm 2.28m-min'!B68</f>
        <v>0.378</v>
      </c>
      <c r="D279" s="24" t="str">
        <f>'80Nm 33mm 2.28m-min'!C68</f>
        <v>Tr20x4</v>
      </c>
      <c r="E279" s="24" t="str">
        <f>'80Nm 33mm 2.28m-min'!D68</f>
        <v>Tr</v>
      </c>
      <c r="F279" s="35">
        <f>'80Nm 33mm 2.28m-min'!E68</f>
        <v>20</v>
      </c>
      <c r="G279" s="14" t="e">
        <f>'80Nm 33mm 2.28m-min'!F68</f>
        <v>#N/A</v>
      </c>
      <c r="H279" s="41">
        <f>'80Nm 33mm 2.28m-min'!G68</f>
        <v>4</v>
      </c>
      <c r="I279" s="24" t="str">
        <f>'80Nm 33mm 2.28m-min'!H68</f>
        <v>R</v>
      </c>
      <c r="J279" s="35">
        <f>'80Nm 33mm 2.28m-min'!I68</f>
        <v>32</v>
      </c>
      <c r="K279" s="35">
        <f>'80Nm 33mm 2.28m-min'!J68</f>
        <v>44</v>
      </c>
      <c r="L279" s="25">
        <f>'80Nm 33mm 2.28m-min'!K68</f>
        <v>12.68</v>
      </c>
      <c r="M279" s="24" t="str">
        <f>'80Nm 33mm 2.28m-min'!L68</f>
        <v>Alluminio</v>
      </c>
      <c r="N279" s="25">
        <f>'80Nm 33mm 2.28m-min'!M68</f>
        <v>255</v>
      </c>
      <c r="O279" s="37">
        <f>'80Nm 33mm 2.28m-min'!N68</f>
        <v>80</v>
      </c>
      <c r="P279" s="41">
        <f>'80Nm 33mm 2.28m-min'!O68</f>
        <v>33</v>
      </c>
      <c r="Q279" s="46">
        <f>'80Nm 33mm 2.28m-min'!P68</f>
        <v>2.2810000000000001</v>
      </c>
      <c r="R279" s="14">
        <f>'80Nm 33mm 2.28m-min'!Q68</f>
        <v>577.5</v>
      </c>
      <c r="S279" s="26">
        <f>'80Nm 33mm 2.28m-min'!R68</f>
        <v>1</v>
      </c>
      <c r="T279" s="24"/>
      <c r="U279" s="24"/>
    </row>
    <row r="280" spans="1:21" hidden="1" x14ac:dyDescent="0.25">
      <c r="A280" s="24">
        <f>'120Nm 22mm 1.52m-min'!A70</f>
        <v>4691289</v>
      </c>
      <c r="B280" s="51">
        <f>Table15[[#This Row],[Durata d''esercizio min. Doppie corse]]/(Cycle_max*60*24)</f>
        <v>93.081130952380946</v>
      </c>
      <c r="C280" s="49">
        <f>'120Nm 22mm 1.52m-min'!B70</f>
        <v>0.53700000000000003</v>
      </c>
      <c r="D280" s="24" t="str">
        <f>'120Nm 22mm 1.52m-min'!C70</f>
        <v>Tr20x4</v>
      </c>
      <c r="E280" s="24" t="str">
        <f>'120Nm 22mm 1.52m-min'!D70</f>
        <v>Tr</v>
      </c>
      <c r="F280" s="35">
        <f>'120Nm 22mm 1.52m-min'!E70</f>
        <v>20</v>
      </c>
      <c r="G280" s="14" t="e">
        <f>'120Nm 22mm 1.52m-min'!F70</f>
        <v>#N/A</v>
      </c>
      <c r="H280" s="41">
        <f>'120Nm 22mm 1.52m-min'!G70</f>
        <v>4</v>
      </c>
      <c r="I280" s="24" t="str">
        <f>'120Nm 22mm 1.52m-min'!H70</f>
        <v>R</v>
      </c>
      <c r="J280" s="35">
        <f>'120Nm 22mm 1.52m-min'!I70</f>
        <v>32</v>
      </c>
      <c r="K280" s="35">
        <f>'120Nm 22mm 1.52m-min'!J70</f>
        <v>44</v>
      </c>
      <c r="L280" s="25">
        <f>'120Nm 22mm 1.52m-min'!K70</f>
        <v>12.68</v>
      </c>
      <c r="M280" s="24" t="str">
        <f>'120Nm 22mm 1.52m-min'!L70</f>
        <v>Alluminio</v>
      </c>
      <c r="N280" s="25">
        <f>'120Nm 22mm 1.52m-min'!M70</f>
        <v>255</v>
      </c>
      <c r="O280" s="37">
        <f>'120Nm 22mm 1.52m-min'!N70</f>
        <v>120</v>
      </c>
      <c r="P280" s="41">
        <f>'120Nm 22mm 1.52m-min'!O70</f>
        <v>22</v>
      </c>
      <c r="Q280" s="46">
        <f>'120Nm 22mm 1.52m-min'!P70</f>
        <v>1.5209999999999999</v>
      </c>
      <c r="R280" s="14">
        <f>'120Nm 22mm 1.52m-min'!Q70</f>
        <v>385</v>
      </c>
      <c r="S280" s="26">
        <f>'120Nm 22mm 1.52m-min'!R70</f>
        <v>1</v>
      </c>
      <c r="T280" s="24"/>
      <c r="U280" s="24"/>
    </row>
    <row r="281" spans="1:21" hidden="1" x14ac:dyDescent="0.25">
      <c r="A281" s="24">
        <f>'240Nm 11mm 0.76m-min'!A70</f>
        <v>4691289</v>
      </c>
      <c r="B281" s="51">
        <f>Table15[[#This Row],[Durata d''esercizio min. Doppie corse]]/(Cycle_max*60*24)</f>
        <v>93.081130952380946</v>
      </c>
      <c r="C281" s="49">
        <f>'240Nm 11mm 0.76m-min'!B70</f>
        <v>1.0149999999999999</v>
      </c>
      <c r="D281" s="24" t="str">
        <f>'240Nm 11mm 0.76m-min'!C70</f>
        <v>Tr20x4</v>
      </c>
      <c r="E281" s="24" t="str">
        <f>'240Nm 11mm 0.76m-min'!D70</f>
        <v>Tr</v>
      </c>
      <c r="F281" s="35">
        <f>'240Nm 11mm 0.76m-min'!E70</f>
        <v>20</v>
      </c>
      <c r="G281" s="14" t="e">
        <f>'240Nm 11mm 0.76m-min'!F70</f>
        <v>#N/A</v>
      </c>
      <c r="H281" s="41">
        <f>'240Nm 11mm 0.76m-min'!G70</f>
        <v>4</v>
      </c>
      <c r="I281" s="24" t="str">
        <f>'240Nm 11mm 0.76m-min'!H70</f>
        <v>R</v>
      </c>
      <c r="J281" s="35">
        <f>'240Nm 11mm 0.76m-min'!I70</f>
        <v>32</v>
      </c>
      <c r="K281" s="35">
        <f>'240Nm 11mm 0.76m-min'!J70</f>
        <v>44</v>
      </c>
      <c r="L281" s="25">
        <f>'240Nm 11mm 0.76m-min'!K70</f>
        <v>12.68</v>
      </c>
      <c r="M281" s="24" t="str">
        <f>'240Nm 11mm 0.76m-min'!L70</f>
        <v>Alluminio</v>
      </c>
      <c r="N281" s="25">
        <f>'240Nm 11mm 0.76m-min'!M70</f>
        <v>255</v>
      </c>
      <c r="O281" s="37">
        <f>'240Nm 11mm 0.76m-min'!N70</f>
        <v>240</v>
      </c>
      <c r="P281" s="41">
        <f>'240Nm 11mm 0.76m-min'!O70</f>
        <v>11</v>
      </c>
      <c r="Q281" s="46">
        <f>'240Nm 11mm 0.76m-min'!P70</f>
        <v>0.76049999999999995</v>
      </c>
      <c r="R281" s="14">
        <f>'240Nm 11mm 0.76m-min'!Q70</f>
        <v>192.5</v>
      </c>
      <c r="S281" s="26">
        <f>'240Nm 11mm 0.76m-min'!R70</f>
        <v>1</v>
      </c>
      <c r="T281" s="24"/>
      <c r="U281" s="24"/>
    </row>
    <row r="282" spans="1:21" hidden="1" x14ac:dyDescent="0.25">
      <c r="A282" s="24">
        <f>'80Nm 33mm 2.28m-min'!A69</f>
        <v>4674762</v>
      </c>
      <c r="B282" s="51">
        <f>Table15[[#This Row],[Durata d''esercizio min. Doppie corse]]/(Cycle_max*60*24)</f>
        <v>92.753214285714279</v>
      </c>
      <c r="C282" s="49">
        <f>'80Nm 33mm 2.28m-min'!B69</f>
        <v>0.70699999999999996</v>
      </c>
      <c r="D282" s="24" t="str">
        <f>'80Nm 33mm 2.28m-min'!C69</f>
        <v>Ds18x24</v>
      </c>
      <c r="E282" s="24" t="str">
        <f>'80Nm 33mm 2.28m-min'!D69</f>
        <v>Ds</v>
      </c>
      <c r="F282" s="35">
        <f>'80Nm 33mm 2.28m-min'!E69</f>
        <v>18</v>
      </c>
      <c r="G282" s="14" t="e">
        <f>'80Nm 33mm 2.28m-min'!F69</f>
        <v>#N/A</v>
      </c>
      <c r="H282" s="41">
        <f>'80Nm 33mm 2.28m-min'!G69</f>
        <v>24</v>
      </c>
      <c r="I282" s="24" t="str">
        <f>'80Nm 33mm 2.28m-min'!H69</f>
        <v>R</v>
      </c>
      <c r="J282" s="35">
        <f>'80Nm 33mm 2.28m-min'!I69</f>
        <v>28</v>
      </c>
      <c r="K282" s="35">
        <f>'80Nm 33mm 2.28m-min'!J69</f>
        <v>35</v>
      </c>
      <c r="L282" s="25" t="str">
        <f>'80Nm 33mm 2.28m-min'!K69</f>
        <v>Su richiesta</v>
      </c>
      <c r="M282" s="24" t="str">
        <f>'80Nm 33mm 2.28m-min'!L69</f>
        <v>Alluminio</v>
      </c>
      <c r="N282" s="25">
        <f>'80Nm 33mm 2.28m-min'!M69</f>
        <v>243</v>
      </c>
      <c r="O282" s="37">
        <f>'80Nm 33mm 2.28m-min'!N69</f>
        <v>80</v>
      </c>
      <c r="P282" s="41">
        <f>'80Nm 33mm 2.28m-min'!O69</f>
        <v>33</v>
      </c>
      <c r="Q282" s="46">
        <f>'80Nm 33mm 2.28m-min'!P69</f>
        <v>2.2810000000000001</v>
      </c>
      <c r="R282" s="14">
        <f>'80Nm 33mm 2.28m-min'!Q69</f>
        <v>96.25</v>
      </c>
      <c r="S282" s="26">
        <f>'80Nm 33mm 2.28m-min'!R69</f>
        <v>1</v>
      </c>
      <c r="T282" s="24"/>
      <c r="U282" s="24"/>
    </row>
    <row r="283" spans="1:21" hidden="1" x14ac:dyDescent="0.25">
      <c r="A283" s="24">
        <f>'80Nm 33mm 2.28m-min'!A70</f>
        <v>4674762</v>
      </c>
      <c r="B283" s="51">
        <f>Table15[[#This Row],[Durata d''esercizio min. Doppie corse]]/(Cycle_max*60*24)</f>
        <v>92.753214285714279</v>
      </c>
      <c r="C283" s="49">
        <f>'80Nm 33mm 2.28m-min'!B70</f>
        <v>0.70699999999999996</v>
      </c>
      <c r="D283" s="24" t="str">
        <f>'80Nm 33mm 2.28m-min'!C70</f>
        <v>Ds18x24</v>
      </c>
      <c r="E283" s="24" t="str">
        <f>'80Nm 33mm 2.28m-min'!D70</f>
        <v>Ds</v>
      </c>
      <c r="F283" s="35">
        <f>'80Nm 33mm 2.28m-min'!E70</f>
        <v>18</v>
      </c>
      <c r="G283" s="14" t="e">
        <f>'80Nm 33mm 2.28m-min'!F70</f>
        <v>#N/A</v>
      </c>
      <c r="H283" s="41">
        <f>'80Nm 33mm 2.28m-min'!G70</f>
        <v>24</v>
      </c>
      <c r="I283" s="24" t="str">
        <f>'80Nm 33mm 2.28m-min'!H70</f>
        <v>R</v>
      </c>
      <c r="J283" s="35">
        <f>'80Nm 33mm 2.28m-min'!I70</f>
        <v>28</v>
      </c>
      <c r="K283" s="35">
        <f>'80Nm 33mm 2.28m-min'!J70</f>
        <v>35</v>
      </c>
      <c r="L283" s="25" t="str">
        <f>'80Nm 33mm 2.28m-min'!K70</f>
        <v>Su richiesta</v>
      </c>
      <c r="M283" s="24" t="str">
        <f>'80Nm 33mm 2.28m-min'!L70</f>
        <v>Acciaio inox</v>
      </c>
      <c r="N283" s="25">
        <f>'80Nm 33mm 2.28m-min'!M70</f>
        <v>146.37</v>
      </c>
      <c r="O283" s="37">
        <f>'80Nm 33mm 2.28m-min'!N70</f>
        <v>80</v>
      </c>
      <c r="P283" s="41">
        <f>'80Nm 33mm 2.28m-min'!O70</f>
        <v>33</v>
      </c>
      <c r="Q283" s="46">
        <f>'80Nm 33mm 2.28m-min'!P70</f>
        <v>2.2810000000000001</v>
      </c>
      <c r="R283" s="14">
        <f>'80Nm 33mm 2.28m-min'!Q70</f>
        <v>96.25</v>
      </c>
      <c r="S283" s="26">
        <f>'80Nm 33mm 2.28m-min'!R70</f>
        <v>1</v>
      </c>
      <c r="T283" s="24"/>
      <c r="U283" s="24"/>
    </row>
    <row r="284" spans="1:21" hidden="1" x14ac:dyDescent="0.25">
      <c r="A284" s="24">
        <f>'120Nm 22mm 1.52m-min'!A71</f>
        <v>4674762</v>
      </c>
      <c r="B284" s="51">
        <f>Table15[[#This Row],[Durata d''esercizio min. Doppie corse]]/(Cycle_max*60*24)</f>
        <v>92.753214285714279</v>
      </c>
      <c r="C284" s="49">
        <f>'120Nm 22mm 1.52m-min'!B71</f>
        <v>1.0309999999999999</v>
      </c>
      <c r="D284" s="24" t="str">
        <f>'120Nm 22mm 1.52m-min'!C71</f>
        <v>Ds18x24</v>
      </c>
      <c r="E284" s="24" t="str">
        <f>'120Nm 22mm 1.52m-min'!D71</f>
        <v>Ds</v>
      </c>
      <c r="F284" s="35">
        <f>'120Nm 22mm 1.52m-min'!E71</f>
        <v>18</v>
      </c>
      <c r="G284" s="14" t="e">
        <f>'120Nm 22mm 1.52m-min'!F71</f>
        <v>#N/A</v>
      </c>
      <c r="H284" s="41">
        <f>'120Nm 22mm 1.52m-min'!G71</f>
        <v>24</v>
      </c>
      <c r="I284" s="24" t="str">
        <f>'120Nm 22mm 1.52m-min'!H71</f>
        <v>R</v>
      </c>
      <c r="J284" s="35">
        <f>'120Nm 22mm 1.52m-min'!I71</f>
        <v>28</v>
      </c>
      <c r="K284" s="35">
        <f>'120Nm 22mm 1.52m-min'!J71</f>
        <v>35</v>
      </c>
      <c r="L284" s="25" t="str">
        <f>'120Nm 22mm 1.52m-min'!K71</f>
        <v>Su richiesta</v>
      </c>
      <c r="M284" s="24" t="str">
        <f>'120Nm 22mm 1.52m-min'!L71</f>
        <v>Alluminio</v>
      </c>
      <c r="N284" s="25">
        <f>'120Nm 22mm 1.52m-min'!M71</f>
        <v>243</v>
      </c>
      <c r="O284" s="37">
        <f>'120Nm 22mm 1.52m-min'!N71</f>
        <v>120</v>
      </c>
      <c r="P284" s="41">
        <f>'120Nm 22mm 1.52m-min'!O71</f>
        <v>22</v>
      </c>
      <c r="Q284" s="46">
        <f>'120Nm 22mm 1.52m-min'!P71</f>
        <v>1.5209999999999999</v>
      </c>
      <c r="R284" s="14">
        <f>'120Nm 22mm 1.52m-min'!Q71</f>
        <v>64.166666666666671</v>
      </c>
      <c r="S284" s="26">
        <f>'120Nm 22mm 1.52m-min'!R71</f>
        <v>1</v>
      </c>
      <c r="T284" s="24"/>
      <c r="U284" s="24"/>
    </row>
    <row r="285" spans="1:21" hidden="1" x14ac:dyDescent="0.25">
      <c r="A285" s="24">
        <f>'120Nm 22mm 1.52m-min'!A72</f>
        <v>4674762</v>
      </c>
      <c r="B285" s="51">
        <f>Table15[[#This Row],[Durata d''esercizio min. Doppie corse]]/(Cycle_max*60*24)</f>
        <v>92.753214285714279</v>
      </c>
      <c r="C285" s="49">
        <f>'120Nm 22mm 1.52m-min'!B72</f>
        <v>1.0309999999999999</v>
      </c>
      <c r="D285" s="24" t="str">
        <f>'120Nm 22mm 1.52m-min'!C72</f>
        <v>Ds18x24</v>
      </c>
      <c r="E285" s="24" t="str">
        <f>'120Nm 22mm 1.52m-min'!D72</f>
        <v>Ds</v>
      </c>
      <c r="F285" s="35">
        <f>'120Nm 22mm 1.52m-min'!E72</f>
        <v>18</v>
      </c>
      <c r="G285" s="14" t="e">
        <f>'120Nm 22mm 1.52m-min'!F72</f>
        <v>#N/A</v>
      </c>
      <c r="H285" s="41">
        <f>'120Nm 22mm 1.52m-min'!G72</f>
        <v>24</v>
      </c>
      <c r="I285" s="24" t="str">
        <f>'120Nm 22mm 1.52m-min'!H72</f>
        <v>R</v>
      </c>
      <c r="J285" s="35">
        <f>'120Nm 22mm 1.52m-min'!I72</f>
        <v>28</v>
      </c>
      <c r="K285" s="35">
        <f>'120Nm 22mm 1.52m-min'!J72</f>
        <v>35</v>
      </c>
      <c r="L285" s="25" t="str">
        <f>'120Nm 22mm 1.52m-min'!K72</f>
        <v>Su richiesta</v>
      </c>
      <c r="M285" s="24" t="str">
        <f>'120Nm 22mm 1.52m-min'!L72</f>
        <v>Acciaio inox</v>
      </c>
      <c r="N285" s="25">
        <f>'120Nm 22mm 1.52m-min'!M72</f>
        <v>146.37</v>
      </c>
      <c r="O285" s="37">
        <f>'120Nm 22mm 1.52m-min'!N72</f>
        <v>120</v>
      </c>
      <c r="P285" s="41">
        <f>'120Nm 22mm 1.52m-min'!O72</f>
        <v>22</v>
      </c>
      <c r="Q285" s="46">
        <f>'120Nm 22mm 1.52m-min'!P72</f>
        <v>1.5209999999999999</v>
      </c>
      <c r="R285" s="14">
        <f>'120Nm 22mm 1.52m-min'!Q72</f>
        <v>64.166666666666671</v>
      </c>
      <c r="S285" s="26">
        <f>'120Nm 22mm 1.52m-min'!R72</f>
        <v>1</v>
      </c>
      <c r="T285" s="24"/>
      <c r="U285" s="24"/>
    </row>
    <row r="286" spans="1:21" hidden="1" x14ac:dyDescent="0.25">
      <c r="A286" s="24">
        <f>'240Nm 11mm 0.76m-min'!A71</f>
        <v>4674762</v>
      </c>
      <c r="B286" s="51">
        <f>Table15[[#This Row],[Durata d''esercizio min. Doppie corse]]/(Cycle_max*60*24)</f>
        <v>92.753214285714279</v>
      </c>
      <c r="C286" s="49">
        <f>'240Nm 11mm 0.76m-min'!B71</f>
        <v>2.0019999999999998</v>
      </c>
      <c r="D286" s="24" t="str">
        <f>'240Nm 11mm 0.76m-min'!C71</f>
        <v>Ds18x24</v>
      </c>
      <c r="E286" s="24" t="str">
        <f>'240Nm 11mm 0.76m-min'!D71</f>
        <v>Ds</v>
      </c>
      <c r="F286" s="35">
        <f>'240Nm 11mm 0.76m-min'!E71</f>
        <v>18</v>
      </c>
      <c r="G286" s="14" t="e">
        <f>'240Nm 11mm 0.76m-min'!F71</f>
        <v>#N/A</v>
      </c>
      <c r="H286" s="41">
        <f>'240Nm 11mm 0.76m-min'!G71</f>
        <v>24</v>
      </c>
      <c r="I286" s="24" t="str">
        <f>'240Nm 11mm 0.76m-min'!H71</f>
        <v>R</v>
      </c>
      <c r="J286" s="35">
        <f>'240Nm 11mm 0.76m-min'!I71</f>
        <v>28</v>
      </c>
      <c r="K286" s="35">
        <f>'240Nm 11mm 0.76m-min'!J71</f>
        <v>35</v>
      </c>
      <c r="L286" s="25" t="str">
        <f>'240Nm 11mm 0.76m-min'!K71</f>
        <v>Su richiesta</v>
      </c>
      <c r="M286" s="24" t="str">
        <f>'240Nm 11mm 0.76m-min'!L71</f>
        <v>Alluminio</v>
      </c>
      <c r="N286" s="25">
        <f>'240Nm 11mm 0.76m-min'!M71</f>
        <v>243</v>
      </c>
      <c r="O286" s="37">
        <f>'240Nm 11mm 0.76m-min'!N71</f>
        <v>240</v>
      </c>
      <c r="P286" s="41">
        <f>'240Nm 11mm 0.76m-min'!O71</f>
        <v>11</v>
      </c>
      <c r="Q286" s="46">
        <f>'240Nm 11mm 0.76m-min'!P71</f>
        <v>0.76049999999999995</v>
      </c>
      <c r="R286" s="14">
        <f>'240Nm 11mm 0.76m-min'!Q71</f>
        <v>32.083333333333336</v>
      </c>
      <c r="S286" s="26">
        <f>'240Nm 11mm 0.76m-min'!R71</f>
        <v>1</v>
      </c>
      <c r="T286" s="24"/>
      <c r="U286" s="24"/>
    </row>
    <row r="287" spans="1:21" hidden="1" x14ac:dyDescent="0.25">
      <c r="A287" s="24">
        <f>'240Nm 11mm 0.76m-min'!A72</f>
        <v>4674762</v>
      </c>
      <c r="B287" s="51">
        <f>Table15[[#This Row],[Durata d''esercizio min. Doppie corse]]/(Cycle_max*60*24)</f>
        <v>92.753214285714279</v>
      </c>
      <c r="C287" s="49">
        <f>'240Nm 11mm 0.76m-min'!B72</f>
        <v>2.0019999999999998</v>
      </c>
      <c r="D287" s="24" t="str">
        <f>'240Nm 11mm 0.76m-min'!C72</f>
        <v>Ds18x24</v>
      </c>
      <c r="E287" s="24" t="str">
        <f>'240Nm 11mm 0.76m-min'!D72</f>
        <v>Ds</v>
      </c>
      <c r="F287" s="35">
        <f>'240Nm 11mm 0.76m-min'!E72</f>
        <v>18</v>
      </c>
      <c r="G287" s="14" t="e">
        <f>'240Nm 11mm 0.76m-min'!F72</f>
        <v>#N/A</v>
      </c>
      <c r="H287" s="41">
        <f>'240Nm 11mm 0.76m-min'!G72</f>
        <v>24</v>
      </c>
      <c r="I287" s="24" t="str">
        <f>'240Nm 11mm 0.76m-min'!H72</f>
        <v>R</v>
      </c>
      <c r="J287" s="35">
        <f>'240Nm 11mm 0.76m-min'!I72</f>
        <v>28</v>
      </c>
      <c r="K287" s="35">
        <f>'240Nm 11mm 0.76m-min'!J72</f>
        <v>35</v>
      </c>
      <c r="L287" s="25" t="str">
        <f>'240Nm 11mm 0.76m-min'!K72</f>
        <v>Su richiesta</v>
      </c>
      <c r="M287" s="24" t="str">
        <f>'240Nm 11mm 0.76m-min'!L72</f>
        <v>Acciaio inox</v>
      </c>
      <c r="N287" s="25">
        <f>'240Nm 11mm 0.76m-min'!M72</f>
        <v>146.37</v>
      </c>
      <c r="O287" s="37">
        <f>'240Nm 11mm 0.76m-min'!N72</f>
        <v>240</v>
      </c>
      <c r="P287" s="41">
        <f>'240Nm 11mm 0.76m-min'!O72</f>
        <v>11</v>
      </c>
      <c r="Q287" s="46">
        <f>'240Nm 11mm 0.76m-min'!P72</f>
        <v>0.76049999999999995</v>
      </c>
      <c r="R287" s="14">
        <f>'240Nm 11mm 0.76m-min'!Q72</f>
        <v>32.083333333333336</v>
      </c>
      <c r="S287" s="26">
        <f>'240Nm 11mm 0.76m-min'!R72</f>
        <v>1</v>
      </c>
      <c r="T287" s="24"/>
      <c r="U287" s="24"/>
    </row>
    <row r="288" spans="1:21" hidden="1" x14ac:dyDescent="0.25">
      <c r="A288" s="24">
        <f>'80Nm 33mm 2.28m-min'!A71</f>
        <v>4588379</v>
      </c>
      <c r="B288" s="51">
        <f>Table15[[#This Row],[Durata d''esercizio min. Doppie corse]]/(Cycle_max*60*24)</f>
        <v>91.039265873015879</v>
      </c>
      <c r="C288" s="49">
        <f>'80Nm 33mm 2.28m-min'!B71</f>
        <v>0.44600000000000001</v>
      </c>
      <c r="D288" s="24" t="str">
        <f>'80Nm 33mm 2.28m-min'!C71</f>
        <v>Tr20x8P4</v>
      </c>
      <c r="E288" s="24" t="str">
        <f>'80Nm 33mm 2.28m-min'!D71</f>
        <v>Tr</v>
      </c>
      <c r="F288" s="35">
        <f>'80Nm 33mm 2.28m-min'!E71</f>
        <v>20</v>
      </c>
      <c r="G288" s="14">
        <f>'80Nm 33mm 2.28m-min'!F71</f>
        <v>8</v>
      </c>
      <c r="H288" s="41">
        <f>'80Nm 33mm 2.28m-min'!G71</f>
        <v>4</v>
      </c>
      <c r="I288" s="24" t="str">
        <f>'80Nm 33mm 2.28m-min'!H71</f>
        <v>R</v>
      </c>
      <c r="J288" s="35">
        <f>'80Nm 33mm 2.28m-min'!I71</f>
        <v>32</v>
      </c>
      <c r="K288" s="35">
        <f>'80Nm 33mm 2.28m-min'!J71</f>
        <v>44</v>
      </c>
      <c r="L288" s="25">
        <f>'80Nm 33mm 2.28m-min'!K71</f>
        <v>17.920000000000002</v>
      </c>
      <c r="M288" s="24" t="str">
        <f>'80Nm 33mm 2.28m-min'!L71</f>
        <v>Acciaio inox</v>
      </c>
      <c r="N288" s="25">
        <f>'80Nm 33mm 2.28m-min'!M71</f>
        <v>147.88999999999999</v>
      </c>
      <c r="O288" s="37">
        <f>'80Nm 33mm 2.28m-min'!N71</f>
        <v>80</v>
      </c>
      <c r="P288" s="41">
        <f>'80Nm 33mm 2.28m-min'!O71</f>
        <v>33</v>
      </c>
      <c r="Q288" s="46">
        <f>'80Nm 33mm 2.28m-min'!P71</f>
        <v>2.2810000000000001</v>
      </c>
      <c r="R288" s="14">
        <f>'80Nm 33mm 2.28m-min'!Q71</f>
        <v>577.5</v>
      </c>
      <c r="S288" s="26">
        <f>'80Nm 33mm 2.28m-min'!R71</f>
        <v>1</v>
      </c>
      <c r="T288" s="24"/>
      <c r="U288" s="24"/>
    </row>
    <row r="289" spans="1:21" hidden="1" x14ac:dyDescent="0.25">
      <c r="A289" s="24">
        <f>'120Nm 22mm 1.52m-min'!A73</f>
        <v>4588379</v>
      </c>
      <c r="B289" s="51">
        <f>Table15[[#This Row],[Durata d''esercizio min. Doppie corse]]/(Cycle_max*60*24)</f>
        <v>91.039265873015879</v>
      </c>
      <c r="C289" s="49">
        <f>'120Nm 22mm 1.52m-min'!B73</f>
        <v>0.63900000000000001</v>
      </c>
      <c r="D289" s="24" t="str">
        <f>'120Nm 22mm 1.52m-min'!C73</f>
        <v>Tr20x8P4</v>
      </c>
      <c r="E289" s="24" t="str">
        <f>'120Nm 22mm 1.52m-min'!D73</f>
        <v>Tr</v>
      </c>
      <c r="F289" s="35">
        <f>'120Nm 22mm 1.52m-min'!E73</f>
        <v>20</v>
      </c>
      <c r="G289" s="14">
        <f>'120Nm 22mm 1.52m-min'!F73</f>
        <v>8</v>
      </c>
      <c r="H289" s="41">
        <f>'120Nm 22mm 1.52m-min'!G73</f>
        <v>4</v>
      </c>
      <c r="I289" s="24" t="str">
        <f>'120Nm 22mm 1.52m-min'!H73</f>
        <v>R</v>
      </c>
      <c r="J289" s="35">
        <f>'120Nm 22mm 1.52m-min'!I73</f>
        <v>32</v>
      </c>
      <c r="K289" s="35">
        <f>'120Nm 22mm 1.52m-min'!J73</f>
        <v>44</v>
      </c>
      <c r="L289" s="25">
        <f>'120Nm 22mm 1.52m-min'!K73</f>
        <v>17.920000000000002</v>
      </c>
      <c r="M289" s="24" t="str">
        <f>'120Nm 22mm 1.52m-min'!L73</f>
        <v>Acciaio inox</v>
      </c>
      <c r="N289" s="25">
        <f>'120Nm 22mm 1.52m-min'!M73</f>
        <v>147.88999999999999</v>
      </c>
      <c r="O289" s="37">
        <f>'120Nm 22mm 1.52m-min'!N73</f>
        <v>120</v>
      </c>
      <c r="P289" s="41">
        <f>'120Nm 22mm 1.52m-min'!O73</f>
        <v>22</v>
      </c>
      <c r="Q289" s="46">
        <f>'120Nm 22mm 1.52m-min'!P73</f>
        <v>1.5209999999999999</v>
      </c>
      <c r="R289" s="14">
        <f>'120Nm 22mm 1.52m-min'!Q73</f>
        <v>385</v>
      </c>
      <c r="S289" s="26">
        <f>'120Nm 22mm 1.52m-min'!R73</f>
        <v>1</v>
      </c>
      <c r="T289" s="24"/>
      <c r="U289" s="24"/>
    </row>
    <row r="290" spans="1:21" hidden="1" x14ac:dyDescent="0.25">
      <c r="A290" s="24">
        <f>'240Nm 11mm 0.76m-min'!A73</f>
        <v>4588379</v>
      </c>
      <c r="B290" s="51">
        <f>Table15[[#This Row],[Durata d''esercizio min. Doppie corse]]/(Cycle_max*60*24)</f>
        <v>91.039265873015879</v>
      </c>
      <c r="C290" s="49">
        <f>'240Nm 11mm 0.76m-min'!B73</f>
        <v>1.2170000000000001</v>
      </c>
      <c r="D290" s="24" t="str">
        <f>'240Nm 11mm 0.76m-min'!C73</f>
        <v>Tr20x8P4</v>
      </c>
      <c r="E290" s="24" t="str">
        <f>'240Nm 11mm 0.76m-min'!D73</f>
        <v>Tr</v>
      </c>
      <c r="F290" s="35">
        <f>'240Nm 11mm 0.76m-min'!E73</f>
        <v>20</v>
      </c>
      <c r="G290" s="14">
        <f>'240Nm 11mm 0.76m-min'!F73</f>
        <v>8</v>
      </c>
      <c r="H290" s="41">
        <f>'240Nm 11mm 0.76m-min'!G73</f>
        <v>4</v>
      </c>
      <c r="I290" s="24" t="str">
        <f>'240Nm 11mm 0.76m-min'!H73</f>
        <v>R</v>
      </c>
      <c r="J290" s="35">
        <f>'240Nm 11mm 0.76m-min'!I73</f>
        <v>32</v>
      </c>
      <c r="K290" s="35">
        <f>'240Nm 11mm 0.76m-min'!J73</f>
        <v>44</v>
      </c>
      <c r="L290" s="25">
        <f>'240Nm 11mm 0.76m-min'!K73</f>
        <v>17.920000000000002</v>
      </c>
      <c r="M290" s="24" t="str">
        <f>'240Nm 11mm 0.76m-min'!L73</f>
        <v>Acciaio inox</v>
      </c>
      <c r="N290" s="25">
        <f>'240Nm 11mm 0.76m-min'!M73</f>
        <v>147.88999999999999</v>
      </c>
      <c r="O290" s="37">
        <f>'240Nm 11mm 0.76m-min'!N73</f>
        <v>240</v>
      </c>
      <c r="P290" s="41">
        <f>'240Nm 11mm 0.76m-min'!O73</f>
        <v>11</v>
      </c>
      <c r="Q290" s="46">
        <f>'240Nm 11mm 0.76m-min'!P73</f>
        <v>0.76049999999999995</v>
      </c>
      <c r="R290" s="14">
        <f>'240Nm 11mm 0.76m-min'!Q73</f>
        <v>192.5</v>
      </c>
      <c r="S290" s="26">
        <f>'240Nm 11mm 0.76m-min'!R73</f>
        <v>1</v>
      </c>
      <c r="T290" s="24"/>
      <c r="U290" s="24"/>
    </row>
    <row r="291" spans="1:21" hidden="1" x14ac:dyDescent="0.25">
      <c r="A291" s="24">
        <f>'80Nm 33mm 2.28m-min'!A72</f>
        <v>4512239</v>
      </c>
      <c r="B291" s="51">
        <f>Table15[[#This Row],[Durata d''esercizio min. Doppie corse]]/(Cycle_max*60*24)</f>
        <v>89.528551587301592</v>
      </c>
      <c r="C291" s="49">
        <f>'80Nm 33mm 2.28m-min'!B72</f>
        <v>2.1819999999999999</v>
      </c>
      <c r="D291" s="24" t="str">
        <f>'80Nm 33mm 2.28m-min'!C72</f>
        <v>Ds20x80</v>
      </c>
      <c r="E291" s="24" t="str">
        <f>'80Nm 33mm 2.28m-min'!D72</f>
        <v>Ds</v>
      </c>
      <c r="F291" s="35">
        <f>'80Nm 33mm 2.28m-min'!E72</f>
        <v>20</v>
      </c>
      <c r="G291" s="14" t="e">
        <f>'80Nm 33mm 2.28m-min'!F72</f>
        <v>#N/A</v>
      </c>
      <c r="H291" s="41">
        <f>'80Nm 33mm 2.28m-min'!G72</f>
        <v>80</v>
      </c>
      <c r="I291" s="24" t="str">
        <f>'80Nm 33mm 2.28m-min'!H72</f>
        <v>R</v>
      </c>
      <c r="J291" s="35">
        <f>'80Nm 33mm 2.28m-min'!I72</f>
        <v>32</v>
      </c>
      <c r="K291" s="35">
        <f>'80Nm 33mm 2.28m-min'!J72</f>
        <v>44</v>
      </c>
      <c r="L291" s="25">
        <f>'80Nm 33mm 2.28m-min'!K72</f>
        <v>27.17</v>
      </c>
      <c r="M291" s="24" t="str">
        <f>'80Nm 33mm 2.28m-min'!L72</f>
        <v>Alluminio</v>
      </c>
      <c r="N291" s="25">
        <f>'80Nm 33mm 2.28m-min'!M72</f>
        <v>270</v>
      </c>
      <c r="O291" s="37">
        <f>'80Nm 33mm 2.28m-min'!N72</f>
        <v>80</v>
      </c>
      <c r="P291" s="41">
        <f>'80Nm 33mm 2.28m-min'!O72</f>
        <v>33</v>
      </c>
      <c r="Q291" s="46">
        <f>'80Nm 33mm 2.28m-min'!P72</f>
        <v>2.2810000000000001</v>
      </c>
      <c r="R291" s="14">
        <f>'80Nm 33mm 2.28m-min'!Q72</f>
        <v>28.875</v>
      </c>
      <c r="S291" s="26">
        <f>'80Nm 33mm 2.28m-min'!R72</f>
        <v>1</v>
      </c>
      <c r="T291" s="24"/>
      <c r="U291" s="24"/>
    </row>
    <row r="292" spans="1:21" hidden="1" x14ac:dyDescent="0.25">
      <c r="A292" s="24">
        <f>'80Nm 33mm 2.28m-min'!A73</f>
        <v>4512239</v>
      </c>
      <c r="B292" s="51">
        <f>Table15[[#This Row],[Durata d''esercizio min. Doppie corse]]/(Cycle_max*60*24)</f>
        <v>89.528551587301592</v>
      </c>
      <c r="C292" s="49">
        <f>'80Nm 33mm 2.28m-min'!B73</f>
        <v>2.1819999999999999</v>
      </c>
      <c r="D292" s="24" t="str">
        <f>'80Nm 33mm 2.28m-min'!C73</f>
        <v>Ds20x80</v>
      </c>
      <c r="E292" s="24" t="str">
        <f>'80Nm 33mm 2.28m-min'!D73</f>
        <v>Ds</v>
      </c>
      <c r="F292" s="35">
        <f>'80Nm 33mm 2.28m-min'!E73</f>
        <v>20</v>
      </c>
      <c r="G292" s="14" t="e">
        <f>'80Nm 33mm 2.28m-min'!F73</f>
        <v>#N/A</v>
      </c>
      <c r="H292" s="41">
        <f>'80Nm 33mm 2.28m-min'!G73</f>
        <v>80</v>
      </c>
      <c r="I292" s="24" t="str">
        <f>'80Nm 33mm 2.28m-min'!H73</f>
        <v>R</v>
      </c>
      <c r="J292" s="35">
        <f>'80Nm 33mm 2.28m-min'!I73</f>
        <v>32</v>
      </c>
      <c r="K292" s="35">
        <f>'80Nm 33mm 2.28m-min'!J73</f>
        <v>44</v>
      </c>
      <c r="L292" s="25">
        <f>'80Nm 33mm 2.28m-min'!K73</f>
        <v>27.17</v>
      </c>
      <c r="M292" s="24" t="str">
        <f>'80Nm 33mm 2.28m-min'!L73</f>
        <v>Acciaio inox</v>
      </c>
      <c r="N292" s="25">
        <f>'80Nm 33mm 2.28m-min'!M73</f>
        <v>164.82</v>
      </c>
      <c r="O292" s="37">
        <f>'80Nm 33mm 2.28m-min'!N73</f>
        <v>80</v>
      </c>
      <c r="P292" s="41">
        <f>'80Nm 33mm 2.28m-min'!O73</f>
        <v>33</v>
      </c>
      <c r="Q292" s="46">
        <f>'80Nm 33mm 2.28m-min'!P73</f>
        <v>2.2810000000000001</v>
      </c>
      <c r="R292" s="14">
        <f>'80Nm 33mm 2.28m-min'!Q73</f>
        <v>28.875</v>
      </c>
      <c r="S292" s="26">
        <f>'80Nm 33mm 2.28m-min'!R73</f>
        <v>1</v>
      </c>
      <c r="T292" s="24"/>
      <c r="U292" s="24"/>
    </row>
    <row r="293" spans="1:21" hidden="1" x14ac:dyDescent="0.25">
      <c r="A293" s="24">
        <f>'120Nm 22mm 1.52m-min'!A74</f>
        <v>4512239</v>
      </c>
      <c r="B293" s="51">
        <f>Table15[[#This Row],[Durata d''esercizio min. Doppie corse]]/(Cycle_max*60*24)</f>
        <v>89.528551587301592</v>
      </c>
      <c r="C293" s="49">
        <f>'120Nm 22mm 1.52m-min'!B74</f>
        <v>3.2429999999999999</v>
      </c>
      <c r="D293" s="24" t="str">
        <f>'120Nm 22mm 1.52m-min'!C74</f>
        <v>Ds20x80</v>
      </c>
      <c r="E293" s="24" t="str">
        <f>'120Nm 22mm 1.52m-min'!D74</f>
        <v>Ds</v>
      </c>
      <c r="F293" s="35">
        <f>'120Nm 22mm 1.52m-min'!E74</f>
        <v>20</v>
      </c>
      <c r="G293" s="14" t="e">
        <f>'120Nm 22mm 1.52m-min'!F74</f>
        <v>#N/A</v>
      </c>
      <c r="H293" s="41">
        <f>'120Nm 22mm 1.52m-min'!G74</f>
        <v>80</v>
      </c>
      <c r="I293" s="24" t="str">
        <f>'120Nm 22mm 1.52m-min'!H74</f>
        <v>R</v>
      </c>
      <c r="J293" s="35">
        <f>'120Nm 22mm 1.52m-min'!I74</f>
        <v>32</v>
      </c>
      <c r="K293" s="35">
        <f>'120Nm 22mm 1.52m-min'!J74</f>
        <v>44</v>
      </c>
      <c r="L293" s="25">
        <f>'120Nm 22mm 1.52m-min'!K74</f>
        <v>27.17</v>
      </c>
      <c r="M293" s="24" t="str">
        <f>'120Nm 22mm 1.52m-min'!L74</f>
        <v>Alluminio</v>
      </c>
      <c r="N293" s="25">
        <f>'120Nm 22mm 1.52m-min'!M74</f>
        <v>270</v>
      </c>
      <c r="O293" s="37">
        <f>'120Nm 22mm 1.52m-min'!N74</f>
        <v>120</v>
      </c>
      <c r="P293" s="41">
        <f>'120Nm 22mm 1.52m-min'!O74</f>
        <v>22</v>
      </c>
      <c r="Q293" s="46">
        <f>'120Nm 22mm 1.52m-min'!P74</f>
        <v>1.5209999999999999</v>
      </c>
      <c r="R293" s="14">
        <f>'120Nm 22mm 1.52m-min'!Q74</f>
        <v>19.25</v>
      </c>
      <c r="S293" s="26">
        <f>'120Nm 22mm 1.52m-min'!R74</f>
        <v>1</v>
      </c>
      <c r="T293" s="24"/>
      <c r="U293" s="24"/>
    </row>
    <row r="294" spans="1:21" hidden="1" x14ac:dyDescent="0.25">
      <c r="A294" s="24">
        <f>'120Nm 22mm 1.52m-min'!A75</f>
        <v>4512239</v>
      </c>
      <c r="B294" s="51">
        <f>Table15[[#This Row],[Durata d''esercizio min. Doppie corse]]/(Cycle_max*60*24)</f>
        <v>89.528551587301592</v>
      </c>
      <c r="C294" s="49">
        <f>'120Nm 22mm 1.52m-min'!B75</f>
        <v>3.2429999999999999</v>
      </c>
      <c r="D294" s="24" t="str">
        <f>'120Nm 22mm 1.52m-min'!C75</f>
        <v>Ds20x80</v>
      </c>
      <c r="E294" s="24" t="str">
        <f>'120Nm 22mm 1.52m-min'!D75</f>
        <v>Ds</v>
      </c>
      <c r="F294" s="35">
        <f>'120Nm 22mm 1.52m-min'!E75</f>
        <v>20</v>
      </c>
      <c r="G294" s="14" t="e">
        <f>'120Nm 22mm 1.52m-min'!F75</f>
        <v>#N/A</v>
      </c>
      <c r="H294" s="41">
        <f>'120Nm 22mm 1.52m-min'!G75</f>
        <v>80</v>
      </c>
      <c r="I294" s="24" t="str">
        <f>'120Nm 22mm 1.52m-min'!H75</f>
        <v>R</v>
      </c>
      <c r="J294" s="35">
        <f>'120Nm 22mm 1.52m-min'!I75</f>
        <v>32</v>
      </c>
      <c r="K294" s="35">
        <f>'120Nm 22mm 1.52m-min'!J75</f>
        <v>44</v>
      </c>
      <c r="L294" s="25">
        <f>'120Nm 22mm 1.52m-min'!K75</f>
        <v>27.17</v>
      </c>
      <c r="M294" s="24" t="str">
        <f>'120Nm 22mm 1.52m-min'!L75</f>
        <v>Acciaio inox</v>
      </c>
      <c r="N294" s="25">
        <f>'120Nm 22mm 1.52m-min'!M75</f>
        <v>164.82</v>
      </c>
      <c r="O294" s="37">
        <f>'120Nm 22mm 1.52m-min'!N75</f>
        <v>120</v>
      </c>
      <c r="P294" s="41">
        <f>'120Nm 22mm 1.52m-min'!O75</f>
        <v>22</v>
      </c>
      <c r="Q294" s="46">
        <f>'120Nm 22mm 1.52m-min'!P75</f>
        <v>1.5209999999999999</v>
      </c>
      <c r="R294" s="14">
        <f>'120Nm 22mm 1.52m-min'!Q75</f>
        <v>19.25</v>
      </c>
      <c r="S294" s="26">
        <f>'120Nm 22mm 1.52m-min'!R75</f>
        <v>1</v>
      </c>
      <c r="T294" s="24"/>
      <c r="U294" s="24"/>
    </row>
    <row r="295" spans="1:21" hidden="1" x14ac:dyDescent="0.25">
      <c r="A295" s="24">
        <f>'240Nm 11mm 0.76m-min'!A74</f>
        <v>4512239</v>
      </c>
      <c r="B295" s="51">
        <f>Table15[[#This Row],[Durata d''esercizio min. Doppie corse]]/(Cycle_max*60*24)</f>
        <v>89.528551587301592</v>
      </c>
      <c r="C295" s="49">
        <f>'240Nm 11mm 0.76m-min'!B74</f>
        <v>6.4260000000000002</v>
      </c>
      <c r="D295" s="24" t="str">
        <f>'240Nm 11mm 0.76m-min'!C74</f>
        <v>Ds20x80</v>
      </c>
      <c r="E295" s="24" t="str">
        <f>'240Nm 11mm 0.76m-min'!D74</f>
        <v>Ds</v>
      </c>
      <c r="F295" s="35">
        <f>'240Nm 11mm 0.76m-min'!E74</f>
        <v>20</v>
      </c>
      <c r="G295" s="14" t="e">
        <f>'240Nm 11mm 0.76m-min'!F74</f>
        <v>#N/A</v>
      </c>
      <c r="H295" s="41">
        <f>'240Nm 11mm 0.76m-min'!G74</f>
        <v>80</v>
      </c>
      <c r="I295" s="24" t="str">
        <f>'240Nm 11mm 0.76m-min'!H74</f>
        <v>R</v>
      </c>
      <c r="J295" s="35">
        <f>'240Nm 11mm 0.76m-min'!I74</f>
        <v>32</v>
      </c>
      <c r="K295" s="35">
        <f>'240Nm 11mm 0.76m-min'!J74</f>
        <v>44</v>
      </c>
      <c r="L295" s="25">
        <f>'240Nm 11mm 0.76m-min'!K74</f>
        <v>27.17</v>
      </c>
      <c r="M295" s="24" t="str">
        <f>'240Nm 11mm 0.76m-min'!L74</f>
        <v>Alluminio</v>
      </c>
      <c r="N295" s="25">
        <f>'240Nm 11mm 0.76m-min'!M74</f>
        <v>270</v>
      </c>
      <c r="O295" s="37">
        <f>'240Nm 11mm 0.76m-min'!N74</f>
        <v>240</v>
      </c>
      <c r="P295" s="41">
        <f>'240Nm 11mm 0.76m-min'!O74</f>
        <v>11</v>
      </c>
      <c r="Q295" s="46">
        <f>'240Nm 11mm 0.76m-min'!P74</f>
        <v>0.76049999999999995</v>
      </c>
      <c r="R295" s="14">
        <f>'240Nm 11mm 0.76m-min'!Q74</f>
        <v>9.625</v>
      </c>
      <c r="S295" s="26">
        <f>'240Nm 11mm 0.76m-min'!R74</f>
        <v>1</v>
      </c>
      <c r="T295" s="24"/>
      <c r="U295" s="24"/>
    </row>
    <row r="296" spans="1:21" hidden="1" x14ac:dyDescent="0.25">
      <c r="A296" s="24">
        <f>'240Nm 11mm 0.76m-min'!A75</f>
        <v>4512239</v>
      </c>
      <c r="B296" s="51">
        <f>Table15[[#This Row],[Durata d''esercizio min. Doppie corse]]/(Cycle_max*60*24)</f>
        <v>89.528551587301592</v>
      </c>
      <c r="C296" s="49">
        <f>'240Nm 11mm 0.76m-min'!B75</f>
        <v>6.4260000000000002</v>
      </c>
      <c r="D296" s="24" t="str">
        <f>'240Nm 11mm 0.76m-min'!C75</f>
        <v>Ds20x80</v>
      </c>
      <c r="E296" s="24" t="str">
        <f>'240Nm 11mm 0.76m-min'!D75</f>
        <v>Ds</v>
      </c>
      <c r="F296" s="35">
        <f>'240Nm 11mm 0.76m-min'!E75</f>
        <v>20</v>
      </c>
      <c r="G296" s="14" t="e">
        <f>'240Nm 11mm 0.76m-min'!F75</f>
        <v>#N/A</v>
      </c>
      <c r="H296" s="41">
        <f>'240Nm 11mm 0.76m-min'!G75</f>
        <v>80</v>
      </c>
      <c r="I296" s="24" t="str">
        <f>'240Nm 11mm 0.76m-min'!H75</f>
        <v>R</v>
      </c>
      <c r="J296" s="35">
        <f>'240Nm 11mm 0.76m-min'!I75</f>
        <v>32</v>
      </c>
      <c r="K296" s="35">
        <f>'240Nm 11mm 0.76m-min'!J75</f>
        <v>44</v>
      </c>
      <c r="L296" s="25">
        <f>'240Nm 11mm 0.76m-min'!K75</f>
        <v>27.17</v>
      </c>
      <c r="M296" s="24" t="str">
        <f>'240Nm 11mm 0.76m-min'!L75</f>
        <v>Acciaio inox</v>
      </c>
      <c r="N296" s="25">
        <f>'240Nm 11mm 0.76m-min'!M75</f>
        <v>164.82</v>
      </c>
      <c r="O296" s="37">
        <f>'240Nm 11mm 0.76m-min'!N75</f>
        <v>240</v>
      </c>
      <c r="P296" s="41">
        <f>'240Nm 11mm 0.76m-min'!O75</f>
        <v>11</v>
      </c>
      <c r="Q296" s="46">
        <f>'240Nm 11mm 0.76m-min'!P75</f>
        <v>0.76049999999999995</v>
      </c>
      <c r="R296" s="14">
        <f>'240Nm 11mm 0.76m-min'!Q75</f>
        <v>9.625</v>
      </c>
      <c r="S296" s="26">
        <f>'240Nm 11mm 0.76m-min'!R75</f>
        <v>1</v>
      </c>
      <c r="T296" s="24"/>
      <c r="U296" s="24"/>
    </row>
    <row r="297" spans="1:21" hidden="1" x14ac:dyDescent="0.25">
      <c r="A297" s="24">
        <f>'80Nm 33mm 2.28m-min'!A74</f>
        <v>4497038</v>
      </c>
      <c r="B297" s="51">
        <f>Table15[[#This Row],[Durata d''esercizio min. Doppie corse]]/(Cycle_max*60*24)</f>
        <v>89.226944444444442</v>
      </c>
      <c r="C297" s="49">
        <f>'80Nm 33mm 2.28m-min'!B74</f>
        <v>2.6640000000000001</v>
      </c>
      <c r="D297" s="24" t="str">
        <f>'80Nm 33mm 2.28m-min'!C74</f>
        <v>Ds20x90</v>
      </c>
      <c r="E297" s="24" t="str">
        <f>'80Nm 33mm 2.28m-min'!D74</f>
        <v>Ds</v>
      </c>
      <c r="F297" s="35">
        <f>'80Nm 33mm 2.28m-min'!E74</f>
        <v>20</v>
      </c>
      <c r="G297" s="14" t="e">
        <f>'80Nm 33mm 2.28m-min'!F74</f>
        <v>#N/A</v>
      </c>
      <c r="H297" s="41">
        <f>'80Nm 33mm 2.28m-min'!G74</f>
        <v>90</v>
      </c>
      <c r="I297" s="24" t="str">
        <f>'80Nm 33mm 2.28m-min'!H74</f>
        <v>R</v>
      </c>
      <c r="J297" s="35">
        <f>'80Nm 33mm 2.28m-min'!I74</f>
        <v>32</v>
      </c>
      <c r="K297" s="35">
        <f>'80Nm 33mm 2.28m-min'!J74</f>
        <v>44</v>
      </c>
      <c r="L297" s="25">
        <f>'80Nm 33mm 2.28m-min'!K74</f>
        <v>27.17</v>
      </c>
      <c r="M297" s="24" t="str">
        <f>'80Nm 33mm 2.28m-min'!L74</f>
        <v>Alluminio</v>
      </c>
      <c r="N297" s="25">
        <f>'80Nm 33mm 2.28m-min'!M74</f>
        <v>270</v>
      </c>
      <c r="O297" s="37">
        <f>'80Nm 33mm 2.28m-min'!N74</f>
        <v>80</v>
      </c>
      <c r="P297" s="41">
        <f>'80Nm 33mm 2.28m-min'!O74</f>
        <v>33</v>
      </c>
      <c r="Q297" s="46">
        <f>'80Nm 33mm 2.28m-min'!P74</f>
        <v>2.2810000000000001</v>
      </c>
      <c r="R297" s="14">
        <f>'80Nm 33mm 2.28m-min'!Q74</f>
        <v>25.666666666666668</v>
      </c>
      <c r="S297" s="26">
        <f>'80Nm 33mm 2.28m-min'!R74</f>
        <v>1</v>
      </c>
      <c r="T297" s="24"/>
      <c r="U297" s="24"/>
    </row>
    <row r="298" spans="1:21" hidden="1" x14ac:dyDescent="0.25">
      <c r="A298" s="24">
        <f>'80Nm 33mm 2.28m-min'!A75</f>
        <v>4497038</v>
      </c>
      <c r="B298" s="51">
        <f>Table15[[#This Row],[Durata d''esercizio min. Doppie corse]]/(Cycle_max*60*24)</f>
        <v>89.226944444444442</v>
      </c>
      <c r="C298" s="49">
        <f>'80Nm 33mm 2.28m-min'!B75</f>
        <v>2.6640000000000001</v>
      </c>
      <c r="D298" s="24" t="str">
        <f>'80Nm 33mm 2.28m-min'!C75</f>
        <v>Ds20x90</v>
      </c>
      <c r="E298" s="24" t="str">
        <f>'80Nm 33mm 2.28m-min'!D75</f>
        <v>Ds</v>
      </c>
      <c r="F298" s="35">
        <f>'80Nm 33mm 2.28m-min'!E75</f>
        <v>20</v>
      </c>
      <c r="G298" s="14" t="e">
        <f>'80Nm 33mm 2.28m-min'!F75</f>
        <v>#N/A</v>
      </c>
      <c r="H298" s="41">
        <f>'80Nm 33mm 2.28m-min'!G75</f>
        <v>90</v>
      </c>
      <c r="I298" s="24" t="str">
        <f>'80Nm 33mm 2.28m-min'!H75</f>
        <v>R</v>
      </c>
      <c r="J298" s="35">
        <f>'80Nm 33mm 2.28m-min'!I75</f>
        <v>32</v>
      </c>
      <c r="K298" s="35">
        <f>'80Nm 33mm 2.28m-min'!J75</f>
        <v>44</v>
      </c>
      <c r="L298" s="25">
        <f>'80Nm 33mm 2.28m-min'!K75</f>
        <v>27.17</v>
      </c>
      <c r="M298" s="24" t="str">
        <f>'80Nm 33mm 2.28m-min'!L75</f>
        <v>Acciaio inox</v>
      </c>
      <c r="N298" s="25">
        <f>'80Nm 33mm 2.28m-min'!M75</f>
        <v>167.28</v>
      </c>
      <c r="O298" s="37">
        <f>'80Nm 33mm 2.28m-min'!N75</f>
        <v>80</v>
      </c>
      <c r="P298" s="41">
        <f>'80Nm 33mm 2.28m-min'!O75</f>
        <v>33</v>
      </c>
      <c r="Q298" s="46">
        <f>'80Nm 33mm 2.28m-min'!P75</f>
        <v>2.2810000000000001</v>
      </c>
      <c r="R298" s="14">
        <f>'80Nm 33mm 2.28m-min'!Q75</f>
        <v>25.666666666666668</v>
      </c>
      <c r="S298" s="26">
        <f>'80Nm 33mm 2.28m-min'!R75</f>
        <v>1</v>
      </c>
      <c r="T298" s="24"/>
      <c r="U298" s="24"/>
    </row>
    <row r="299" spans="1:21" hidden="1" x14ac:dyDescent="0.25">
      <c r="A299" s="24">
        <f>'80Nm 33mm 2.28m-min'!A76</f>
        <v>4497038</v>
      </c>
      <c r="B299" s="51">
        <f>Table15[[#This Row],[Durata d''esercizio min. Doppie corse]]/(Cycle_max*60*24)</f>
        <v>89.226944444444442</v>
      </c>
      <c r="C299" s="49">
        <f>'80Nm 33mm 2.28m-min'!B76</f>
        <v>1.6519999999999999</v>
      </c>
      <c r="D299" s="24" t="str">
        <f>'80Nm 33mm 2.28m-min'!C76</f>
        <v>Ds20x60</v>
      </c>
      <c r="E299" s="24" t="str">
        <f>'80Nm 33mm 2.28m-min'!D76</f>
        <v>Ds</v>
      </c>
      <c r="F299" s="35">
        <f>'80Nm 33mm 2.28m-min'!E76</f>
        <v>20</v>
      </c>
      <c r="G299" s="14" t="e">
        <f>'80Nm 33mm 2.28m-min'!F76</f>
        <v>#N/A</v>
      </c>
      <c r="H299" s="41">
        <f>'80Nm 33mm 2.28m-min'!G76</f>
        <v>60</v>
      </c>
      <c r="I299" s="24" t="str">
        <f>'80Nm 33mm 2.28m-min'!H76</f>
        <v>R</v>
      </c>
      <c r="J299" s="35">
        <f>'80Nm 33mm 2.28m-min'!I76</f>
        <v>32</v>
      </c>
      <c r="K299" s="35">
        <f>'80Nm 33mm 2.28m-min'!J76</f>
        <v>44</v>
      </c>
      <c r="L299" s="25">
        <f>'80Nm 33mm 2.28m-min'!K76</f>
        <v>27.17</v>
      </c>
      <c r="M299" s="24" t="str">
        <f>'80Nm 33mm 2.28m-min'!L76</f>
        <v>Alluminio</v>
      </c>
      <c r="N299" s="25">
        <f>'80Nm 33mm 2.28m-min'!M76</f>
        <v>270</v>
      </c>
      <c r="O299" s="37">
        <f>'80Nm 33mm 2.28m-min'!N76</f>
        <v>80</v>
      </c>
      <c r="P299" s="41">
        <f>'80Nm 33mm 2.28m-min'!O76</f>
        <v>33</v>
      </c>
      <c r="Q299" s="46">
        <f>'80Nm 33mm 2.28m-min'!P76</f>
        <v>2.2810000000000001</v>
      </c>
      <c r="R299" s="14">
        <f>'80Nm 33mm 2.28m-min'!Q76</f>
        <v>38.5</v>
      </c>
      <c r="S299" s="26">
        <f>'80Nm 33mm 2.28m-min'!R76</f>
        <v>1</v>
      </c>
      <c r="T299" s="24"/>
      <c r="U299" s="24"/>
    </row>
    <row r="300" spans="1:21" hidden="1" x14ac:dyDescent="0.25">
      <c r="A300" s="24">
        <f>'80Nm 33mm 2.28m-min'!A77</f>
        <v>4497038</v>
      </c>
      <c r="B300" s="51">
        <f>Table15[[#This Row],[Durata d''esercizio min. Doppie corse]]/(Cycle_max*60*24)</f>
        <v>89.226944444444442</v>
      </c>
      <c r="C300" s="49">
        <f>'80Nm 33mm 2.28m-min'!B77</f>
        <v>1.6519999999999999</v>
      </c>
      <c r="D300" s="24" t="str">
        <f>'80Nm 33mm 2.28m-min'!C77</f>
        <v>Ds20x60</v>
      </c>
      <c r="E300" s="24" t="str">
        <f>'80Nm 33mm 2.28m-min'!D77</f>
        <v>Ds</v>
      </c>
      <c r="F300" s="35">
        <f>'80Nm 33mm 2.28m-min'!E77</f>
        <v>20</v>
      </c>
      <c r="G300" s="14" t="e">
        <f>'80Nm 33mm 2.28m-min'!F77</f>
        <v>#N/A</v>
      </c>
      <c r="H300" s="41">
        <f>'80Nm 33mm 2.28m-min'!G77</f>
        <v>60</v>
      </c>
      <c r="I300" s="24" t="str">
        <f>'80Nm 33mm 2.28m-min'!H77</f>
        <v>R</v>
      </c>
      <c r="J300" s="35">
        <f>'80Nm 33mm 2.28m-min'!I77</f>
        <v>32</v>
      </c>
      <c r="K300" s="35">
        <f>'80Nm 33mm 2.28m-min'!J77</f>
        <v>44</v>
      </c>
      <c r="L300" s="25">
        <f>'80Nm 33mm 2.28m-min'!K77</f>
        <v>27.17</v>
      </c>
      <c r="M300" s="24" t="str">
        <f>'80Nm 33mm 2.28m-min'!L77</f>
        <v>Acciaio inox</v>
      </c>
      <c r="N300" s="25">
        <f>'80Nm 33mm 2.28m-min'!M77</f>
        <v>158.26</v>
      </c>
      <c r="O300" s="37">
        <f>'80Nm 33mm 2.28m-min'!N77</f>
        <v>80</v>
      </c>
      <c r="P300" s="41">
        <f>'80Nm 33mm 2.28m-min'!O77</f>
        <v>33</v>
      </c>
      <c r="Q300" s="46">
        <f>'80Nm 33mm 2.28m-min'!P77</f>
        <v>2.2810000000000001</v>
      </c>
      <c r="R300" s="14">
        <f>'80Nm 33mm 2.28m-min'!Q77</f>
        <v>38.5</v>
      </c>
      <c r="S300" s="26">
        <f>'80Nm 33mm 2.28m-min'!R77</f>
        <v>1</v>
      </c>
      <c r="T300" s="24"/>
      <c r="U300" s="24"/>
    </row>
    <row r="301" spans="1:21" hidden="1" x14ac:dyDescent="0.25">
      <c r="A301" s="24">
        <f>'120Nm 22mm 1.52m-min'!A76</f>
        <v>4497038</v>
      </c>
      <c r="B301" s="51">
        <f>Table15[[#This Row],[Durata d''esercizio min. Doppie corse]]/(Cycle_max*60*24)</f>
        <v>89.226944444444442</v>
      </c>
      <c r="C301" s="49">
        <f>'120Nm 22mm 1.52m-min'!B76</f>
        <v>2.4470000000000001</v>
      </c>
      <c r="D301" s="24" t="str">
        <f>'120Nm 22mm 1.52m-min'!C76</f>
        <v>Ds20x60</v>
      </c>
      <c r="E301" s="24" t="str">
        <f>'120Nm 22mm 1.52m-min'!D76</f>
        <v>Ds</v>
      </c>
      <c r="F301" s="35">
        <f>'120Nm 22mm 1.52m-min'!E76</f>
        <v>20</v>
      </c>
      <c r="G301" s="14" t="e">
        <f>'120Nm 22mm 1.52m-min'!F76</f>
        <v>#N/A</v>
      </c>
      <c r="H301" s="41">
        <f>'120Nm 22mm 1.52m-min'!G76</f>
        <v>60</v>
      </c>
      <c r="I301" s="24" t="str">
        <f>'120Nm 22mm 1.52m-min'!H76</f>
        <v>R</v>
      </c>
      <c r="J301" s="35">
        <f>'120Nm 22mm 1.52m-min'!I76</f>
        <v>32</v>
      </c>
      <c r="K301" s="35">
        <f>'120Nm 22mm 1.52m-min'!J76</f>
        <v>44</v>
      </c>
      <c r="L301" s="25">
        <f>'120Nm 22mm 1.52m-min'!K76</f>
        <v>27.17</v>
      </c>
      <c r="M301" s="24" t="str">
        <f>'120Nm 22mm 1.52m-min'!L76</f>
        <v>Alluminio</v>
      </c>
      <c r="N301" s="25">
        <f>'120Nm 22mm 1.52m-min'!M76</f>
        <v>270</v>
      </c>
      <c r="O301" s="37">
        <f>'120Nm 22mm 1.52m-min'!N76</f>
        <v>120</v>
      </c>
      <c r="P301" s="41">
        <f>'120Nm 22mm 1.52m-min'!O76</f>
        <v>22</v>
      </c>
      <c r="Q301" s="46">
        <f>'120Nm 22mm 1.52m-min'!P76</f>
        <v>1.5209999999999999</v>
      </c>
      <c r="R301" s="14">
        <f>'120Nm 22mm 1.52m-min'!Q76</f>
        <v>25.666666666666668</v>
      </c>
      <c r="S301" s="26">
        <f>'120Nm 22mm 1.52m-min'!R76</f>
        <v>1</v>
      </c>
      <c r="T301" s="24"/>
      <c r="U301" s="24"/>
    </row>
    <row r="302" spans="1:21" hidden="1" x14ac:dyDescent="0.25">
      <c r="A302" s="24">
        <f>'120Nm 22mm 1.52m-min'!A77</f>
        <v>4497038</v>
      </c>
      <c r="B302" s="51">
        <f>Table15[[#This Row],[Durata d''esercizio min. Doppie corse]]/(Cycle_max*60*24)</f>
        <v>89.226944444444442</v>
      </c>
      <c r="C302" s="49">
        <f>'120Nm 22mm 1.52m-min'!B77</f>
        <v>2.4470000000000001</v>
      </c>
      <c r="D302" s="24" t="str">
        <f>'120Nm 22mm 1.52m-min'!C77</f>
        <v>Ds20x60</v>
      </c>
      <c r="E302" s="24" t="str">
        <f>'120Nm 22mm 1.52m-min'!D77</f>
        <v>Ds</v>
      </c>
      <c r="F302" s="35">
        <f>'120Nm 22mm 1.52m-min'!E77</f>
        <v>20</v>
      </c>
      <c r="G302" s="14" t="e">
        <f>'120Nm 22mm 1.52m-min'!F77</f>
        <v>#N/A</v>
      </c>
      <c r="H302" s="41">
        <f>'120Nm 22mm 1.52m-min'!G77</f>
        <v>60</v>
      </c>
      <c r="I302" s="24" t="str">
        <f>'120Nm 22mm 1.52m-min'!H77</f>
        <v>R</v>
      </c>
      <c r="J302" s="35">
        <f>'120Nm 22mm 1.52m-min'!I77</f>
        <v>32</v>
      </c>
      <c r="K302" s="35">
        <f>'120Nm 22mm 1.52m-min'!J77</f>
        <v>44</v>
      </c>
      <c r="L302" s="25">
        <f>'120Nm 22mm 1.52m-min'!K77</f>
        <v>27.17</v>
      </c>
      <c r="M302" s="24" t="str">
        <f>'120Nm 22mm 1.52m-min'!L77</f>
        <v>Acciaio inox</v>
      </c>
      <c r="N302" s="25">
        <f>'120Nm 22mm 1.52m-min'!M77</f>
        <v>158.26</v>
      </c>
      <c r="O302" s="37">
        <f>'120Nm 22mm 1.52m-min'!N77</f>
        <v>120</v>
      </c>
      <c r="P302" s="41">
        <f>'120Nm 22mm 1.52m-min'!O77</f>
        <v>22</v>
      </c>
      <c r="Q302" s="46">
        <f>'120Nm 22mm 1.52m-min'!P77</f>
        <v>1.5209999999999999</v>
      </c>
      <c r="R302" s="14">
        <f>'120Nm 22mm 1.52m-min'!Q77</f>
        <v>25.666666666666668</v>
      </c>
      <c r="S302" s="26">
        <f>'120Nm 22mm 1.52m-min'!R77</f>
        <v>1</v>
      </c>
      <c r="T302" s="24"/>
      <c r="U302" s="24"/>
    </row>
    <row r="303" spans="1:21" hidden="1" x14ac:dyDescent="0.25">
      <c r="A303" s="24">
        <f>'120Nm 22mm 1.52m-min'!A78</f>
        <v>4497038</v>
      </c>
      <c r="B303" s="51">
        <f>Table15[[#This Row],[Durata d''esercizio min. Doppie corse]]/(Cycle_max*60*24)</f>
        <v>89.226944444444442</v>
      </c>
      <c r="C303" s="49">
        <f>'120Nm 22mm 1.52m-min'!B78</f>
        <v>3.9670000000000001</v>
      </c>
      <c r="D303" s="24" t="str">
        <f>'120Nm 22mm 1.52m-min'!C78</f>
        <v>Ds20x90</v>
      </c>
      <c r="E303" s="24" t="str">
        <f>'120Nm 22mm 1.52m-min'!D78</f>
        <v>Ds</v>
      </c>
      <c r="F303" s="35">
        <f>'120Nm 22mm 1.52m-min'!E78</f>
        <v>20</v>
      </c>
      <c r="G303" s="14" t="e">
        <f>'120Nm 22mm 1.52m-min'!F78</f>
        <v>#N/A</v>
      </c>
      <c r="H303" s="41">
        <f>'120Nm 22mm 1.52m-min'!G78</f>
        <v>90</v>
      </c>
      <c r="I303" s="24" t="str">
        <f>'120Nm 22mm 1.52m-min'!H78</f>
        <v>R</v>
      </c>
      <c r="J303" s="35">
        <f>'120Nm 22mm 1.52m-min'!I78</f>
        <v>32</v>
      </c>
      <c r="K303" s="35">
        <f>'120Nm 22mm 1.52m-min'!J78</f>
        <v>44</v>
      </c>
      <c r="L303" s="25">
        <f>'120Nm 22mm 1.52m-min'!K78</f>
        <v>27.17</v>
      </c>
      <c r="M303" s="24" t="str">
        <f>'120Nm 22mm 1.52m-min'!L78</f>
        <v>Alluminio</v>
      </c>
      <c r="N303" s="25">
        <f>'120Nm 22mm 1.52m-min'!M78</f>
        <v>270</v>
      </c>
      <c r="O303" s="37">
        <f>'120Nm 22mm 1.52m-min'!N78</f>
        <v>120</v>
      </c>
      <c r="P303" s="41">
        <f>'120Nm 22mm 1.52m-min'!O78</f>
        <v>22</v>
      </c>
      <c r="Q303" s="46">
        <f>'120Nm 22mm 1.52m-min'!P78</f>
        <v>1.5209999999999999</v>
      </c>
      <c r="R303" s="14">
        <f>'120Nm 22mm 1.52m-min'!Q78</f>
        <v>17.111111111111111</v>
      </c>
      <c r="S303" s="26">
        <f>'120Nm 22mm 1.52m-min'!R78</f>
        <v>1</v>
      </c>
      <c r="T303" s="24"/>
      <c r="U303" s="24"/>
    </row>
    <row r="304" spans="1:21" hidden="1" x14ac:dyDescent="0.25">
      <c r="A304" s="24">
        <f>'120Nm 22mm 1.52m-min'!A79</f>
        <v>4497038</v>
      </c>
      <c r="B304" s="51">
        <f>Table15[[#This Row],[Durata d''esercizio min. Doppie corse]]/(Cycle_max*60*24)</f>
        <v>89.226944444444442</v>
      </c>
      <c r="C304" s="49">
        <f>'120Nm 22mm 1.52m-min'!B79</f>
        <v>3.9670000000000001</v>
      </c>
      <c r="D304" s="24" t="str">
        <f>'120Nm 22mm 1.52m-min'!C79</f>
        <v>Ds20x90</v>
      </c>
      <c r="E304" s="24" t="str">
        <f>'120Nm 22mm 1.52m-min'!D79</f>
        <v>Ds</v>
      </c>
      <c r="F304" s="35">
        <f>'120Nm 22mm 1.52m-min'!E79</f>
        <v>20</v>
      </c>
      <c r="G304" s="14" t="e">
        <f>'120Nm 22mm 1.52m-min'!F79</f>
        <v>#N/A</v>
      </c>
      <c r="H304" s="41">
        <f>'120Nm 22mm 1.52m-min'!G79</f>
        <v>90</v>
      </c>
      <c r="I304" s="24" t="str">
        <f>'120Nm 22mm 1.52m-min'!H79</f>
        <v>R</v>
      </c>
      <c r="J304" s="35">
        <f>'120Nm 22mm 1.52m-min'!I79</f>
        <v>32</v>
      </c>
      <c r="K304" s="35">
        <f>'120Nm 22mm 1.52m-min'!J79</f>
        <v>44</v>
      </c>
      <c r="L304" s="25">
        <f>'120Nm 22mm 1.52m-min'!K79</f>
        <v>27.17</v>
      </c>
      <c r="M304" s="24" t="str">
        <f>'120Nm 22mm 1.52m-min'!L79</f>
        <v>Acciaio inox</v>
      </c>
      <c r="N304" s="25">
        <f>'120Nm 22mm 1.52m-min'!M79</f>
        <v>167.28</v>
      </c>
      <c r="O304" s="37">
        <f>'120Nm 22mm 1.52m-min'!N79</f>
        <v>120</v>
      </c>
      <c r="P304" s="41">
        <f>'120Nm 22mm 1.52m-min'!O79</f>
        <v>22</v>
      </c>
      <c r="Q304" s="46">
        <f>'120Nm 22mm 1.52m-min'!P79</f>
        <v>1.5209999999999999</v>
      </c>
      <c r="R304" s="14">
        <f>'120Nm 22mm 1.52m-min'!Q79</f>
        <v>17.111111111111111</v>
      </c>
      <c r="S304" s="26">
        <f>'120Nm 22mm 1.52m-min'!R79</f>
        <v>1</v>
      </c>
      <c r="T304" s="24"/>
      <c r="U304" s="24"/>
    </row>
    <row r="305" spans="1:21" hidden="1" x14ac:dyDescent="0.25">
      <c r="A305" s="24">
        <f>'240Nm 11mm 0.76m-min'!A76</f>
        <v>4497038</v>
      </c>
      <c r="B305" s="51">
        <f>Table15[[#This Row],[Durata d''esercizio min. Doppie corse]]/(Cycle_max*60*24)</f>
        <v>89.226944444444442</v>
      </c>
      <c r="C305" s="49">
        <f>'240Nm 11mm 0.76m-min'!B76</f>
        <v>4.835</v>
      </c>
      <c r="D305" s="24" t="str">
        <f>'240Nm 11mm 0.76m-min'!C76</f>
        <v>Ds20x60</v>
      </c>
      <c r="E305" s="24" t="str">
        <f>'240Nm 11mm 0.76m-min'!D76</f>
        <v>Ds</v>
      </c>
      <c r="F305" s="35">
        <f>'240Nm 11mm 0.76m-min'!E76</f>
        <v>20</v>
      </c>
      <c r="G305" s="14" t="e">
        <f>'240Nm 11mm 0.76m-min'!F76</f>
        <v>#N/A</v>
      </c>
      <c r="H305" s="41">
        <f>'240Nm 11mm 0.76m-min'!G76</f>
        <v>60</v>
      </c>
      <c r="I305" s="24" t="str">
        <f>'240Nm 11mm 0.76m-min'!H76</f>
        <v>R</v>
      </c>
      <c r="J305" s="35">
        <f>'240Nm 11mm 0.76m-min'!I76</f>
        <v>32</v>
      </c>
      <c r="K305" s="35">
        <f>'240Nm 11mm 0.76m-min'!J76</f>
        <v>44</v>
      </c>
      <c r="L305" s="25">
        <f>'240Nm 11mm 0.76m-min'!K76</f>
        <v>27.17</v>
      </c>
      <c r="M305" s="24" t="str">
        <f>'240Nm 11mm 0.76m-min'!L76</f>
        <v>Alluminio</v>
      </c>
      <c r="N305" s="25">
        <f>'240Nm 11mm 0.76m-min'!M76</f>
        <v>270</v>
      </c>
      <c r="O305" s="37">
        <f>'240Nm 11mm 0.76m-min'!N76</f>
        <v>240</v>
      </c>
      <c r="P305" s="41">
        <f>'240Nm 11mm 0.76m-min'!O76</f>
        <v>11</v>
      </c>
      <c r="Q305" s="46">
        <f>'240Nm 11mm 0.76m-min'!P76</f>
        <v>0.76049999999999995</v>
      </c>
      <c r="R305" s="14">
        <f>'240Nm 11mm 0.76m-min'!Q76</f>
        <v>12.833333333333334</v>
      </c>
      <c r="S305" s="26">
        <f>'240Nm 11mm 0.76m-min'!R76</f>
        <v>1</v>
      </c>
      <c r="T305" s="24"/>
      <c r="U305" s="24"/>
    </row>
    <row r="306" spans="1:21" hidden="1" x14ac:dyDescent="0.25">
      <c r="A306" s="24">
        <f>'240Nm 11mm 0.76m-min'!A77</f>
        <v>4497038</v>
      </c>
      <c r="B306" s="51">
        <f>Table15[[#This Row],[Durata d''esercizio min. Doppie corse]]/(Cycle_max*60*24)</f>
        <v>89.226944444444442</v>
      </c>
      <c r="C306" s="49">
        <f>'240Nm 11mm 0.76m-min'!B77</f>
        <v>4.835</v>
      </c>
      <c r="D306" s="24" t="str">
        <f>'240Nm 11mm 0.76m-min'!C77</f>
        <v>Ds20x60</v>
      </c>
      <c r="E306" s="24" t="str">
        <f>'240Nm 11mm 0.76m-min'!D77</f>
        <v>Ds</v>
      </c>
      <c r="F306" s="35">
        <f>'240Nm 11mm 0.76m-min'!E77</f>
        <v>20</v>
      </c>
      <c r="G306" s="14" t="e">
        <f>'240Nm 11mm 0.76m-min'!F77</f>
        <v>#N/A</v>
      </c>
      <c r="H306" s="41">
        <f>'240Nm 11mm 0.76m-min'!G77</f>
        <v>60</v>
      </c>
      <c r="I306" s="24" t="str">
        <f>'240Nm 11mm 0.76m-min'!H77</f>
        <v>R</v>
      </c>
      <c r="J306" s="35">
        <f>'240Nm 11mm 0.76m-min'!I77</f>
        <v>32</v>
      </c>
      <c r="K306" s="35">
        <f>'240Nm 11mm 0.76m-min'!J77</f>
        <v>44</v>
      </c>
      <c r="L306" s="25">
        <f>'240Nm 11mm 0.76m-min'!K77</f>
        <v>27.17</v>
      </c>
      <c r="M306" s="24" t="str">
        <f>'240Nm 11mm 0.76m-min'!L77</f>
        <v>Acciaio inox</v>
      </c>
      <c r="N306" s="25">
        <f>'240Nm 11mm 0.76m-min'!M77</f>
        <v>158.26</v>
      </c>
      <c r="O306" s="37">
        <f>'240Nm 11mm 0.76m-min'!N77</f>
        <v>240</v>
      </c>
      <c r="P306" s="41">
        <f>'240Nm 11mm 0.76m-min'!O77</f>
        <v>11</v>
      </c>
      <c r="Q306" s="46">
        <f>'240Nm 11mm 0.76m-min'!P77</f>
        <v>0.76049999999999995</v>
      </c>
      <c r="R306" s="14">
        <f>'240Nm 11mm 0.76m-min'!Q77</f>
        <v>12.833333333333334</v>
      </c>
      <c r="S306" s="26">
        <f>'240Nm 11mm 0.76m-min'!R77</f>
        <v>1</v>
      </c>
      <c r="T306" s="24"/>
      <c r="U306" s="24"/>
    </row>
    <row r="307" spans="1:21" hidden="1" x14ac:dyDescent="0.25">
      <c r="A307" s="24">
        <f>'240Nm 11mm 0.76m-min'!A78</f>
        <v>4497038</v>
      </c>
      <c r="B307" s="51">
        <f>Table15[[#This Row],[Durata d''esercizio min. Doppie corse]]/(Cycle_max*60*24)</f>
        <v>89.226944444444442</v>
      </c>
      <c r="C307" s="49">
        <f>'240Nm 11mm 0.76m-min'!B78</f>
        <v>7.8730000000000002</v>
      </c>
      <c r="D307" s="24" t="str">
        <f>'240Nm 11mm 0.76m-min'!C78</f>
        <v>Ds20x90</v>
      </c>
      <c r="E307" s="24" t="str">
        <f>'240Nm 11mm 0.76m-min'!D78</f>
        <v>Ds</v>
      </c>
      <c r="F307" s="35">
        <f>'240Nm 11mm 0.76m-min'!E78</f>
        <v>20</v>
      </c>
      <c r="G307" s="14" t="e">
        <f>'240Nm 11mm 0.76m-min'!F78</f>
        <v>#N/A</v>
      </c>
      <c r="H307" s="41">
        <f>'240Nm 11mm 0.76m-min'!G78</f>
        <v>90</v>
      </c>
      <c r="I307" s="24" t="str">
        <f>'240Nm 11mm 0.76m-min'!H78</f>
        <v>R</v>
      </c>
      <c r="J307" s="35">
        <f>'240Nm 11mm 0.76m-min'!I78</f>
        <v>32</v>
      </c>
      <c r="K307" s="35">
        <f>'240Nm 11mm 0.76m-min'!J78</f>
        <v>44</v>
      </c>
      <c r="L307" s="25">
        <f>'240Nm 11mm 0.76m-min'!K78</f>
        <v>27.17</v>
      </c>
      <c r="M307" s="24" t="str">
        <f>'240Nm 11mm 0.76m-min'!L78</f>
        <v>Alluminio</v>
      </c>
      <c r="N307" s="25">
        <f>'240Nm 11mm 0.76m-min'!M78</f>
        <v>270</v>
      </c>
      <c r="O307" s="37">
        <f>'240Nm 11mm 0.76m-min'!N78</f>
        <v>240</v>
      </c>
      <c r="P307" s="41">
        <f>'240Nm 11mm 0.76m-min'!O78</f>
        <v>11</v>
      </c>
      <c r="Q307" s="46">
        <f>'240Nm 11mm 0.76m-min'!P78</f>
        <v>0.76049999999999995</v>
      </c>
      <c r="R307" s="14">
        <f>'240Nm 11mm 0.76m-min'!Q78</f>
        <v>8.5555555555555554</v>
      </c>
      <c r="S307" s="26">
        <f>'240Nm 11mm 0.76m-min'!R78</f>
        <v>1</v>
      </c>
      <c r="T307" s="24"/>
      <c r="U307" s="24"/>
    </row>
    <row r="308" spans="1:21" hidden="1" x14ac:dyDescent="0.25">
      <c r="A308" s="24">
        <f>'240Nm 11mm 0.76m-min'!A79</f>
        <v>4497038</v>
      </c>
      <c r="B308" s="51">
        <f>Table15[[#This Row],[Durata d''esercizio min. Doppie corse]]/(Cycle_max*60*24)</f>
        <v>89.226944444444442</v>
      </c>
      <c r="C308" s="49">
        <f>'240Nm 11mm 0.76m-min'!B79</f>
        <v>7.8730000000000002</v>
      </c>
      <c r="D308" s="24" t="str">
        <f>'240Nm 11mm 0.76m-min'!C79</f>
        <v>Ds20x90</v>
      </c>
      <c r="E308" s="24" t="str">
        <f>'240Nm 11mm 0.76m-min'!D79</f>
        <v>Ds</v>
      </c>
      <c r="F308" s="35">
        <f>'240Nm 11mm 0.76m-min'!E79</f>
        <v>20</v>
      </c>
      <c r="G308" s="14" t="e">
        <f>'240Nm 11mm 0.76m-min'!F79</f>
        <v>#N/A</v>
      </c>
      <c r="H308" s="41">
        <f>'240Nm 11mm 0.76m-min'!G79</f>
        <v>90</v>
      </c>
      <c r="I308" s="24" t="str">
        <f>'240Nm 11mm 0.76m-min'!H79</f>
        <v>R</v>
      </c>
      <c r="J308" s="35">
        <f>'240Nm 11mm 0.76m-min'!I79</f>
        <v>32</v>
      </c>
      <c r="K308" s="35">
        <f>'240Nm 11mm 0.76m-min'!J79</f>
        <v>44</v>
      </c>
      <c r="L308" s="25">
        <f>'240Nm 11mm 0.76m-min'!K79</f>
        <v>27.17</v>
      </c>
      <c r="M308" s="24" t="str">
        <f>'240Nm 11mm 0.76m-min'!L79</f>
        <v>Acciaio inox</v>
      </c>
      <c r="N308" s="25">
        <f>'240Nm 11mm 0.76m-min'!M79</f>
        <v>167.28</v>
      </c>
      <c r="O308" s="37">
        <f>'240Nm 11mm 0.76m-min'!N79</f>
        <v>240</v>
      </c>
      <c r="P308" s="41">
        <f>'240Nm 11mm 0.76m-min'!O79</f>
        <v>11</v>
      </c>
      <c r="Q308" s="46">
        <f>'240Nm 11mm 0.76m-min'!P79</f>
        <v>0.76049999999999995</v>
      </c>
      <c r="R308" s="14">
        <f>'240Nm 11mm 0.76m-min'!Q79</f>
        <v>8.5555555555555554</v>
      </c>
      <c r="S308" s="26">
        <f>'240Nm 11mm 0.76m-min'!R79</f>
        <v>1</v>
      </c>
      <c r="T308" s="24"/>
      <c r="U308" s="24"/>
    </row>
    <row r="309" spans="1:21" hidden="1" x14ac:dyDescent="0.25">
      <c r="A309" s="24">
        <f>'80Nm 33mm 2.28m-min'!A78</f>
        <v>4438375</v>
      </c>
      <c r="B309" s="51">
        <f>Table15[[#This Row],[Durata d''esercizio min. Doppie corse]]/(Cycle_max*60*24)</f>
        <v>88.062996031746039</v>
      </c>
      <c r="C309" s="49">
        <f>'80Nm 33mm 2.28m-min'!B78</f>
        <v>1.071</v>
      </c>
      <c r="D309" s="24" t="str">
        <f>'80Nm 33mm 2.28m-min'!C78</f>
        <v>Ds18x40</v>
      </c>
      <c r="E309" s="24" t="str">
        <f>'80Nm 33mm 2.28m-min'!D78</f>
        <v>Ds</v>
      </c>
      <c r="F309" s="35">
        <f>'80Nm 33mm 2.28m-min'!E78</f>
        <v>18</v>
      </c>
      <c r="G309" s="14" t="e">
        <f>'80Nm 33mm 2.28m-min'!F78</f>
        <v>#N/A</v>
      </c>
      <c r="H309" s="41">
        <f>'80Nm 33mm 2.28m-min'!G78</f>
        <v>40</v>
      </c>
      <c r="I309" s="24" t="str">
        <f>'80Nm 33mm 2.28m-min'!H78</f>
        <v>R</v>
      </c>
      <c r="J309" s="35">
        <f>'80Nm 33mm 2.28m-min'!I78</f>
        <v>28</v>
      </c>
      <c r="K309" s="35">
        <f>'80Nm 33mm 2.28m-min'!J78</f>
        <v>35</v>
      </c>
      <c r="L309" s="25">
        <f>'80Nm 33mm 2.28m-min'!K78</f>
        <v>21.92</v>
      </c>
      <c r="M309" s="24" t="str">
        <f>'80Nm 33mm 2.28m-min'!L78</f>
        <v>Alluminio</v>
      </c>
      <c r="N309" s="25">
        <f>'80Nm 33mm 2.28m-min'!M78</f>
        <v>243</v>
      </c>
      <c r="O309" s="37">
        <f>'80Nm 33mm 2.28m-min'!N78</f>
        <v>80</v>
      </c>
      <c r="P309" s="41">
        <f>'80Nm 33mm 2.28m-min'!O78</f>
        <v>33</v>
      </c>
      <c r="Q309" s="46">
        <f>'80Nm 33mm 2.28m-min'!P78</f>
        <v>2.2810000000000001</v>
      </c>
      <c r="R309" s="14">
        <f>'80Nm 33mm 2.28m-min'!Q78</f>
        <v>57.75</v>
      </c>
      <c r="S309" s="26">
        <f>'80Nm 33mm 2.28m-min'!R78</f>
        <v>1</v>
      </c>
      <c r="T309" s="24"/>
      <c r="U309" s="24"/>
    </row>
    <row r="310" spans="1:21" hidden="1" x14ac:dyDescent="0.25">
      <c r="A310" s="24">
        <f>'80Nm 33mm 2.28m-min'!A79</f>
        <v>4438375</v>
      </c>
      <c r="B310" s="51">
        <f>Table15[[#This Row],[Durata d''esercizio min. Doppie corse]]/(Cycle_max*60*24)</f>
        <v>88.062996031746039</v>
      </c>
      <c r="C310" s="49">
        <f>'80Nm 33mm 2.28m-min'!B79</f>
        <v>1.071</v>
      </c>
      <c r="D310" s="24" t="str">
        <f>'80Nm 33mm 2.28m-min'!C79</f>
        <v>Ds18x40</v>
      </c>
      <c r="E310" s="24" t="str">
        <f>'80Nm 33mm 2.28m-min'!D79</f>
        <v>Ds</v>
      </c>
      <c r="F310" s="35">
        <f>'80Nm 33mm 2.28m-min'!E79</f>
        <v>18</v>
      </c>
      <c r="G310" s="14" t="e">
        <f>'80Nm 33mm 2.28m-min'!F79</f>
        <v>#N/A</v>
      </c>
      <c r="H310" s="41">
        <f>'80Nm 33mm 2.28m-min'!G79</f>
        <v>40</v>
      </c>
      <c r="I310" s="24" t="str">
        <f>'80Nm 33mm 2.28m-min'!H79</f>
        <v>R</v>
      </c>
      <c r="J310" s="35">
        <f>'80Nm 33mm 2.28m-min'!I79</f>
        <v>28</v>
      </c>
      <c r="K310" s="35">
        <f>'80Nm 33mm 2.28m-min'!J79</f>
        <v>35</v>
      </c>
      <c r="L310" s="25">
        <f>'80Nm 33mm 2.28m-min'!K79</f>
        <v>21.92</v>
      </c>
      <c r="M310" s="24" t="str">
        <f>'80Nm 33mm 2.28m-min'!L79</f>
        <v>Acciaio inox</v>
      </c>
      <c r="N310" s="25">
        <f>'80Nm 33mm 2.28m-min'!M79</f>
        <v>134.07</v>
      </c>
      <c r="O310" s="37">
        <f>'80Nm 33mm 2.28m-min'!N79</f>
        <v>80</v>
      </c>
      <c r="P310" s="41">
        <f>'80Nm 33mm 2.28m-min'!O79</f>
        <v>33</v>
      </c>
      <c r="Q310" s="46">
        <f>'80Nm 33mm 2.28m-min'!P79</f>
        <v>2.2810000000000001</v>
      </c>
      <c r="R310" s="14">
        <f>'80Nm 33mm 2.28m-min'!Q79</f>
        <v>57.75</v>
      </c>
      <c r="S310" s="26">
        <f>'80Nm 33mm 2.28m-min'!R79</f>
        <v>1</v>
      </c>
      <c r="T310" s="24"/>
      <c r="U310" s="24"/>
    </row>
    <row r="311" spans="1:21" hidden="1" x14ac:dyDescent="0.25">
      <c r="A311" s="24">
        <f>'120Nm 22mm 1.52m-min'!A80</f>
        <v>4438375</v>
      </c>
      <c r="B311" s="51">
        <f>Table15[[#This Row],[Durata d''esercizio min. Doppie corse]]/(Cycle_max*60*24)</f>
        <v>88.062996031746039</v>
      </c>
      <c r="C311" s="49">
        <f>'120Nm 22mm 1.52m-min'!B80</f>
        <v>1.5760000000000001</v>
      </c>
      <c r="D311" s="24" t="str">
        <f>'120Nm 22mm 1.52m-min'!C80</f>
        <v>Ds18x40</v>
      </c>
      <c r="E311" s="24" t="str">
        <f>'120Nm 22mm 1.52m-min'!D80</f>
        <v>Ds</v>
      </c>
      <c r="F311" s="35">
        <f>'120Nm 22mm 1.52m-min'!E80</f>
        <v>18</v>
      </c>
      <c r="G311" s="14" t="e">
        <f>'120Nm 22mm 1.52m-min'!F80</f>
        <v>#N/A</v>
      </c>
      <c r="H311" s="41">
        <f>'120Nm 22mm 1.52m-min'!G80</f>
        <v>40</v>
      </c>
      <c r="I311" s="24" t="str">
        <f>'120Nm 22mm 1.52m-min'!H80</f>
        <v>R</v>
      </c>
      <c r="J311" s="35">
        <f>'120Nm 22mm 1.52m-min'!I80</f>
        <v>28</v>
      </c>
      <c r="K311" s="35">
        <f>'120Nm 22mm 1.52m-min'!J80</f>
        <v>35</v>
      </c>
      <c r="L311" s="25">
        <f>'120Nm 22mm 1.52m-min'!K80</f>
        <v>21.92</v>
      </c>
      <c r="M311" s="24" t="str">
        <f>'120Nm 22mm 1.52m-min'!L80</f>
        <v>Alluminio</v>
      </c>
      <c r="N311" s="25">
        <f>'120Nm 22mm 1.52m-min'!M80</f>
        <v>243</v>
      </c>
      <c r="O311" s="37">
        <f>'120Nm 22mm 1.52m-min'!N80</f>
        <v>120</v>
      </c>
      <c r="P311" s="41">
        <f>'120Nm 22mm 1.52m-min'!O80</f>
        <v>22</v>
      </c>
      <c r="Q311" s="46">
        <f>'120Nm 22mm 1.52m-min'!P80</f>
        <v>1.5209999999999999</v>
      </c>
      <c r="R311" s="14">
        <f>'120Nm 22mm 1.52m-min'!Q80</f>
        <v>38.5</v>
      </c>
      <c r="S311" s="26">
        <f>'120Nm 22mm 1.52m-min'!R80</f>
        <v>1</v>
      </c>
      <c r="T311" s="24"/>
      <c r="U311" s="24"/>
    </row>
    <row r="312" spans="1:21" hidden="1" x14ac:dyDescent="0.25">
      <c r="A312" s="24">
        <f>'120Nm 22mm 1.52m-min'!A81</f>
        <v>4438375</v>
      </c>
      <c r="B312" s="51">
        <f>Table15[[#This Row],[Durata d''esercizio min. Doppie corse]]/(Cycle_max*60*24)</f>
        <v>88.062996031746039</v>
      </c>
      <c r="C312" s="49">
        <f>'120Nm 22mm 1.52m-min'!B81</f>
        <v>1.5760000000000001</v>
      </c>
      <c r="D312" s="24" t="str">
        <f>'120Nm 22mm 1.52m-min'!C81</f>
        <v>Ds18x40</v>
      </c>
      <c r="E312" s="24" t="str">
        <f>'120Nm 22mm 1.52m-min'!D81</f>
        <v>Ds</v>
      </c>
      <c r="F312" s="35">
        <f>'120Nm 22mm 1.52m-min'!E81</f>
        <v>18</v>
      </c>
      <c r="G312" s="14" t="e">
        <f>'120Nm 22mm 1.52m-min'!F81</f>
        <v>#N/A</v>
      </c>
      <c r="H312" s="41">
        <f>'120Nm 22mm 1.52m-min'!G81</f>
        <v>40</v>
      </c>
      <c r="I312" s="24" t="str">
        <f>'120Nm 22mm 1.52m-min'!H81</f>
        <v>R</v>
      </c>
      <c r="J312" s="35">
        <f>'120Nm 22mm 1.52m-min'!I81</f>
        <v>28</v>
      </c>
      <c r="K312" s="35">
        <f>'120Nm 22mm 1.52m-min'!J81</f>
        <v>35</v>
      </c>
      <c r="L312" s="25">
        <f>'120Nm 22mm 1.52m-min'!K81</f>
        <v>21.92</v>
      </c>
      <c r="M312" s="24" t="str">
        <f>'120Nm 22mm 1.52m-min'!L81</f>
        <v>Acciaio inox</v>
      </c>
      <c r="N312" s="25">
        <f>'120Nm 22mm 1.52m-min'!M81</f>
        <v>134.07</v>
      </c>
      <c r="O312" s="37">
        <f>'120Nm 22mm 1.52m-min'!N81</f>
        <v>120</v>
      </c>
      <c r="P312" s="41">
        <f>'120Nm 22mm 1.52m-min'!O81</f>
        <v>22</v>
      </c>
      <c r="Q312" s="46">
        <f>'120Nm 22mm 1.52m-min'!P81</f>
        <v>1.5209999999999999</v>
      </c>
      <c r="R312" s="14">
        <f>'120Nm 22mm 1.52m-min'!Q81</f>
        <v>38.5</v>
      </c>
      <c r="S312" s="26">
        <f>'120Nm 22mm 1.52m-min'!R81</f>
        <v>1</v>
      </c>
      <c r="T312" s="24"/>
      <c r="U312" s="24"/>
    </row>
    <row r="313" spans="1:21" hidden="1" x14ac:dyDescent="0.25">
      <c r="A313" s="24">
        <f>'240Nm 11mm 0.76m-min'!A80</f>
        <v>4438375</v>
      </c>
      <c r="B313" s="51">
        <f>Table15[[#This Row],[Durata d''esercizio min. Doppie corse]]/(Cycle_max*60*24)</f>
        <v>88.062996031746039</v>
      </c>
      <c r="C313" s="49">
        <f>'240Nm 11mm 0.76m-min'!B80</f>
        <v>3.0920000000000001</v>
      </c>
      <c r="D313" s="24" t="str">
        <f>'240Nm 11mm 0.76m-min'!C80</f>
        <v>Ds18x40</v>
      </c>
      <c r="E313" s="24" t="str">
        <f>'240Nm 11mm 0.76m-min'!D80</f>
        <v>Ds</v>
      </c>
      <c r="F313" s="35">
        <f>'240Nm 11mm 0.76m-min'!E80</f>
        <v>18</v>
      </c>
      <c r="G313" s="14" t="e">
        <f>'240Nm 11mm 0.76m-min'!F80</f>
        <v>#N/A</v>
      </c>
      <c r="H313" s="41">
        <f>'240Nm 11mm 0.76m-min'!G80</f>
        <v>40</v>
      </c>
      <c r="I313" s="24" t="str">
        <f>'240Nm 11mm 0.76m-min'!H80</f>
        <v>R</v>
      </c>
      <c r="J313" s="35">
        <f>'240Nm 11mm 0.76m-min'!I80</f>
        <v>28</v>
      </c>
      <c r="K313" s="35">
        <f>'240Nm 11mm 0.76m-min'!J80</f>
        <v>35</v>
      </c>
      <c r="L313" s="25">
        <f>'240Nm 11mm 0.76m-min'!K80</f>
        <v>21.92</v>
      </c>
      <c r="M313" s="24" t="str">
        <f>'240Nm 11mm 0.76m-min'!L80</f>
        <v>Alluminio</v>
      </c>
      <c r="N313" s="25">
        <f>'240Nm 11mm 0.76m-min'!M80</f>
        <v>243</v>
      </c>
      <c r="O313" s="37">
        <f>'240Nm 11mm 0.76m-min'!N80</f>
        <v>240</v>
      </c>
      <c r="P313" s="41">
        <f>'240Nm 11mm 0.76m-min'!O80</f>
        <v>11</v>
      </c>
      <c r="Q313" s="46">
        <f>'240Nm 11mm 0.76m-min'!P80</f>
        <v>0.76049999999999995</v>
      </c>
      <c r="R313" s="14">
        <f>'240Nm 11mm 0.76m-min'!Q80</f>
        <v>19.25</v>
      </c>
      <c r="S313" s="26">
        <f>'240Nm 11mm 0.76m-min'!R80</f>
        <v>1</v>
      </c>
      <c r="T313" s="24"/>
      <c r="U313" s="24"/>
    </row>
    <row r="314" spans="1:21" hidden="1" x14ac:dyDescent="0.25">
      <c r="A314" s="24">
        <f>'240Nm 11mm 0.76m-min'!A81</f>
        <v>4438375</v>
      </c>
      <c r="B314" s="51">
        <f>Table15[[#This Row],[Durata d''esercizio min. Doppie corse]]/(Cycle_max*60*24)</f>
        <v>88.062996031746039</v>
      </c>
      <c r="C314" s="49">
        <f>'240Nm 11mm 0.76m-min'!B81</f>
        <v>3.0920000000000001</v>
      </c>
      <c r="D314" s="24" t="str">
        <f>'240Nm 11mm 0.76m-min'!C81</f>
        <v>Ds18x40</v>
      </c>
      <c r="E314" s="24" t="str">
        <f>'240Nm 11mm 0.76m-min'!D81</f>
        <v>Ds</v>
      </c>
      <c r="F314" s="35">
        <f>'240Nm 11mm 0.76m-min'!E81</f>
        <v>18</v>
      </c>
      <c r="G314" s="14" t="e">
        <f>'240Nm 11mm 0.76m-min'!F81</f>
        <v>#N/A</v>
      </c>
      <c r="H314" s="41">
        <f>'240Nm 11mm 0.76m-min'!G81</f>
        <v>40</v>
      </c>
      <c r="I314" s="24" t="str">
        <f>'240Nm 11mm 0.76m-min'!H81</f>
        <v>R</v>
      </c>
      <c r="J314" s="35">
        <f>'240Nm 11mm 0.76m-min'!I81</f>
        <v>28</v>
      </c>
      <c r="K314" s="35">
        <f>'240Nm 11mm 0.76m-min'!J81</f>
        <v>35</v>
      </c>
      <c r="L314" s="25">
        <f>'240Nm 11mm 0.76m-min'!K81</f>
        <v>21.92</v>
      </c>
      <c r="M314" s="24" t="str">
        <f>'240Nm 11mm 0.76m-min'!L81</f>
        <v>Acciaio inox</v>
      </c>
      <c r="N314" s="25">
        <f>'240Nm 11mm 0.76m-min'!M81</f>
        <v>134.07</v>
      </c>
      <c r="O314" s="37">
        <f>'240Nm 11mm 0.76m-min'!N81</f>
        <v>240</v>
      </c>
      <c r="P314" s="41">
        <f>'240Nm 11mm 0.76m-min'!O81</f>
        <v>11</v>
      </c>
      <c r="Q314" s="46">
        <f>'240Nm 11mm 0.76m-min'!P81</f>
        <v>0.76049999999999995</v>
      </c>
      <c r="R314" s="14">
        <f>'240Nm 11mm 0.76m-min'!Q81</f>
        <v>19.25</v>
      </c>
      <c r="S314" s="26">
        <f>'240Nm 11mm 0.76m-min'!R81</f>
        <v>1</v>
      </c>
      <c r="T314" s="24"/>
      <c r="U314" s="24"/>
    </row>
    <row r="315" spans="1:21" hidden="1" x14ac:dyDescent="0.25">
      <c r="A315" s="24">
        <f>'80Nm 33mm 2.28m-min'!A80</f>
        <v>4156957</v>
      </c>
      <c r="B315" s="51">
        <f>Table15[[#This Row],[Durata d''esercizio min. Doppie corse]]/(Cycle_max*60*24)</f>
        <v>82.479305555555555</v>
      </c>
      <c r="C315" s="49">
        <f>'80Nm 33mm 2.28m-min'!B80</f>
        <v>3.0070000000000001</v>
      </c>
      <c r="D315" s="24" t="str">
        <f>'80Nm 33mm 2.28m-min'!C80</f>
        <v>Ds18x100</v>
      </c>
      <c r="E315" s="24" t="str">
        <f>'80Nm 33mm 2.28m-min'!D80</f>
        <v>Ds</v>
      </c>
      <c r="F315" s="35">
        <f>'80Nm 33mm 2.28m-min'!E80</f>
        <v>18</v>
      </c>
      <c r="G315" s="14" t="e">
        <f>'80Nm 33mm 2.28m-min'!F80</f>
        <v>#N/A</v>
      </c>
      <c r="H315" s="41">
        <f>'80Nm 33mm 2.28m-min'!G80</f>
        <v>100</v>
      </c>
      <c r="I315" s="24" t="str">
        <f>'80Nm 33mm 2.28m-min'!H80</f>
        <v>J</v>
      </c>
      <c r="J315" s="35">
        <f>'80Nm 33mm 2.28m-min'!I80</f>
        <v>28</v>
      </c>
      <c r="K315" s="35">
        <f>'80Nm 33mm 2.28m-min'!J80</f>
        <v>35</v>
      </c>
      <c r="L315" s="25">
        <f>'80Nm 33mm 2.28m-min'!K80</f>
        <v>27.91</v>
      </c>
      <c r="M315" s="24" t="str">
        <f>'80Nm 33mm 2.28m-min'!L80</f>
        <v>Alluminio</v>
      </c>
      <c r="N315" s="25">
        <f>'80Nm 33mm 2.28m-min'!M80</f>
        <v>243</v>
      </c>
      <c r="O315" s="37">
        <f>'80Nm 33mm 2.28m-min'!N80</f>
        <v>80</v>
      </c>
      <c r="P315" s="41">
        <f>'80Nm 33mm 2.28m-min'!O80</f>
        <v>33</v>
      </c>
      <c r="Q315" s="46">
        <f>'80Nm 33mm 2.28m-min'!P80</f>
        <v>2.2810000000000001</v>
      </c>
      <c r="R315" s="14">
        <f>'80Nm 33mm 2.28m-min'!Q80</f>
        <v>23.1</v>
      </c>
      <c r="S315" s="26">
        <f>'80Nm 33mm 2.28m-min'!R80</f>
        <v>1</v>
      </c>
      <c r="T315" s="24"/>
      <c r="U315" s="24"/>
    </row>
    <row r="316" spans="1:21" hidden="1" x14ac:dyDescent="0.25">
      <c r="A316" s="24">
        <f>'80Nm 33mm 2.28m-min'!A81</f>
        <v>4156957</v>
      </c>
      <c r="B316" s="51">
        <f>Table15[[#This Row],[Durata d''esercizio min. Doppie corse]]/(Cycle_max*60*24)</f>
        <v>82.479305555555555</v>
      </c>
      <c r="C316" s="49">
        <f>'80Nm 33mm 2.28m-min'!B81</f>
        <v>3.0070000000000001</v>
      </c>
      <c r="D316" s="24" t="str">
        <f>'80Nm 33mm 2.28m-min'!C81</f>
        <v>Ds18x100</v>
      </c>
      <c r="E316" s="24" t="str">
        <f>'80Nm 33mm 2.28m-min'!D81</f>
        <v>Ds</v>
      </c>
      <c r="F316" s="35">
        <f>'80Nm 33mm 2.28m-min'!E81</f>
        <v>18</v>
      </c>
      <c r="G316" s="14" t="e">
        <f>'80Nm 33mm 2.28m-min'!F81</f>
        <v>#N/A</v>
      </c>
      <c r="H316" s="41">
        <f>'80Nm 33mm 2.28m-min'!G81</f>
        <v>100</v>
      </c>
      <c r="I316" s="24" t="str">
        <f>'80Nm 33mm 2.28m-min'!H81</f>
        <v>J</v>
      </c>
      <c r="J316" s="35">
        <f>'80Nm 33mm 2.28m-min'!I81</f>
        <v>28</v>
      </c>
      <c r="K316" s="35">
        <f>'80Nm 33mm 2.28m-min'!J81</f>
        <v>35</v>
      </c>
      <c r="L316" s="25">
        <f>'80Nm 33mm 2.28m-min'!K81</f>
        <v>27.91</v>
      </c>
      <c r="M316" s="24" t="str">
        <f>'80Nm 33mm 2.28m-min'!L81</f>
        <v>Acciaio inox</v>
      </c>
      <c r="N316" s="25">
        <f>'80Nm 33mm 2.28m-min'!M81</f>
        <v>146.69999999999999</v>
      </c>
      <c r="O316" s="37">
        <f>'80Nm 33mm 2.28m-min'!N81</f>
        <v>80</v>
      </c>
      <c r="P316" s="41">
        <f>'80Nm 33mm 2.28m-min'!O81</f>
        <v>33</v>
      </c>
      <c r="Q316" s="46">
        <f>'80Nm 33mm 2.28m-min'!P81</f>
        <v>2.2810000000000001</v>
      </c>
      <c r="R316" s="14">
        <f>'80Nm 33mm 2.28m-min'!Q81</f>
        <v>23.1</v>
      </c>
      <c r="S316" s="26">
        <f>'80Nm 33mm 2.28m-min'!R81</f>
        <v>1</v>
      </c>
      <c r="T316" s="24"/>
      <c r="U316" s="24"/>
    </row>
    <row r="317" spans="1:21" hidden="1" x14ac:dyDescent="0.25">
      <c r="A317" s="24">
        <f>'120Nm 22mm 1.52m-min'!A82</f>
        <v>4156957</v>
      </c>
      <c r="B317" s="51">
        <f>Table15[[#This Row],[Durata d''esercizio min. Doppie corse]]/(Cycle_max*60*24)</f>
        <v>82.479305555555555</v>
      </c>
      <c r="C317" s="49">
        <f>'120Nm 22mm 1.52m-min'!B82</f>
        <v>4.4809999999999999</v>
      </c>
      <c r="D317" s="24" t="str">
        <f>'120Nm 22mm 1.52m-min'!C82</f>
        <v>Ds18x100</v>
      </c>
      <c r="E317" s="24" t="str">
        <f>'120Nm 22mm 1.52m-min'!D82</f>
        <v>Ds</v>
      </c>
      <c r="F317" s="35">
        <f>'120Nm 22mm 1.52m-min'!E82</f>
        <v>18</v>
      </c>
      <c r="G317" s="14" t="e">
        <f>'120Nm 22mm 1.52m-min'!F82</f>
        <v>#N/A</v>
      </c>
      <c r="H317" s="41">
        <f>'120Nm 22mm 1.52m-min'!G82</f>
        <v>100</v>
      </c>
      <c r="I317" s="24" t="str">
        <f>'120Nm 22mm 1.52m-min'!H82</f>
        <v>J</v>
      </c>
      <c r="J317" s="35">
        <f>'120Nm 22mm 1.52m-min'!I82</f>
        <v>28</v>
      </c>
      <c r="K317" s="35">
        <f>'120Nm 22mm 1.52m-min'!J82</f>
        <v>35</v>
      </c>
      <c r="L317" s="25">
        <f>'120Nm 22mm 1.52m-min'!K82</f>
        <v>27.91</v>
      </c>
      <c r="M317" s="24" t="str">
        <f>'120Nm 22mm 1.52m-min'!L82</f>
        <v>Alluminio</v>
      </c>
      <c r="N317" s="25">
        <f>'120Nm 22mm 1.52m-min'!M82</f>
        <v>243</v>
      </c>
      <c r="O317" s="37">
        <f>'120Nm 22mm 1.52m-min'!N82</f>
        <v>120</v>
      </c>
      <c r="P317" s="41">
        <f>'120Nm 22mm 1.52m-min'!O82</f>
        <v>22</v>
      </c>
      <c r="Q317" s="46">
        <f>'120Nm 22mm 1.52m-min'!P82</f>
        <v>1.5209999999999999</v>
      </c>
      <c r="R317" s="14">
        <f>'120Nm 22mm 1.52m-min'!Q82</f>
        <v>15.4</v>
      </c>
      <c r="S317" s="26">
        <f>'120Nm 22mm 1.52m-min'!R82</f>
        <v>1</v>
      </c>
      <c r="T317" s="24"/>
      <c r="U317" s="24"/>
    </row>
    <row r="318" spans="1:21" hidden="1" x14ac:dyDescent="0.25">
      <c r="A318" s="24">
        <f>'120Nm 22mm 1.52m-min'!A83</f>
        <v>4156957</v>
      </c>
      <c r="B318" s="51">
        <f>Table15[[#This Row],[Durata d''esercizio min. Doppie corse]]/(Cycle_max*60*24)</f>
        <v>82.479305555555555</v>
      </c>
      <c r="C318" s="49">
        <f>'120Nm 22mm 1.52m-min'!B83</f>
        <v>4.4809999999999999</v>
      </c>
      <c r="D318" s="24" t="str">
        <f>'120Nm 22mm 1.52m-min'!C83</f>
        <v>Ds18x100</v>
      </c>
      <c r="E318" s="24" t="str">
        <f>'120Nm 22mm 1.52m-min'!D83</f>
        <v>Ds</v>
      </c>
      <c r="F318" s="35">
        <f>'120Nm 22mm 1.52m-min'!E83</f>
        <v>18</v>
      </c>
      <c r="G318" s="14" t="e">
        <f>'120Nm 22mm 1.52m-min'!F83</f>
        <v>#N/A</v>
      </c>
      <c r="H318" s="41">
        <f>'120Nm 22mm 1.52m-min'!G83</f>
        <v>100</v>
      </c>
      <c r="I318" s="24" t="str">
        <f>'120Nm 22mm 1.52m-min'!H83</f>
        <v>J</v>
      </c>
      <c r="J318" s="35">
        <f>'120Nm 22mm 1.52m-min'!I83</f>
        <v>28</v>
      </c>
      <c r="K318" s="35">
        <f>'120Nm 22mm 1.52m-min'!J83</f>
        <v>35</v>
      </c>
      <c r="L318" s="25">
        <f>'120Nm 22mm 1.52m-min'!K83</f>
        <v>27.91</v>
      </c>
      <c r="M318" s="24" t="str">
        <f>'120Nm 22mm 1.52m-min'!L83</f>
        <v>Acciaio inox</v>
      </c>
      <c r="N318" s="25">
        <f>'120Nm 22mm 1.52m-min'!M83</f>
        <v>146.69999999999999</v>
      </c>
      <c r="O318" s="37">
        <f>'120Nm 22mm 1.52m-min'!N83</f>
        <v>120</v>
      </c>
      <c r="P318" s="41">
        <f>'120Nm 22mm 1.52m-min'!O83</f>
        <v>22</v>
      </c>
      <c r="Q318" s="46">
        <f>'120Nm 22mm 1.52m-min'!P83</f>
        <v>1.5209999999999999</v>
      </c>
      <c r="R318" s="14">
        <f>'120Nm 22mm 1.52m-min'!Q83</f>
        <v>15.4</v>
      </c>
      <c r="S318" s="26">
        <f>'120Nm 22mm 1.52m-min'!R83</f>
        <v>1</v>
      </c>
      <c r="T318" s="24"/>
      <c r="U318" s="24"/>
    </row>
    <row r="319" spans="1:21" hidden="1" x14ac:dyDescent="0.25">
      <c r="A319" s="24">
        <f>'240Nm 11mm 0.76m-min'!A82</f>
        <v>4156957</v>
      </c>
      <c r="B319" s="51">
        <f>Table15[[#This Row],[Durata d''esercizio min. Doppie corse]]/(Cycle_max*60*24)</f>
        <v>82.479305555555555</v>
      </c>
      <c r="C319" s="49">
        <f>'240Nm 11mm 0.76m-min'!B82</f>
        <v>8.9019999999999992</v>
      </c>
      <c r="D319" s="24" t="str">
        <f>'240Nm 11mm 0.76m-min'!C82</f>
        <v>Ds18x100</v>
      </c>
      <c r="E319" s="24" t="str">
        <f>'240Nm 11mm 0.76m-min'!D82</f>
        <v>Ds</v>
      </c>
      <c r="F319" s="35">
        <f>'240Nm 11mm 0.76m-min'!E82</f>
        <v>18</v>
      </c>
      <c r="G319" s="14" t="e">
        <f>'240Nm 11mm 0.76m-min'!F82</f>
        <v>#N/A</v>
      </c>
      <c r="H319" s="41">
        <f>'240Nm 11mm 0.76m-min'!G82</f>
        <v>100</v>
      </c>
      <c r="I319" s="24" t="str">
        <f>'240Nm 11mm 0.76m-min'!H82</f>
        <v>J</v>
      </c>
      <c r="J319" s="35">
        <f>'240Nm 11mm 0.76m-min'!I82</f>
        <v>28</v>
      </c>
      <c r="K319" s="35">
        <f>'240Nm 11mm 0.76m-min'!J82</f>
        <v>35</v>
      </c>
      <c r="L319" s="25">
        <f>'240Nm 11mm 0.76m-min'!K82</f>
        <v>27.91</v>
      </c>
      <c r="M319" s="24" t="str">
        <f>'240Nm 11mm 0.76m-min'!L82</f>
        <v>Alluminio</v>
      </c>
      <c r="N319" s="25">
        <f>'240Nm 11mm 0.76m-min'!M82</f>
        <v>243</v>
      </c>
      <c r="O319" s="37">
        <f>'240Nm 11mm 0.76m-min'!N82</f>
        <v>240</v>
      </c>
      <c r="P319" s="41">
        <f>'240Nm 11mm 0.76m-min'!O82</f>
        <v>11</v>
      </c>
      <c r="Q319" s="46">
        <f>'240Nm 11mm 0.76m-min'!P82</f>
        <v>0.76049999999999995</v>
      </c>
      <c r="R319" s="14">
        <f>'240Nm 11mm 0.76m-min'!Q82</f>
        <v>7.7</v>
      </c>
      <c r="S319" s="26">
        <f>'240Nm 11mm 0.76m-min'!R82</f>
        <v>1</v>
      </c>
      <c r="T319" s="24"/>
      <c r="U319" s="24"/>
    </row>
    <row r="320" spans="1:21" hidden="1" x14ac:dyDescent="0.25">
      <c r="A320" s="24">
        <f>'240Nm 11mm 0.76m-min'!A83</f>
        <v>4156957</v>
      </c>
      <c r="B320" s="51">
        <f>Table15[[#This Row],[Durata d''esercizio min. Doppie corse]]/(Cycle_max*60*24)</f>
        <v>82.479305555555555</v>
      </c>
      <c r="C320" s="49">
        <f>'240Nm 11mm 0.76m-min'!B83</f>
        <v>8.9019999999999992</v>
      </c>
      <c r="D320" s="24" t="str">
        <f>'240Nm 11mm 0.76m-min'!C83</f>
        <v>Ds18x100</v>
      </c>
      <c r="E320" s="24" t="str">
        <f>'240Nm 11mm 0.76m-min'!D83</f>
        <v>Ds</v>
      </c>
      <c r="F320" s="35">
        <f>'240Nm 11mm 0.76m-min'!E83</f>
        <v>18</v>
      </c>
      <c r="G320" s="14" t="e">
        <f>'240Nm 11mm 0.76m-min'!F83</f>
        <v>#N/A</v>
      </c>
      <c r="H320" s="41">
        <f>'240Nm 11mm 0.76m-min'!G83</f>
        <v>100</v>
      </c>
      <c r="I320" s="24" t="str">
        <f>'240Nm 11mm 0.76m-min'!H83</f>
        <v>J</v>
      </c>
      <c r="J320" s="35">
        <f>'240Nm 11mm 0.76m-min'!I83</f>
        <v>28</v>
      </c>
      <c r="K320" s="35">
        <f>'240Nm 11mm 0.76m-min'!J83</f>
        <v>35</v>
      </c>
      <c r="L320" s="25">
        <f>'240Nm 11mm 0.76m-min'!K83</f>
        <v>27.91</v>
      </c>
      <c r="M320" s="24" t="str">
        <f>'240Nm 11mm 0.76m-min'!L83</f>
        <v>Acciaio inox</v>
      </c>
      <c r="N320" s="25">
        <f>'240Nm 11mm 0.76m-min'!M83</f>
        <v>146.69999999999999</v>
      </c>
      <c r="O320" s="37">
        <f>'240Nm 11mm 0.76m-min'!N83</f>
        <v>240</v>
      </c>
      <c r="P320" s="41">
        <f>'240Nm 11mm 0.76m-min'!O83</f>
        <v>11</v>
      </c>
      <c r="Q320" s="46">
        <f>'240Nm 11mm 0.76m-min'!P83</f>
        <v>0.76049999999999995</v>
      </c>
      <c r="R320" s="14">
        <f>'240Nm 11mm 0.76m-min'!Q83</f>
        <v>7.7</v>
      </c>
      <c r="S320" s="26">
        <f>'240Nm 11mm 0.76m-min'!R83</f>
        <v>1</v>
      </c>
      <c r="T320" s="24"/>
      <c r="U320" s="24"/>
    </row>
    <row r="321" spans="1:21" hidden="1" x14ac:dyDescent="0.25">
      <c r="A321" s="24">
        <f>'80Nm 33mm 2.28m-min'!A82</f>
        <v>3968641</v>
      </c>
      <c r="B321" s="51">
        <f>Table15[[#This Row],[Durata d''esercizio min. Doppie corse]]/(Cycle_max*60*24)</f>
        <v>78.74287698412698</v>
      </c>
      <c r="C321" s="49">
        <f>'80Nm 33mm 2.28m-min'!B82</f>
        <v>0.36299999999999999</v>
      </c>
      <c r="D321" s="24" t="str">
        <f>'80Nm 33mm 2.28m-min'!C82</f>
        <v>Tr18x4</v>
      </c>
      <c r="E321" s="24" t="str">
        <f>'80Nm 33mm 2.28m-min'!D82</f>
        <v>Tr</v>
      </c>
      <c r="F321" s="35">
        <f>'80Nm 33mm 2.28m-min'!E82</f>
        <v>18</v>
      </c>
      <c r="G321" s="14" t="e">
        <f>'80Nm 33mm 2.28m-min'!F82</f>
        <v>#N/A</v>
      </c>
      <c r="H321" s="41">
        <f>'80Nm 33mm 2.28m-min'!G82</f>
        <v>4</v>
      </c>
      <c r="I321" s="24" t="str">
        <f>'80Nm 33mm 2.28m-min'!H82</f>
        <v>J</v>
      </c>
      <c r="J321" s="35">
        <f>'80Nm 33mm 2.28m-min'!I82</f>
        <v>28</v>
      </c>
      <c r="K321" s="35">
        <f>'80Nm 33mm 2.28m-min'!J82</f>
        <v>35</v>
      </c>
      <c r="L321" s="25">
        <f>'80Nm 33mm 2.28m-min'!K82</f>
        <v>13.36</v>
      </c>
      <c r="M321" s="24" t="str">
        <f>'80Nm 33mm 2.28m-min'!L82</f>
        <v>Acciaio inox</v>
      </c>
      <c r="N321" s="25">
        <f>'80Nm 33mm 2.28m-min'!M82</f>
        <v>92.69</v>
      </c>
      <c r="O321" s="37">
        <f>'80Nm 33mm 2.28m-min'!N82</f>
        <v>80</v>
      </c>
      <c r="P321" s="41">
        <f>'80Nm 33mm 2.28m-min'!O82</f>
        <v>33</v>
      </c>
      <c r="Q321" s="46">
        <f>'80Nm 33mm 2.28m-min'!P82</f>
        <v>2.2810000000000001</v>
      </c>
      <c r="R321" s="14">
        <f>'80Nm 33mm 2.28m-min'!Q82</f>
        <v>577.5</v>
      </c>
      <c r="S321" s="26">
        <f>'80Nm 33mm 2.28m-min'!R82</f>
        <v>1</v>
      </c>
      <c r="T321" s="24"/>
      <c r="U321" s="24"/>
    </row>
    <row r="322" spans="1:21" hidden="1" x14ac:dyDescent="0.25">
      <c r="A322" s="24">
        <f>'120Nm 22mm 1.52m-min'!A84</f>
        <v>3968641</v>
      </c>
      <c r="B322" s="51">
        <f>Table15[[#This Row],[Durata d''esercizio min. Doppie corse]]/(Cycle_max*60*24)</f>
        <v>78.74287698412698</v>
      </c>
      <c r="C322" s="49">
        <f>'120Nm 22mm 1.52m-min'!B84</f>
        <v>0.51500000000000001</v>
      </c>
      <c r="D322" s="24" t="str">
        <f>'120Nm 22mm 1.52m-min'!C84</f>
        <v>Tr18x4</v>
      </c>
      <c r="E322" s="24" t="str">
        <f>'120Nm 22mm 1.52m-min'!D84</f>
        <v>Tr</v>
      </c>
      <c r="F322" s="35">
        <f>'120Nm 22mm 1.52m-min'!E84</f>
        <v>18</v>
      </c>
      <c r="G322" s="14" t="e">
        <f>'120Nm 22mm 1.52m-min'!F84</f>
        <v>#N/A</v>
      </c>
      <c r="H322" s="41">
        <f>'120Nm 22mm 1.52m-min'!G84</f>
        <v>4</v>
      </c>
      <c r="I322" s="24" t="str">
        <f>'120Nm 22mm 1.52m-min'!H84</f>
        <v>J</v>
      </c>
      <c r="J322" s="35">
        <f>'120Nm 22mm 1.52m-min'!I84</f>
        <v>28</v>
      </c>
      <c r="K322" s="35">
        <f>'120Nm 22mm 1.52m-min'!J84</f>
        <v>35</v>
      </c>
      <c r="L322" s="25">
        <f>'120Nm 22mm 1.52m-min'!K84</f>
        <v>13.36</v>
      </c>
      <c r="M322" s="24" t="str">
        <f>'120Nm 22mm 1.52m-min'!L84</f>
        <v>Acciaio inox</v>
      </c>
      <c r="N322" s="25">
        <f>'120Nm 22mm 1.52m-min'!M84</f>
        <v>92.69</v>
      </c>
      <c r="O322" s="37">
        <f>'120Nm 22mm 1.52m-min'!N84</f>
        <v>120</v>
      </c>
      <c r="P322" s="41">
        <f>'120Nm 22mm 1.52m-min'!O84</f>
        <v>22</v>
      </c>
      <c r="Q322" s="46">
        <f>'120Nm 22mm 1.52m-min'!P84</f>
        <v>1.5209999999999999</v>
      </c>
      <c r="R322" s="14">
        <f>'120Nm 22mm 1.52m-min'!Q84</f>
        <v>385</v>
      </c>
      <c r="S322" s="26">
        <f>'120Nm 22mm 1.52m-min'!R84</f>
        <v>1</v>
      </c>
      <c r="T322" s="24"/>
      <c r="U322" s="24"/>
    </row>
    <row r="323" spans="1:21" hidden="1" x14ac:dyDescent="0.25">
      <c r="A323" s="24">
        <f>'240Nm 11mm 0.76m-min'!A84</f>
        <v>3968641</v>
      </c>
      <c r="B323" s="51">
        <f>Table15[[#This Row],[Durata d''esercizio min. Doppie corse]]/(Cycle_max*60*24)</f>
        <v>78.74287698412698</v>
      </c>
      <c r="C323" s="49">
        <f>'240Nm 11mm 0.76m-min'!B84</f>
        <v>0.96899999999999997</v>
      </c>
      <c r="D323" s="24" t="str">
        <f>'240Nm 11mm 0.76m-min'!C84</f>
        <v>Tr18x4</v>
      </c>
      <c r="E323" s="24" t="str">
        <f>'240Nm 11mm 0.76m-min'!D84</f>
        <v>Tr</v>
      </c>
      <c r="F323" s="35">
        <f>'240Nm 11mm 0.76m-min'!E84</f>
        <v>18</v>
      </c>
      <c r="G323" s="14" t="e">
        <f>'240Nm 11mm 0.76m-min'!F84</f>
        <v>#N/A</v>
      </c>
      <c r="H323" s="41">
        <f>'240Nm 11mm 0.76m-min'!G84</f>
        <v>4</v>
      </c>
      <c r="I323" s="24" t="str">
        <f>'240Nm 11mm 0.76m-min'!H84</f>
        <v>J</v>
      </c>
      <c r="J323" s="35">
        <f>'240Nm 11mm 0.76m-min'!I84</f>
        <v>28</v>
      </c>
      <c r="K323" s="35">
        <f>'240Nm 11mm 0.76m-min'!J84</f>
        <v>35</v>
      </c>
      <c r="L323" s="25">
        <f>'240Nm 11mm 0.76m-min'!K84</f>
        <v>13.36</v>
      </c>
      <c r="M323" s="24" t="str">
        <f>'240Nm 11mm 0.76m-min'!L84</f>
        <v>Acciaio inox</v>
      </c>
      <c r="N323" s="25">
        <f>'240Nm 11mm 0.76m-min'!M84</f>
        <v>92.69</v>
      </c>
      <c r="O323" s="37">
        <f>'240Nm 11mm 0.76m-min'!N84</f>
        <v>240</v>
      </c>
      <c r="P323" s="41">
        <f>'240Nm 11mm 0.76m-min'!O84</f>
        <v>11</v>
      </c>
      <c r="Q323" s="46">
        <f>'240Nm 11mm 0.76m-min'!P84</f>
        <v>0.76049999999999995</v>
      </c>
      <c r="R323" s="14">
        <f>'240Nm 11mm 0.76m-min'!Q84</f>
        <v>192.5</v>
      </c>
      <c r="S323" s="26">
        <f>'240Nm 11mm 0.76m-min'!R84</f>
        <v>1</v>
      </c>
      <c r="T323" s="24"/>
      <c r="U323" s="24"/>
    </row>
    <row r="324" spans="1:21" hidden="1" x14ac:dyDescent="0.25">
      <c r="A324" s="24">
        <f>'80Nm 33mm 2.28m-min'!A83</f>
        <v>3928954</v>
      </c>
      <c r="B324" s="51">
        <f>Table15[[#This Row],[Durata d''esercizio min. Doppie corse]]/(Cycle_max*60*24)</f>
        <v>77.955436507936511</v>
      </c>
      <c r="C324" s="49">
        <f>'80Nm 33mm 2.28m-min'!B83</f>
        <v>0.378</v>
      </c>
      <c r="D324" s="24" t="str">
        <f>'80Nm 33mm 2.28m-min'!C83</f>
        <v>Tr20x4</v>
      </c>
      <c r="E324" s="24" t="str">
        <f>'80Nm 33mm 2.28m-min'!D83</f>
        <v>Tr</v>
      </c>
      <c r="F324" s="35">
        <f>'80Nm 33mm 2.28m-min'!E83</f>
        <v>20</v>
      </c>
      <c r="G324" s="14" t="e">
        <f>'80Nm 33mm 2.28m-min'!F83</f>
        <v>#N/A</v>
      </c>
      <c r="H324" s="41">
        <f>'80Nm 33mm 2.28m-min'!G83</f>
        <v>4</v>
      </c>
      <c r="I324" s="24" t="str">
        <f>'80Nm 33mm 2.28m-min'!H83</f>
        <v>J</v>
      </c>
      <c r="J324" s="35">
        <f>'80Nm 33mm 2.28m-min'!I83</f>
        <v>32</v>
      </c>
      <c r="K324" s="35">
        <f>'80Nm 33mm 2.28m-min'!J83</f>
        <v>44</v>
      </c>
      <c r="L324" s="25">
        <f>'80Nm 33mm 2.28m-min'!K83</f>
        <v>15.39</v>
      </c>
      <c r="M324" s="24" t="str">
        <f>'80Nm 33mm 2.28m-min'!L83</f>
        <v>Acciaio C15</v>
      </c>
      <c r="N324" s="25">
        <f>'80Nm 33mm 2.28m-min'!M83</f>
        <v>28.29</v>
      </c>
      <c r="O324" s="37">
        <f>'80Nm 33mm 2.28m-min'!N83</f>
        <v>80</v>
      </c>
      <c r="P324" s="41">
        <f>'80Nm 33mm 2.28m-min'!O83</f>
        <v>33</v>
      </c>
      <c r="Q324" s="46">
        <f>'80Nm 33mm 2.28m-min'!P83</f>
        <v>2.2810000000000001</v>
      </c>
      <c r="R324" s="14">
        <f>'80Nm 33mm 2.28m-min'!Q83</f>
        <v>577.5</v>
      </c>
      <c r="S324" s="26">
        <f>'80Nm 33mm 2.28m-min'!R83</f>
        <v>1</v>
      </c>
      <c r="T324" s="24"/>
      <c r="U324" s="24"/>
    </row>
    <row r="325" spans="1:21" hidden="1" x14ac:dyDescent="0.25">
      <c r="A325" s="24">
        <f>'120Nm 22mm 1.52m-min'!A85</f>
        <v>3928954</v>
      </c>
      <c r="B325" s="51">
        <f>Table15[[#This Row],[Durata d''esercizio min. Doppie corse]]/(Cycle_max*60*24)</f>
        <v>77.955436507936511</v>
      </c>
      <c r="C325" s="49">
        <f>'120Nm 22mm 1.52m-min'!B85</f>
        <v>0.53700000000000003</v>
      </c>
      <c r="D325" s="24" t="str">
        <f>'120Nm 22mm 1.52m-min'!C85</f>
        <v>Tr20x4</v>
      </c>
      <c r="E325" s="24" t="str">
        <f>'120Nm 22mm 1.52m-min'!D85</f>
        <v>Tr</v>
      </c>
      <c r="F325" s="35">
        <f>'120Nm 22mm 1.52m-min'!E85</f>
        <v>20</v>
      </c>
      <c r="G325" s="14" t="e">
        <f>'120Nm 22mm 1.52m-min'!F85</f>
        <v>#N/A</v>
      </c>
      <c r="H325" s="41">
        <f>'120Nm 22mm 1.52m-min'!G85</f>
        <v>4</v>
      </c>
      <c r="I325" s="24" t="str">
        <f>'120Nm 22mm 1.52m-min'!H85</f>
        <v>J</v>
      </c>
      <c r="J325" s="35">
        <f>'120Nm 22mm 1.52m-min'!I85</f>
        <v>32</v>
      </c>
      <c r="K325" s="35">
        <f>'120Nm 22mm 1.52m-min'!J85</f>
        <v>44</v>
      </c>
      <c r="L325" s="25">
        <f>'120Nm 22mm 1.52m-min'!K85</f>
        <v>15.39</v>
      </c>
      <c r="M325" s="24" t="str">
        <f>'120Nm 22mm 1.52m-min'!L85</f>
        <v>Acciaio C15</v>
      </c>
      <c r="N325" s="25">
        <f>'120Nm 22mm 1.52m-min'!M85</f>
        <v>28.29</v>
      </c>
      <c r="O325" s="37">
        <f>'120Nm 22mm 1.52m-min'!N85</f>
        <v>120</v>
      </c>
      <c r="P325" s="41">
        <f>'120Nm 22mm 1.52m-min'!O85</f>
        <v>22</v>
      </c>
      <c r="Q325" s="46">
        <f>'120Nm 22mm 1.52m-min'!P85</f>
        <v>1.5209999999999999</v>
      </c>
      <c r="R325" s="14">
        <f>'120Nm 22mm 1.52m-min'!Q85</f>
        <v>385</v>
      </c>
      <c r="S325" s="26">
        <f>'120Nm 22mm 1.52m-min'!R85</f>
        <v>1</v>
      </c>
      <c r="T325" s="24"/>
      <c r="U325" s="24"/>
    </row>
    <row r="326" spans="1:21" hidden="1" x14ac:dyDescent="0.25">
      <c r="A326" s="24">
        <f>'240Nm 11mm 0.76m-min'!A85</f>
        <v>3928954</v>
      </c>
      <c r="B326" s="51">
        <f>Table15[[#This Row],[Durata d''esercizio min. Doppie corse]]/(Cycle_max*60*24)</f>
        <v>77.955436507936511</v>
      </c>
      <c r="C326" s="49">
        <f>'240Nm 11mm 0.76m-min'!B85</f>
        <v>1.0149999999999999</v>
      </c>
      <c r="D326" s="24" t="str">
        <f>'240Nm 11mm 0.76m-min'!C85</f>
        <v>Tr20x4</v>
      </c>
      <c r="E326" s="24" t="str">
        <f>'240Nm 11mm 0.76m-min'!D85</f>
        <v>Tr</v>
      </c>
      <c r="F326" s="35">
        <f>'240Nm 11mm 0.76m-min'!E85</f>
        <v>20</v>
      </c>
      <c r="G326" s="14" t="e">
        <f>'240Nm 11mm 0.76m-min'!F85</f>
        <v>#N/A</v>
      </c>
      <c r="H326" s="41">
        <f>'240Nm 11mm 0.76m-min'!G85</f>
        <v>4</v>
      </c>
      <c r="I326" s="24" t="str">
        <f>'240Nm 11mm 0.76m-min'!H85</f>
        <v>J</v>
      </c>
      <c r="J326" s="35">
        <f>'240Nm 11mm 0.76m-min'!I85</f>
        <v>32</v>
      </c>
      <c r="K326" s="35">
        <f>'240Nm 11mm 0.76m-min'!J85</f>
        <v>44</v>
      </c>
      <c r="L326" s="25">
        <f>'240Nm 11mm 0.76m-min'!K85</f>
        <v>15.39</v>
      </c>
      <c r="M326" s="24" t="str">
        <f>'240Nm 11mm 0.76m-min'!L85</f>
        <v>Acciaio C15</v>
      </c>
      <c r="N326" s="25">
        <f>'240Nm 11mm 0.76m-min'!M85</f>
        <v>28.29</v>
      </c>
      <c r="O326" s="37">
        <f>'240Nm 11mm 0.76m-min'!N85</f>
        <v>240</v>
      </c>
      <c r="P326" s="41">
        <f>'240Nm 11mm 0.76m-min'!O85</f>
        <v>11</v>
      </c>
      <c r="Q326" s="46">
        <f>'240Nm 11mm 0.76m-min'!P85</f>
        <v>0.76049999999999995</v>
      </c>
      <c r="R326" s="14">
        <f>'240Nm 11mm 0.76m-min'!Q85</f>
        <v>192.5</v>
      </c>
      <c r="S326" s="26">
        <f>'240Nm 11mm 0.76m-min'!R85</f>
        <v>1</v>
      </c>
      <c r="T326" s="24"/>
      <c r="U326" s="24"/>
    </row>
    <row r="327" spans="1:21" hidden="1" x14ac:dyDescent="0.25">
      <c r="A327" s="24">
        <f>'80Nm 33mm 2.28m-min'!A84</f>
        <v>3890476</v>
      </c>
      <c r="B327" s="51">
        <f>Table15[[#This Row],[Durata d''esercizio min. Doppie corse]]/(Cycle_max*60*24)</f>
        <v>77.191984126984124</v>
      </c>
      <c r="C327" s="49">
        <f>'80Nm 33mm 2.28m-min'!B84</f>
        <v>0.94399999999999995</v>
      </c>
      <c r="D327" s="24" t="str">
        <f>'80Nm 33mm 2.28m-min'!C84</f>
        <v>Ds16x35</v>
      </c>
      <c r="E327" s="24" t="str">
        <f>'80Nm 33mm 2.28m-min'!D84</f>
        <v>Ds</v>
      </c>
      <c r="F327" s="35">
        <f>'80Nm 33mm 2.28m-min'!E84</f>
        <v>16</v>
      </c>
      <c r="G327" s="14" t="e">
        <f>'80Nm 33mm 2.28m-min'!F84</f>
        <v>#N/A</v>
      </c>
      <c r="H327" s="41">
        <f>'80Nm 33mm 2.28m-min'!G84</f>
        <v>35</v>
      </c>
      <c r="I327" s="24" t="str">
        <f>'80Nm 33mm 2.28m-min'!H84</f>
        <v>R</v>
      </c>
      <c r="J327" s="35">
        <f>'80Nm 33mm 2.28m-min'!I84</f>
        <v>28</v>
      </c>
      <c r="K327" s="35">
        <f>'80Nm 33mm 2.28m-min'!J84</f>
        <v>35</v>
      </c>
      <c r="L327" s="25">
        <f>'80Nm 33mm 2.28m-min'!K84</f>
        <v>20.84</v>
      </c>
      <c r="M327" s="24" t="str">
        <f>'80Nm 33mm 2.28m-min'!L84</f>
        <v>Alluminio</v>
      </c>
      <c r="N327" s="25">
        <f>'80Nm 33mm 2.28m-min'!M84</f>
        <v>243</v>
      </c>
      <c r="O327" s="37">
        <f>'80Nm 33mm 2.28m-min'!N84</f>
        <v>80</v>
      </c>
      <c r="P327" s="41">
        <f>'80Nm 33mm 2.28m-min'!O84</f>
        <v>33</v>
      </c>
      <c r="Q327" s="46">
        <f>'80Nm 33mm 2.28m-min'!P84</f>
        <v>2.2810000000000001</v>
      </c>
      <c r="R327" s="14">
        <f>'80Nm 33mm 2.28m-min'!Q84</f>
        <v>66</v>
      </c>
      <c r="S327" s="26">
        <f>'80Nm 33mm 2.28m-min'!R84</f>
        <v>1</v>
      </c>
      <c r="T327" s="24"/>
      <c r="U327" s="24"/>
    </row>
    <row r="328" spans="1:21" hidden="1" x14ac:dyDescent="0.25">
      <c r="A328" s="24">
        <f>'80Nm 33mm 2.28m-min'!A85</f>
        <v>3890476</v>
      </c>
      <c r="B328" s="51">
        <f>Table15[[#This Row],[Durata d''esercizio min. Doppie corse]]/(Cycle_max*60*24)</f>
        <v>77.191984126984124</v>
      </c>
      <c r="C328" s="49">
        <f>'80Nm 33mm 2.28m-min'!B85</f>
        <v>0.94399999999999995</v>
      </c>
      <c r="D328" s="24" t="str">
        <f>'80Nm 33mm 2.28m-min'!C85</f>
        <v>Ds16x35</v>
      </c>
      <c r="E328" s="24" t="str">
        <f>'80Nm 33mm 2.28m-min'!D85</f>
        <v>Ds</v>
      </c>
      <c r="F328" s="35">
        <f>'80Nm 33mm 2.28m-min'!E85</f>
        <v>16</v>
      </c>
      <c r="G328" s="14" t="e">
        <f>'80Nm 33mm 2.28m-min'!F85</f>
        <v>#N/A</v>
      </c>
      <c r="H328" s="41">
        <f>'80Nm 33mm 2.28m-min'!G85</f>
        <v>35</v>
      </c>
      <c r="I328" s="24" t="str">
        <f>'80Nm 33mm 2.28m-min'!H85</f>
        <v>R</v>
      </c>
      <c r="J328" s="35">
        <f>'80Nm 33mm 2.28m-min'!I85</f>
        <v>28</v>
      </c>
      <c r="K328" s="35">
        <f>'80Nm 33mm 2.28m-min'!J85</f>
        <v>35</v>
      </c>
      <c r="L328" s="25">
        <f>'80Nm 33mm 2.28m-min'!K85</f>
        <v>20.84</v>
      </c>
      <c r="M328" s="24" t="str">
        <f>'80Nm 33mm 2.28m-min'!L85</f>
        <v>Acciaio inox</v>
      </c>
      <c r="N328" s="25">
        <f>'80Nm 33mm 2.28m-min'!M85</f>
        <v>120.54</v>
      </c>
      <c r="O328" s="37">
        <f>'80Nm 33mm 2.28m-min'!N85</f>
        <v>80</v>
      </c>
      <c r="P328" s="41">
        <f>'80Nm 33mm 2.28m-min'!O85</f>
        <v>33</v>
      </c>
      <c r="Q328" s="46">
        <f>'80Nm 33mm 2.28m-min'!P85</f>
        <v>2.2810000000000001</v>
      </c>
      <c r="R328" s="14">
        <f>'80Nm 33mm 2.28m-min'!Q85</f>
        <v>66</v>
      </c>
      <c r="S328" s="26">
        <f>'80Nm 33mm 2.28m-min'!R85</f>
        <v>1</v>
      </c>
      <c r="T328" s="24"/>
      <c r="U328" s="24"/>
    </row>
    <row r="329" spans="1:21" hidden="1" x14ac:dyDescent="0.25">
      <c r="A329" s="24">
        <f>'120Nm 22mm 1.52m-min'!A86</f>
        <v>3890476</v>
      </c>
      <c r="B329" s="51">
        <f>Table15[[#This Row],[Durata d''esercizio min. Doppie corse]]/(Cycle_max*60*24)</f>
        <v>77.191984126984124</v>
      </c>
      <c r="C329" s="49">
        <f>'120Nm 22mm 1.52m-min'!B86</f>
        <v>1.3859999999999999</v>
      </c>
      <c r="D329" s="24" t="str">
        <f>'120Nm 22mm 1.52m-min'!C86</f>
        <v>Ds16x35</v>
      </c>
      <c r="E329" s="24" t="str">
        <f>'120Nm 22mm 1.52m-min'!D86</f>
        <v>Ds</v>
      </c>
      <c r="F329" s="35">
        <f>'120Nm 22mm 1.52m-min'!E86</f>
        <v>16</v>
      </c>
      <c r="G329" s="14" t="e">
        <f>'120Nm 22mm 1.52m-min'!F86</f>
        <v>#N/A</v>
      </c>
      <c r="H329" s="41">
        <f>'120Nm 22mm 1.52m-min'!G86</f>
        <v>35</v>
      </c>
      <c r="I329" s="24" t="str">
        <f>'120Nm 22mm 1.52m-min'!H86</f>
        <v>R</v>
      </c>
      <c r="J329" s="35">
        <f>'120Nm 22mm 1.52m-min'!I86</f>
        <v>28</v>
      </c>
      <c r="K329" s="35">
        <f>'120Nm 22mm 1.52m-min'!J86</f>
        <v>35</v>
      </c>
      <c r="L329" s="25">
        <f>'120Nm 22mm 1.52m-min'!K86</f>
        <v>20.84</v>
      </c>
      <c r="M329" s="24" t="str">
        <f>'120Nm 22mm 1.52m-min'!L86</f>
        <v>Alluminio</v>
      </c>
      <c r="N329" s="25">
        <f>'120Nm 22mm 1.52m-min'!M86</f>
        <v>243</v>
      </c>
      <c r="O329" s="37">
        <f>'120Nm 22mm 1.52m-min'!N86</f>
        <v>120</v>
      </c>
      <c r="P329" s="41">
        <f>'120Nm 22mm 1.52m-min'!O86</f>
        <v>22</v>
      </c>
      <c r="Q329" s="46">
        <f>'120Nm 22mm 1.52m-min'!P86</f>
        <v>1.5209999999999999</v>
      </c>
      <c r="R329" s="14">
        <f>'120Nm 22mm 1.52m-min'!Q86</f>
        <v>44</v>
      </c>
      <c r="S329" s="26">
        <f>'120Nm 22mm 1.52m-min'!R86</f>
        <v>1</v>
      </c>
      <c r="T329" s="24"/>
      <c r="U329" s="24"/>
    </row>
    <row r="330" spans="1:21" hidden="1" x14ac:dyDescent="0.25">
      <c r="A330" s="24">
        <f>'120Nm 22mm 1.52m-min'!A87</f>
        <v>3890476</v>
      </c>
      <c r="B330" s="51">
        <f>Table15[[#This Row],[Durata d''esercizio min. Doppie corse]]/(Cycle_max*60*24)</f>
        <v>77.191984126984124</v>
      </c>
      <c r="C330" s="49">
        <f>'120Nm 22mm 1.52m-min'!B87</f>
        <v>1.3859999999999999</v>
      </c>
      <c r="D330" s="24" t="str">
        <f>'120Nm 22mm 1.52m-min'!C87</f>
        <v>Ds16x35</v>
      </c>
      <c r="E330" s="24" t="str">
        <f>'120Nm 22mm 1.52m-min'!D87</f>
        <v>Ds</v>
      </c>
      <c r="F330" s="35">
        <f>'120Nm 22mm 1.52m-min'!E87</f>
        <v>16</v>
      </c>
      <c r="G330" s="14" t="e">
        <f>'120Nm 22mm 1.52m-min'!F87</f>
        <v>#N/A</v>
      </c>
      <c r="H330" s="41">
        <f>'120Nm 22mm 1.52m-min'!G87</f>
        <v>35</v>
      </c>
      <c r="I330" s="24" t="str">
        <f>'120Nm 22mm 1.52m-min'!H87</f>
        <v>R</v>
      </c>
      <c r="J330" s="35">
        <f>'120Nm 22mm 1.52m-min'!I87</f>
        <v>28</v>
      </c>
      <c r="K330" s="35">
        <f>'120Nm 22mm 1.52m-min'!J87</f>
        <v>35</v>
      </c>
      <c r="L330" s="25">
        <f>'120Nm 22mm 1.52m-min'!K87</f>
        <v>20.84</v>
      </c>
      <c r="M330" s="24" t="str">
        <f>'120Nm 22mm 1.52m-min'!L87</f>
        <v>Acciaio inox</v>
      </c>
      <c r="N330" s="25">
        <f>'120Nm 22mm 1.52m-min'!M87</f>
        <v>120.54</v>
      </c>
      <c r="O330" s="37">
        <f>'120Nm 22mm 1.52m-min'!N87</f>
        <v>120</v>
      </c>
      <c r="P330" s="41">
        <f>'120Nm 22mm 1.52m-min'!O87</f>
        <v>22</v>
      </c>
      <c r="Q330" s="46">
        <f>'120Nm 22mm 1.52m-min'!P87</f>
        <v>1.5209999999999999</v>
      </c>
      <c r="R330" s="14">
        <f>'120Nm 22mm 1.52m-min'!Q87</f>
        <v>44</v>
      </c>
      <c r="S330" s="26">
        <f>'120Nm 22mm 1.52m-min'!R87</f>
        <v>1</v>
      </c>
      <c r="T330" s="24"/>
      <c r="U330" s="24"/>
    </row>
    <row r="331" spans="1:21" hidden="1" x14ac:dyDescent="0.25">
      <c r="A331" s="24">
        <f>'240Nm 11mm 0.76m-min'!A86</f>
        <v>3890476</v>
      </c>
      <c r="B331" s="51">
        <f>Table15[[#This Row],[Durata d''esercizio min. Doppie corse]]/(Cycle_max*60*24)</f>
        <v>77.191984126984124</v>
      </c>
      <c r="C331" s="49">
        <f>'240Nm 11mm 0.76m-min'!B86</f>
        <v>2.7130000000000001</v>
      </c>
      <c r="D331" s="24" t="str">
        <f>'240Nm 11mm 0.76m-min'!C86</f>
        <v>Ds16x35</v>
      </c>
      <c r="E331" s="24" t="str">
        <f>'240Nm 11mm 0.76m-min'!D86</f>
        <v>Ds</v>
      </c>
      <c r="F331" s="35">
        <f>'240Nm 11mm 0.76m-min'!E86</f>
        <v>16</v>
      </c>
      <c r="G331" s="14" t="e">
        <f>'240Nm 11mm 0.76m-min'!F86</f>
        <v>#N/A</v>
      </c>
      <c r="H331" s="41">
        <f>'240Nm 11mm 0.76m-min'!G86</f>
        <v>35</v>
      </c>
      <c r="I331" s="24" t="str">
        <f>'240Nm 11mm 0.76m-min'!H86</f>
        <v>R</v>
      </c>
      <c r="J331" s="35">
        <f>'240Nm 11mm 0.76m-min'!I86</f>
        <v>28</v>
      </c>
      <c r="K331" s="35">
        <f>'240Nm 11mm 0.76m-min'!J86</f>
        <v>35</v>
      </c>
      <c r="L331" s="25">
        <f>'240Nm 11mm 0.76m-min'!K86</f>
        <v>20.84</v>
      </c>
      <c r="M331" s="24" t="str">
        <f>'240Nm 11mm 0.76m-min'!L86</f>
        <v>Alluminio</v>
      </c>
      <c r="N331" s="25">
        <f>'240Nm 11mm 0.76m-min'!M86</f>
        <v>243</v>
      </c>
      <c r="O331" s="37">
        <f>'240Nm 11mm 0.76m-min'!N86</f>
        <v>240</v>
      </c>
      <c r="P331" s="41">
        <f>'240Nm 11mm 0.76m-min'!O86</f>
        <v>11</v>
      </c>
      <c r="Q331" s="46">
        <f>'240Nm 11mm 0.76m-min'!P86</f>
        <v>0.76049999999999995</v>
      </c>
      <c r="R331" s="14">
        <f>'240Nm 11mm 0.76m-min'!Q86</f>
        <v>22</v>
      </c>
      <c r="S331" s="26">
        <f>'240Nm 11mm 0.76m-min'!R86</f>
        <v>1</v>
      </c>
      <c r="T331" s="24"/>
      <c r="U331" s="24"/>
    </row>
    <row r="332" spans="1:21" hidden="1" x14ac:dyDescent="0.25">
      <c r="A332" s="24">
        <f>'240Nm 11mm 0.76m-min'!A87</f>
        <v>3890476</v>
      </c>
      <c r="B332" s="51">
        <f>Table15[[#This Row],[Durata d''esercizio min. Doppie corse]]/(Cycle_max*60*24)</f>
        <v>77.191984126984124</v>
      </c>
      <c r="C332" s="49">
        <f>'240Nm 11mm 0.76m-min'!B87</f>
        <v>2.7130000000000001</v>
      </c>
      <c r="D332" s="24" t="str">
        <f>'240Nm 11mm 0.76m-min'!C87</f>
        <v>Ds16x35</v>
      </c>
      <c r="E332" s="24" t="str">
        <f>'240Nm 11mm 0.76m-min'!D87</f>
        <v>Ds</v>
      </c>
      <c r="F332" s="35">
        <f>'240Nm 11mm 0.76m-min'!E87</f>
        <v>16</v>
      </c>
      <c r="G332" s="14" t="e">
        <f>'240Nm 11mm 0.76m-min'!F87</f>
        <v>#N/A</v>
      </c>
      <c r="H332" s="41">
        <f>'240Nm 11mm 0.76m-min'!G87</f>
        <v>35</v>
      </c>
      <c r="I332" s="24" t="str">
        <f>'240Nm 11mm 0.76m-min'!H87</f>
        <v>R</v>
      </c>
      <c r="J332" s="35">
        <f>'240Nm 11mm 0.76m-min'!I87</f>
        <v>28</v>
      </c>
      <c r="K332" s="35">
        <f>'240Nm 11mm 0.76m-min'!J87</f>
        <v>35</v>
      </c>
      <c r="L332" s="25">
        <f>'240Nm 11mm 0.76m-min'!K87</f>
        <v>20.84</v>
      </c>
      <c r="M332" s="24" t="str">
        <f>'240Nm 11mm 0.76m-min'!L87</f>
        <v>Acciaio inox</v>
      </c>
      <c r="N332" s="25">
        <f>'240Nm 11mm 0.76m-min'!M87</f>
        <v>120.54</v>
      </c>
      <c r="O332" s="37">
        <f>'240Nm 11mm 0.76m-min'!N87</f>
        <v>240</v>
      </c>
      <c r="P332" s="41">
        <f>'240Nm 11mm 0.76m-min'!O87</f>
        <v>11</v>
      </c>
      <c r="Q332" s="46">
        <f>'240Nm 11mm 0.76m-min'!P87</f>
        <v>0.76049999999999995</v>
      </c>
      <c r="R332" s="14">
        <f>'240Nm 11mm 0.76m-min'!Q87</f>
        <v>22</v>
      </c>
      <c r="S332" s="26">
        <f>'240Nm 11mm 0.76m-min'!R87</f>
        <v>1</v>
      </c>
      <c r="T332" s="24"/>
      <c r="U332" s="24"/>
    </row>
    <row r="333" spans="1:21" hidden="1" x14ac:dyDescent="0.25">
      <c r="A333" s="24">
        <f>'80Nm 33mm 2.28m-min'!A86</f>
        <v>3779658</v>
      </c>
      <c r="B333" s="51">
        <f>Table15[[#This Row],[Durata d''esercizio min. Doppie corse]]/(Cycle_max*60*24)</f>
        <v>74.993214285714288</v>
      </c>
      <c r="C333" s="49">
        <f>'80Nm 33mm 2.28m-min'!B86</f>
        <v>0.36299999999999999</v>
      </c>
      <c r="D333" s="24" t="str">
        <f>'80Nm 33mm 2.28m-min'!C86</f>
        <v>Tr18x4</v>
      </c>
      <c r="E333" s="24" t="str">
        <f>'80Nm 33mm 2.28m-min'!D86</f>
        <v>Tr</v>
      </c>
      <c r="F333" s="35">
        <f>'80Nm 33mm 2.28m-min'!E86</f>
        <v>18</v>
      </c>
      <c r="G333" s="14" t="e">
        <f>'80Nm 33mm 2.28m-min'!F86</f>
        <v>#N/A</v>
      </c>
      <c r="H333" s="41">
        <f>'80Nm 33mm 2.28m-min'!G86</f>
        <v>4</v>
      </c>
      <c r="I333" s="24" t="str">
        <f>'80Nm 33mm 2.28m-min'!H86</f>
        <v>W300</v>
      </c>
      <c r="J333" s="35">
        <f>'80Nm 33mm 2.28m-min'!I86</f>
        <v>28</v>
      </c>
      <c r="K333" s="35">
        <f>'80Nm 33mm 2.28m-min'!J86</f>
        <v>35</v>
      </c>
      <c r="L333" s="25">
        <f>'80Nm 33mm 2.28m-min'!K86</f>
        <v>16.41</v>
      </c>
      <c r="M333" s="24" t="str">
        <f>'80Nm 33mm 2.28m-min'!L86</f>
        <v>Acciaio inox</v>
      </c>
      <c r="N333" s="25">
        <f>'80Nm 33mm 2.28m-min'!M86</f>
        <v>92.69</v>
      </c>
      <c r="O333" s="37">
        <f>'80Nm 33mm 2.28m-min'!N86</f>
        <v>80</v>
      </c>
      <c r="P333" s="41">
        <f>'80Nm 33mm 2.28m-min'!O86</f>
        <v>33</v>
      </c>
      <c r="Q333" s="46">
        <f>'80Nm 33mm 2.28m-min'!P86</f>
        <v>2.2810000000000001</v>
      </c>
      <c r="R333" s="14">
        <f>'80Nm 33mm 2.28m-min'!Q86</f>
        <v>577.5</v>
      </c>
      <c r="S333" s="26">
        <f>'80Nm 33mm 2.28m-min'!R86</f>
        <v>1</v>
      </c>
      <c r="T333" s="24"/>
      <c r="U333" s="24"/>
    </row>
    <row r="334" spans="1:21" hidden="1" x14ac:dyDescent="0.25">
      <c r="A334" s="24">
        <f>'120Nm 22mm 1.52m-min'!A88</f>
        <v>3779658</v>
      </c>
      <c r="B334" s="51">
        <f>Table15[[#This Row],[Durata d''esercizio min. Doppie corse]]/(Cycle_max*60*24)</f>
        <v>74.993214285714288</v>
      </c>
      <c r="C334" s="49">
        <f>'120Nm 22mm 1.52m-min'!B88</f>
        <v>0.51500000000000001</v>
      </c>
      <c r="D334" s="24" t="str">
        <f>'120Nm 22mm 1.52m-min'!C88</f>
        <v>Tr18x4</v>
      </c>
      <c r="E334" s="24" t="str">
        <f>'120Nm 22mm 1.52m-min'!D88</f>
        <v>Tr</v>
      </c>
      <c r="F334" s="35">
        <f>'120Nm 22mm 1.52m-min'!E88</f>
        <v>18</v>
      </c>
      <c r="G334" s="14" t="e">
        <f>'120Nm 22mm 1.52m-min'!F88</f>
        <v>#N/A</v>
      </c>
      <c r="H334" s="41">
        <f>'120Nm 22mm 1.52m-min'!G88</f>
        <v>4</v>
      </c>
      <c r="I334" s="24" t="str">
        <f>'120Nm 22mm 1.52m-min'!H88</f>
        <v>W300</v>
      </c>
      <c r="J334" s="35">
        <f>'120Nm 22mm 1.52m-min'!I88</f>
        <v>28</v>
      </c>
      <c r="K334" s="35">
        <f>'120Nm 22mm 1.52m-min'!J88</f>
        <v>35</v>
      </c>
      <c r="L334" s="25">
        <f>'120Nm 22mm 1.52m-min'!K88</f>
        <v>16.41</v>
      </c>
      <c r="M334" s="24" t="str">
        <f>'120Nm 22mm 1.52m-min'!L88</f>
        <v>Acciaio inox</v>
      </c>
      <c r="N334" s="25">
        <f>'120Nm 22mm 1.52m-min'!M88</f>
        <v>92.69</v>
      </c>
      <c r="O334" s="37">
        <f>'120Nm 22mm 1.52m-min'!N88</f>
        <v>120</v>
      </c>
      <c r="P334" s="41">
        <f>'120Nm 22mm 1.52m-min'!O88</f>
        <v>22</v>
      </c>
      <c r="Q334" s="46">
        <f>'120Nm 22mm 1.52m-min'!P88</f>
        <v>1.5209999999999999</v>
      </c>
      <c r="R334" s="14">
        <f>'120Nm 22mm 1.52m-min'!Q88</f>
        <v>385</v>
      </c>
      <c r="S334" s="26">
        <f>'120Nm 22mm 1.52m-min'!R88</f>
        <v>1</v>
      </c>
      <c r="T334" s="24"/>
      <c r="U334" s="24"/>
    </row>
    <row r="335" spans="1:21" hidden="1" x14ac:dyDescent="0.25">
      <c r="A335" s="24">
        <f>'240Nm 11mm 0.76m-min'!A88</f>
        <v>3779658</v>
      </c>
      <c r="B335" s="51">
        <f>Table15[[#This Row],[Durata d''esercizio min. Doppie corse]]/(Cycle_max*60*24)</f>
        <v>74.993214285714288</v>
      </c>
      <c r="C335" s="49">
        <f>'240Nm 11mm 0.76m-min'!B88</f>
        <v>0.96899999999999997</v>
      </c>
      <c r="D335" s="24" t="str">
        <f>'240Nm 11mm 0.76m-min'!C88</f>
        <v>Tr18x4</v>
      </c>
      <c r="E335" s="24" t="str">
        <f>'240Nm 11mm 0.76m-min'!D88</f>
        <v>Tr</v>
      </c>
      <c r="F335" s="35">
        <f>'240Nm 11mm 0.76m-min'!E88</f>
        <v>18</v>
      </c>
      <c r="G335" s="14" t="e">
        <f>'240Nm 11mm 0.76m-min'!F88</f>
        <v>#N/A</v>
      </c>
      <c r="H335" s="41">
        <f>'240Nm 11mm 0.76m-min'!G88</f>
        <v>4</v>
      </c>
      <c r="I335" s="24" t="str">
        <f>'240Nm 11mm 0.76m-min'!H88</f>
        <v>W300</v>
      </c>
      <c r="J335" s="35">
        <f>'240Nm 11mm 0.76m-min'!I88</f>
        <v>28</v>
      </c>
      <c r="K335" s="35">
        <f>'240Nm 11mm 0.76m-min'!J88</f>
        <v>35</v>
      </c>
      <c r="L335" s="25">
        <f>'240Nm 11mm 0.76m-min'!K88</f>
        <v>16.41</v>
      </c>
      <c r="M335" s="24" t="str">
        <f>'240Nm 11mm 0.76m-min'!L88</f>
        <v>Acciaio inox</v>
      </c>
      <c r="N335" s="25">
        <f>'240Nm 11mm 0.76m-min'!M88</f>
        <v>92.69</v>
      </c>
      <c r="O335" s="37">
        <f>'240Nm 11mm 0.76m-min'!N88</f>
        <v>240</v>
      </c>
      <c r="P335" s="41">
        <f>'240Nm 11mm 0.76m-min'!O88</f>
        <v>11</v>
      </c>
      <c r="Q335" s="46">
        <f>'240Nm 11mm 0.76m-min'!P88</f>
        <v>0.76049999999999995</v>
      </c>
      <c r="R335" s="14">
        <f>'240Nm 11mm 0.76m-min'!Q88</f>
        <v>192.5</v>
      </c>
      <c r="S335" s="26">
        <f>'240Nm 11mm 0.76m-min'!R88</f>
        <v>1</v>
      </c>
      <c r="T335" s="24"/>
      <c r="U335" s="24"/>
    </row>
    <row r="336" spans="1:21" hidden="1" x14ac:dyDescent="0.25">
      <c r="A336" s="24">
        <f>'80Nm 33mm 2.28m-min'!A87</f>
        <v>3741861</v>
      </c>
      <c r="B336" s="51">
        <f>Table15[[#This Row],[Durata d''esercizio min. Doppie corse]]/(Cycle_max*60*24)</f>
        <v>74.243273809523814</v>
      </c>
      <c r="C336" s="49">
        <f>'80Nm 33mm 2.28m-min'!B87</f>
        <v>0.378</v>
      </c>
      <c r="D336" s="24" t="str">
        <f>'80Nm 33mm 2.28m-min'!C87</f>
        <v>Tr20x4</v>
      </c>
      <c r="E336" s="24" t="str">
        <f>'80Nm 33mm 2.28m-min'!D87</f>
        <v>Tr</v>
      </c>
      <c r="F336" s="35">
        <f>'80Nm 33mm 2.28m-min'!E87</f>
        <v>20</v>
      </c>
      <c r="G336" s="14" t="e">
        <f>'80Nm 33mm 2.28m-min'!F87</f>
        <v>#N/A</v>
      </c>
      <c r="H336" s="41">
        <f>'80Nm 33mm 2.28m-min'!G87</f>
        <v>4</v>
      </c>
      <c r="I336" s="24" t="str">
        <f>'80Nm 33mm 2.28m-min'!H87</f>
        <v>W300</v>
      </c>
      <c r="J336" s="35">
        <f>'80Nm 33mm 2.28m-min'!I87</f>
        <v>32</v>
      </c>
      <c r="K336" s="35">
        <f>'80Nm 33mm 2.28m-min'!J87</f>
        <v>44</v>
      </c>
      <c r="L336" s="25">
        <f>'80Nm 33mm 2.28m-min'!K87</f>
        <v>21.67</v>
      </c>
      <c r="M336" s="24" t="str">
        <f>'80Nm 33mm 2.28m-min'!L87</f>
        <v>Acciaio C15</v>
      </c>
      <c r="N336" s="25">
        <f>'80Nm 33mm 2.28m-min'!M87</f>
        <v>28.29</v>
      </c>
      <c r="O336" s="37">
        <f>'80Nm 33mm 2.28m-min'!N87</f>
        <v>80</v>
      </c>
      <c r="P336" s="41">
        <f>'80Nm 33mm 2.28m-min'!O87</f>
        <v>33</v>
      </c>
      <c r="Q336" s="46">
        <f>'80Nm 33mm 2.28m-min'!P87</f>
        <v>2.2810000000000001</v>
      </c>
      <c r="R336" s="14">
        <f>'80Nm 33mm 2.28m-min'!Q87</f>
        <v>577.5</v>
      </c>
      <c r="S336" s="26">
        <f>'80Nm 33mm 2.28m-min'!R87</f>
        <v>1</v>
      </c>
      <c r="T336" s="24"/>
      <c r="U336" s="24"/>
    </row>
    <row r="337" spans="1:21" hidden="1" x14ac:dyDescent="0.25">
      <c r="A337" s="24">
        <f>'120Nm 22mm 1.52m-min'!A89</f>
        <v>3741861</v>
      </c>
      <c r="B337" s="51">
        <f>Table15[[#This Row],[Durata d''esercizio min. Doppie corse]]/(Cycle_max*60*24)</f>
        <v>74.243273809523814</v>
      </c>
      <c r="C337" s="49">
        <f>'120Nm 22mm 1.52m-min'!B89</f>
        <v>0.53700000000000003</v>
      </c>
      <c r="D337" s="24" t="str">
        <f>'120Nm 22mm 1.52m-min'!C89</f>
        <v>Tr20x4</v>
      </c>
      <c r="E337" s="24" t="str">
        <f>'120Nm 22mm 1.52m-min'!D89</f>
        <v>Tr</v>
      </c>
      <c r="F337" s="35">
        <f>'120Nm 22mm 1.52m-min'!E89</f>
        <v>20</v>
      </c>
      <c r="G337" s="14" t="e">
        <f>'120Nm 22mm 1.52m-min'!F89</f>
        <v>#N/A</v>
      </c>
      <c r="H337" s="41">
        <f>'120Nm 22mm 1.52m-min'!G89</f>
        <v>4</v>
      </c>
      <c r="I337" s="24" t="str">
        <f>'120Nm 22mm 1.52m-min'!H89</f>
        <v>W300</v>
      </c>
      <c r="J337" s="35">
        <f>'120Nm 22mm 1.52m-min'!I89</f>
        <v>32</v>
      </c>
      <c r="K337" s="35">
        <f>'120Nm 22mm 1.52m-min'!J89</f>
        <v>44</v>
      </c>
      <c r="L337" s="25">
        <f>'120Nm 22mm 1.52m-min'!K89</f>
        <v>21.67</v>
      </c>
      <c r="M337" s="24" t="str">
        <f>'120Nm 22mm 1.52m-min'!L89</f>
        <v>Acciaio C15</v>
      </c>
      <c r="N337" s="25">
        <f>'120Nm 22mm 1.52m-min'!M89</f>
        <v>28.29</v>
      </c>
      <c r="O337" s="37">
        <f>'120Nm 22mm 1.52m-min'!N89</f>
        <v>120</v>
      </c>
      <c r="P337" s="41">
        <f>'120Nm 22mm 1.52m-min'!O89</f>
        <v>22</v>
      </c>
      <c r="Q337" s="46">
        <f>'120Nm 22mm 1.52m-min'!P89</f>
        <v>1.5209999999999999</v>
      </c>
      <c r="R337" s="14">
        <f>'120Nm 22mm 1.52m-min'!Q89</f>
        <v>385</v>
      </c>
      <c r="S337" s="26">
        <f>'120Nm 22mm 1.52m-min'!R89</f>
        <v>1</v>
      </c>
      <c r="T337" s="24"/>
      <c r="U337" s="24"/>
    </row>
    <row r="338" spans="1:21" hidden="1" x14ac:dyDescent="0.25">
      <c r="A338" s="24">
        <f>'240Nm 11mm 0.76m-min'!A89</f>
        <v>3741861</v>
      </c>
      <c r="B338" s="51">
        <f>Table15[[#This Row],[Durata d''esercizio min. Doppie corse]]/(Cycle_max*60*24)</f>
        <v>74.243273809523814</v>
      </c>
      <c r="C338" s="49">
        <f>'240Nm 11mm 0.76m-min'!B89</f>
        <v>1.0149999999999999</v>
      </c>
      <c r="D338" s="24" t="str">
        <f>'240Nm 11mm 0.76m-min'!C89</f>
        <v>Tr20x4</v>
      </c>
      <c r="E338" s="24" t="str">
        <f>'240Nm 11mm 0.76m-min'!D89</f>
        <v>Tr</v>
      </c>
      <c r="F338" s="35">
        <f>'240Nm 11mm 0.76m-min'!E89</f>
        <v>20</v>
      </c>
      <c r="G338" s="14" t="e">
        <f>'240Nm 11mm 0.76m-min'!F89</f>
        <v>#N/A</v>
      </c>
      <c r="H338" s="41">
        <f>'240Nm 11mm 0.76m-min'!G89</f>
        <v>4</v>
      </c>
      <c r="I338" s="24" t="str">
        <f>'240Nm 11mm 0.76m-min'!H89</f>
        <v>W300</v>
      </c>
      <c r="J338" s="35">
        <f>'240Nm 11mm 0.76m-min'!I89</f>
        <v>32</v>
      </c>
      <c r="K338" s="35">
        <f>'240Nm 11mm 0.76m-min'!J89</f>
        <v>44</v>
      </c>
      <c r="L338" s="25">
        <f>'240Nm 11mm 0.76m-min'!K89</f>
        <v>21.67</v>
      </c>
      <c r="M338" s="24" t="str">
        <f>'240Nm 11mm 0.76m-min'!L89</f>
        <v>Acciaio C15</v>
      </c>
      <c r="N338" s="25">
        <f>'240Nm 11mm 0.76m-min'!M89</f>
        <v>28.29</v>
      </c>
      <c r="O338" s="37">
        <f>'240Nm 11mm 0.76m-min'!N89</f>
        <v>240</v>
      </c>
      <c r="P338" s="41">
        <f>'240Nm 11mm 0.76m-min'!O89</f>
        <v>11</v>
      </c>
      <c r="Q338" s="46">
        <f>'240Nm 11mm 0.76m-min'!P89</f>
        <v>0.76049999999999995</v>
      </c>
      <c r="R338" s="14">
        <f>'240Nm 11mm 0.76m-min'!Q89</f>
        <v>192.5</v>
      </c>
      <c r="S338" s="26">
        <f>'240Nm 11mm 0.76m-min'!R89</f>
        <v>1</v>
      </c>
      <c r="T338" s="24"/>
      <c r="U338" s="24"/>
    </row>
    <row r="339" spans="1:21" hidden="1" x14ac:dyDescent="0.25">
      <c r="A339" s="24">
        <f>'80Nm 33mm 2.28m-min'!A88</f>
        <v>3655327</v>
      </c>
      <c r="B339" s="51">
        <f>Table15[[#This Row],[Durata d''esercizio min. Doppie corse]]/(Cycle_max*60*24)</f>
        <v>72.526329365079363</v>
      </c>
      <c r="C339" s="49">
        <f>'80Nm 33mm 2.28m-min'!B88</f>
        <v>0.36299999999999999</v>
      </c>
      <c r="D339" s="24" t="str">
        <f>'80Nm 33mm 2.28m-min'!C88</f>
        <v>Tr18x4</v>
      </c>
      <c r="E339" s="24" t="str">
        <f>'80Nm 33mm 2.28m-min'!D88</f>
        <v>Tr</v>
      </c>
      <c r="F339" s="35">
        <f>'80Nm 33mm 2.28m-min'!E88</f>
        <v>18</v>
      </c>
      <c r="G339" s="14" t="e">
        <f>'80Nm 33mm 2.28m-min'!F88</f>
        <v>#N/A</v>
      </c>
      <c r="H339" s="41">
        <f>'80Nm 33mm 2.28m-min'!G88</f>
        <v>4</v>
      </c>
      <c r="I339" s="24" t="str">
        <f>'80Nm 33mm 2.28m-min'!H88</f>
        <v>R</v>
      </c>
      <c r="J339" s="35">
        <f>'80Nm 33mm 2.28m-min'!I88</f>
        <v>28</v>
      </c>
      <c r="K339" s="35">
        <f>'80Nm 33mm 2.28m-min'!J88</f>
        <v>35</v>
      </c>
      <c r="L339" s="25">
        <f>'80Nm 33mm 2.28m-min'!K88</f>
        <v>11.28</v>
      </c>
      <c r="M339" s="24" t="str">
        <f>'80Nm 33mm 2.28m-min'!L88</f>
        <v>Acciaio inox</v>
      </c>
      <c r="N339" s="25">
        <f>'80Nm 33mm 2.28m-min'!M88</f>
        <v>92.69</v>
      </c>
      <c r="O339" s="37">
        <f>'80Nm 33mm 2.28m-min'!N88</f>
        <v>80</v>
      </c>
      <c r="P339" s="41">
        <f>'80Nm 33mm 2.28m-min'!O88</f>
        <v>33</v>
      </c>
      <c r="Q339" s="46">
        <f>'80Nm 33mm 2.28m-min'!P88</f>
        <v>2.2810000000000001</v>
      </c>
      <c r="R339" s="14">
        <f>'80Nm 33mm 2.28m-min'!Q88</f>
        <v>577.5</v>
      </c>
      <c r="S339" s="26">
        <f>'80Nm 33mm 2.28m-min'!R88</f>
        <v>1</v>
      </c>
      <c r="T339" s="24"/>
      <c r="U339" s="24"/>
    </row>
    <row r="340" spans="1:21" hidden="1" x14ac:dyDescent="0.25">
      <c r="A340" s="24">
        <f>'120Nm 22mm 1.52m-min'!A90</f>
        <v>3655327</v>
      </c>
      <c r="B340" s="51">
        <f>Table15[[#This Row],[Durata d''esercizio min. Doppie corse]]/(Cycle_max*60*24)</f>
        <v>72.526329365079363</v>
      </c>
      <c r="C340" s="49">
        <f>'120Nm 22mm 1.52m-min'!B90</f>
        <v>0.51500000000000001</v>
      </c>
      <c r="D340" s="24" t="str">
        <f>'120Nm 22mm 1.52m-min'!C90</f>
        <v>Tr18x4</v>
      </c>
      <c r="E340" s="24" t="str">
        <f>'120Nm 22mm 1.52m-min'!D90</f>
        <v>Tr</v>
      </c>
      <c r="F340" s="35">
        <f>'120Nm 22mm 1.52m-min'!E90</f>
        <v>18</v>
      </c>
      <c r="G340" s="14" t="e">
        <f>'120Nm 22mm 1.52m-min'!F90</f>
        <v>#N/A</v>
      </c>
      <c r="H340" s="41">
        <f>'120Nm 22mm 1.52m-min'!G90</f>
        <v>4</v>
      </c>
      <c r="I340" s="24" t="str">
        <f>'120Nm 22mm 1.52m-min'!H90</f>
        <v>R</v>
      </c>
      <c r="J340" s="35">
        <f>'120Nm 22mm 1.52m-min'!I90</f>
        <v>28</v>
      </c>
      <c r="K340" s="35">
        <f>'120Nm 22mm 1.52m-min'!J90</f>
        <v>35</v>
      </c>
      <c r="L340" s="25">
        <f>'120Nm 22mm 1.52m-min'!K90</f>
        <v>11.28</v>
      </c>
      <c r="M340" s="24" t="str">
        <f>'120Nm 22mm 1.52m-min'!L90</f>
        <v>Acciaio inox</v>
      </c>
      <c r="N340" s="25">
        <f>'120Nm 22mm 1.52m-min'!M90</f>
        <v>92.69</v>
      </c>
      <c r="O340" s="37">
        <f>'120Nm 22mm 1.52m-min'!N90</f>
        <v>120</v>
      </c>
      <c r="P340" s="41">
        <f>'120Nm 22mm 1.52m-min'!O90</f>
        <v>22</v>
      </c>
      <c r="Q340" s="46">
        <f>'120Nm 22mm 1.52m-min'!P90</f>
        <v>1.5209999999999999</v>
      </c>
      <c r="R340" s="14">
        <f>'120Nm 22mm 1.52m-min'!Q90</f>
        <v>385</v>
      </c>
      <c r="S340" s="26">
        <f>'120Nm 22mm 1.52m-min'!R90</f>
        <v>1</v>
      </c>
      <c r="T340" s="24"/>
      <c r="U340" s="24"/>
    </row>
    <row r="341" spans="1:21" hidden="1" x14ac:dyDescent="0.25">
      <c r="A341" s="24">
        <f>'240Nm 11mm 0.76m-min'!A90</f>
        <v>3655327</v>
      </c>
      <c r="B341" s="51">
        <f>Table15[[#This Row],[Durata d''esercizio min. Doppie corse]]/(Cycle_max*60*24)</f>
        <v>72.526329365079363</v>
      </c>
      <c r="C341" s="49">
        <f>'240Nm 11mm 0.76m-min'!B90</f>
        <v>0.96899999999999997</v>
      </c>
      <c r="D341" s="24" t="str">
        <f>'240Nm 11mm 0.76m-min'!C90</f>
        <v>Tr18x4</v>
      </c>
      <c r="E341" s="24" t="str">
        <f>'240Nm 11mm 0.76m-min'!D90</f>
        <v>Tr</v>
      </c>
      <c r="F341" s="35">
        <f>'240Nm 11mm 0.76m-min'!E90</f>
        <v>18</v>
      </c>
      <c r="G341" s="14" t="e">
        <f>'240Nm 11mm 0.76m-min'!F90</f>
        <v>#N/A</v>
      </c>
      <c r="H341" s="41">
        <f>'240Nm 11mm 0.76m-min'!G90</f>
        <v>4</v>
      </c>
      <c r="I341" s="24" t="str">
        <f>'240Nm 11mm 0.76m-min'!H90</f>
        <v>R</v>
      </c>
      <c r="J341" s="35">
        <f>'240Nm 11mm 0.76m-min'!I90</f>
        <v>28</v>
      </c>
      <c r="K341" s="35">
        <f>'240Nm 11mm 0.76m-min'!J90</f>
        <v>35</v>
      </c>
      <c r="L341" s="25">
        <f>'240Nm 11mm 0.76m-min'!K90</f>
        <v>11.28</v>
      </c>
      <c r="M341" s="24" t="str">
        <f>'240Nm 11mm 0.76m-min'!L90</f>
        <v>Acciaio inox</v>
      </c>
      <c r="N341" s="25">
        <f>'240Nm 11mm 0.76m-min'!M90</f>
        <v>92.69</v>
      </c>
      <c r="O341" s="37">
        <f>'240Nm 11mm 0.76m-min'!N90</f>
        <v>240</v>
      </c>
      <c r="P341" s="41">
        <f>'240Nm 11mm 0.76m-min'!O90</f>
        <v>11</v>
      </c>
      <c r="Q341" s="46">
        <f>'240Nm 11mm 0.76m-min'!P90</f>
        <v>0.76049999999999995</v>
      </c>
      <c r="R341" s="14">
        <f>'240Nm 11mm 0.76m-min'!Q90</f>
        <v>192.5</v>
      </c>
      <c r="S341" s="26">
        <f>'240Nm 11mm 0.76m-min'!R90</f>
        <v>1</v>
      </c>
      <c r="T341" s="24"/>
      <c r="U341" s="24"/>
    </row>
    <row r="342" spans="1:21" hidden="1" x14ac:dyDescent="0.25">
      <c r="A342" s="24">
        <f>'80Nm 33mm 2.28m-min'!A89</f>
        <v>3654841</v>
      </c>
      <c r="B342" s="51">
        <f>Table15[[#This Row],[Durata d''esercizio min. Doppie corse]]/(Cycle_max*60*24)</f>
        <v>72.516686507936512</v>
      </c>
      <c r="C342" s="49">
        <f>'80Nm 33mm 2.28m-min'!B89</f>
        <v>0.378</v>
      </c>
      <c r="D342" s="24" t="str">
        <f>'80Nm 33mm 2.28m-min'!C89</f>
        <v>Tr20x4</v>
      </c>
      <c r="E342" s="24" t="str">
        <f>'80Nm 33mm 2.28m-min'!D89</f>
        <v>Tr</v>
      </c>
      <c r="F342" s="35">
        <f>'80Nm 33mm 2.28m-min'!E89</f>
        <v>20</v>
      </c>
      <c r="G342" s="14" t="e">
        <f>'80Nm 33mm 2.28m-min'!F89</f>
        <v>#N/A</v>
      </c>
      <c r="H342" s="41">
        <f>'80Nm 33mm 2.28m-min'!G89</f>
        <v>4</v>
      </c>
      <c r="I342" s="24" t="str">
        <f>'80Nm 33mm 2.28m-min'!H89</f>
        <v>R</v>
      </c>
      <c r="J342" s="35">
        <f>'80Nm 33mm 2.28m-min'!I89</f>
        <v>32</v>
      </c>
      <c r="K342" s="35">
        <f>'80Nm 33mm 2.28m-min'!J89</f>
        <v>44</v>
      </c>
      <c r="L342" s="25">
        <f>'80Nm 33mm 2.28m-min'!K89</f>
        <v>12.68</v>
      </c>
      <c r="M342" s="24" t="str">
        <f>'80Nm 33mm 2.28m-min'!L89</f>
        <v>Acciaio C15</v>
      </c>
      <c r="N342" s="25">
        <f>'80Nm 33mm 2.28m-min'!M89</f>
        <v>28.29</v>
      </c>
      <c r="O342" s="37">
        <f>'80Nm 33mm 2.28m-min'!N89</f>
        <v>80</v>
      </c>
      <c r="P342" s="41">
        <f>'80Nm 33mm 2.28m-min'!O89</f>
        <v>33</v>
      </c>
      <c r="Q342" s="46">
        <f>'80Nm 33mm 2.28m-min'!P89</f>
        <v>2.2810000000000001</v>
      </c>
      <c r="R342" s="14">
        <f>'80Nm 33mm 2.28m-min'!Q89</f>
        <v>577.5</v>
      </c>
      <c r="S342" s="26">
        <f>'80Nm 33mm 2.28m-min'!R89</f>
        <v>1</v>
      </c>
      <c r="T342" s="24"/>
      <c r="U342" s="24"/>
    </row>
    <row r="343" spans="1:21" hidden="1" x14ac:dyDescent="0.25">
      <c r="A343" s="24">
        <f>'120Nm 22mm 1.52m-min'!A91</f>
        <v>3654841</v>
      </c>
      <c r="B343" s="51">
        <f>Table15[[#This Row],[Durata d''esercizio min. Doppie corse]]/(Cycle_max*60*24)</f>
        <v>72.516686507936512</v>
      </c>
      <c r="C343" s="49">
        <f>'120Nm 22mm 1.52m-min'!B91</f>
        <v>0.53700000000000003</v>
      </c>
      <c r="D343" s="24" t="str">
        <f>'120Nm 22mm 1.52m-min'!C91</f>
        <v>Tr20x4</v>
      </c>
      <c r="E343" s="24" t="str">
        <f>'120Nm 22mm 1.52m-min'!D91</f>
        <v>Tr</v>
      </c>
      <c r="F343" s="35">
        <f>'120Nm 22mm 1.52m-min'!E91</f>
        <v>20</v>
      </c>
      <c r="G343" s="14" t="e">
        <f>'120Nm 22mm 1.52m-min'!F91</f>
        <v>#N/A</v>
      </c>
      <c r="H343" s="41">
        <f>'120Nm 22mm 1.52m-min'!G91</f>
        <v>4</v>
      </c>
      <c r="I343" s="24" t="str">
        <f>'120Nm 22mm 1.52m-min'!H91</f>
        <v>R</v>
      </c>
      <c r="J343" s="35">
        <f>'120Nm 22mm 1.52m-min'!I91</f>
        <v>32</v>
      </c>
      <c r="K343" s="35">
        <f>'120Nm 22mm 1.52m-min'!J91</f>
        <v>44</v>
      </c>
      <c r="L343" s="25">
        <f>'120Nm 22mm 1.52m-min'!K91</f>
        <v>12.68</v>
      </c>
      <c r="M343" s="24" t="str">
        <f>'120Nm 22mm 1.52m-min'!L91</f>
        <v>Acciaio C15</v>
      </c>
      <c r="N343" s="25">
        <f>'120Nm 22mm 1.52m-min'!M91</f>
        <v>28.29</v>
      </c>
      <c r="O343" s="37">
        <f>'120Nm 22mm 1.52m-min'!N91</f>
        <v>120</v>
      </c>
      <c r="P343" s="41">
        <f>'120Nm 22mm 1.52m-min'!O91</f>
        <v>22</v>
      </c>
      <c r="Q343" s="46">
        <f>'120Nm 22mm 1.52m-min'!P91</f>
        <v>1.5209999999999999</v>
      </c>
      <c r="R343" s="14">
        <f>'120Nm 22mm 1.52m-min'!Q91</f>
        <v>385</v>
      </c>
      <c r="S343" s="26">
        <f>'120Nm 22mm 1.52m-min'!R91</f>
        <v>1</v>
      </c>
      <c r="T343" s="24"/>
      <c r="U343" s="24"/>
    </row>
    <row r="344" spans="1:21" hidden="1" x14ac:dyDescent="0.25">
      <c r="A344" s="24">
        <f>'240Nm 11mm 0.76m-min'!A91</f>
        <v>3654841</v>
      </c>
      <c r="B344" s="51">
        <f>Table15[[#This Row],[Durata d''esercizio min. Doppie corse]]/(Cycle_max*60*24)</f>
        <v>72.516686507936512</v>
      </c>
      <c r="C344" s="49">
        <f>'240Nm 11mm 0.76m-min'!B91</f>
        <v>1.0149999999999999</v>
      </c>
      <c r="D344" s="24" t="str">
        <f>'240Nm 11mm 0.76m-min'!C91</f>
        <v>Tr20x4</v>
      </c>
      <c r="E344" s="24" t="str">
        <f>'240Nm 11mm 0.76m-min'!D91</f>
        <v>Tr</v>
      </c>
      <c r="F344" s="35">
        <f>'240Nm 11mm 0.76m-min'!E91</f>
        <v>20</v>
      </c>
      <c r="G344" s="14" t="e">
        <f>'240Nm 11mm 0.76m-min'!F91</f>
        <v>#N/A</v>
      </c>
      <c r="H344" s="41">
        <f>'240Nm 11mm 0.76m-min'!G91</f>
        <v>4</v>
      </c>
      <c r="I344" s="24" t="str">
        <f>'240Nm 11mm 0.76m-min'!H91</f>
        <v>R</v>
      </c>
      <c r="J344" s="35">
        <f>'240Nm 11mm 0.76m-min'!I91</f>
        <v>32</v>
      </c>
      <c r="K344" s="35">
        <f>'240Nm 11mm 0.76m-min'!J91</f>
        <v>44</v>
      </c>
      <c r="L344" s="25">
        <f>'240Nm 11mm 0.76m-min'!K91</f>
        <v>12.68</v>
      </c>
      <c r="M344" s="24" t="str">
        <f>'240Nm 11mm 0.76m-min'!L91</f>
        <v>Acciaio C15</v>
      </c>
      <c r="N344" s="25">
        <f>'240Nm 11mm 0.76m-min'!M91</f>
        <v>28.29</v>
      </c>
      <c r="O344" s="37">
        <f>'240Nm 11mm 0.76m-min'!N91</f>
        <v>240</v>
      </c>
      <c r="P344" s="41">
        <f>'240Nm 11mm 0.76m-min'!O91</f>
        <v>11</v>
      </c>
      <c r="Q344" s="46">
        <f>'240Nm 11mm 0.76m-min'!P91</f>
        <v>0.76049999999999995</v>
      </c>
      <c r="R344" s="14">
        <f>'240Nm 11mm 0.76m-min'!Q91</f>
        <v>192.5</v>
      </c>
      <c r="S344" s="26">
        <f>'240Nm 11mm 0.76m-min'!R91</f>
        <v>1</v>
      </c>
      <c r="T344" s="24"/>
      <c r="U344" s="24"/>
    </row>
    <row r="345" spans="1:21" hidden="1" x14ac:dyDescent="0.25">
      <c r="A345" s="24">
        <f>'80Nm 33mm 2.28m-min'!A90</f>
        <v>3584579</v>
      </c>
      <c r="B345" s="51">
        <f>Table15[[#This Row],[Durata d''esercizio min. Doppie corse]]/(Cycle_max*60*24)</f>
        <v>71.122599206349207</v>
      </c>
      <c r="C345" s="49">
        <f>'80Nm 33mm 2.28m-min'!B90</f>
        <v>0.36299999999999999</v>
      </c>
      <c r="D345" s="24" t="str">
        <f>'80Nm 33mm 2.28m-min'!C90</f>
        <v>Tr18x4</v>
      </c>
      <c r="E345" s="24" t="str">
        <f>'80Nm 33mm 2.28m-min'!D90</f>
        <v>Tr</v>
      </c>
      <c r="F345" s="35">
        <f>'80Nm 33mm 2.28m-min'!E90</f>
        <v>18</v>
      </c>
      <c r="G345" s="14" t="e">
        <f>'80Nm 33mm 2.28m-min'!F90</f>
        <v>#N/A</v>
      </c>
      <c r="H345" s="41">
        <f>'80Nm 33mm 2.28m-min'!G90</f>
        <v>4</v>
      </c>
      <c r="I345" s="24" t="str">
        <f>'80Nm 33mm 2.28m-min'!H90</f>
        <v>J</v>
      </c>
      <c r="J345" s="35">
        <f>'80Nm 33mm 2.28m-min'!I90</f>
        <v>28</v>
      </c>
      <c r="K345" s="35">
        <f>'80Nm 33mm 2.28m-min'!J90</f>
        <v>35</v>
      </c>
      <c r="L345" s="25">
        <f>'80Nm 33mm 2.28m-min'!K90</f>
        <v>13.36</v>
      </c>
      <c r="M345" s="24" t="str">
        <f>'80Nm 33mm 2.28m-min'!L90</f>
        <v>Alluminio</v>
      </c>
      <c r="N345" s="25">
        <f>'80Nm 33mm 2.28m-min'!M90</f>
        <v>177.48</v>
      </c>
      <c r="O345" s="37">
        <f>'80Nm 33mm 2.28m-min'!N90</f>
        <v>80</v>
      </c>
      <c r="P345" s="41">
        <f>'80Nm 33mm 2.28m-min'!O90</f>
        <v>33</v>
      </c>
      <c r="Q345" s="46">
        <f>'80Nm 33mm 2.28m-min'!P90</f>
        <v>2.2810000000000001</v>
      </c>
      <c r="R345" s="14">
        <f>'80Nm 33mm 2.28m-min'!Q90</f>
        <v>577.5</v>
      </c>
      <c r="S345" s="26">
        <f>'80Nm 33mm 2.28m-min'!R90</f>
        <v>1</v>
      </c>
      <c r="T345" s="24"/>
      <c r="U345" s="24"/>
    </row>
    <row r="346" spans="1:21" hidden="1" x14ac:dyDescent="0.25">
      <c r="A346" s="24">
        <f>'120Nm 22mm 1.52m-min'!A92</f>
        <v>3584579</v>
      </c>
      <c r="B346" s="51">
        <f>Table15[[#This Row],[Durata d''esercizio min. Doppie corse]]/(Cycle_max*60*24)</f>
        <v>71.122599206349207</v>
      </c>
      <c r="C346" s="49">
        <f>'120Nm 22mm 1.52m-min'!B92</f>
        <v>0.51500000000000001</v>
      </c>
      <c r="D346" s="24" t="str">
        <f>'120Nm 22mm 1.52m-min'!C92</f>
        <v>Tr18x4</v>
      </c>
      <c r="E346" s="24" t="str">
        <f>'120Nm 22mm 1.52m-min'!D92</f>
        <v>Tr</v>
      </c>
      <c r="F346" s="35">
        <f>'120Nm 22mm 1.52m-min'!E92</f>
        <v>18</v>
      </c>
      <c r="G346" s="14" t="e">
        <f>'120Nm 22mm 1.52m-min'!F92</f>
        <v>#N/A</v>
      </c>
      <c r="H346" s="41">
        <f>'120Nm 22mm 1.52m-min'!G92</f>
        <v>4</v>
      </c>
      <c r="I346" s="24" t="str">
        <f>'120Nm 22mm 1.52m-min'!H92</f>
        <v>J</v>
      </c>
      <c r="J346" s="35">
        <f>'120Nm 22mm 1.52m-min'!I92</f>
        <v>28</v>
      </c>
      <c r="K346" s="35">
        <f>'120Nm 22mm 1.52m-min'!J92</f>
        <v>35</v>
      </c>
      <c r="L346" s="25">
        <f>'120Nm 22mm 1.52m-min'!K92</f>
        <v>13.36</v>
      </c>
      <c r="M346" s="24" t="str">
        <f>'120Nm 22mm 1.52m-min'!L92</f>
        <v>Alluminio</v>
      </c>
      <c r="N346" s="25">
        <f>'120Nm 22mm 1.52m-min'!M92</f>
        <v>177.48</v>
      </c>
      <c r="O346" s="37">
        <f>'120Nm 22mm 1.52m-min'!N92</f>
        <v>120</v>
      </c>
      <c r="P346" s="41">
        <f>'120Nm 22mm 1.52m-min'!O92</f>
        <v>22</v>
      </c>
      <c r="Q346" s="46">
        <f>'120Nm 22mm 1.52m-min'!P92</f>
        <v>1.5209999999999999</v>
      </c>
      <c r="R346" s="14">
        <f>'120Nm 22mm 1.52m-min'!Q92</f>
        <v>385</v>
      </c>
      <c r="S346" s="26">
        <f>'120Nm 22mm 1.52m-min'!R92</f>
        <v>1</v>
      </c>
      <c r="T346" s="24"/>
      <c r="U346" s="24"/>
    </row>
    <row r="347" spans="1:21" hidden="1" x14ac:dyDescent="0.25">
      <c r="A347" s="24">
        <f>'240Nm 11mm 0.76m-min'!A92</f>
        <v>3584579</v>
      </c>
      <c r="B347" s="51">
        <f>Table15[[#This Row],[Durata d''esercizio min. Doppie corse]]/(Cycle_max*60*24)</f>
        <v>71.122599206349207</v>
      </c>
      <c r="C347" s="49">
        <f>'240Nm 11mm 0.76m-min'!B92</f>
        <v>0.96899999999999997</v>
      </c>
      <c r="D347" s="24" t="str">
        <f>'240Nm 11mm 0.76m-min'!C92</f>
        <v>Tr18x4</v>
      </c>
      <c r="E347" s="24" t="str">
        <f>'240Nm 11mm 0.76m-min'!D92</f>
        <v>Tr</v>
      </c>
      <c r="F347" s="35">
        <f>'240Nm 11mm 0.76m-min'!E92</f>
        <v>18</v>
      </c>
      <c r="G347" s="14" t="e">
        <f>'240Nm 11mm 0.76m-min'!F92</f>
        <v>#N/A</v>
      </c>
      <c r="H347" s="41">
        <f>'240Nm 11mm 0.76m-min'!G92</f>
        <v>4</v>
      </c>
      <c r="I347" s="24" t="str">
        <f>'240Nm 11mm 0.76m-min'!H92</f>
        <v>J</v>
      </c>
      <c r="J347" s="35">
        <f>'240Nm 11mm 0.76m-min'!I92</f>
        <v>28</v>
      </c>
      <c r="K347" s="35">
        <f>'240Nm 11mm 0.76m-min'!J92</f>
        <v>35</v>
      </c>
      <c r="L347" s="25">
        <f>'240Nm 11mm 0.76m-min'!K92</f>
        <v>13.36</v>
      </c>
      <c r="M347" s="24" t="str">
        <f>'240Nm 11mm 0.76m-min'!L92</f>
        <v>Alluminio</v>
      </c>
      <c r="N347" s="25">
        <f>'240Nm 11mm 0.76m-min'!M92</f>
        <v>177.48</v>
      </c>
      <c r="O347" s="37">
        <f>'240Nm 11mm 0.76m-min'!N92</f>
        <v>240</v>
      </c>
      <c r="P347" s="41">
        <f>'240Nm 11mm 0.76m-min'!O92</f>
        <v>11</v>
      </c>
      <c r="Q347" s="46">
        <f>'240Nm 11mm 0.76m-min'!P92</f>
        <v>0.76049999999999995</v>
      </c>
      <c r="R347" s="14">
        <f>'240Nm 11mm 0.76m-min'!Q92</f>
        <v>192.5</v>
      </c>
      <c r="S347" s="26">
        <f>'240Nm 11mm 0.76m-min'!R92</f>
        <v>1</v>
      </c>
      <c r="T347" s="24"/>
      <c r="U347" s="24"/>
    </row>
    <row r="348" spans="1:21" x14ac:dyDescent="0.25">
      <c r="A348" s="24">
        <f>'80Nm 33mm 2.28m-min'!A91</f>
        <v>3540718</v>
      </c>
      <c r="B348" s="51">
        <f>Table15[[#This Row],[Durata d''esercizio min. Doppie corse]]/(Cycle_max*60*24)</f>
        <v>70.252341269841267</v>
      </c>
      <c r="C348" s="49">
        <f>'80Nm 33mm 2.28m-min'!B91</f>
        <v>0.69199999999999995</v>
      </c>
      <c r="D348" s="24" t="str">
        <f>'80Nm 33mm 2.28m-min'!C91</f>
        <v>Ds10x25</v>
      </c>
      <c r="E348" s="24" t="str">
        <f>'80Nm 33mm 2.28m-min'!D91</f>
        <v>Ds</v>
      </c>
      <c r="F348" s="35">
        <f>'80Nm 33mm 2.28m-min'!E91</f>
        <v>10</v>
      </c>
      <c r="G348" s="14" t="e">
        <f>'80Nm 33mm 2.28m-min'!F91</f>
        <v>#N/A</v>
      </c>
      <c r="H348" s="41">
        <f>'80Nm 33mm 2.28m-min'!G91</f>
        <v>25</v>
      </c>
      <c r="I348" s="24" t="str">
        <f>'80Nm 33mm 2.28m-min'!H91</f>
        <v>J</v>
      </c>
      <c r="J348" s="35">
        <f>'80Nm 33mm 2.28m-min'!I91</f>
        <v>25</v>
      </c>
      <c r="K348" s="35">
        <f>'80Nm 33mm 2.28m-min'!J91</f>
        <v>25</v>
      </c>
      <c r="L348" s="25">
        <f>'80Nm 33mm 2.28m-min'!K91</f>
        <v>20.85</v>
      </c>
      <c r="M348" s="24" t="str">
        <f>'80Nm 33mm 2.28m-min'!L91</f>
        <v>Acciaio inox</v>
      </c>
      <c r="N348" s="25">
        <f>'80Nm 33mm 2.28m-min'!M91</f>
        <v>64.349999999999994</v>
      </c>
      <c r="O348" s="37">
        <f>'80Nm 33mm 2.28m-min'!N91</f>
        <v>80</v>
      </c>
      <c r="P348" s="41">
        <f>'80Nm 33mm 2.28m-min'!O91</f>
        <v>33</v>
      </c>
      <c r="Q348" s="46">
        <f>'80Nm 33mm 2.28m-min'!P91</f>
        <v>2.2810000000000001</v>
      </c>
      <c r="R348" s="14">
        <f>'80Nm 33mm 2.28m-min'!Q91</f>
        <v>92.4</v>
      </c>
      <c r="S348" s="26">
        <f>'80Nm 33mm 2.28m-min'!R91</f>
        <v>1</v>
      </c>
      <c r="T348" t="s">
        <v>106</v>
      </c>
      <c r="U348" t="s">
        <v>107</v>
      </c>
    </row>
    <row r="349" spans="1:21" hidden="1" x14ac:dyDescent="0.25">
      <c r="A349" s="24">
        <f>'120Nm 22mm 1.52m-min'!A93</f>
        <v>3540718</v>
      </c>
      <c r="B349" s="51">
        <f>Table15[[#This Row],[Durata d''esercizio min. Doppie corse]]/(Cycle_max*60*24)</f>
        <v>70.252341269841267</v>
      </c>
      <c r="C349" s="49">
        <f>'120Nm 22mm 1.52m-min'!B93</f>
        <v>1.0069999999999999</v>
      </c>
      <c r="D349" s="24" t="str">
        <f>'120Nm 22mm 1.52m-min'!C93</f>
        <v>Ds10x25</v>
      </c>
      <c r="E349" s="24" t="str">
        <f>'120Nm 22mm 1.52m-min'!D93</f>
        <v>Ds</v>
      </c>
      <c r="F349" s="35">
        <f>'120Nm 22mm 1.52m-min'!E93</f>
        <v>10</v>
      </c>
      <c r="G349" s="14" t="e">
        <f>'120Nm 22mm 1.52m-min'!F93</f>
        <v>#N/A</v>
      </c>
      <c r="H349" s="41">
        <f>'120Nm 22mm 1.52m-min'!G93</f>
        <v>25</v>
      </c>
      <c r="I349" s="24" t="str">
        <f>'120Nm 22mm 1.52m-min'!H93</f>
        <v>J</v>
      </c>
      <c r="J349" s="35">
        <f>'120Nm 22mm 1.52m-min'!I93</f>
        <v>25</v>
      </c>
      <c r="K349" s="35">
        <f>'120Nm 22mm 1.52m-min'!J93</f>
        <v>25</v>
      </c>
      <c r="L349" s="25">
        <f>'120Nm 22mm 1.52m-min'!K93</f>
        <v>20.85</v>
      </c>
      <c r="M349" s="24" t="str">
        <f>'120Nm 22mm 1.52m-min'!L93</f>
        <v>Acciaio inox</v>
      </c>
      <c r="N349" s="25">
        <f>'120Nm 22mm 1.52m-min'!M93</f>
        <v>64.349999999999994</v>
      </c>
      <c r="O349" s="37">
        <f>'120Nm 22mm 1.52m-min'!N93</f>
        <v>120</v>
      </c>
      <c r="P349" s="41">
        <f>'120Nm 22mm 1.52m-min'!O93</f>
        <v>22</v>
      </c>
      <c r="Q349" s="46">
        <f>'120Nm 22mm 1.52m-min'!P93</f>
        <v>1.5209999999999999</v>
      </c>
      <c r="R349" s="14">
        <f>'120Nm 22mm 1.52m-min'!Q93</f>
        <v>61.6</v>
      </c>
      <c r="S349" s="26">
        <f>'120Nm 22mm 1.52m-min'!R93</f>
        <v>1</v>
      </c>
      <c r="T349" s="24"/>
      <c r="U349" s="24"/>
    </row>
    <row r="350" spans="1:21" hidden="1" x14ac:dyDescent="0.25">
      <c r="A350" s="24">
        <f>'240Nm 11mm 0.76m-min'!A93</f>
        <v>3540718</v>
      </c>
      <c r="B350" s="51">
        <f>Table15[[#This Row],[Durata d''esercizio min. Doppie corse]]/(Cycle_max*60*24)</f>
        <v>70.252341269841267</v>
      </c>
      <c r="C350" s="49">
        <f>'240Nm 11mm 0.76m-min'!B93</f>
        <v>1.9550000000000001</v>
      </c>
      <c r="D350" s="24" t="str">
        <f>'240Nm 11mm 0.76m-min'!C93</f>
        <v>Ds10x25</v>
      </c>
      <c r="E350" s="24" t="str">
        <f>'240Nm 11mm 0.76m-min'!D93</f>
        <v>Ds</v>
      </c>
      <c r="F350" s="35">
        <f>'240Nm 11mm 0.76m-min'!E93</f>
        <v>10</v>
      </c>
      <c r="G350" s="14" t="e">
        <f>'240Nm 11mm 0.76m-min'!F93</f>
        <v>#N/A</v>
      </c>
      <c r="H350" s="41">
        <f>'240Nm 11mm 0.76m-min'!G93</f>
        <v>25</v>
      </c>
      <c r="I350" s="24" t="str">
        <f>'240Nm 11mm 0.76m-min'!H93</f>
        <v>J</v>
      </c>
      <c r="J350" s="35">
        <f>'240Nm 11mm 0.76m-min'!I93</f>
        <v>25</v>
      </c>
      <c r="K350" s="35">
        <f>'240Nm 11mm 0.76m-min'!J93</f>
        <v>25</v>
      </c>
      <c r="L350" s="25">
        <f>'240Nm 11mm 0.76m-min'!K93</f>
        <v>20.85</v>
      </c>
      <c r="M350" s="24" t="str">
        <f>'240Nm 11mm 0.76m-min'!L93</f>
        <v>Acciaio inox</v>
      </c>
      <c r="N350" s="25">
        <f>'240Nm 11mm 0.76m-min'!M93</f>
        <v>64.349999999999994</v>
      </c>
      <c r="O350" s="37">
        <f>'240Nm 11mm 0.76m-min'!N93</f>
        <v>240</v>
      </c>
      <c r="P350" s="41">
        <f>'240Nm 11mm 0.76m-min'!O93</f>
        <v>11</v>
      </c>
      <c r="Q350" s="46">
        <f>'240Nm 11mm 0.76m-min'!P93</f>
        <v>0.76049999999999995</v>
      </c>
      <c r="R350" s="14">
        <f>'240Nm 11mm 0.76m-min'!Q93</f>
        <v>30.8</v>
      </c>
      <c r="S350" s="26">
        <f>'240Nm 11mm 0.76m-min'!R93</f>
        <v>1</v>
      </c>
      <c r="T350" s="24"/>
      <c r="U350" s="24"/>
    </row>
    <row r="351" spans="1:21" hidden="1" x14ac:dyDescent="0.25">
      <c r="A351" s="24">
        <f>'80Nm 33mm 2.28m-min'!A92</f>
        <v>3487168</v>
      </c>
      <c r="B351" s="51">
        <f>Table15[[#This Row],[Durata d''esercizio min. Doppie corse]]/(Cycle_max*60*24)</f>
        <v>69.189841269841267</v>
      </c>
      <c r="C351" s="49">
        <f>'80Nm 33mm 2.28m-min'!B92</f>
        <v>0.44600000000000001</v>
      </c>
      <c r="D351" s="24" t="str">
        <f>'80Nm 33mm 2.28m-min'!C92</f>
        <v>Tr20x8P4</v>
      </c>
      <c r="E351" s="24" t="str">
        <f>'80Nm 33mm 2.28m-min'!D92</f>
        <v>Tr</v>
      </c>
      <c r="F351" s="35">
        <f>'80Nm 33mm 2.28m-min'!E92</f>
        <v>20</v>
      </c>
      <c r="G351" s="14">
        <f>'80Nm 33mm 2.28m-min'!F92</f>
        <v>8</v>
      </c>
      <c r="H351" s="41">
        <f>'80Nm 33mm 2.28m-min'!G92</f>
        <v>4</v>
      </c>
      <c r="I351" s="24" t="str">
        <f>'80Nm 33mm 2.28m-min'!H92</f>
        <v>J</v>
      </c>
      <c r="J351" s="35">
        <f>'80Nm 33mm 2.28m-min'!I92</f>
        <v>32</v>
      </c>
      <c r="K351" s="35">
        <f>'80Nm 33mm 2.28m-min'!J92</f>
        <v>44</v>
      </c>
      <c r="L351" s="25">
        <f>'80Nm 33mm 2.28m-min'!K92</f>
        <v>20.45</v>
      </c>
      <c r="M351" s="24" t="str">
        <f>'80Nm 33mm 2.28m-min'!L92</f>
        <v>Acciaio C15</v>
      </c>
      <c r="N351" s="25">
        <f>'80Nm 33mm 2.28m-min'!M92</f>
        <v>28.29</v>
      </c>
      <c r="O351" s="37">
        <f>'80Nm 33mm 2.28m-min'!N92</f>
        <v>80</v>
      </c>
      <c r="P351" s="41">
        <f>'80Nm 33mm 2.28m-min'!O92</f>
        <v>33</v>
      </c>
      <c r="Q351" s="46">
        <f>'80Nm 33mm 2.28m-min'!P92</f>
        <v>2.2810000000000001</v>
      </c>
      <c r="R351" s="14">
        <f>'80Nm 33mm 2.28m-min'!Q92</f>
        <v>577.5</v>
      </c>
      <c r="S351" s="26">
        <f>'80Nm 33mm 2.28m-min'!R92</f>
        <v>1</v>
      </c>
      <c r="T351" s="24"/>
      <c r="U351" s="24"/>
    </row>
    <row r="352" spans="1:21" hidden="1" x14ac:dyDescent="0.25">
      <c r="A352" s="24">
        <f>'120Nm 22mm 1.52m-min'!A94</f>
        <v>3487168</v>
      </c>
      <c r="B352" s="51">
        <f>Table15[[#This Row],[Durata d''esercizio min. Doppie corse]]/(Cycle_max*60*24)</f>
        <v>69.189841269841267</v>
      </c>
      <c r="C352" s="49">
        <f>'120Nm 22mm 1.52m-min'!B94</f>
        <v>0.63900000000000001</v>
      </c>
      <c r="D352" s="24" t="str">
        <f>'120Nm 22mm 1.52m-min'!C94</f>
        <v>Tr20x8P4</v>
      </c>
      <c r="E352" s="24" t="str">
        <f>'120Nm 22mm 1.52m-min'!D94</f>
        <v>Tr</v>
      </c>
      <c r="F352" s="35">
        <f>'120Nm 22mm 1.52m-min'!E94</f>
        <v>20</v>
      </c>
      <c r="G352" s="14">
        <f>'120Nm 22mm 1.52m-min'!F94</f>
        <v>8</v>
      </c>
      <c r="H352" s="41">
        <f>'120Nm 22mm 1.52m-min'!G94</f>
        <v>4</v>
      </c>
      <c r="I352" s="24" t="str">
        <f>'120Nm 22mm 1.52m-min'!H94</f>
        <v>J</v>
      </c>
      <c r="J352" s="35">
        <f>'120Nm 22mm 1.52m-min'!I94</f>
        <v>32</v>
      </c>
      <c r="K352" s="35">
        <f>'120Nm 22mm 1.52m-min'!J94</f>
        <v>44</v>
      </c>
      <c r="L352" s="25">
        <f>'120Nm 22mm 1.52m-min'!K94</f>
        <v>20.45</v>
      </c>
      <c r="M352" s="24" t="str">
        <f>'120Nm 22mm 1.52m-min'!L94</f>
        <v>Acciaio C15</v>
      </c>
      <c r="N352" s="25">
        <f>'120Nm 22mm 1.52m-min'!M94</f>
        <v>28.29</v>
      </c>
      <c r="O352" s="37">
        <f>'120Nm 22mm 1.52m-min'!N94</f>
        <v>120</v>
      </c>
      <c r="P352" s="41">
        <f>'120Nm 22mm 1.52m-min'!O94</f>
        <v>22</v>
      </c>
      <c r="Q352" s="46">
        <f>'120Nm 22mm 1.52m-min'!P94</f>
        <v>1.5209999999999999</v>
      </c>
      <c r="R352" s="14">
        <f>'120Nm 22mm 1.52m-min'!Q94</f>
        <v>385</v>
      </c>
      <c r="S352" s="26">
        <f>'120Nm 22mm 1.52m-min'!R94</f>
        <v>1</v>
      </c>
      <c r="T352" s="24"/>
      <c r="U352" s="24"/>
    </row>
    <row r="353" spans="1:21" hidden="1" x14ac:dyDescent="0.25">
      <c r="A353" s="24">
        <f>'240Nm 11mm 0.76m-min'!A94</f>
        <v>3487168</v>
      </c>
      <c r="B353" s="51">
        <f>Table15[[#This Row],[Durata d''esercizio min. Doppie corse]]/(Cycle_max*60*24)</f>
        <v>69.189841269841267</v>
      </c>
      <c r="C353" s="49">
        <f>'240Nm 11mm 0.76m-min'!B94</f>
        <v>1.2170000000000001</v>
      </c>
      <c r="D353" s="24" t="str">
        <f>'240Nm 11mm 0.76m-min'!C94</f>
        <v>Tr20x8P4</v>
      </c>
      <c r="E353" s="24" t="str">
        <f>'240Nm 11mm 0.76m-min'!D94</f>
        <v>Tr</v>
      </c>
      <c r="F353" s="35">
        <f>'240Nm 11mm 0.76m-min'!E94</f>
        <v>20</v>
      </c>
      <c r="G353" s="14">
        <f>'240Nm 11mm 0.76m-min'!F94</f>
        <v>8</v>
      </c>
      <c r="H353" s="41">
        <f>'240Nm 11mm 0.76m-min'!G94</f>
        <v>4</v>
      </c>
      <c r="I353" s="24" t="str">
        <f>'240Nm 11mm 0.76m-min'!H94</f>
        <v>J</v>
      </c>
      <c r="J353" s="35">
        <f>'240Nm 11mm 0.76m-min'!I94</f>
        <v>32</v>
      </c>
      <c r="K353" s="35">
        <f>'240Nm 11mm 0.76m-min'!J94</f>
        <v>44</v>
      </c>
      <c r="L353" s="25">
        <f>'240Nm 11mm 0.76m-min'!K94</f>
        <v>20.45</v>
      </c>
      <c r="M353" s="24" t="str">
        <f>'240Nm 11mm 0.76m-min'!L94</f>
        <v>Acciaio C15</v>
      </c>
      <c r="N353" s="25">
        <f>'240Nm 11mm 0.76m-min'!M94</f>
        <v>28.29</v>
      </c>
      <c r="O353" s="37">
        <f>'240Nm 11mm 0.76m-min'!N94</f>
        <v>240</v>
      </c>
      <c r="P353" s="41">
        <f>'240Nm 11mm 0.76m-min'!O94</f>
        <v>11</v>
      </c>
      <c r="Q353" s="46">
        <f>'240Nm 11mm 0.76m-min'!P94</f>
        <v>0.76049999999999995</v>
      </c>
      <c r="R353" s="14">
        <f>'240Nm 11mm 0.76m-min'!Q94</f>
        <v>192.5</v>
      </c>
      <c r="S353" s="26">
        <f>'240Nm 11mm 0.76m-min'!R94</f>
        <v>1</v>
      </c>
      <c r="T353" s="24"/>
      <c r="U353" s="24"/>
    </row>
    <row r="354" spans="1:21" hidden="1" x14ac:dyDescent="0.25">
      <c r="A354" s="24">
        <f>'80Nm 33mm 2.28m-min'!A93</f>
        <v>3472561</v>
      </c>
      <c r="B354" s="51">
        <f>Table15[[#This Row],[Durata d''esercizio min. Doppie corse]]/(Cycle_max*60*24)</f>
        <v>68.900019841269838</v>
      </c>
      <c r="C354" s="49">
        <f>'80Nm 33mm 2.28m-min'!B93</f>
        <v>0.32500000000000001</v>
      </c>
      <c r="D354" s="24" t="str">
        <f>'80Nm 33mm 2.28m-min'!C93</f>
        <v>Tr16x4</v>
      </c>
      <c r="E354" s="24" t="str">
        <f>'80Nm 33mm 2.28m-min'!D93</f>
        <v>Tr</v>
      </c>
      <c r="F354" s="35">
        <f>'80Nm 33mm 2.28m-min'!E93</f>
        <v>16</v>
      </c>
      <c r="G354" s="14" t="e">
        <f>'80Nm 33mm 2.28m-min'!F93</f>
        <v>#N/A</v>
      </c>
      <c r="H354" s="41">
        <f>'80Nm 33mm 2.28m-min'!G93</f>
        <v>4</v>
      </c>
      <c r="I354" s="24" t="str">
        <f>'80Nm 33mm 2.28m-min'!H93</f>
        <v>J</v>
      </c>
      <c r="J354" s="35">
        <f>'80Nm 33mm 2.28m-min'!I93</f>
        <v>28</v>
      </c>
      <c r="K354" s="35">
        <f>'80Nm 33mm 2.28m-min'!J93</f>
        <v>35</v>
      </c>
      <c r="L354" s="25">
        <f>'80Nm 33mm 2.28m-min'!K93</f>
        <v>14.51</v>
      </c>
      <c r="M354" s="24" t="str">
        <f>'80Nm 33mm 2.28m-min'!L93</f>
        <v>Acciaio inox</v>
      </c>
      <c r="N354" s="25">
        <f>'80Nm 33mm 2.28m-min'!M93</f>
        <v>74.98</v>
      </c>
      <c r="O354" s="37">
        <f>'80Nm 33mm 2.28m-min'!N93</f>
        <v>80</v>
      </c>
      <c r="P354" s="41">
        <f>'80Nm 33mm 2.28m-min'!O93</f>
        <v>33</v>
      </c>
      <c r="Q354" s="46">
        <f>'80Nm 33mm 2.28m-min'!P93</f>
        <v>2.2810000000000001</v>
      </c>
      <c r="R354" s="14">
        <f>'80Nm 33mm 2.28m-min'!Q93</f>
        <v>577.5</v>
      </c>
      <c r="S354" s="26">
        <f>'80Nm 33mm 2.28m-min'!R93</f>
        <v>1</v>
      </c>
      <c r="T354" s="24"/>
      <c r="U354" s="24"/>
    </row>
    <row r="355" spans="1:21" hidden="1" x14ac:dyDescent="0.25">
      <c r="A355" s="24">
        <f>'120Nm 22mm 1.52m-min'!A95</f>
        <v>3472561</v>
      </c>
      <c r="B355" s="51">
        <f>Table15[[#This Row],[Durata d''esercizio min. Doppie corse]]/(Cycle_max*60*24)</f>
        <v>68.900019841269838</v>
      </c>
      <c r="C355" s="49">
        <f>'120Nm 22mm 1.52m-min'!B95</f>
        <v>0.45800000000000002</v>
      </c>
      <c r="D355" s="24" t="str">
        <f>'120Nm 22mm 1.52m-min'!C95</f>
        <v>Tr16x4</v>
      </c>
      <c r="E355" s="24" t="str">
        <f>'120Nm 22mm 1.52m-min'!D95</f>
        <v>Tr</v>
      </c>
      <c r="F355" s="35">
        <f>'120Nm 22mm 1.52m-min'!E95</f>
        <v>16</v>
      </c>
      <c r="G355" s="14" t="e">
        <f>'120Nm 22mm 1.52m-min'!F95</f>
        <v>#N/A</v>
      </c>
      <c r="H355" s="41">
        <f>'120Nm 22mm 1.52m-min'!G95</f>
        <v>4</v>
      </c>
      <c r="I355" s="24" t="str">
        <f>'120Nm 22mm 1.52m-min'!H95</f>
        <v>J</v>
      </c>
      <c r="J355" s="35">
        <f>'120Nm 22mm 1.52m-min'!I95</f>
        <v>28</v>
      </c>
      <c r="K355" s="35">
        <f>'120Nm 22mm 1.52m-min'!J95</f>
        <v>35</v>
      </c>
      <c r="L355" s="25">
        <f>'120Nm 22mm 1.52m-min'!K95</f>
        <v>14.51</v>
      </c>
      <c r="M355" s="24" t="str">
        <f>'120Nm 22mm 1.52m-min'!L95</f>
        <v>Acciaio inox</v>
      </c>
      <c r="N355" s="25">
        <f>'120Nm 22mm 1.52m-min'!M95</f>
        <v>74.98</v>
      </c>
      <c r="O355" s="37">
        <f>'120Nm 22mm 1.52m-min'!N95</f>
        <v>120</v>
      </c>
      <c r="P355" s="41">
        <f>'120Nm 22mm 1.52m-min'!O95</f>
        <v>22</v>
      </c>
      <c r="Q355" s="46">
        <f>'120Nm 22mm 1.52m-min'!P95</f>
        <v>1.5209999999999999</v>
      </c>
      <c r="R355" s="14">
        <f>'120Nm 22mm 1.52m-min'!Q95</f>
        <v>385</v>
      </c>
      <c r="S355" s="26">
        <f>'120Nm 22mm 1.52m-min'!R95</f>
        <v>1</v>
      </c>
      <c r="T355" s="24"/>
      <c r="U355" s="24"/>
    </row>
    <row r="356" spans="1:21" hidden="1" x14ac:dyDescent="0.25">
      <c r="A356" s="24">
        <f>'240Nm 11mm 0.76m-min'!A95</f>
        <v>3472561</v>
      </c>
      <c r="B356" s="51">
        <f>Table15[[#This Row],[Durata d''esercizio min. Doppie corse]]/(Cycle_max*60*24)</f>
        <v>68.900019841269838</v>
      </c>
      <c r="C356" s="49">
        <f>'240Nm 11mm 0.76m-min'!B95</f>
        <v>0.85599999999999998</v>
      </c>
      <c r="D356" s="24" t="str">
        <f>'240Nm 11mm 0.76m-min'!C95</f>
        <v>Tr16x4</v>
      </c>
      <c r="E356" s="24" t="str">
        <f>'240Nm 11mm 0.76m-min'!D95</f>
        <v>Tr</v>
      </c>
      <c r="F356" s="35">
        <f>'240Nm 11mm 0.76m-min'!E95</f>
        <v>16</v>
      </c>
      <c r="G356" s="14" t="e">
        <f>'240Nm 11mm 0.76m-min'!F95</f>
        <v>#N/A</v>
      </c>
      <c r="H356" s="41">
        <f>'240Nm 11mm 0.76m-min'!G95</f>
        <v>4</v>
      </c>
      <c r="I356" s="24" t="str">
        <f>'240Nm 11mm 0.76m-min'!H95</f>
        <v>J</v>
      </c>
      <c r="J356" s="35">
        <f>'240Nm 11mm 0.76m-min'!I95</f>
        <v>28</v>
      </c>
      <c r="K356" s="35">
        <f>'240Nm 11mm 0.76m-min'!J95</f>
        <v>35</v>
      </c>
      <c r="L356" s="25">
        <f>'240Nm 11mm 0.76m-min'!K95</f>
        <v>14.51</v>
      </c>
      <c r="M356" s="24" t="str">
        <f>'240Nm 11mm 0.76m-min'!L95</f>
        <v>Acciaio inox</v>
      </c>
      <c r="N356" s="25">
        <f>'240Nm 11mm 0.76m-min'!M95</f>
        <v>74.98</v>
      </c>
      <c r="O356" s="37">
        <f>'240Nm 11mm 0.76m-min'!N95</f>
        <v>240</v>
      </c>
      <c r="P356" s="41">
        <f>'240Nm 11mm 0.76m-min'!O95</f>
        <v>11</v>
      </c>
      <c r="Q356" s="46">
        <f>'240Nm 11mm 0.76m-min'!P95</f>
        <v>0.76049999999999995</v>
      </c>
      <c r="R356" s="14">
        <f>'240Nm 11mm 0.76m-min'!Q95</f>
        <v>192.5</v>
      </c>
      <c r="S356" s="26">
        <f>'240Nm 11mm 0.76m-min'!R95</f>
        <v>1</v>
      </c>
      <c r="T356" s="24"/>
      <c r="U356" s="24"/>
    </row>
    <row r="357" spans="1:21" hidden="1" x14ac:dyDescent="0.25">
      <c r="A357" s="24">
        <f>'80Nm 33mm 2.28m-min'!A94</f>
        <v>3467354</v>
      </c>
      <c r="B357" s="51">
        <f>Table15[[#This Row],[Durata d''esercizio min. Doppie corse]]/(Cycle_max*60*24)</f>
        <v>68.796706349206346</v>
      </c>
      <c r="C357" s="49">
        <f>'80Nm 33mm 2.28m-min'!B94</f>
        <v>0.42399999999999999</v>
      </c>
      <c r="D357" s="24" t="str">
        <f>'80Nm 33mm 2.28m-min'!C94</f>
        <v>Tr18x8P4</v>
      </c>
      <c r="E357" s="24" t="str">
        <f>'80Nm 33mm 2.28m-min'!D94</f>
        <v>Tr</v>
      </c>
      <c r="F357" s="35">
        <f>'80Nm 33mm 2.28m-min'!E94</f>
        <v>18</v>
      </c>
      <c r="G357" s="14">
        <f>'80Nm 33mm 2.28m-min'!F94</f>
        <v>8</v>
      </c>
      <c r="H357" s="41">
        <f>'80Nm 33mm 2.28m-min'!G94</f>
        <v>4</v>
      </c>
      <c r="I357" s="24" t="str">
        <f>'80Nm 33mm 2.28m-min'!H94</f>
        <v>J</v>
      </c>
      <c r="J357" s="35">
        <f>'80Nm 33mm 2.28m-min'!I94</f>
        <v>28</v>
      </c>
      <c r="K357" s="35">
        <f>'80Nm 33mm 2.28m-min'!J94</f>
        <v>35</v>
      </c>
      <c r="L357" s="25">
        <f>'80Nm 33mm 2.28m-min'!K94</f>
        <v>18.100000000000001</v>
      </c>
      <c r="M357" s="24" t="str">
        <f>'80Nm 33mm 2.28m-min'!L94</f>
        <v>Acciaio inox</v>
      </c>
      <c r="N357" s="25">
        <f>'80Nm 33mm 2.28m-min'!M94</f>
        <v>143.29</v>
      </c>
      <c r="O357" s="37">
        <f>'80Nm 33mm 2.28m-min'!N94</f>
        <v>80</v>
      </c>
      <c r="P357" s="41">
        <f>'80Nm 33mm 2.28m-min'!O94</f>
        <v>33</v>
      </c>
      <c r="Q357" s="46">
        <f>'80Nm 33mm 2.28m-min'!P94</f>
        <v>2.2810000000000001</v>
      </c>
      <c r="R357" s="14">
        <f>'80Nm 33mm 2.28m-min'!Q94</f>
        <v>577.5</v>
      </c>
      <c r="S357" s="26">
        <f>'80Nm 33mm 2.28m-min'!R94</f>
        <v>1</v>
      </c>
      <c r="T357" s="24"/>
      <c r="U357" s="24"/>
    </row>
    <row r="358" spans="1:21" hidden="1" x14ac:dyDescent="0.25">
      <c r="A358" s="24">
        <f>'120Nm 22mm 1.52m-min'!A96</f>
        <v>3467354</v>
      </c>
      <c r="B358" s="51">
        <f>Table15[[#This Row],[Durata d''esercizio min. Doppie corse]]/(Cycle_max*60*24)</f>
        <v>68.796706349206346</v>
      </c>
      <c r="C358" s="49">
        <f>'120Nm 22mm 1.52m-min'!B96</f>
        <v>0.60599999999999998</v>
      </c>
      <c r="D358" s="24" t="str">
        <f>'120Nm 22mm 1.52m-min'!C96</f>
        <v>Tr18x8P4</v>
      </c>
      <c r="E358" s="24" t="str">
        <f>'120Nm 22mm 1.52m-min'!D96</f>
        <v>Tr</v>
      </c>
      <c r="F358" s="35">
        <f>'120Nm 22mm 1.52m-min'!E96</f>
        <v>18</v>
      </c>
      <c r="G358" s="14">
        <f>'120Nm 22mm 1.52m-min'!F96</f>
        <v>8</v>
      </c>
      <c r="H358" s="41">
        <f>'120Nm 22mm 1.52m-min'!G96</f>
        <v>4</v>
      </c>
      <c r="I358" s="24" t="str">
        <f>'120Nm 22mm 1.52m-min'!H96</f>
        <v>J</v>
      </c>
      <c r="J358" s="35">
        <f>'120Nm 22mm 1.52m-min'!I96</f>
        <v>28</v>
      </c>
      <c r="K358" s="35">
        <f>'120Nm 22mm 1.52m-min'!J96</f>
        <v>35</v>
      </c>
      <c r="L358" s="25">
        <f>'120Nm 22mm 1.52m-min'!K96</f>
        <v>18.100000000000001</v>
      </c>
      <c r="M358" s="24" t="str">
        <f>'120Nm 22mm 1.52m-min'!L96</f>
        <v>Acciaio inox</v>
      </c>
      <c r="N358" s="25">
        <f>'120Nm 22mm 1.52m-min'!M96</f>
        <v>143.29</v>
      </c>
      <c r="O358" s="37">
        <f>'120Nm 22mm 1.52m-min'!N96</f>
        <v>120</v>
      </c>
      <c r="P358" s="41">
        <f>'120Nm 22mm 1.52m-min'!O96</f>
        <v>22</v>
      </c>
      <c r="Q358" s="46">
        <f>'120Nm 22mm 1.52m-min'!P96</f>
        <v>1.5209999999999999</v>
      </c>
      <c r="R358" s="14">
        <f>'120Nm 22mm 1.52m-min'!Q96</f>
        <v>385</v>
      </c>
      <c r="S358" s="26">
        <f>'120Nm 22mm 1.52m-min'!R96</f>
        <v>1</v>
      </c>
      <c r="T358" s="24"/>
      <c r="U358" s="24"/>
    </row>
    <row r="359" spans="1:21" hidden="1" x14ac:dyDescent="0.25">
      <c r="A359" s="24">
        <f>'240Nm 11mm 0.76m-min'!A96</f>
        <v>3467354</v>
      </c>
      <c r="B359" s="51">
        <f>Table15[[#This Row],[Durata d''esercizio min. Doppie corse]]/(Cycle_max*60*24)</f>
        <v>68.796706349206346</v>
      </c>
      <c r="C359" s="49">
        <f>'240Nm 11mm 0.76m-min'!B96</f>
        <v>1.151</v>
      </c>
      <c r="D359" s="24" t="str">
        <f>'240Nm 11mm 0.76m-min'!C96</f>
        <v>Tr18x8P4</v>
      </c>
      <c r="E359" s="24" t="str">
        <f>'240Nm 11mm 0.76m-min'!D96</f>
        <v>Tr</v>
      </c>
      <c r="F359" s="35">
        <f>'240Nm 11mm 0.76m-min'!E96</f>
        <v>18</v>
      </c>
      <c r="G359" s="14">
        <f>'240Nm 11mm 0.76m-min'!F96</f>
        <v>8</v>
      </c>
      <c r="H359" s="41">
        <f>'240Nm 11mm 0.76m-min'!G96</f>
        <v>4</v>
      </c>
      <c r="I359" s="24" t="str">
        <f>'240Nm 11mm 0.76m-min'!H96</f>
        <v>J</v>
      </c>
      <c r="J359" s="35">
        <f>'240Nm 11mm 0.76m-min'!I96</f>
        <v>28</v>
      </c>
      <c r="K359" s="35">
        <f>'240Nm 11mm 0.76m-min'!J96</f>
        <v>35</v>
      </c>
      <c r="L359" s="25">
        <f>'240Nm 11mm 0.76m-min'!K96</f>
        <v>18.100000000000001</v>
      </c>
      <c r="M359" s="24" t="str">
        <f>'240Nm 11mm 0.76m-min'!L96</f>
        <v>Acciaio inox</v>
      </c>
      <c r="N359" s="25">
        <f>'240Nm 11mm 0.76m-min'!M96</f>
        <v>143.29</v>
      </c>
      <c r="O359" s="37">
        <f>'240Nm 11mm 0.76m-min'!N96</f>
        <v>240</v>
      </c>
      <c r="P359" s="41">
        <f>'240Nm 11mm 0.76m-min'!O96</f>
        <v>11</v>
      </c>
      <c r="Q359" s="46">
        <f>'240Nm 11mm 0.76m-min'!P96</f>
        <v>0.76049999999999995</v>
      </c>
      <c r="R359" s="14">
        <f>'240Nm 11mm 0.76m-min'!Q96</f>
        <v>192.5</v>
      </c>
      <c r="S359" s="26">
        <f>'240Nm 11mm 0.76m-min'!R96</f>
        <v>1</v>
      </c>
      <c r="T359" s="24"/>
      <c r="U359" s="24"/>
    </row>
    <row r="360" spans="1:21" hidden="1" x14ac:dyDescent="0.25">
      <c r="A360" s="24">
        <f>'80Nm 33mm 2.28m-min'!A95</f>
        <v>3419137</v>
      </c>
      <c r="B360" s="51">
        <f>Table15[[#This Row],[Durata d''esercizio min. Doppie corse]]/(Cycle_max*60*24)</f>
        <v>67.840019841269836</v>
      </c>
      <c r="C360" s="49">
        <f>'80Nm 33mm 2.28m-min'!B95</f>
        <v>0.36299999999999999</v>
      </c>
      <c r="D360" s="24" t="str">
        <f>'80Nm 33mm 2.28m-min'!C95</f>
        <v>Tr18x4</v>
      </c>
      <c r="E360" s="24" t="str">
        <f>'80Nm 33mm 2.28m-min'!D95</f>
        <v>Tr</v>
      </c>
      <c r="F360" s="35">
        <f>'80Nm 33mm 2.28m-min'!E95</f>
        <v>18</v>
      </c>
      <c r="G360" s="14" t="e">
        <f>'80Nm 33mm 2.28m-min'!F95</f>
        <v>#N/A</v>
      </c>
      <c r="H360" s="41">
        <f>'80Nm 33mm 2.28m-min'!G95</f>
        <v>4</v>
      </c>
      <c r="I360" s="24" t="str">
        <f>'80Nm 33mm 2.28m-min'!H95</f>
        <v>W300</v>
      </c>
      <c r="J360" s="35">
        <f>'80Nm 33mm 2.28m-min'!I95</f>
        <v>28</v>
      </c>
      <c r="K360" s="35">
        <f>'80Nm 33mm 2.28m-min'!J95</f>
        <v>35</v>
      </c>
      <c r="L360" s="25">
        <f>'80Nm 33mm 2.28m-min'!K95</f>
        <v>16.41</v>
      </c>
      <c r="M360" s="24" t="str">
        <f>'80Nm 33mm 2.28m-min'!L95</f>
        <v>Alluminio</v>
      </c>
      <c r="N360" s="25">
        <f>'80Nm 33mm 2.28m-min'!M95</f>
        <v>177.48</v>
      </c>
      <c r="O360" s="37">
        <f>'80Nm 33mm 2.28m-min'!N95</f>
        <v>80</v>
      </c>
      <c r="P360" s="41">
        <f>'80Nm 33mm 2.28m-min'!O95</f>
        <v>33</v>
      </c>
      <c r="Q360" s="46">
        <f>'80Nm 33mm 2.28m-min'!P95</f>
        <v>2.2810000000000001</v>
      </c>
      <c r="R360" s="14">
        <f>'80Nm 33mm 2.28m-min'!Q95</f>
        <v>577.5</v>
      </c>
      <c r="S360" s="26">
        <f>'80Nm 33mm 2.28m-min'!R95</f>
        <v>1</v>
      </c>
      <c r="T360" s="24"/>
      <c r="U360" s="24"/>
    </row>
    <row r="361" spans="1:21" hidden="1" x14ac:dyDescent="0.25">
      <c r="A361" s="24">
        <f>'120Nm 22mm 1.52m-min'!A97</f>
        <v>3419137</v>
      </c>
      <c r="B361" s="51">
        <f>Table15[[#This Row],[Durata d''esercizio min. Doppie corse]]/(Cycle_max*60*24)</f>
        <v>67.840019841269836</v>
      </c>
      <c r="C361" s="49">
        <f>'120Nm 22mm 1.52m-min'!B97</f>
        <v>0.51500000000000001</v>
      </c>
      <c r="D361" s="24" t="str">
        <f>'120Nm 22mm 1.52m-min'!C97</f>
        <v>Tr18x4</v>
      </c>
      <c r="E361" s="24" t="str">
        <f>'120Nm 22mm 1.52m-min'!D97</f>
        <v>Tr</v>
      </c>
      <c r="F361" s="35">
        <f>'120Nm 22mm 1.52m-min'!E97</f>
        <v>18</v>
      </c>
      <c r="G361" s="14" t="e">
        <f>'120Nm 22mm 1.52m-min'!F97</f>
        <v>#N/A</v>
      </c>
      <c r="H361" s="41">
        <f>'120Nm 22mm 1.52m-min'!G97</f>
        <v>4</v>
      </c>
      <c r="I361" s="24" t="str">
        <f>'120Nm 22mm 1.52m-min'!H97</f>
        <v>W300</v>
      </c>
      <c r="J361" s="35">
        <f>'120Nm 22mm 1.52m-min'!I97</f>
        <v>28</v>
      </c>
      <c r="K361" s="35">
        <f>'120Nm 22mm 1.52m-min'!J97</f>
        <v>35</v>
      </c>
      <c r="L361" s="25">
        <f>'120Nm 22mm 1.52m-min'!K97</f>
        <v>16.41</v>
      </c>
      <c r="M361" s="24" t="str">
        <f>'120Nm 22mm 1.52m-min'!L97</f>
        <v>Alluminio</v>
      </c>
      <c r="N361" s="25">
        <f>'120Nm 22mm 1.52m-min'!M97</f>
        <v>177.48</v>
      </c>
      <c r="O361" s="37">
        <f>'120Nm 22mm 1.52m-min'!N97</f>
        <v>120</v>
      </c>
      <c r="P361" s="41">
        <f>'120Nm 22mm 1.52m-min'!O97</f>
        <v>22</v>
      </c>
      <c r="Q361" s="46">
        <f>'120Nm 22mm 1.52m-min'!P97</f>
        <v>1.5209999999999999</v>
      </c>
      <c r="R361" s="14">
        <f>'120Nm 22mm 1.52m-min'!Q97</f>
        <v>385</v>
      </c>
      <c r="S361" s="26">
        <f>'120Nm 22mm 1.52m-min'!R97</f>
        <v>1</v>
      </c>
      <c r="T361" s="24"/>
      <c r="U361" s="24"/>
    </row>
    <row r="362" spans="1:21" hidden="1" x14ac:dyDescent="0.25">
      <c r="A362" s="24">
        <f>'240Nm 11mm 0.76m-min'!A97</f>
        <v>3419137</v>
      </c>
      <c r="B362" s="51">
        <f>Table15[[#This Row],[Durata d''esercizio min. Doppie corse]]/(Cycle_max*60*24)</f>
        <v>67.840019841269836</v>
      </c>
      <c r="C362" s="49">
        <f>'240Nm 11mm 0.76m-min'!B97</f>
        <v>0.96899999999999997</v>
      </c>
      <c r="D362" s="24" t="str">
        <f>'240Nm 11mm 0.76m-min'!C97</f>
        <v>Tr18x4</v>
      </c>
      <c r="E362" s="24" t="str">
        <f>'240Nm 11mm 0.76m-min'!D97</f>
        <v>Tr</v>
      </c>
      <c r="F362" s="35">
        <f>'240Nm 11mm 0.76m-min'!E97</f>
        <v>18</v>
      </c>
      <c r="G362" s="14" t="e">
        <f>'240Nm 11mm 0.76m-min'!F97</f>
        <v>#N/A</v>
      </c>
      <c r="H362" s="41">
        <f>'240Nm 11mm 0.76m-min'!G97</f>
        <v>4</v>
      </c>
      <c r="I362" s="24" t="str">
        <f>'240Nm 11mm 0.76m-min'!H97</f>
        <v>W300</v>
      </c>
      <c r="J362" s="35">
        <f>'240Nm 11mm 0.76m-min'!I97</f>
        <v>28</v>
      </c>
      <c r="K362" s="35">
        <f>'240Nm 11mm 0.76m-min'!J97</f>
        <v>35</v>
      </c>
      <c r="L362" s="25">
        <f>'240Nm 11mm 0.76m-min'!K97</f>
        <v>16.41</v>
      </c>
      <c r="M362" s="24" t="str">
        <f>'240Nm 11mm 0.76m-min'!L97</f>
        <v>Alluminio</v>
      </c>
      <c r="N362" s="25">
        <f>'240Nm 11mm 0.76m-min'!M97</f>
        <v>177.48</v>
      </c>
      <c r="O362" s="37">
        <f>'240Nm 11mm 0.76m-min'!N97</f>
        <v>240</v>
      </c>
      <c r="P362" s="41">
        <f>'240Nm 11mm 0.76m-min'!O97</f>
        <v>11</v>
      </c>
      <c r="Q362" s="46">
        <f>'240Nm 11mm 0.76m-min'!P97</f>
        <v>0.76049999999999995</v>
      </c>
      <c r="R362" s="14">
        <f>'240Nm 11mm 0.76m-min'!Q97</f>
        <v>192.5</v>
      </c>
      <c r="S362" s="26">
        <f>'240Nm 11mm 0.76m-min'!R97</f>
        <v>1</v>
      </c>
      <c r="T362" s="24"/>
      <c r="U362" s="24"/>
    </row>
    <row r="363" spans="1:21" hidden="1" x14ac:dyDescent="0.25">
      <c r="A363" s="24">
        <f>'80Nm 33mm 2.28m-min'!A96</f>
        <v>3400698</v>
      </c>
      <c r="B363" s="51">
        <f>Table15[[#This Row],[Durata d''esercizio min. Doppie corse]]/(Cycle_max*60*24)</f>
        <v>67.474166666666662</v>
      </c>
      <c r="C363" s="49">
        <f>'80Nm 33mm 2.28m-min'!B96</f>
        <v>0.40799999999999997</v>
      </c>
      <c r="D363" s="24" t="str">
        <f>'80Nm 33mm 2.28m-min'!C96</f>
        <v>Ds127x127</v>
      </c>
      <c r="E363" s="24" t="str">
        <f>'80Nm 33mm 2.28m-min'!D96</f>
        <v>Ds</v>
      </c>
      <c r="F363" s="35">
        <f>'80Nm 33mm 2.28m-min'!E96</f>
        <v>127</v>
      </c>
      <c r="G363" s="14" t="e">
        <f>'80Nm 33mm 2.28m-min'!F96</f>
        <v>#N/A</v>
      </c>
      <c r="H363" s="41">
        <f>'80Nm 33mm 2.28m-min'!G96</f>
        <v>127</v>
      </c>
      <c r="I363" s="24" t="str">
        <f>'80Nm 33mm 2.28m-min'!H96</f>
        <v>J</v>
      </c>
      <c r="J363" s="35">
        <f>'80Nm 33mm 2.28m-min'!I96</f>
        <v>28</v>
      </c>
      <c r="K363" s="35">
        <f>'80Nm 33mm 2.28m-min'!J96</f>
        <v>35</v>
      </c>
      <c r="L363" s="25" t="str">
        <f>'80Nm 33mm 2.28m-min'!K96</f>
        <v>Su richiesta</v>
      </c>
      <c r="M363" s="24" t="str">
        <f>'80Nm 33mm 2.28m-min'!L96</f>
        <v>Acciaio inox</v>
      </c>
      <c r="N363" s="25" t="str">
        <f>'80Nm 33mm 2.28m-min'!M96</f>
        <v>Su richiesta</v>
      </c>
      <c r="O363" s="37">
        <f>'80Nm 33mm 2.28m-min'!N96</f>
        <v>80</v>
      </c>
      <c r="P363" s="41">
        <f>'80Nm 33mm 2.28m-min'!O96</f>
        <v>33</v>
      </c>
      <c r="Q363" s="46">
        <f>'80Nm 33mm 2.28m-min'!P96</f>
        <v>2.2810000000000001</v>
      </c>
      <c r="R363" s="14">
        <f>'80Nm 33mm 2.28m-min'!Q96</f>
        <v>18.188976377952756</v>
      </c>
      <c r="S363" s="26">
        <f>'80Nm 33mm 2.28m-min'!R96</f>
        <v>1</v>
      </c>
      <c r="T363" s="24"/>
      <c r="U363" s="24"/>
    </row>
    <row r="364" spans="1:21" hidden="1" x14ac:dyDescent="0.25">
      <c r="A364" s="24">
        <f>'120Nm 22mm 1.52m-min'!A98</f>
        <v>3400698</v>
      </c>
      <c r="B364" s="51">
        <f>Table15[[#This Row],[Durata d''esercizio min. Doppie corse]]/(Cycle_max*60*24)</f>
        <v>67.474166666666662</v>
      </c>
      <c r="C364" s="49">
        <f>'120Nm 22mm 1.52m-min'!B98</f>
        <v>0.58299999999999996</v>
      </c>
      <c r="D364" s="24" t="str">
        <f>'120Nm 22mm 1.52m-min'!C98</f>
        <v>Ds127x127</v>
      </c>
      <c r="E364" s="24" t="str">
        <f>'120Nm 22mm 1.52m-min'!D98</f>
        <v>Ds</v>
      </c>
      <c r="F364" s="35">
        <f>'120Nm 22mm 1.52m-min'!E98</f>
        <v>127</v>
      </c>
      <c r="G364" s="14" t="e">
        <f>'120Nm 22mm 1.52m-min'!F98</f>
        <v>#N/A</v>
      </c>
      <c r="H364" s="41">
        <f>'120Nm 22mm 1.52m-min'!G98</f>
        <v>127</v>
      </c>
      <c r="I364" s="24" t="str">
        <f>'120Nm 22mm 1.52m-min'!H98</f>
        <v>J</v>
      </c>
      <c r="J364" s="35">
        <f>'120Nm 22mm 1.52m-min'!I98</f>
        <v>28</v>
      </c>
      <c r="K364" s="35">
        <f>'120Nm 22mm 1.52m-min'!J98</f>
        <v>35</v>
      </c>
      <c r="L364" s="25" t="str">
        <f>'120Nm 22mm 1.52m-min'!K98</f>
        <v>Su richiesta</v>
      </c>
      <c r="M364" s="24" t="str">
        <f>'120Nm 22mm 1.52m-min'!L98</f>
        <v>Acciaio inox</v>
      </c>
      <c r="N364" s="25" t="str">
        <f>'120Nm 22mm 1.52m-min'!M98</f>
        <v>Su richiesta</v>
      </c>
      <c r="O364" s="37">
        <f>'120Nm 22mm 1.52m-min'!N98</f>
        <v>120</v>
      </c>
      <c r="P364" s="41">
        <f>'120Nm 22mm 1.52m-min'!O98</f>
        <v>22</v>
      </c>
      <c r="Q364" s="46">
        <f>'120Nm 22mm 1.52m-min'!P98</f>
        <v>1.5209999999999999</v>
      </c>
      <c r="R364" s="14">
        <f>'120Nm 22mm 1.52m-min'!Q98</f>
        <v>12.125984251968504</v>
      </c>
      <c r="S364" s="26">
        <f>'120Nm 22mm 1.52m-min'!R98</f>
        <v>1</v>
      </c>
      <c r="T364" s="24"/>
      <c r="U364" s="24"/>
    </row>
    <row r="365" spans="1:21" hidden="1" x14ac:dyDescent="0.25">
      <c r="A365" s="24">
        <f>'240Nm 11mm 0.76m-min'!A98</f>
        <v>3400698</v>
      </c>
      <c r="B365" s="51">
        <f>Table15[[#This Row],[Durata d''esercizio min. Doppie corse]]/(Cycle_max*60*24)</f>
        <v>67.474166666666662</v>
      </c>
      <c r="C365" s="49">
        <f>'240Nm 11mm 0.76m-min'!B98</f>
        <v>1.105</v>
      </c>
      <c r="D365" s="24" t="str">
        <f>'240Nm 11mm 0.76m-min'!C98</f>
        <v>Ds127x127</v>
      </c>
      <c r="E365" s="24" t="str">
        <f>'240Nm 11mm 0.76m-min'!D98</f>
        <v>Ds</v>
      </c>
      <c r="F365" s="35">
        <f>'240Nm 11mm 0.76m-min'!E98</f>
        <v>127</v>
      </c>
      <c r="G365" s="14" t="e">
        <f>'240Nm 11mm 0.76m-min'!F98</f>
        <v>#N/A</v>
      </c>
      <c r="H365" s="41">
        <f>'240Nm 11mm 0.76m-min'!G98</f>
        <v>127</v>
      </c>
      <c r="I365" s="24" t="str">
        <f>'240Nm 11mm 0.76m-min'!H98</f>
        <v>J</v>
      </c>
      <c r="J365" s="35">
        <f>'240Nm 11mm 0.76m-min'!I98</f>
        <v>28</v>
      </c>
      <c r="K365" s="35">
        <f>'240Nm 11mm 0.76m-min'!J98</f>
        <v>35</v>
      </c>
      <c r="L365" s="25" t="str">
        <f>'240Nm 11mm 0.76m-min'!K98</f>
        <v>Su richiesta</v>
      </c>
      <c r="M365" s="24" t="str">
        <f>'240Nm 11mm 0.76m-min'!L98</f>
        <v>Acciaio inox</v>
      </c>
      <c r="N365" s="25" t="str">
        <f>'240Nm 11mm 0.76m-min'!M98</f>
        <v>Su richiesta</v>
      </c>
      <c r="O365" s="37">
        <f>'240Nm 11mm 0.76m-min'!N98</f>
        <v>240</v>
      </c>
      <c r="P365" s="41">
        <f>'240Nm 11mm 0.76m-min'!O98</f>
        <v>11</v>
      </c>
      <c r="Q365" s="46">
        <f>'240Nm 11mm 0.76m-min'!P98</f>
        <v>0.76049999999999995</v>
      </c>
      <c r="R365" s="14">
        <f>'240Nm 11mm 0.76m-min'!Q98</f>
        <v>6.0629921259842519</v>
      </c>
      <c r="S365" s="26">
        <f>'240Nm 11mm 0.76m-min'!R98</f>
        <v>1</v>
      </c>
      <c r="T365" s="24"/>
      <c r="U365" s="24"/>
    </row>
    <row r="366" spans="1:21" hidden="1" x14ac:dyDescent="0.25">
      <c r="A366" s="24">
        <f>'80Nm 33mm 2.28m-min'!A97</f>
        <v>3367351</v>
      </c>
      <c r="B366" s="51">
        <f>Table15[[#This Row],[Durata d''esercizio min. Doppie corse]]/(Cycle_max*60*24)</f>
        <v>66.812519841269847</v>
      </c>
      <c r="C366" s="49">
        <f>'80Nm 33mm 2.28m-min'!B97</f>
        <v>2.375</v>
      </c>
      <c r="D366" s="24" t="str">
        <f>'80Nm 33mm 2.28m-min'!C97</f>
        <v>Ds18x80</v>
      </c>
      <c r="E366" s="24" t="str">
        <f>'80Nm 33mm 2.28m-min'!D97</f>
        <v>Ds</v>
      </c>
      <c r="F366" s="35">
        <f>'80Nm 33mm 2.28m-min'!E97</f>
        <v>18</v>
      </c>
      <c r="G366" s="14" t="e">
        <f>'80Nm 33mm 2.28m-min'!F97</f>
        <v>#N/A</v>
      </c>
      <c r="H366" s="41">
        <f>'80Nm 33mm 2.28m-min'!G97</f>
        <v>80</v>
      </c>
      <c r="I366" s="24" t="str">
        <f>'80Nm 33mm 2.28m-min'!H97</f>
        <v>R</v>
      </c>
      <c r="J366" s="35">
        <f>'80Nm 33mm 2.28m-min'!I97</f>
        <v>28</v>
      </c>
      <c r="K366" s="35">
        <f>'80Nm 33mm 2.28m-min'!J97</f>
        <v>35</v>
      </c>
      <c r="L366" s="25">
        <f>'80Nm 33mm 2.28m-min'!K97</f>
        <v>22.78</v>
      </c>
      <c r="M366" s="24" t="str">
        <f>'80Nm 33mm 2.28m-min'!L97</f>
        <v>Alluminio</v>
      </c>
      <c r="N366" s="25">
        <f>'80Nm 33mm 2.28m-min'!M97</f>
        <v>310.5</v>
      </c>
      <c r="O366" s="37">
        <f>'80Nm 33mm 2.28m-min'!N97</f>
        <v>80</v>
      </c>
      <c r="P366" s="41">
        <f>'80Nm 33mm 2.28m-min'!O97</f>
        <v>33</v>
      </c>
      <c r="Q366" s="46">
        <f>'80Nm 33mm 2.28m-min'!P97</f>
        <v>2.2810000000000001</v>
      </c>
      <c r="R366" s="14">
        <f>'80Nm 33mm 2.28m-min'!Q97</f>
        <v>28.875</v>
      </c>
      <c r="S366" s="26">
        <f>'80Nm 33mm 2.28m-min'!R97</f>
        <v>1</v>
      </c>
      <c r="T366" s="24"/>
      <c r="U366" s="24"/>
    </row>
    <row r="367" spans="1:21" hidden="1" x14ac:dyDescent="0.25">
      <c r="A367" s="24">
        <f>'80Nm 33mm 2.28m-min'!A98</f>
        <v>3367351</v>
      </c>
      <c r="B367" s="51">
        <f>Table15[[#This Row],[Durata d''esercizio min. Doppie corse]]/(Cycle_max*60*24)</f>
        <v>66.812519841269847</v>
      </c>
      <c r="C367" s="49">
        <f>'80Nm 33mm 2.28m-min'!B98</f>
        <v>2.375</v>
      </c>
      <c r="D367" s="24" t="str">
        <f>'80Nm 33mm 2.28m-min'!C98</f>
        <v>Ds18x80</v>
      </c>
      <c r="E367" s="24" t="str">
        <f>'80Nm 33mm 2.28m-min'!D98</f>
        <v>Ds</v>
      </c>
      <c r="F367" s="35">
        <f>'80Nm 33mm 2.28m-min'!E98</f>
        <v>18</v>
      </c>
      <c r="G367" s="14" t="e">
        <f>'80Nm 33mm 2.28m-min'!F98</f>
        <v>#N/A</v>
      </c>
      <c r="H367" s="41">
        <f>'80Nm 33mm 2.28m-min'!G98</f>
        <v>80</v>
      </c>
      <c r="I367" s="24" t="str">
        <f>'80Nm 33mm 2.28m-min'!H98</f>
        <v>R</v>
      </c>
      <c r="J367" s="35">
        <f>'80Nm 33mm 2.28m-min'!I98</f>
        <v>28</v>
      </c>
      <c r="K367" s="35">
        <f>'80Nm 33mm 2.28m-min'!J98</f>
        <v>35</v>
      </c>
      <c r="L367" s="25">
        <f>'80Nm 33mm 2.28m-min'!K98</f>
        <v>22.78</v>
      </c>
      <c r="M367" s="24" t="str">
        <f>'80Nm 33mm 2.28m-min'!L98</f>
        <v>Acciaio inox</v>
      </c>
      <c r="N367" s="25">
        <f>'80Nm 33mm 2.28m-min'!M98</f>
        <v>139.4</v>
      </c>
      <c r="O367" s="37">
        <f>'80Nm 33mm 2.28m-min'!N98</f>
        <v>80</v>
      </c>
      <c r="P367" s="41">
        <f>'80Nm 33mm 2.28m-min'!O98</f>
        <v>33</v>
      </c>
      <c r="Q367" s="46">
        <f>'80Nm 33mm 2.28m-min'!P98</f>
        <v>2.2810000000000001</v>
      </c>
      <c r="R367" s="14">
        <f>'80Nm 33mm 2.28m-min'!Q98</f>
        <v>28.875</v>
      </c>
      <c r="S367" s="26">
        <f>'80Nm 33mm 2.28m-min'!R98</f>
        <v>1</v>
      </c>
      <c r="T367" s="24"/>
      <c r="U367" s="24"/>
    </row>
    <row r="368" spans="1:21" hidden="1" x14ac:dyDescent="0.25">
      <c r="A368" s="24">
        <f>'120Nm 22mm 1.52m-min'!A99</f>
        <v>3367351</v>
      </c>
      <c r="B368" s="51">
        <f>Table15[[#This Row],[Durata d''esercizio min. Doppie corse]]/(Cycle_max*60*24)</f>
        <v>66.812519841269847</v>
      </c>
      <c r="C368" s="49">
        <f>'120Nm 22mm 1.52m-min'!B99</f>
        <v>3.532</v>
      </c>
      <c r="D368" s="24" t="str">
        <f>'120Nm 22mm 1.52m-min'!C99</f>
        <v>Ds18x80</v>
      </c>
      <c r="E368" s="24" t="str">
        <f>'120Nm 22mm 1.52m-min'!D99</f>
        <v>Ds</v>
      </c>
      <c r="F368" s="35">
        <f>'120Nm 22mm 1.52m-min'!E99</f>
        <v>18</v>
      </c>
      <c r="G368" s="14" t="e">
        <f>'120Nm 22mm 1.52m-min'!F99</f>
        <v>#N/A</v>
      </c>
      <c r="H368" s="41">
        <f>'120Nm 22mm 1.52m-min'!G99</f>
        <v>80</v>
      </c>
      <c r="I368" s="24" t="str">
        <f>'120Nm 22mm 1.52m-min'!H99</f>
        <v>R</v>
      </c>
      <c r="J368" s="35">
        <f>'120Nm 22mm 1.52m-min'!I99</f>
        <v>28</v>
      </c>
      <c r="K368" s="35">
        <f>'120Nm 22mm 1.52m-min'!J99</f>
        <v>35</v>
      </c>
      <c r="L368" s="25">
        <f>'120Nm 22mm 1.52m-min'!K99</f>
        <v>22.78</v>
      </c>
      <c r="M368" s="24" t="str">
        <f>'120Nm 22mm 1.52m-min'!L99</f>
        <v>Alluminio</v>
      </c>
      <c r="N368" s="25">
        <f>'120Nm 22mm 1.52m-min'!M99</f>
        <v>310.5</v>
      </c>
      <c r="O368" s="37">
        <f>'120Nm 22mm 1.52m-min'!N99</f>
        <v>120</v>
      </c>
      <c r="P368" s="41">
        <f>'120Nm 22mm 1.52m-min'!O99</f>
        <v>22</v>
      </c>
      <c r="Q368" s="46">
        <f>'120Nm 22mm 1.52m-min'!P99</f>
        <v>1.5209999999999999</v>
      </c>
      <c r="R368" s="14">
        <f>'120Nm 22mm 1.52m-min'!Q99</f>
        <v>19.25</v>
      </c>
      <c r="S368" s="26">
        <f>'120Nm 22mm 1.52m-min'!R99</f>
        <v>1</v>
      </c>
      <c r="T368" s="24"/>
      <c r="U368" s="24"/>
    </row>
    <row r="369" spans="1:21" hidden="1" x14ac:dyDescent="0.25">
      <c r="A369" s="24">
        <f>'120Nm 22mm 1.52m-min'!A100</f>
        <v>3367351</v>
      </c>
      <c r="B369" s="51">
        <f>Table15[[#This Row],[Durata d''esercizio min. Doppie corse]]/(Cycle_max*60*24)</f>
        <v>66.812519841269847</v>
      </c>
      <c r="C369" s="49">
        <f>'120Nm 22mm 1.52m-min'!B100</f>
        <v>3.532</v>
      </c>
      <c r="D369" s="24" t="str">
        <f>'120Nm 22mm 1.52m-min'!C100</f>
        <v>Ds18x80</v>
      </c>
      <c r="E369" s="24" t="str">
        <f>'120Nm 22mm 1.52m-min'!D100</f>
        <v>Ds</v>
      </c>
      <c r="F369" s="35">
        <f>'120Nm 22mm 1.52m-min'!E100</f>
        <v>18</v>
      </c>
      <c r="G369" s="14" t="e">
        <f>'120Nm 22mm 1.52m-min'!F100</f>
        <v>#N/A</v>
      </c>
      <c r="H369" s="41">
        <f>'120Nm 22mm 1.52m-min'!G100</f>
        <v>80</v>
      </c>
      <c r="I369" s="24" t="str">
        <f>'120Nm 22mm 1.52m-min'!H100</f>
        <v>R</v>
      </c>
      <c r="J369" s="35">
        <f>'120Nm 22mm 1.52m-min'!I100</f>
        <v>28</v>
      </c>
      <c r="K369" s="35">
        <f>'120Nm 22mm 1.52m-min'!J100</f>
        <v>35</v>
      </c>
      <c r="L369" s="25">
        <f>'120Nm 22mm 1.52m-min'!K100</f>
        <v>22.78</v>
      </c>
      <c r="M369" s="24" t="str">
        <f>'120Nm 22mm 1.52m-min'!L100</f>
        <v>Acciaio inox</v>
      </c>
      <c r="N369" s="25">
        <f>'120Nm 22mm 1.52m-min'!M100</f>
        <v>139.4</v>
      </c>
      <c r="O369" s="37">
        <f>'120Nm 22mm 1.52m-min'!N100</f>
        <v>120</v>
      </c>
      <c r="P369" s="41">
        <f>'120Nm 22mm 1.52m-min'!O100</f>
        <v>22</v>
      </c>
      <c r="Q369" s="46">
        <f>'120Nm 22mm 1.52m-min'!P100</f>
        <v>1.5209999999999999</v>
      </c>
      <c r="R369" s="14">
        <f>'120Nm 22mm 1.52m-min'!Q100</f>
        <v>19.25</v>
      </c>
      <c r="S369" s="26">
        <f>'120Nm 22mm 1.52m-min'!R100</f>
        <v>1</v>
      </c>
      <c r="T369" s="24"/>
      <c r="U369" s="24"/>
    </row>
    <row r="370" spans="1:21" hidden="1" x14ac:dyDescent="0.25">
      <c r="A370" s="24">
        <f>'240Nm 11mm 0.76m-min'!A99</f>
        <v>3367351</v>
      </c>
      <c r="B370" s="51">
        <f>Table15[[#This Row],[Durata d''esercizio min. Doppie corse]]/(Cycle_max*60*24)</f>
        <v>66.812519841269847</v>
      </c>
      <c r="C370" s="49">
        <f>'240Nm 11mm 0.76m-min'!B99</f>
        <v>7.0049999999999999</v>
      </c>
      <c r="D370" s="24" t="str">
        <f>'240Nm 11mm 0.76m-min'!C99</f>
        <v>Ds18x80</v>
      </c>
      <c r="E370" s="24" t="str">
        <f>'240Nm 11mm 0.76m-min'!D99</f>
        <v>Ds</v>
      </c>
      <c r="F370" s="35">
        <f>'240Nm 11mm 0.76m-min'!E99</f>
        <v>18</v>
      </c>
      <c r="G370" s="14" t="e">
        <f>'240Nm 11mm 0.76m-min'!F99</f>
        <v>#N/A</v>
      </c>
      <c r="H370" s="41">
        <f>'240Nm 11mm 0.76m-min'!G99</f>
        <v>80</v>
      </c>
      <c r="I370" s="24" t="str">
        <f>'240Nm 11mm 0.76m-min'!H99</f>
        <v>R</v>
      </c>
      <c r="J370" s="35">
        <f>'240Nm 11mm 0.76m-min'!I99</f>
        <v>28</v>
      </c>
      <c r="K370" s="35">
        <f>'240Nm 11mm 0.76m-min'!J99</f>
        <v>35</v>
      </c>
      <c r="L370" s="25">
        <f>'240Nm 11mm 0.76m-min'!K99</f>
        <v>22.78</v>
      </c>
      <c r="M370" s="24" t="str">
        <f>'240Nm 11mm 0.76m-min'!L99</f>
        <v>Alluminio</v>
      </c>
      <c r="N370" s="25">
        <f>'240Nm 11mm 0.76m-min'!M99</f>
        <v>310.5</v>
      </c>
      <c r="O370" s="37">
        <f>'240Nm 11mm 0.76m-min'!N99</f>
        <v>240</v>
      </c>
      <c r="P370" s="41">
        <f>'240Nm 11mm 0.76m-min'!O99</f>
        <v>11</v>
      </c>
      <c r="Q370" s="46">
        <f>'240Nm 11mm 0.76m-min'!P99</f>
        <v>0.76049999999999995</v>
      </c>
      <c r="R370" s="14">
        <f>'240Nm 11mm 0.76m-min'!Q99</f>
        <v>9.625</v>
      </c>
      <c r="S370" s="26">
        <f>'240Nm 11mm 0.76m-min'!R99</f>
        <v>1</v>
      </c>
      <c r="T370" s="24"/>
      <c r="U370" s="24"/>
    </row>
    <row r="371" spans="1:21" hidden="1" x14ac:dyDescent="0.25">
      <c r="A371" s="24">
        <f>'240Nm 11mm 0.76m-min'!A100</f>
        <v>3367351</v>
      </c>
      <c r="B371" s="51">
        <f>Table15[[#This Row],[Durata d''esercizio min. Doppie corse]]/(Cycle_max*60*24)</f>
        <v>66.812519841269847</v>
      </c>
      <c r="C371" s="49">
        <f>'240Nm 11mm 0.76m-min'!B100</f>
        <v>7.0049999999999999</v>
      </c>
      <c r="D371" s="24" t="str">
        <f>'240Nm 11mm 0.76m-min'!C100</f>
        <v>Ds18x80</v>
      </c>
      <c r="E371" s="24" t="str">
        <f>'240Nm 11mm 0.76m-min'!D100</f>
        <v>Ds</v>
      </c>
      <c r="F371" s="35">
        <f>'240Nm 11mm 0.76m-min'!E100</f>
        <v>18</v>
      </c>
      <c r="G371" s="14" t="e">
        <f>'240Nm 11mm 0.76m-min'!F100</f>
        <v>#N/A</v>
      </c>
      <c r="H371" s="41">
        <f>'240Nm 11mm 0.76m-min'!G100</f>
        <v>80</v>
      </c>
      <c r="I371" s="24" t="str">
        <f>'240Nm 11mm 0.76m-min'!H100</f>
        <v>R</v>
      </c>
      <c r="J371" s="35">
        <f>'240Nm 11mm 0.76m-min'!I100</f>
        <v>28</v>
      </c>
      <c r="K371" s="35">
        <f>'240Nm 11mm 0.76m-min'!J100</f>
        <v>35</v>
      </c>
      <c r="L371" s="25">
        <f>'240Nm 11mm 0.76m-min'!K100</f>
        <v>22.78</v>
      </c>
      <c r="M371" s="24" t="str">
        <f>'240Nm 11mm 0.76m-min'!L100</f>
        <v>Acciaio inox</v>
      </c>
      <c r="N371" s="25">
        <f>'240Nm 11mm 0.76m-min'!M100</f>
        <v>139.4</v>
      </c>
      <c r="O371" s="37">
        <f>'240Nm 11mm 0.76m-min'!N100</f>
        <v>240</v>
      </c>
      <c r="P371" s="41">
        <f>'240Nm 11mm 0.76m-min'!O100</f>
        <v>11</v>
      </c>
      <c r="Q371" s="46">
        <f>'240Nm 11mm 0.76m-min'!P100</f>
        <v>0.76049999999999995</v>
      </c>
      <c r="R371" s="14">
        <f>'240Nm 11mm 0.76m-min'!Q100</f>
        <v>9.625</v>
      </c>
      <c r="S371" s="26">
        <f>'240Nm 11mm 0.76m-min'!R100</f>
        <v>1</v>
      </c>
      <c r="T371" s="24"/>
      <c r="U371" s="24"/>
    </row>
    <row r="372" spans="1:21" hidden="1" x14ac:dyDescent="0.25">
      <c r="A372" s="24">
        <f>'80Nm 33mm 2.28m-min'!A99</f>
        <v>3321112</v>
      </c>
      <c r="B372" s="51">
        <f>Table15[[#This Row],[Durata d''esercizio min. Doppie corse]]/(Cycle_max*60*24)</f>
        <v>65.895079365079368</v>
      </c>
      <c r="C372" s="49">
        <f>'80Nm 33mm 2.28m-min'!B99</f>
        <v>0.44600000000000001</v>
      </c>
      <c r="D372" s="24" t="str">
        <f>'80Nm 33mm 2.28m-min'!C99</f>
        <v>Tr20x8P4</v>
      </c>
      <c r="E372" s="24" t="str">
        <f>'80Nm 33mm 2.28m-min'!D99</f>
        <v>Tr</v>
      </c>
      <c r="F372" s="35">
        <f>'80Nm 33mm 2.28m-min'!E99</f>
        <v>20</v>
      </c>
      <c r="G372" s="14">
        <f>'80Nm 33mm 2.28m-min'!F99</f>
        <v>8</v>
      </c>
      <c r="H372" s="41">
        <f>'80Nm 33mm 2.28m-min'!G99</f>
        <v>4</v>
      </c>
      <c r="I372" s="24" t="str">
        <f>'80Nm 33mm 2.28m-min'!H99</f>
        <v>W300</v>
      </c>
      <c r="J372" s="35">
        <f>'80Nm 33mm 2.28m-min'!I99</f>
        <v>32</v>
      </c>
      <c r="K372" s="35">
        <f>'80Nm 33mm 2.28m-min'!J99</f>
        <v>44</v>
      </c>
      <c r="L372" s="25">
        <f>'80Nm 33mm 2.28m-min'!K99</f>
        <v>27.29</v>
      </c>
      <c r="M372" s="24" t="str">
        <f>'80Nm 33mm 2.28m-min'!L99</f>
        <v>Acciaio C15</v>
      </c>
      <c r="N372" s="25">
        <f>'80Nm 33mm 2.28m-min'!M99</f>
        <v>28.29</v>
      </c>
      <c r="O372" s="37">
        <f>'80Nm 33mm 2.28m-min'!N99</f>
        <v>80</v>
      </c>
      <c r="P372" s="41">
        <f>'80Nm 33mm 2.28m-min'!O99</f>
        <v>33</v>
      </c>
      <c r="Q372" s="46">
        <f>'80Nm 33mm 2.28m-min'!P99</f>
        <v>2.2810000000000001</v>
      </c>
      <c r="R372" s="14">
        <f>'80Nm 33mm 2.28m-min'!Q99</f>
        <v>577.5</v>
      </c>
      <c r="S372" s="26">
        <f>'80Nm 33mm 2.28m-min'!R99</f>
        <v>1</v>
      </c>
      <c r="T372" s="24"/>
      <c r="U372" s="24"/>
    </row>
    <row r="373" spans="1:21" hidden="1" x14ac:dyDescent="0.25">
      <c r="A373" s="24">
        <f>'120Nm 22mm 1.52m-min'!A101</f>
        <v>3321112</v>
      </c>
      <c r="B373" s="51">
        <f>Table15[[#This Row],[Durata d''esercizio min. Doppie corse]]/(Cycle_max*60*24)</f>
        <v>65.895079365079368</v>
      </c>
      <c r="C373" s="49">
        <f>'120Nm 22mm 1.52m-min'!B101</f>
        <v>0.63900000000000001</v>
      </c>
      <c r="D373" s="24" t="str">
        <f>'120Nm 22mm 1.52m-min'!C101</f>
        <v>Tr20x8P4</v>
      </c>
      <c r="E373" s="24" t="str">
        <f>'120Nm 22mm 1.52m-min'!D101</f>
        <v>Tr</v>
      </c>
      <c r="F373" s="35">
        <f>'120Nm 22mm 1.52m-min'!E101</f>
        <v>20</v>
      </c>
      <c r="G373" s="14">
        <f>'120Nm 22mm 1.52m-min'!F101</f>
        <v>8</v>
      </c>
      <c r="H373" s="41">
        <f>'120Nm 22mm 1.52m-min'!G101</f>
        <v>4</v>
      </c>
      <c r="I373" s="24" t="str">
        <f>'120Nm 22mm 1.52m-min'!H101</f>
        <v>W300</v>
      </c>
      <c r="J373" s="35">
        <f>'120Nm 22mm 1.52m-min'!I101</f>
        <v>32</v>
      </c>
      <c r="K373" s="35">
        <f>'120Nm 22mm 1.52m-min'!J101</f>
        <v>44</v>
      </c>
      <c r="L373" s="25">
        <f>'120Nm 22mm 1.52m-min'!K101</f>
        <v>27.29</v>
      </c>
      <c r="M373" s="24" t="str">
        <f>'120Nm 22mm 1.52m-min'!L101</f>
        <v>Acciaio C15</v>
      </c>
      <c r="N373" s="25">
        <f>'120Nm 22mm 1.52m-min'!M101</f>
        <v>28.29</v>
      </c>
      <c r="O373" s="37">
        <f>'120Nm 22mm 1.52m-min'!N101</f>
        <v>120</v>
      </c>
      <c r="P373" s="41">
        <f>'120Nm 22mm 1.52m-min'!O101</f>
        <v>22</v>
      </c>
      <c r="Q373" s="46">
        <f>'120Nm 22mm 1.52m-min'!P101</f>
        <v>1.5209999999999999</v>
      </c>
      <c r="R373" s="14">
        <f>'120Nm 22mm 1.52m-min'!Q101</f>
        <v>385</v>
      </c>
      <c r="S373" s="26">
        <f>'120Nm 22mm 1.52m-min'!R101</f>
        <v>1</v>
      </c>
      <c r="T373" s="24"/>
      <c r="U373" s="24"/>
    </row>
    <row r="374" spans="1:21" hidden="1" x14ac:dyDescent="0.25">
      <c r="A374" s="24">
        <f>'240Nm 11mm 0.76m-min'!A101</f>
        <v>3321112</v>
      </c>
      <c r="B374" s="51">
        <f>Table15[[#This Row],[Durata d''esercizio min. Doppie corse]]/(Cycle_max*60*24)</f>
        <v>65.895079365079368</v>
      </c>
      <c r="C374" s="49">
        <f>'240Nm 11mm 0.76m-min'!B101</f>
        <v>1.2170000000000001</v>
      </c>
      <c r="D374" s="24" t="str">
        <f>'240Nm 11mm 0.76m-min'!C101</f>
        <v>Tr20x8P4</v>
      </c>
      <c r="E374" s="24" t="str">
        <f>'240Nm 11mm 0.76m-min'!D101</f>
        <v>Tr</v>
      </c>
      <c r="F374" s="35">
        <f>'240Nm 11mm 0.76m-min'!E101</f>
        <v>20</v>
      </c>
      <c r="G374" s="14">
        <f>'240Nm 11mm 0.76m-min'!F101</f>
        <v>8</v>
      </c>
      <c r="H374" s="41">
        <f>'240Nm 11mm 0.76m-min'!G101</f>
        <v>4</v>
      </c>
      <c r="I374" s="24" t="str">
        <f>'240Nm 11mm 0.76m-min'!H101</f>
        <v>W300</v>
      </c>
      <c r="J374" s="35">
        <f>'240Nm 11mm 0.76m-min'!I101</f>
        <v>32</v>
      </c>
      <c r="K374" s="35">
        <f>'240Nm 11mm 0.76m-min'!J101</f>
        <v>44</v>
      </c>
      <c r="L374" s="25">
        <f>'240Nm 11mm 0.76m-min'!K101</f>
        <v>27.29</v>
      </c>
      <c r="M374" s="24" t="str">
        <f>'240Nm 11mm 0.76m-min'!L101</f>
        <v>Acciaio C15</v>
      </c>
      <c r="N374" s="25">
        <f>'240Nm 11mm 0.76m-min'!M101</f>
        <v>28.29</v>
      </c>
      <c r="O374" s="37">
        <f>'240Nm 11mm 0.76m-min'!N101</f>
        <v>240</v>
      </c>
      <c r="P374" s="41">
        <f>'240Nm 11mm 0.76m-min'!O101</f>
        <v>11</v>
      </c>
      <c r="Q374" s="46">
        <f>'240Nm 11mm 0.76m-min'!P101</f>
        <v>0.76049999999999995</v>
      </c>
      <c r="R374" s="14">
        <f>'240Nm 11mm 0.76m-min'!Q101</f>
        <v>192.5</v>
      </c>
      <c r="S374" s="26">
        <f>'240Nm 11mm 0.76m-min'!R101</f>
        <v>1</v>
      </c>
      <c r="T374" s="24"/>
      <c r="U374" s="24"/>
    </row>
    <row r="375" spans="1:21" hidden="1" x14ac:dyDescent="0.25">
      <c r="A375" s="24">
        <f>'80Nm 33mm 2.28m-min'!A100</f>
        <v>3317073</v>
      </c>
      <c r="B375" s="51">
        <f>Table15[[#This Row],[Durata d''esercizio min. Doppie corse]]/(Cycle_max*60*24)</f>
        <v>65.814940476190472</v>
      </c>
      <c r="C375" s="49">
        <f>'80Nm 33mm 2.28m-min'!B100</f>
        <v>0.36299999999999999</v>
      </c>
      <c r="D375" s="24" t="str">
        <f>'80Nm 33mm 2.28m-min'!C100</f>
        <v>Tr18x4</v>
      </c>
      <c r="E375" s="24" t="str">
        <f>'80Nm 33mm 2.28m-min'!D100</f>
        <v>Tr</v>
      </c>
      <c r="F375" s="35">
        <f>'80Nm 33mm 2.28m-min'!E100</f>
        <v>18</v>
      </c>
      <c r="G375" s="14" t="e">
        <f>'80Nm 33mm 2.28m-min'!F100</f>
        <v>#N/A</v>
      </c>
      <c r="H375" s="41">
        <f>'80Nm 33mm 2.28m-min'!G100</f>
        <v>4</v>
      </c>
      <c r="I375" s="24" t="str">
        <f>'80Nm 33mm 2.28m-min'!H100</f>
        <v>R</v>
      </c>
      <c r="J375" s="35">
        <f>'80Nm 33mm 2.28m-min'!I100</f>
        <v>28</v>
      </c>
      <c r="K375" s="35">
        <f>'80Nm 33mm 2.28m-min'!J100</f>
        <v>35</v>
      </c>
      <c r="L375" s="25">
        <f>'80Nm 33mm 2.28m-min'!K100</f>
        <v>11.28</v>
      </c>
      <c r="M375" s="24" t="str">
        <f>'80Nm 33mm 2.28m-min'!L100</f>
        <v>Alluminio</v>
      </c>
      <c r="N375" s="25">
        <f>'80Nm 33mm 2.28m-min'!M100</f>
        <v>177.48</v>
      </c>
      <c r="O375" s="37">
        <f>'80Nm 33mm 2.28m-min'!N100</f>
        <v>80</v>
      </c>
      <c r="P375" s="41">
        <f>'80Nm 33mm 2.28m-min'!O100</f>
        <v>33</v>
      </c>
      <c r="Q375" s="46">
        <f>'80Nm 33mm 2.28m-min'!P100</f>
        <v>2.2810000000000001</v>
      </c>
      <c r="R375" s="14">
        <f>'80Nm 33mm 2.28m-min'!Q100</f>
        <v>577.5</v>
      </c>
      <c r="S375" s="26">
        <f>'80Nm 33mm 2.28m-min'!R100</f>
        <v>1</v>
      </c>
      <c r="T375" s="24"/>
      <c r="U375" s="24"/>
    </row>
    <row r="376" spans="1:21" hidden="1" x14ac:dyDescent="0.25">
      <c r="A376" s="24">
        <f>'120Nm 22mm 1.52m-min'!A102</f>
        <v>3317073</v>
      </c>
      <c r="B376" s="51">
        <f>Table15[[#This Row],[Durata d''esercizio min. Doppie corse]]/(Cycle_max*60*24)</f>
        <v>65.814940476190472</v>
      </c>
      <c r="C376" s="49">
        <f>'120Nm 22mm 1.52m-min'!B102</f>
        <v>0.51500000000000001</v>
      </c>
      <c r="D376" s="24" t="str">
        <f>'120Nm 22mm 1.52m-min'!C102</f>
        <v>Tr18x4</v>
      </c>
      <c r="E376" s="24" t="str">
        <f>'120Nm 22mm 1.52m-min'!D102</f>
        <v>Tr</v>
      </c>
      <c r="F376" s="35">
        <f>'120Nm 22mm 1.52m-min'!E102</f>
        <v>18</v>
      </c>
      <c r="G376" s="14" t="e">
        <f>'120Nm 22mm 1.52m-min'!F102</f>
        <v>#N/A</v>
      </c>
      <c r="H376" s="41">
        <f>'120Nm 22mm 1.52m-min'!G102</f>
        <v>4</v>
      </c>
      <c r="I376" s="24" t="str">
        <f>'120Nm 22mm 1.52m-min'!H102</f>
        <v>R</v>
      </c>
      <c r="J376" s="35">
        <f>'120Nm 22mm 1.52m-min'!I102</f>
        <v>28</v>
      </c>
      <c r="K376" s="35">
        <f>'120Nm 22mm 1.52m-min'!J102</f>
        <v>35</v>
      </c>
      <c r="L376" s="25">
        <f>'120Nm 22mm 1.52m-min'!K102</f>
        <v>11.28</v>
      </c>
      <c r="M376" s="24" t="str">
        <f>'120Nm 22mm 1.52m-min'!L102</f>
        <v>Alluminio</v>
      </c>
      <c r="N376" s="25">
        <f>'120Nm 22mm 1.52m-min'!M102</f>
        <v>177.48</v>
      </c>
      <c r="O376" s="37">
        <f>'120Nm 22mm 1.52m-min'!N102</f>
        <v>120</v>
      </c>
      <c r="P376" s="41">
        <f>'120Nm 22mm 1.52m-min'!O102</f>
        <v>22</v>
      </c>
      <c r="Q376" s="46">
        <f>'120Nm 22mm 1.52m-min'!P102</f>
        <v>1.5209999999999999</v>
      </c>
      <c r="R376" s="14">
        <f>'120Nm 22mm 1.52m-min'!Q102</f>
        <v>385</v>
      </c>
      <c r="S376" s="26">
        <f>'120Nm 22mm 1.52m-min'!R102</f>
        <v>1</v>
      </c>
      <c r="T376" s="24"/>
      <c r="U376" s="24"/>
    </row>
    <row r="377" spans="1:21" hidden="1" x14ac:dyDescent="0.25">
      <c r="A377" s="24">
        <f>'240Nm 11mm 0.76m-min'!A102</f>
        <v>3317073</v>
      </c>
      <c r="B377" s="51">
        <f>Table15[[#This Row],[Durata d''esercizio min. Doppie corse]]/(Cycle_max*60*24)</f>
        <v>65.814940476190472</v>
      </c>
      <c r="C377" s="49">
        <f>'240Nm 11mm 0.76m-min'!B102</f>
        <v>0.96899999999999997</v>
      </c>
      <c r="D377" s="24" t="str">
        <f>'240Nm 11mm 0.76m-min'!C102</f>
        <v>Tr18x4</v>
      </c>
      <c r="E377" s="24" t="str">
        <f>'240Nm 11mm 0.76m-min'!D102</f>
        <v>Tr</v>
      </c>
      <c r="F377" s="35">
        <f>'240Nm 11mm 0.76m-min'!E102</f>
        <v>18</v>
      </c>
      <c r="G377" s="14" t="e">
        <f>'240Nm 11mm 0.76m-min'!F102</f>
        <v>#N/A</v>
      </c>
      <c r="H377" s="41">
        <f>'240Nm 11mm 0.76m-min'!G102</f>
        <v>4</v>
      </c>
      <c r="I377" s="24" t="str">
        <f>'240Nm 11mm 0.76m-min'!H102</f>
        <v>R</v>
      </c>
      <c r="J377" s="35">
        <f>'240Nm 11mm 0.76m-min'!I102</f>
        <v>28</v>
      </c>
      <c r="K377" s="35">
        <f>'240Nm 11mm 0.76m-min'!J102</f>
        <v>35</v>
      </c>
      <c r="L377" s="25">
        <f>'240Nm 11mm 0.76m-min'!K102</f>
        <v>11.28</v>
      </c>
      <c r="M377" s="24" t="str">
        <f>'240Nm 11mm 0.76m-min'!L102</f>
        <v>Alluminio</v>
      </c>
      <c r="N377" s="25">
        <f>'240Nm 11mm 0.76m-min'!M102</f>
        <v>177.48</v>
      </c>
      <c r="O377" s="37">
        <f>'240Nm 11mm 0.76m-min'!N102</f>
        <v>240</v>
      </c>
      <c r="P377" s="41">
        <f>'240Nm 11mm 0.76m-min'!O102</f>
        <v>11</v>
      </c>
      <c r="Q377" s="46">
        <f>'240Nm 11mm 0.76m-min'!P102</f>
        <v>0.76049999999999995</v>
      </c>
      <c r="R377" s="14">
        <f>'240Nm 11mm 0.76m-min'!Q102</f>
        <v>192.5</v>
      </c>
      <c r="S377" s="26">
        <f>'240Nm 11mm 0.76m-min'!R102</f>
        <v>1</v>
      </c>
      <c r="T377" s="24"/>
      <c r="U377" s="24"/>
    </row>
    <row r="378" spans="1:21" hidden="1" x14ac:dyDescent="0.25">
      <c r="A378" s="24">
        <f>'80Nm 33mm 2.28m-min'!A101</f>
        <v>3307201</v>
      </c>
      <c r="B378" s="51">
        <f>Table15[[#This Row],[Durata d''esercizio min. Doppie corse]]/(Cycle_max*60*24)</f>
        <v>65.619067460317467</v>
      </c>
      <c r="C378" s="49">
        <f>'80Nm 33mm 2.28m-min'!B101</f>
        <v>0.32500000000000001</v>
      </c>
      <c r="D378" s="24" t="str">
        <f>'80Nm 33mm 2.28m-min'!C101</f>
        <v>Tr16x4</v>
      </c>
      <c r="E378" s="24" t="str">
        <f>'80Nm 33mm 2.28m-min'!D101</f>
        <v>Tr</v>
      </c>
      <c r="F378" s="35">
        <f>'80Nm 33mm 2.28m-min'!E101</f>
        <v>16</v>
      </c>
      <c r="G378" s="14" t="e">
        <f>'80Nm 33mm 2.28m-min'!F101</f>
        <v>#N/A</v>
      </c>
      <c r="H378" s="41">
        <f>'80Nm 33mm 2.28m-min'!G101</f>
        <v>4</v>
      </c>
      <c r="I378" s="24" t="str">
        <f>'80Nm 33mm 2.28m-min'!H101</f>
        <v>W300</v>
      </c>
      <c r="J378" s="35">
        <f>'80Nm 33mm 2.28m-min'!I101</f>
        <v>28</v>
      </c>
      <c r="K378" s="35">
        <f>'80Nm 33mm 2.28m-min'!J101</f>
        <v>35</v>
      </c>
      <c r="L378" s="25">
        <f>'80Nm 33mm 2.28m-min'!K101</f>
        <v>17.68</v>
      </c>
      <c r="M378" s="24" t="str">
        <f>'80Nm 33mm 2.28m-min'!L101</f>
        <v>Acciaio inox</v>
      </c>
      <c r="N378" s="25">
        <f>'80Nm 33mm 2.28m-min'!M101</f>
        <v>74.98</v>
      </c>
      <c r="O378" s="37">
        <f>'80Nm 33mm 2.28m-min'!N101</f>
        <v>80</v>
      </c>
      <c r="P378" s="41">
        <f>'80Nm 33mm 2.28m-min'!O101</f>
        <v>33</v>
      </c>
      <c r="Q378" s="46">
        <f>'80Nm 33mm 2.28m-min'!P101</f>
        <v>2.2810000000000001</v>
      </c>
      <c r="R378" s="14">
        <f>'80Nm 33mm 2.28m-min'!Q101</f>
        <v>577.5</v>
      </c>
      <c r="S378" s="26">
        <f>'80Nm 33mm 2.28m-min'!R101</f>
        <v>1</v>
      </c>
      <c r="T378" s="24"/>
      <c r="U378" s="24"/>
    </row>
    <row r="379" spans="1:21" hidden="1" x14ac:dyDescent="0.25">
      <c r="A379" s="24">
        <f>'120Nm 22mm 1.52m-min'!A103</f>
        <v>3307201</v>
      </c>
      <c r="B379" s="51">
        <f>Table15[[#This Row],[Durata d''esercizio min. Doppie corse]]/(Cycle_max*60*24)</f>
        <v>65.619067460317467</v>
      </c>
      <c r="C379" s="49">
        <f>'120Nm 22mm 1.52m-min'!B103</f>
        <v>0.45800000000000002</v>
      </c>
      <c r="D379" s="24" t="str">
        <f>'120Nm 22mm 1.52m-min'!C103</f>
        <v>Tr16x4</v>
      </c>
      <c r="E379" s="24" t="str">
        <f>'120Nm 22mm 1.52m-min'!D103</f>
        <v>Tr</v>
      </c>
      <c r="F379" s="35">
        <f>'120Nm 22mm 1.52m-min'!E103</f>
        <v>16</v>
      </c>
      <c r="G379" s="14" t="e">
        <f>'120Nm 22mm 1.52m-min'!F103</f>
        <v>#N/A</v>
      </c>
      <c r="H379" s="41">
        <f>'120Nm 22mm 1.52m-min'!G103</f>
        <v>4</v>
      </c>
      <c r="I379" s="24" t="str">
        <f>'120Nm 22mm 1.52m-min'!H103</f>
        <v>W300</v>
      </c>
      <c r="J379" s="35">
        <f>'120Nm 22mm 1.52m-min'!I103</f>
        <v>28</v>
      </c>
      <c r="K379" s="35">
        <f>'120Nm 22mm 1.52m-min'!J103</f>
        <v>35</v>
      </c>
      <c r="L379" s="25">
        <f>'120Nm 22mm 1.52m-min'!K103</f>
        <v>17.68</v>
      </c>
      <c r="M379" s="24" t="str">
        <f>'120Nm 22mm 1.52m-min'!L103</f>
        <v>Acciaio inox</v>
      </c>
      <c r="N379" s="25">
        <f>'120Nm 22mm 1.52m-min'!M103</f>
        <v>74.98</v>
      </c>
      <c r="O379" s="37">
        <f>'120Nm 22mm 1.52m-min'!N103</f>
        <v>120</v>
      </c>
      <c r="P379" s="41">
        <f>'120Nm 22mm 1.52m-min'!O103</f>
        <v>22</v>
      </c>
      <c r="Q379" s="46">
        <f>'120Nm 22mm 1.52m-min'!P103</f>
        <v>1.5209999999999999</v>
      </c>
      <c r="R379" s="14">
        <f>'120Nm 22mm 1.52m-min'!Q103</f>
        <v>385</v>
      </c>
      <c r="S379" s="26">
        <f>'120Nm 22mm 1.52m-min'!R103</f>
        <v>1</v>
      </c>
      <c r="T379" s="24"/>
      <c r="U379" s="24"/>
    </row>
    <row r="380" spans="1:21" hidden="1" x14ac:dyDescent="0.25">
      <c r="A380" s="24">
        <f>'240Nm 11mm 0.76m-min'!A103</f>
        <v>3307201</v>
      </c>
      <c r="B380" s="51">
        <f>Table15[[#This Row],[Durata d''esercizio min. Doppie corse]]/(Cycle_max*60*24)</f>
        <v>65.619067460317467</v>
      </c>
      <c r="C380" s="49">
        <f>'240Nm 11mm 0.76m-min'!B103</f>
        <v>0.85599999999999998</v>
      </c>
      <c r="D380" s="24" t="str">
        <f>'240Nm 11mm 0.76m-min'!C103</f>
        <v>Tr16x4</v>
      </c>
      <c r="E380" s="24" t="str">
        <f>'240Nm 11mm 0.76m-min'!D103</f>
        <v>Tr</v>
      </c>
      <c r="F380" s="35">
        <f>'240Nm 11mm 0.76m-min'!E103</f>
        <v>16</v>
      </c>
      <c r="G380" s="14" t="e">
        <f>'240Nm 11mm 0.76m-min'!F103</f>
        <v>#N/A</v>
      </c>
      <c r="H380" s="41">
        <f>'240Nm 11mm 0.76m-min'!G103</f>
        <v>4</v>
      </c>
      <c r="I380" s="24" t="str">
        <f>'240Nm 11mm 0.76m-min'!H103</f>
        <v>W300</v>
      </c>
      <c r="J380" s="35">
        <f>'240Nm 11mm 0.76m-min'!I103</f>
        <v>28</v>
      </c>
      <c r="K380" s="35">
        <f>'240Nm 11mm 0.76m-min'!J103</f>
        <v>35</v>
      </c>
      <c r="L380" s="25">
        <f>'240Nm 11mm 0.76m-min'!K103</f>
        <v>17.68</v>
      </c>
      <c r="M380" s="24" t="str">
        <f>'240Nm 11mm 0.76m-min'!L103</f>
        <v>Acciaio inox</v>
      </c>
      <c r="N380" s="25">
        <f>'240Nm 11mm 0.76m-min'!M103</f>
        <v>74.98</v>
      </c>
      <c r="O380" s="37">
        <f>'240Nm 11mm 0.76m-min'!N103</f>
        <v>240</v>
      </c>
      <c r="P380" s="41">
        <f>'240Nm 11mm 0.76m-min'!O103</f>
        <v>11</v>
      </c>
      <c r="Q380" s="46">
        <f>'240Nm 11mm 0.76m-min'!P103</f>
        <v>0.76049999999999995</v>
      </c>
      <c r="R380" s="14">
        <f>'240Nm 11mm 0.76m-min'!Q103</f>
        <v>192.5</v>
      </c>
      <c r="S380" s="26">
        <f>'240Nm 11mm 0.76m-min'!R103</f>
        <v>1</v>
      </c>
      <c r="T380" s="24"/>
      <c r="U380" s="24"/>
    </row>
    <row r="381" spans="1:21" hidden="1" x14ac:dyDescent="0.25">
      <c r="A381" s="24">
        <f>'80Nm 33mm 2.28m-min'!A102</f>
        <v>3302242</v>
      </c>
      <c r="B381" s="51">
        <f>Table15[[#This Row],[Durata d''esercizio min. Doppie corse]]/(Cycle_max*60*24)</f>
        <v>65.520674603174598</v>
      </c>
      <c r="C381" s="49">
        <f>'80Nm 33mm 2.28m-min'!B102</f>
        <v>0.42399999999999999</v>
      </c>
      <c r="D381" s="24" t="str">
        <f>'80Nm 33mm 2.28m-min'!C102</f>
        <v>Tr18x8P4</v>
      </c>
      <c r="E381" s="24" t="str">
        <f>'80Nm 33mm 2.28m-min'!D102</f>
        <v>Tr</v>
      </c>
      <c r="F381" s="35">
        <f>'80Nm 33mm 2.28m-min'!E102</f>
        <v>18</v>
      </c>
      <c r="G381" s="14">
        <f>'80Nm 33mm 2.28m-min'!F102</f>
        <v>8</v>
      </c>
      <c r="H381" s="41">
        <f>'80Nm 33mm 2.28m-min'!G102</f>
        <v>4</v>
      </c>
      <c r="I381" s="24" t="str">
        <f>'80Nm 33mm 2.28m-min'!H102</f>
        <v>W300</v>
      </c>
      <c r="J381" s="35">
        <f>'80Nm 33mm 2.28m-min'!I102</f>
        <v>28</v>
      </c>
      <c r="K381" s="35">
        <f>'80Nm 33mm 2.28m-min'!J102</f>
        <v>35</v>
      </c>
      <c r="L381" s="25">
        <f>'80Nm 33mm 2.28m-min'!K102</f>
        <v>21.66</v>
      </c>
      <c r="M381" s="24" t="str">
        <f>'80Nm 33mm 2.28m-min'!L102</f>
        <v>Acciaio inox</v>
      </c>
      <c r="N381" s="25">
        <f>'80Nm 33mm 2.28m-min'!M102</f>
        <v>143.29</v>
      </c>
      <c r="O381" s="37">
        <f>'80Nm 33mm 2.28m-min'!N102</f>
        <v>80</v>
      </c>
      <c r="P381" s="41">
        <f>'80Nm 33mm 2.28m-min'!O102</f>
        <v>33</v>
      </c>
      <c r="Q381" s="46">
        <f>'80Nm 33mm 2.28m-min'!P102</f>
        <v>2.2810000000000001</v>
      </c>
      <c r="R381" s="14">
        <f>'80Nm 33mm 2.28m-min'!Q102</f>
        <v>577.5</v>
      </c>
      <c r="S381" s="26">
        <f>'80Nm 33mm 2.28m-min'!R102</f>
        <v>1</v>
      </c>
      <c r="T381" s="24"/>
      <c r="U381" s="24"/>
    </row>
    <row r="382" spans="1:21" hidden="1" x14ac:dyDescent="0.25">
      <c r="A382" s="24">
        <f>'120Nm 22mm 1.52m-min'!A104</f>
        <v>3302242</v>
      </c>
      <c r="B382" s="51">
        <f>Table15[[#This Row],[Durata d''esercizio min. Doppie corse]]/(Cycle_max*60*24)</f>
        <v>65.520674603174598</v>
      </c>
      <c r="C382" s="49">
        <f>'120Nm 22mm 1.52m-min'!B104</f>
        <v>0.60599999999999998</v>
      </c>
      <c r="D382" s="24" t="str">
        <f>'120Nm 22mm 1.52m-min'!C104</f>
        <v>Tr18x8P4</v>
      </c>
      <c r="E382" s="24" t="str">
        <f>'120Nm 22mm 1.52m-min'!D104</f>
        <v>Tr</v>
      </c>
      <c r="F382" s="35">
        <f>'120Nm 22mm 1.52m-min'!E104</f>
        <v>18</v>
      </c>
      <c r="G382" s="14">
        <f>'120Nm 22mm 1.52m-min'!F104</f>
        <v>8</v>
      </c>
      <c r="H382" s="41">
        <f>'120Nm 22mm 1.52m-min'!G104</f>
        <v>4</v>
      </c>
      <c r="I382" s="24" t="str">
        <f>'120Nm 22mm 1.52m-min'!H104</f>
        <v>W300</v>
      </c>
      <c r="J382" s="35">
        <f>'120Nm 22mm 1.52m-min'!I104</f>
        <v>28</v>
      </c>
      <c r="K382" s="35">
        <f>'120Nm 22mm 1.52m-min'!J104</f>
        <v>35</v>
      </c>
      <c r="L382" s="25">
        <f>'120Nm 22mm 1.52m-min'!K104</f>
        <v>21.66</v>
      </c>
      <c r="M382" s="24" t="str">
        <f>'120Nm 22mm 1.52m-min'!L104</f>
        <v>Acciaio inox</v>
      </c>
      <c r="N382" s="25">
        <f>'120Nm 22mm 1.52m-min'!M104</f>
        <v>143.29</v>
      </c>
      <c r="O382" s="37">
        <f>'120Nm 22mm 1.52m-min'!N104</f>
        <v>120</v>
      </c>
      <c r="P382" s="41">
        <f>'120Nm 22mm 1.52m-min'!O104</f>
        <v>22</v>
      </c>
      <c r="Q382" s="46">
        <f>'120Nm 22mm 1.52m-min'!P104</f>
        <v>1.5209999999999999</v>
      </c>
      <c r="R382" s="14">
        <f>'120Nm 22mm 1.52m-min'!Q104</f>
        <v>385</v>
      </c>
      <c r="S382" s="26">
        <f>'120Nm 22mm 1.52m-min'!R104</f>
        <v>1</v>
      </c>
      <c r="T382" s="24"/>
      <c r="U382" s="24"/>
    </row>
    <row r="383" spans="1:21" hidden="1" x14ac:dyDescent="0.25">
      <c r="A383" s="24">
        <f>'240Nm 11mm 0.76m-min'!A104</f>
        <v>3302242</v>
      </c>
      <c r="B383" s="51">
        <f>Table15[[#This Row],[Durata d''esercizio min. Doppie corse]]/(Cycle_max*60*24)</f>
        <v>65.520674603174598</v>
      </c>
      <c r="C383" s="49">
        <f>'240Nm 11mm 0.76m-min'!B104</f>
        <v>1.151</v>
      </c>
      <c r="D383" s="24" t="str">
        <f>'240Nm 11mm 0.76m-min'!C104</f>
        <v>Tr18x8P4</v>
      </c>
      <c r="E383" s="24" t="str">
        <f>'240Nm 11mm 0.76m-min'!D104</f>
        <v>Tr</v>
      </c>
      <c r="F383" s="35">
        <f>'240Nm 11mm 0.76m-min'!E104</f>
        <v>18</v>
      </c>
      <c r="G383" s="14">
        <f>'240Nm 11mm 0.76m-min'!F104</f>
        <v>8</v>
      </c>
      <c r="H383" s="41">
        <f>'240Nm 11mm 0.76m-min'!G104</f>
        <v>4</v>
      </c>
      <c r="I383" s="24" t="str">
        <f>'240Nm 11mm 0.76m-min'!H104</f>
        <v>W300</v>
      </c>
      <c r="J383" s="35">
        <f>'240Nm 11mm 0.76m-min'!I104</f>
        <v>28</v>
      </c>
      <c r="K383" s="35">
        <f>'240Nm 11mm 0.76m-min'!J104</f>
        <v>35</v>
      </c>
      <c r="L383" s="25">
        <f>'240Nm 11mm 0.76m-min'!K104</f>
        <v>21.66</v>
      </c>
      <c r="M383" s="24" t="str">
        <f>'240Nm 11mm 0.76m-min'!L104</f>
        <v>Acciaio inox</v>
      </c>
      <c r="N383" s="25">
        <f>'240Nm 11mm 0.76m-min'!M104</f>
        <v>143.29</v>
      </c>
      <c r="O383" s="37">
        <f>'240Nm 11mm 0.76m-min'!N104</f>
        <v>240</v>
      </c>
      <c r="P383" s="41">
        <f>'240Nm 11mm 0.76m-min'!O104</f>
        <v>11</v>
      </c>
      <c r="Q383" s="46">
        <f>'240Nm 11mm 0.76m-min'!P104</f>
        <v>0.76049999999999995</v>
      </c>
      <c r="R383" s="14">
        <f>'240Nm 11mm 0.76m-min'!Q104</f>
        <v>192.5</v>
      </c>
      <c r="S383" s="26">
        <f>'240Nm 11mm 0.76m-min'!R104</f>
        <v>1</v>
      </c>
      <c r="T383" s="24"/>
      <c r="U383" s="24"/>
    </row>
    <row r="384" spans="1:21" hidden="1" x14ac:dyDescent="0.25">
      <c r="A384" s="24">
        <f>'80Nm 33mm 2.28m-min'!A103</f>
        <v>3289036</v>
      </c>
      <c r="B384" s="51">
        <f>Table15[[#This Row],[Durata d''esercizio min. Doppie corse]]/(Cycle_max*60*24)</f>
        <v>65.258650793650787</v>
      </c>
      <c r="C384" s="49">
        <f>'80Nm 33mm 2.28m-min'!B103</f>
        <v>0.81799999999999995</v>
      </c>
      <c r="D384" s="24" t="str">
        <f>'80Nm 33mm 2.28m-min'!C103</f>
        <v>Ds14x30</v>
      </c>
      <c r="E384" s="24" t="str">
        <f>'80Nm 33mm 2.28m-min'!D103</f>
        <v>Ds</v>
      </c>
      <c r="F384" s="35">
        <f>'80Nm 33mm 2.28m-min'!E103</f>
        <v>14</v>
      </c>
      <c r="G384" s="14" t="e">
        <f>'80Nm 33mm 2.28m-min'!F103</f>
        <v>#N/A</v>
      </c>
      <c r="H384" s="41">
        <f>'80Nm 33mm 2.28m-min'!G103</f>
        <v>30</v>
      </c>
      <c r="I384" s="24" t="str">
        <f>'80Nm 33mm 2.28m-min'!H103</f>
        <v>R</v>
      </c>
      <c r="J384" s="35">
        <f>'80Nm 33mm 2.28m-min'!I103</f>
        <v>28</v>
      </c>
      <c r="K384" s="35">
        <f>'80Nm 33mm 2.28m-min'!J103</f>
        <v>35</v>
      </c>
      <c r="L384" s="25">
        <f>'80Nm 33mm 2.28m-min'!K103</f>
        <v>19.55</v>
      </c>
      <c r="M384" s="24" t="str">
        <f>'80Nm 33mm 2.28m-min'!L103</f>
        <v>Acciaio inox</v>
      </c>
      <c r="N384" s="25">
        <f>'80Nm 33mm 2.28m-min'!M103</f>
        <v>90.2</v>
      </c>
      <c r="O384" s="37">
        <f>'80Nm 33mm 2.28m-min'!N103</f>
        <v>80</v>
      </c>
      <c r="P384" s="41">
        <f>'80Nm 33mm 2.28m-min'!O103</f>
        <v>33</v>
      </c>
      <c r="Q384" s="46">
        <f>'80Nm 33mm 2.28m-min'!P103</f>
        <v>2.2810000000000001</v>
      </c>
      <c r="R384" s="14">
        <f>'80Nm 33mm 2.28m-min'!Q103</f>
        <v>77</v>
      </c>
      <c r="S384" s="26">
        <f>'80Nm 33mm 2.28m-min'!R103</f>
        <v>1</v>
      </c>
      <c r="T384" s="24"/>
      <c r="U384" s="24"/>
    </row>
    <row r="385" spans="1:21" hidden="1" x14ac:dyDescent="0.25">
      <c r="A385" s="24">
        <f>'80Nm 33mm 2.28m-min'!A104</f>
        <v>3289036</v>
      </c>
      <c r="B385" s="51">
        <f>Table15[[#This Row],[Durata d''esercizio min. Doppie corse]]/(Cycle_max*60*24)</f>
        <v>65.258650793650787</v>
      </c>
      <c r="C385" s="49">
        <f>'80Nm 33mm 2.28m-min'!B104</f>
        <v>0.70199999999999996</v>
      </c>
      <c r="D385" s="24" t="str">
        <f>'80Nm 33mm 2.28m-min'!C104</f>
        <v>Ds14x25</v>
      </c>
      <c r="E385" s="24" t="str">
        <f>'80Nm 33mm 2.28m-min'!D104</f>
        <v>Ds</v>
      </c>
      <c r="F385" s="35">
        <f>'80Nm 33mm 2.28m-min'!E104</f>
        <v>14</v>
      </c>
      <c r="G385" s="14" t="e">
        <f>'80Nm 33mm 2.28m-min'!F104</f>
        <v>#N/A</v>
      </c>
      <c r="H385" s="41">
        <f>'80Nm 33mm 2.28m-min'!G104</f>
        <v>25</v>
      </c>
      <c r="I385" s="24" t="str">
        <f>'80Nm 33mm 2.28m-min'!H104</f>
        <v>R</v>
      </c>
      <c r="J385" s="35">
        <f>'80Nm 33mm 2.28m-min'!I104</f>
        <v>28</v>
      </c>
      <c r="K385" s="35">
        <f>'80Nm 33mm 2.28m-min'!J104</f>
        <v>35</v>
      </c>
      <c r="L385" s="25">
        <f>'80Nm 33mm 2.28m-min'!K104</f>
        <v>19.55</v>
      </c>
      <c r="M385" s="24" t="str">
        <f>'80Nm 33mm 2.28m-min'!L104</f>
        <v>Acciaio inox</v>
      </c>
      <c r="N385" s="25">
        <f>'80Nm 33mm 2.28m-min'!M104</f>
        <v>90.2</v>
      </c>
      <c r="O385" s="37">
        <f>'80Nm 33mm 2.28m-min'!N104</f>
        <v>80</v>
      </c>
      <c r="P385" s="41">
        <f>'80Nm 33mm 2.28m-min'!O104</f>
        <v>33</v>
      </c>
      <c r="Q385" s="46">
        <f>'80Nm 33mm 2.28m-min'!P104</f>
        <v>2.2810000000000001</v>
      </c>
      <c r="R385" s="14">
        <f>'80Nm 33mm 2.28m-min'!Q104</f>
        <v>92.4</v>
      </c>
      <c r="S385" s="26">
        <f>'80Nm 33mm 2.28m-min'!R104</f>
        <v>1</v>
      </c>
      <c r="T385" s="24"/>
      <c r="U385" s="24"/>
    </row>
    <row r="386" spans="1:21" hidden="1" x14ac:dyDescent="0.25">
      <c r="A386" s="24">
        <f>'120Nm 22mm 1.52m-min'!A105</f>
        <v>3289036</v>
      </c>
      <c r="B386" s="51">
        <f>Table15[[#This Row],[Durata d''esercizio min. Doppie corse]]/(Cycle_max*60*24)</f>
        <v>65.258650793650787</v>
      </c>
      <c r="C386" s="49">
        <f>'120Nm 22mm 1.52m-min'!B105</f>
        <v>1.0229999999999999</v>
      </c>
      <c r="D386" s="24" t="str">
        <f>'120Nm 22mm 1.52m-min'!C105</f>
        <v>Ds14x25</v>
      </c>
      <c r="E386" s="24" t="str">
        <f>'120Nm 22mm 1.52m-min'!D105</f>
        <v>Ds</v>
      </c>
      <c r="F386" s="35">
        <f>'120Nm 22mm 1.52m-min'!E105</f>
        <v>14</v>
      </c>
      <c r="G386" s="14" t="e">
        <f>'120Nm 22mm 1.52m-min'!F105</f>
        <v>#N/A</v>
      </c>
      <c r="H386" s="41">
        <f>'120Nm 22mm 1.52m-min'!G105</f>
        <v>25</v>
      </c>
      <c r="I386" s="24" t="str">
        <f>'120Nm 22mm 1.52m-min'!H105</f>
        <v>R</v>
      </c>
      <c r="J386" s="35">
        <f>'120Nm 22mm 1.52m-min'!I105</f>
        <v>28</v>
      </c>
      <c r="K386" s="35">
        <f>'120Nm 22mm 1.52m-min'!J105</f>
        <v>35</v>
      </c>
      <c r="L386" s="25">
        <f>'120Nm 22mm 1.52m-min'!K105</f>
        <v>19.55</v>
      </c>
      <c r="M386" s="24" t="str">
        <f>'120Nm 22mm 1.52m-min'!L105</f>
        <v>Acciaio inox</v>
      </c>
      <c r="N386" s="25">
        <f>'120Nm 22mm 1.52m-min'!M105</f>
        <v>90.2</v>
      </c>
      <c r="O386" s="37">
        <f>'120Nm 22mm 1.52m-min'!N105</f>
        <v>120</v>
      </c>
      <c r="P386" s="41">
        <f>'120Nm 22mm 1.52m-min'!O105</f>
        <v>22</v>
      </c>
      <c r="Q386" s="46">
        <f>'120Nm 22mm 1.52m-min'!P105</f>
        <v>1.5209999999999999</v>
      </c>
      <c r="R386" s="14">
        <f>'120Nm 22mm 1.52m-min'!Q105</f>
        <v>61.6</v>
      </c>
      <c r="S386" s="26">
        <f>'120Nm 22mm 1.52m-min'!R105</f>
        <v>1</v>
      </c>
      <c r="T386" s="24"/>
      <c r="U386" s="24"/>
    </row>
    <row r="387" spans="1:21" hidden="1" x14ac:dyDescent="0.25">
      <c r="A387" s="24">
        <f>'120Nm 22mm 1.52m-min'!A106</f>
        <v>3289036</v>
      </c>
      <c r="B387" s="51">
        <f>Table15[[#This Row],[Durata d''esercizio min. Doppie corse]]/(Cycle_max*60*24)</f>
        <v>65.258650793650787</v>
      </c>
      <c r="C387" s="49">
        <f>'120Nm 22mm 1.52m-min'!B106</f>
        <v>1.1970000000000001</v>
      </c>
      <c r="D387" s="24" t="str">
        <f>'120Nm 22mm 1.52m-min'!C106</f>
        <v>Ds14x30</v>
      </c>
      <c r="E387" s="24" t="str">
        <f>'120Nm 22mm 1.52m-min'!D106</f>
        <v>Ds</v>
      </c>
      <c r="F387" s="35">
        <f>'120Nm 22mm 1.52m-min'!E106</f>
        <v>14</v>
      </c>
      <c r="G387" s="14" t="e">
        <f>'120Nm 22mm 1.52m-min'!F106</f>
        <v>#N/A</v>
      </c>
      <c r="H387" s="41">
        <f>'120Nm 22mm 1.52m-min'!G106</f>
        <v>30</v>
      </c>
      <c r="I387" s="24" t="str">
        <f>'120Nm 22mm 1.52m-min'!H106</f>
        <v>R</v>
      </c>
      <c r="J387" s="35">
        <f>'120Nm 22mm 1.52m-min'!I106</f>
        <v>28</v>
      </c>
      <c r="K387" s="35">
        <f>'120Nm 22mm 1.52m-min'!J106</f>
        <v>35</v>
      </c>
      <c r="L387" s="25">
        <f>'120Nm 22mm 1.52m-min'!K106</f>
        <v>19.55</v>
      </c>
      <c r="M387" s="24" t="str">
        <f>'120Nm 22mm 1.52m-min'!L106</f>
        <v>Acciaio inox</v>
      </c>
      <c r="N387" s="25">
        <f>'120Nm 22mm 1.52m-min'!M106</f>
        <v>90.2</v>
      </c>
      <c r="O387" s="37">
        <f>'120Nm 22mm 1.52m-min'!N106</f>
        <v>120</v>
      </c>
      <c r="P387" s="41">
        <f>'120Nm 22mm 1.52m-min'!O106</f>
        <v>22</v>
      </c>
      <c r="Q387" s="46">
        <f>'120Nm 22mm 1.52m-min'!P106</f>
        <v>1.5209999999999999</v>
      </c>
      <c r="R387" s="14">
        <f>'120Nm 22mm 1.52m-min'!Q106</f>
        <v>51.333333333333336</v>
      </c>
      <c r="S387" s="26">
        <f>'120Nm 22mm 1.52m-min'!R106</f>
        <v>1</v>
      </c>
      <c r="T387" s="24"/>
      <c r="U387" s="24"/>
    </row>
    <row r="388" spans="1:21" hidden="1" x14ac:dyDescent="0.25">
      <c r="A388" s="24">
        <f>'240Nm 11mm 0.76m-min'!A105</f>
        <v>3289036</v>
      </c>
      <c r="B388" s="51">
        <f>Table15[[#This Row],[Durata d''esercizio min. Doppie corse]]/(Cycle_max*60*24)</f>
        <v>65.258650793650787</v>
      </c>
      <c r="C388" s="49">
        <f>'240Nm 11mm 0.76m-min'!B105</f>
        <v>1.9850000000000001</v>
      </c>
      <c r="D388" s="24" t="str">
        <f>'240Nm 11mm 0.76m-min'!C105</f>
        <v>Ds14x25</v>
      </c>
      <c r="E388" s="24" t="str">
        <f>'240Nm 11mm 0.76m-min'!D105</f>
        <v>Ds</v>
      </c>
      <c r="F388" s="35">
        <f>'240Nm 11mm 0.76m-min'!E105</f>
        <v>14</v>
      </c>
      <c r="G388" s="14" t="e">
        <f>'240Nm 11mm 0.76m-min'!F105</f>
        <v>#N/A</v>
      </c>
      <c r="H388" s="41">
        <f>'240Nm 11mm 0.76m-min'!G105</f>
        <v>25</v>
      </c>
      <c r="I388" s="24" t="str">
        <f>'240Nm 11mm 0.76m-min'!H105</f>
        <v>R</v>
      </c>
      <c r="J388" s="35">
        <f>'240Nm 11mm 0.76m-min'!I105</f>
        <v>28</v>
      </c>
      <c r="K388" s="35">
        <f>'240Nm 11mm 0.76m-min'!J105</f>
        <v>35</v>
      </c>
      <c r="L388" s="25">
        <f>'240Nm 11mm 0.76m-min'!K105</f>
        <v>19.55</v>
      </c>
      <c r="M388" s="24" t="str">
        <f>'240Nm 11mm 0.76m-min'!L105</f>
        <v>Acciaio inox</v>
      </c>
      <c r="N388" s="25">
        <f>'240Nm 11mm 0.76m-min'!M105</f>
        <v>90.2</v>
      </c>
      <c r="O388" s="37">
        <f>'240Nm 11mm 0.76m-min'!N105</f>
        <v>240</v>
      </c>
      <c r="P388" s="41">
        <f>'240Nm 11mm 0.76m-min'!O105</f>
        <v>11</v>
      </c>
      <c r="Q388" s="46">
        <f>'240Nm 11mm 0.76m-min'!P105</f>
        <v>0.76049999999999995</v>
      </c>
      <c r="R388" s="14">
        <f>'240Nm 11mm 0.76m-min'!Q105</f>
        <v>30.8</v>
      </c>
      <c r="S388" s="26">
        <f>'240Nm 11mm 0.76m-min'!R105</f>
        <v>1</v>
      </c>
      <c r="T388" s="24"/>
      <c r="U388" s="24"/>
    </row>
    <row r="389" spans="1:21" hidden="1" x14ac:dyDescent="0.25">
      <c r="A389" s="24">
        <f>'240Nm 11mm 0.76m-min'!A106</f>
        <v>3289036</v>
      </c>
      <c r="B389" s="51">
        <f>Table15[[#This Row],[Durata d''esercizio min. Doppie corse]]/(Cycle_max*60*24)</f>
        <v>65.258650793650787</v>
      </c>
      <c r="C389" s="49">
        <f>'240Nm 11mm 0.76m-min'!B106</f>
        <v>2.3340000000000001</v>
      </c>
      <c r="D389" s="24" t="str">
        <f>'240Nm 11mm 0.76m-min'!C106</f>
        <v>Ds14x30</v>
      </c>
      <c r="E389" s="24" t="str">
        <f>'240Nm 11mm 0.76m-min'!D106</f>
        <v>Ds</v>
      </c>
      <c r="F389" s="35">
        <f>'240Nm 11mm 0.76m-min'!E106</f>
        <v>14</v>
      </c>
      <c r="G389" s="14" t="e">
        <f>'240Nm 11mm 0.76m-min'!F106</f>
        <v>#N/A</v>
      </c>
      <c r="H389" s="41">
        <f>'240Nm 11mm 0.76m-min'!G106</f>
        <v>30</v>
      </c>
      <c r="I389" s="24" t="str">
        <f>'240Nm 11mm 0.76m-min'!H106</f>
        <v>R</v>
      </c>
      <c r="J389" s="35">
        <f>'240Nm 11mm 0.76m-min'!I106</f>
        <v>28</v>
      </c>
      <c r="K389" s="35">
        <f>'240Nm 11mm 0.76m-min'!J106</f>
        <v>35</v>
      </c>
      <c r="L389" s="25">
        <f>'240Nm 11mm 0.76m-min'!K106</f>
        <v>19.55</v>
      </c>
      <c r="M389" s="24" t="str">
        <f>'240Nm 11mm 0.76m-min'!L106</f>
        <v>Acciaio inox</v>
      </c>
      <c r="N389" s="25">
        <f>'240Nm 11mm 0.76m-min'!M106</f>
        <v>90.2</v>
      </c>
      <c r="O389" s="37">
        <f>'240Nm 11mm 0.76m-min'!N106</f>
        <v>240</v>
      </c>
      <c r="P389" s="41">
        <f>'240Nm 11mm 0.76m-min'!O106</f>
        <v>11</v>
      </c>
      <c r="Q389" s="46">
        <f>'240Nm 11mm 0.76m-min'!P106</f>
        <v>0.76049999999999995</v>
      </c>
      <c r="R389" s="14">
        <f>'240Nm 11mm 0.76m-min'!Q106</f>
        <v>25.666666666666668</v>
      </c>
      <c r="S389" s="26">
        <f>'240Nm 11mm 0.76m-min'!R106</f>
        <v>1</v>
      </c>
      <c r="T389" s="24"/>
      <c r="U389" s="24"/>
    </row>
    <row r="390" spans="1:21" hidden="1" x14ac:dyDescent="0.25">
      <c r="A390" s="24">
        <f>'80Nm 33mm 2.28m-min'!A105</f>
        <v>3243877</v>
      </c>
      <c r="B390" s="51">
        <f>Table15[[#This Row],[Durata d''esercizio min. Doppie corse]]/(Cycle_max*60*24)</f>
        <v>64.362638888888895</v>
      </c>
      <c r="C390" s="49">
        <f>'80Nm 33mm 2.28m-min'!B105</f>
        <v>0.44600000000000001</v>
      </c>
      <c r="D390" s="24" t="str">
        <f>'80Nm 33mm 2.28m-min'!C105</f>
        <v>Tr20x8P4</v>
      </c>
      <c r="E390" s="24" t="str">
        <f>'80Nm 33mm 2.28m-min'!D105</f>
        <v>Tr</v>
      </c>
      <c r="F390" s="35">
        <f>'80Nm 33mm 2.28m-min'!E105</f>
        <v>20</v>
      </c>
      <c r="G390" s="14">
        <f>'80Nm 33mm 2.28m-min'!F105</f>
        <v>8</v>
      </c>
      <c r="H390" s="41">
        <f>'80Nm 33mm 2.28m-min'!G105</f>
        <v>4</v>
      </c>
      <c r="I390" s="24" t="str">
        <f>'80Nm 33mm 2.28m-min'!H105</f>
        <v>R</v>
      </c>
      <c r="J390" s="35">
        <f>'80Nm 33mm 2.28m-min'!I105</f>
        <v>32</v>
      </c>
      <c r="K390" s="35">
        <f>'80Nm 33mm 2.28m-min'!J105</f>
        <v>44</v>
      </c>
      <c r="L390" s="25">
        <f>'80Nm 33mm 2.28m-min'!K105</f>
        <v>17.920000000000002</v>
      </c>
      <c r="M390" s="24" t="str">
        <f>'80Nm 33mm 2.28m-min'!L105</f>
        <v>Acciaio C15</v>
      </c>
      <c r="N390" s="25">
        <f>'80Nm 33mm 2.28m-min'!M105</f>
        <v>28.29</v>
      </c>
      <c r="O390" s="37">
        <f>'80Nm 33mm 2.28m-min'!N105</f>
        <v>80</v>
      </c>
      <c r="P390" s="41">
        <f>'80Nm 33mm 2.28m-min'!O105</f>
        <v>33</v>
      </c>
      <c r="Q390" s="46">
        <f>'80Nm 33mm 2.28m-min'!P105</f>
        <v>2.2810000000000001</v>
      </c>
      <c r="R390" s="14">
        <f>'80Nm 33mm 2.28m-min'!Q105</f>
        <v>577.5</v>
      </c>
      <c r="S390" s="26">
        <f>'80Nm 33mm 2.28m-min'!R105</f>
        <v>1</v>
      </c>
      <c r="T390" s="24"/>
      <c r="U390" s="24"/>
    </row>
    <row r="391" spans="1:21" hidden="1" x14ac:dyDescent="0.25">
      <c r="A391" s="24">
        <f>'120Nm 22mm 1.52m-min'!A107</f>
        <v>3243877</v>
      </c>
      <c r="B391" s="51">
        <f>Table15[[#This Row],[Durata d''esercizio min. Doppie corse]]/(Cycle_max*60*24)</f>
        <v>64.362638888888895</v>
      </c>
      <c r="C391" s="49">
        <f>'120Nm 22mm 1.52m-min'!B107</f>
        <v>0.63900000000000001</v>
      </c>
      <c r="D391" s="24" t="str">
        <f>'120Nm 22mm 1.52m-min'!C107</f>
        <v>Tr20x8P4</v>
      </c>
      <c r="E391" s="24" t="str">
        <f>'120Nm 22mm 1.52m-min'!D107</f>
        <v>Tr</v>
      </c>
      <c r="F391" s="35">
        <f>'120Nm 22mm 1.52m-min'!E107</f>
        <v>20</v>
      </c>
      <c r="G391" s="14">
        <f>'120Nm 22mm 1.52m-min'!F107</f>
        <v>8</v>
      </c>
      <c r="H391" s="41">
        <f>'120Nm 22mm 1.52m-min'!G107</f>
        <v>4</v>
      </c>
      <c r="I391" s="24" t="str">
        <f>'120Nm 22mm 1.52m-min'!H107</f>
        <v>R</v>
      </c>
      <c r="J391" s="35">
        <f>'120Nm 22mm 1.52m-min'!I107</f>
        <v>32</v>
      </c>
      <c r="K391" s="35">
        <f>'120Nm 22mm 1.52m-min'!J107</f>
        <v>44</v>
      </c>
      <c r="L391" s="25">
        <f>'120Nm 22mm 1.52m-min'!K107</f>
        <v>17.920000000000002</v>
      </c>
      <c r="M391" s="24" t="str">
        <f>'120Nm 22mm 1.52m-min'!L107</f>
        <v>Acciaio C15</v>
      </c>
      <c r="N391" s="25">
        <f>'120Nm 22mm 1.52m-min'!M107</f>
        <v>28.29</v>
      </c>
      <c r="O391" s="37">
        <f>'120Nm 22mm 1.52m-min'!N107</f>
        <v>120</v>
      </c>
      <c r="P391" s="41">
        <f>'120Nm 22mm 1.52m-min'!O107</f>
        <v>22</v>
      </c>
      <c r="Q391" s="46">
        <f>'120Nm 22mm 1.52m-min'!P107</f>
        <v>1.5209999999999999</v>
      </c>
      <c r="R391" s="14">
        <f>'120Nm 22mm 1.52m-min'!Q107</f>
        <v>385</v>
      </c>
      <c r="S391" s="26">
        <f>'120Nm 22mm 1.52m-min'!R107</f>
        <v>1</v>
      </c>
      <c r="T391" s="24"/>
      <c r="U391" s="24"/>
    </row>
    <row r="392" spans="1:21" hidden="1" x14ac:dyDescent="0.25">
      <c r="A392" s="24">
        <f>'240Nm 11mm 0.76m-min'!A107</f>
        <v>3243877</v>
      </c>
      <c r="B392" s="51">
        <f>Table15[[#This Row],[Durata d''esercizio min. Doppie corse]]/(Cycle_max*60*24)</f>
        <v>64.362638888888895</v>
      </c>
      <c r="C392" s="49">
        <f>'240Nm 11mm 0.76m-min'!B107</f>
        <v>1.2170000000000001</v>
      </c>
      <c r="D392" s="24" t="str">
        <f>'240Nm 11mm 0.76m-min'!C107</f>
        <v>Tr20x8P4</v>
      </c>
      <c r="E392" s="24" t="str">
        <f>'240Nm 11mm 0.76m-min'!D107</f>
        <v>Tr</v>
      </c>
      <c r="F392" s="35">
        <f>'240Nm 11mm 0.76m-min'!E107</f>
        <v>20</v>
      </c>
      <c r="G392" s="14">
        <f>'240Nm 11mm 0.76m-min'!F107</f>
        <v>8</v>
      </c>
      <c r="H392" s="41">
        <f>'240Nm 11mm 0.76m-min'!G107</f>
        <v>4</v>
      </c>
      <c r="I392" s="24" t="str">
        <f>'240Nm 11mm 0.76m-min'!H107</f>
        <v>R</v>
      </c>
      <c r="J392" s="35">
        <f>'240Nm 11mm 0.76m-min'!I107</f>
        <v>32</v>
      </c>
      <c r="K392" s="35">
        <f>'240Nm 11mm 0.76m-min'!J107</f>
        <v>44</v>
      </c>
      <c r="L392" s="25">
        <f>'240Nm 11mm 0.76m-min'!K107</f>
        <v>17.920000000000002</v>
      </c>
      <c r="M392" s="24" t="str">
        <f>'240Nm 11mm 0.76m-min'!L107</f>
        <v>Acciaio C15</v>
      </c>
      <c r="N392" s="25">
        <f>'240Nm 11mm 0.76m-min'!M107</f>
        <v>28.29</v>
      </c>
      <c r="O392" s="37">
        <f>'240Nm 11mm 0.76m-min'!N107</f>
        <v>240</v>
      </c>
      <c r="P392" s="41">
        <f>'240Nm 11mm 0.76m-min'!O107</f>
        <v>11</v>
      </c>
      <c r="Q392" s="46">
        <f>'240Nm 11mm 0.76m-min'!P107</f>
        <v>0.76049999999999995</v>
      </c>
      <c r="R392" s="14">
        <f>'240Nm 11mm 0.76m-min'!Q107</f>
        <v>192.5</v>
      </c>
      <c r="S392" s="26">
        <f>'240Nm 11mm 0.76m-min'!R107</f>
        <v>1</v>
      </c>
      <c r="T392" s="24"/>
      <c r="U392" s="24"/>
    </row>
    <row r="393" spans="1:21" hidden="1" x14ac:dyDescent="0.25">
      <c r="A393" s="24">
        <f>'80Nm 33mm 2.28m-min'!A106</f>
        <v>3223702</v>
      </c>
      <c r="B393" s="51">
        <f>Table15[[#This Row],[Durata d''esercizio min. Doppie corse]]/(Cycle_max*60*24)</f>
        <v>63.962341269841268</v>
      </c>
      <c r="C393" s="49">
        <f>'80Nm 33mm 2.28m-min'!B106</f>
        <v>0.28699999999999998</v>
      </c>
      <c r="D393" s="24" t="str">
        <f>'80Nm 33mm 2.28m-min'!C106</f>
        <v>Ds12x5</v>
      </c>
      <c r="E393" s="24" t="str">
        <f>'80Nm 33mm 2.28m-min'!D106</f>
        <v>Ds</v>
      </c>
      <c r="F393" s="35">
        <f>'80Nm 33mm 2.28m-min'!E106</f>
        <v>12</v>
      </c>
      <c r="G393" s="14" t="e">
        <f>'80Nm 33mm 2.28m-min'!F106</f>
        <v>#N/A</v>
      </c>
      <c r="H393" s="41">
        <f>'80Nm 33mm 2.28m-min'!G106</f>
        <v>5</v>
      </c>
      <c r="I393" s="24" t="str">
        <f>'80Nm 33mm 2.28m-min'!H106</f>
        <v>J</v>
      </c>
      <c r="J393" s="35">
        <f>'80Nm 33mm 2.28m-min'!I106</f>
        <v>28</v>
      </c>
      <c r="K393" s="35">
        <f>'80Nm 33mm 2.28m-min'!J106</f>
        <v>35</v>
      </c>
      <c r="L393" s="25">
        <f>'80Nm 33mm 2.28m-min'!K106</f>
        <v>24.16</v>
      </c>
      <c r="M393" s="24" t="str">
        <f>'80Nm 33mm 2.28m-min'!L106</f>
        <v>Acciaio inox</v>
      </c>
      <c r="N393" s="25">
        <f>'80Nm 33mm 2.28m-min'!M106</f>
        <v>74.849999999999994</v>
      </c>
      <c r="O393" s="37">
        <f>'80Nm 33mm 2.28m-min'!N106</f>
        <v>80</v>
      </c>
      <c r="P393" s="41">
        <f>'80Nm 33mm 2.28m-min'!O106</f>
        <v>33</v>
      </c>
      <c r="Q393" s="46">
        <f>'80Nm 33mm 2.28m-min'!P106</f>
        <v>2.2810000000000001</v>
      </c>
      <c r="R393" s="14">
        <f>'80Nm 33mm 2.28m-min'!Q106</f>
        <v>462</v>
      </c>
      <c r="S393" s="26">
        <f>'80Nm 33mm 2.28m-min'!R106</f>
        <v>1</v>
      </c>
      <c r="T393" s="24"/>
      <c r="U393" s="24"/>
    </row>
    <row r="394" spans="1:21" hidden="1" x14ac:dyDescent="0.25">
      <c r="A394" s="24">
        <f>'120Nm 22mm 1.52m-min'!A108</f>
        <v>3223702</v>
      </c>
      <c r="B394" s="51">
        <f>Table15[[#This Row],[Durata d''esercizio min. Doppie corse]]/(Cycle_max*60*24)</f>
        <v>63.962341269841268</v>
      </c>
      <c r="C394" s="49">
        <f>'120Nm 22mm 1.52m-min'!B108</f>
        <v>0.40100000000000002</v>
      </c>
      <c r="D394" s="24" t="str">
        <f>'120Nm 22mm 1.52m-min'!C108</f>
        <v>Ds12x5</v>
      </c>
      <c r="E394" s="24" t="str">
        <f>'120Nm 22mm 1.52m-min'!D108</f>
        <v>Ds</v>
      </c>
      <c r="F394" s="35">
        <f>'120Nm 22mm 1.52m-min'!E108</f>
        <v>12</v>
      </c>
      <c r="G394" s="14" t="e">
        <f>'120Nm 22mm 1.52m-min'!F108</f>
        <v>#N/A</v>
      </c>
      <c r="H394" s="41">
        <f>'120Nm 22mm 1.52m-min'!G108</f>
        <v>5</v>
      </c>
      <c r="I394" s="24" t="str">
        <f>'120Nm 22mm 1.52m-min'!H108</f>
        <v>J</v>
      </c>
      <c r="J394" s="35">
        <f>'120Nm 22mm 1.52m-min'!I108</f>
        <v>28</v>
      </c>
      <c r="K394" s="35">
        <f>'120Nm 22mm 1.52m-min'!J108</f>
        <v>35</v>
      </c>
      <c r="L394" s="25">
        <f>'120Nm 22mm 1.52m-min'!K108</f>
        <v>24.16</v>
      </c>
      <c r="M394" s="24" t="str">
        <f>'120Nm 22mm 1.52m-min'!L108</f>
        <v>Acciaio inox</v>
      </c>
      <c r="N394" s="25">
        <f>'120Nm 22mm 1.52m-min'!M108</f>
        <v>74.849999999999994</v>
      </c>
      <c r="O394" s="37">
        <f>'120Nm 22mm 1.52m-min'!N108</f>
        <v>120</v>
      </c>
      <c r="P394" s="41">
        <f>'120Nm 22mm 1.52m-min'!O108</f>
        <v>22</v>
      </c>
      <c r="Q394" s="46">
        <f>'120Nm 22mm 1.52m-min'!P108</f>
        <v>1.5209999999999999</v>
      </c>
      <c r="R394" s="14">
        <f>'120Nm 22mm 1.52m-min'!Q108</f>
        <v>308</v>
      </c>
      <c r="S394" s="26">
        <f>'120Nm 22mm 1.52m-min'!R108</f>
        <v>1</v>
      </c>
      <c r="T394" s="24"/>
      <c r="U394" s="24"/>
    </row>
    <row r="395" spans="1:21" hidden="1" x14ac:dyDescent="0.25">
      <c r="A395" s="24">
        <f>'240Nm 11mm 0.76m-min'!A108</f>
        <v>3223702</v>
      </c>
      <c r="B395" s="51">
        <f>Table15[[#This Row],[Durata d''esercizio min. Doppie corse]]/(Cycle_max*60*24)</f>
        <v>63.962341269841268</v>
      </c>
      <c r="C395" s="49">
        <f>'240Nm 11mm 0.76m-min'!B108</f>
        <v>0.74199999999999999</v>
      </c>
      <c r="D395" s="24" t="str">
        <f>'240Nm 11mm 0.76m-min'!C108</f>
        <v>Ds12x5</v>
      </c>
      <c r="E395" s="24" t="str">
        <f>'240Nm 11mm 0.76m-min'!D108</f>
        <v>Ds</v>
      </c>
      <c r="F395" s="35">
        <f>'240Nm 11mm 0.76m-min'!E108</f>
        <v>12</v>
      </c>
      <c r="G395" s="14" t="e">
        <f>'240Nm 11mm 0.76m-min'!F108</f>
        <v>#N/A</v>
      </c>
      <c r="H395" s="41">
        <f>'240Nm 11mm 0.76m-min'!G108</f>
        <v>5</v>
      </c>
      <c r="I395" s="24" t="str">
        <f>'240Nm 11mm 0.76m-min'!H108</f>
        <v>J</v>
      </c>
      <c r="J395" s="35">
        <f>'240Nm 11mm 0.76m-min'!I108</f>
        <v>28</v>
      </c>
      <c r="K395" s="35">
        <f>'240Nm 11mm 0.76m-min'!J108</f>
        <v>35</v>
      </c>
      <c r="L395" s="25">
        <f>'240Nm 11mm 0.76m-min'!K108</f>
        <v>24.16</v>
      </c>
      <c r="M395" s="24" t="str">
        <f>'240Nm 11mm 0.76m-min'!L108</f>
        <v>Acciaio inox</v>
      </c>
      <c r="N395" s="25">
        <f>'240Nm 11mm 0.76m-min'!M108</f>
        <v>74.849999999999994</v>
      </c>
      <c r="O395" s="37">
        <f>'240Nm 11mm 0.76m-min'!N108</f>
        <v>240</v>
      </c>
      <c r="P395" s="41">
        <f>'240Nm 11mm 0.76m-min'!O108</f>
        <v>11</v>
      </c>
      <c r="Q395" s="46">
        <f>'240Nm 11mm 0.76m-min'!P108</f>
        <v>0.76049999999999995</v>
      </c>
      <c r="R395" s="14">
        <f>'240Nm 11mm 0.76m-min'!Q108</f>
        <v>154</v>
      </c>
      <c r="S395" s="26">
        <f>'240Nm 11mm 0.76m-min'!R108</f>
        <v>1</v>
      </c>
      <c r="T395" s="24"/>
      <c r="U395" s="24"/>
    </row>
    <row r="396" spans="1:21" hidden="1" x14ac:dyDescent="0.25">
      <c r="A396" s="24">
        <f>'80Nm 33mm 2.28m-min'!A107</f>
        <v>3212969</v>
      </c>
      <c r="B396" s="51">
        <f>Table15[[#This Row],[Durata d''esercizio min. Doppie corse]]/(Cycle_max*60*24)</f>
        <v>63.749384920634924</v>
      </c>
      <c r="C396" s="49">
        <f>'80Nm 33mm 2.28m-min'!B107</f>
        <v>1.0860000000000001</v>
      </c>
      <c r="D396" s="24" t="str">
        <f>'80Nm 33mm 2.28m-min'!C107</f>
        <v>Ds14x406</v>
      </c>
      <c r="E396" s="24" t="str">
        <f>'80Nm 33mm 2.28m-min'!D107</f>
        <v>Ds</v>
      </c>
      <c r="F396" s="35">
        <f>'80Nm 33mm 2.28m-min'!E107</f>
        <v>14</v>
      </c>
      <c r="G396" s="14" t="e">
        <f>'80Nm 33mm 2.28m-min'!F107</f>
        <v>#N/A</v>
      </c>
      <c r="H396" s="41">
        <f>'80Nm 33mm 2.28m-min'!G107</f>
        <v>406</v>
      </c>
      <c r="I396" s="24" t="str">
        <f>'80Nm 33mm 2.28m-min'!H107</f>
        <v>R</v>
      </c>
      <c r="J396" s="35">
        <f>'80Nm 33mm 2.28m-min'!I107</f>
        <v>28</v>
      </c>
      <c r="K396" s="35">
        <f>'80Nm 33mm 2.28m-min'!J107</f>
        <v>35</v>
      </c>
      <c r="L396" s="25" t="str">
        <f>'80Nm 33mm 2.28m-min'!K107</f>
        <v>Su richiesta</v>
      </c>
      <c r="M396" s="24" t="str">
        <f>'80Nm 33mm 2.28m-min'!L107</f>
        <v>Acciaio inox</v>
      </c>
      <c r="N396" s="25">
        <f>'80Nm 33mm 2.28m-min'!M107</f>
        <v>95.12</v>
      </c>
      <c r="O396" s="37">
        <f>'80Nm 33mm 2.28m-min'!N107</f>
        <v>80</v>
      </c>
      <c r="P396" s="41">
        <f>'80Nm 33mm 2.28m-min'!O107</f>
        <v>33</v>
      </c>
      <c r="Q396" s="46">
        <f>'80Nm 33mm 2.28m-min'!P107</f>
        <v>2.2810000000000001</v>
      </c>
      <c r="R396" s="14">
        <f>'80Nm 33mm 2.28m-min'!Q107</f>
        <v>5.6896551724137927</v>
      </c>
      <c r="S396" s="26">
        <f>'80Nm 33mm 2.28m-min'!R107</f>
        <v>1</v>
      </c>
      <c r="T396" s="24"/>
      <c r="U396" s="24"/>
    </row>
    <row r="397" spans="1:21" hidden="1" x14ac:dyDescent="0.25">
      <c r="A397" s="24">
        <f>'120Nm 22mm 1.52m-min'!A109</f>
        <v>3212969</v>
      </c>
      <c r="B397" s="51">
        <f>Table15[[#This Row],[Durata d''esercizio min. Doppie corse]]/(Cycle_max*60*24)</f>
        <v>63.749384920634924</v>
      </c>
      <c r="C397" s="49">
        <f>'120Nm 22mm 1.52m-min'!B109</f>
        <v>1.5980000000000001</v>
      </c>
      <c r="D397" s="24" t="str">
        <f>'120Nm 22mm 1.52m-min'!C109</f>
        <v>Ds14x406</v>
      </c>
      <c r="E397" s="24" t="str">
        <f>'120Nm 22mm 1.52m-min'!D109</f>
        <v>Ds</v>
      </c>
      <c r="F397" s="35">
        <f>'120Nm 22mm 1.52m-min'!E109</f>
        <v>14</v>
      </c>
      <c r="G397" s="14" t="e">
        <f>'120Nm 22mm 1.52m-min'!F109</f>
        <v>#N/A</v>
      </c>
      <c r="H397" s="41">
        <f>'120Nm 22mm 1.52m-min'!G109</f>
        <v>406</v>
      </c>
      <c r="I397" s="24" t="str">
        <f>'120Nm 22mm 1.52m-min'!H109</f>
        <v>R</v>
      </c>
      <c r="J397" s="35">
        <f>'120Nm 22mm 1.52m-min'!I109</f>
        <v>28</v>
      </c>
      <c r="K397" s="35">
        <f>'120Nm 22mm 1.52m-min'!J109</f>
        <v>35</v>
      </c>
      <c r="L397" s="25" t="str">
        <f>'120Nm 22mm 1.52m-min'!K109</f>
        <v>Su richiesta</v>
      </c>
      <c r="M397" s="24" t="str">
        <f>'120Nm 22mm 1.52m-min'!L109</f>
        <v>Acciaio inox</v>
      </c>
      <c r="N397" s="25">
        <f>'120Nm 22mm 1.52m-min'!M109</f>
        <v>95.12</v>
      </c>
      <c r="O397" s="37">
        <f>'120Nm 22mm 1.52m-min'!N109</f>
        <v>120</v>
      </c>
      <c r="P397" s="41">
        <f>'120Nm 22mm 1.52m-min'!O109</f>
        <v>22</v>
      </c>
      <c r="Q397" s="46">
        <f>'120Nm 22mm 1.52m-min'!P109</f>
        <v>1.5209999999999999</v>
      </c>
      <c r="R397" s="14">
        <f>'120Nm 22mm 1.52m-min'!Q109</f>
        <v>3.7931034482758621</v>
      </c>
      <c r="S397" s="26">
        <f>'120Nm 22mm 1.52m-min'!R109</f>
        <v>1</v>
      </c>
      <c r="T397" s="24"/>
      <c r="U397" s="24"/>
    </row>
    <row r="398" spans="1:21" hidden="1" x14ac:dyDescent="0.25">
      <c r="A398" s="24">
        <f>'240Nm 11mm 0.76m-min'!A109</f>
        <v>3212969</v>
      </c>
      <c r="B398" s="51">
        <f>Table15[[#This Row],[Durata d''esercizio min. Doppie corse]]/(Cycle_max*60*24)</f>
        <v>63.749384920634924</v>
      </c>
      <c r="C398" s="49">
        <f>'240Nm 11mm 0.76m-min'!B109</f>
        <v>3.137</v>
      </c>
      <c r="D398" s="24" t="str">
        <f>'240Nm 11mm 0.76m-min'!C109</f>
        <v>Ds14x406</v>
      </c>
      <c r="E398" s="24" t="str">
        <f>'240Nm 11mm 0.76m-min'!D109</f>
        <v>Ds</v>
      </c>
      <c r="F398" s="35">
        <f>'240Nm 11mm 0.76m-min'!E109</f>
        <v>14</v>
      </c>
      <c r="G398" s="14" t="e">
        <f>'240Nm 11mm 0.76m-min'!F109</f>
        <v>#N/A</v>
      </c>
      <c r="H398" s="41">
        <f>'240Nm 11mm 0.76m-min'!G109</f>
        <v>406</v>
      </c>
      <c r="I398" s="24" t="str">
        <f>'240Nm 11mm 0.76m-min'!H109</f>
        <v>R</v>
      </c>
      <c r="J398" s="35">
        <f>'240Nm 11mm 0.76m-min'!I109</f>
        <v>28</v>
      </c>
      <c r="K398" s="35">
        <f>'240Nm 11mm 0.76m-min'!J109</f>
        <v>35</v>
      </c>
      <c r="L398" s="25" t="str">
        <f>'240Nm 11mm 0.76m-min'!K109</f>
        <v>Su richiesta</v>
      </c>
      <c r="M398" s="24" t="str">
        <f>'240Nm 11mm 0.76m-min'!L109</f>
        <v>Acciaio inox</v>
      </c>
      <c r="N398" s="25">
        <f>'240Nm 11mm 0.76m-min'!M109</f>
        <v>95.12</v>
      </c>
      <c r="O398" s="37">
        <f>'240Nm 11mm 0.76m-min'!N109</f>
        <v>240</v>
      </c>
      <c r="P398" s="41">
        <f>'240Nm 11mm 0.76m-min'!O109</f>
        <v>11</v>
      </c>
      <c r="Q398" s="46">
        <f>'240Nm 11mm 0.76m-min'!P109</f>
        <v>0.76049999999999995</v>
      </c>
      <c r="R398" s="14">
        <f>'240Nm 11mm 0.76m-min'!Q109</f>
        <v>1.896551724137931</v>
      </c>
      <c r="S398" s="26">
        <f>'240Nm 11mm 0.76m-min'!R109</f>
        <v>1</v>
      </c>
      <c r="T398" s="24"/>
      <c r="U398" s="24"/>
    </row>
    <row r="399" spans="1:21" hidden="1" x14ac:dyDescent="0.25">
      <c r="A399" s="24">
        <f>'80Nm 33mm 2.28m-min'!A108</f>
        <v>3198411</v>
      </c>
      <c r="B399" s="51">
        <f>Table15[[#This Row],[Durata d''esercizio min. Doppie corse]]/(Cycle_max*60*24)</f>
        <v>63.460535714285712</v>
      </c>
      <c r="C399" s="49">
        <f>'80Nm 33mm 2.28m-min'!B108</f>
        <v>0.32500000000000001</v>
      </c>
      <c r="D399" s="24" t="str">
        <f>'80Nm 33mm 2.28m-min'!C108</f>
        <v>Tr16x4</v>
      </c>
      <c r="E399" s="24" t="str">
        <f>'80Nm 33mm 2.28m-min'!D108</f>
        <v>Tr</v>
      </c>
      <c r="F399" s="35">
        <f>'80Nm 33mm 2.28m-min'!E108</f>
        <v>16</v>
      </c>
      <c r="G399" s="14" t="e">
        <f>'80Nm 33mm 2.28m-min'!F108</f>
        <v>#N/A</v>
      </c>
      <c r="H399" s="41">
        <f>'80Nm 33mm 2.28m-min'!G108</f>
        <v>4</v>
      </c>
      <c r="I399" s="24" t="str">
        <f>'80Nm 33mm 2.28m-min'!H108</f>
        <v>R</v>
      </c>
      <c r="J399" s="35">
        <f>'80Nm 33mm 2.28m-min'!I108</f>
        <v>28</v>
      </c>
      <c r="K399" s="35">
        <f>'80Nm 33mm 2.28m-min'!J108</f>
        <v>35</v>
      </c>
      <c r="L399" s="25">
        <f>'80Nm 33mm 2.28m-min'!K108</f>
        <v>12.47</v>
      </c>
      <c r="M399" s="24" t="str">
        <f>'80Nm 33mm 2.28m-min'!L108</f>
        <v>Acciaio inox</v>
      </c>
      <c r="N399" s="25">
        <f>'80Nm 33mm 2.28m-min'!M108</f>
        <v>74.98</v>
      </c>
      <c r="O399" s="37">
        <f>'80Nm 33mm 2.28m-min'!N108</f>
        <v>80</v>
      </c>
      <c r="P399" s="41">
        <f>'80Nm 33mm 2.28m-min'!O108</f>
        <v>33</v>
      </c>
      <c r="Q399" s="46">
        <f>'80Nm 33mm 2.28m-min'!P108</f>
        <v>2.2810000000000001</v>
      </c>
      <c r="R399" s="14">
        <f>'80Nm 33mm 2.28m-min'!Q108</f>
        <v>577.5</v>
      </c>
      <c r="S399" s="26">
        <f>'80Nm 33mm 2.28m-min'!R108</f>
        <v>1</v>
      </c>
      <c r="T399" s="24"/>
      <c r="U399" s="24"/>
    </row>
    <row r="400" spans="1:21" hidden="1" x14ac:dyDescent="0.25">
      <c r="A400" s="24">
        <f>'120Nm 22mm 1.52m-min'!A110</f>
        <v>3198411</v>
      </c>
      <c r="B400" s="51">
        <f>Table15[[#This Row],[Durata d''esercizio min. Doppie corse]]/(Cycle_max*60*24)</f>
        <v>63.460535714285712</v>
      </c>
      <c r="C400" s="49">
        <f>'120Nm 22mm 1.52m-min'!B110</f>
        <v>0.45800000000000002</v>
      </c>
      <c r="D400" s="24" t="str">
        <f>'120Nm 22mm 1.52m-min'!C110</f>
        <v>Tr16x4</v>
      </c>
      <c r="E400" s="24" t="str">
        <f>'120Nm 22mm 1.52m-min'!D110</f>
        <v>Tr</v>
      </c>
      <c r="F400" s="35">
        <f>'120Nm 22mm 1.52m-min'!E110</f>
        <v>16</v>
      </c>
      <c r="G400" s="14" t="e">
        <f>'120Nm 22mm 1.52m-min'!F110</f>
        <v>#N/A</v>
      </c>
      <c r="H400" s="41">
        <f>'120Nm 22mm 1.52m-min'!G110</f>
        <v>4</v>
      </c>
      <c r="I400" s="24" t="str">
        <f>'120Nm 22mm 1.52m-min'!H110</f>
        <v>R</v>
      </c>
      <c r="J400" s="35">
        <f>'120Nm 22mm 1.52m-min'!I110</f>
        <v>28</v>
      </c>
      <c r="K400" s="35">
        <f>'120Nm 22mm 1.52m-min'!J110</f>
        <v>35</v>
      </c>
      <c r="L400" s="25">
        <f>'120Nm 22mm 1.52m-min'!K110</f>
        <v>12.47</v>
      </c>
      <c r="M400" s="24" t="str">
        <f>'120Nm 22mm 1.52m-min'!L110</f>
        <v>Acciaio inox</v>
      </c>
      <c r="N400" s="25">
        <f>'120Nm 22mm 1.52m-min'!M110</f>
        <v>74.98</v>
      </c>
      <c r="O400" s="37">
        <f>'120Nm 22mm 1.52m-min'!N110</f>
        <v>120</v>
      </c>
      <c r="P400" s="41">
        <f>'120Nm 22mm 1.52m-min'!O110</f>
        <v>22</v>
      </c>
      <c r="Q400" s="46">
        <f>'120Nm 22mm 1.52m-min'!P110</f>
        <v>1.5209999999999999</v>
      </c>
      <c r="R400" s="14">
        <f>'120Nm 22mm 1.52m-min'!Q110</f>
        <v>385</v>
      </c>
      <c r="S400" s="26">
        <f>'120Nm 22mm 1.52m-min'!R110</f>
        <v>1</v>
      </c>
      <c r="T400" s="24"/>
      <c r="U400" s="24"/>
    </row>
    <row r="401" spans="1:21" hidden="1" x14ac:dyDescent="0.25">
      <c r="A401" s="24">
        <f>'240Nm 11mm 0.76m-min'!A110</f>
        <v>3198411</v>
      </c>
      <c r="B401" s="51">
        <f>Table15[[#This Row],[Durata d''esercizio min. Doppie corse]]/(Cycle_max*60*24)</f>
        <v>63.460535714285712</v>
      </c>
      <c r="C401" s="49">
        <f>'240Nm 11mm 0.76m-min'!B110</f>
        <v>0.85599999999999998</v>
      </c>
      <c r="D401" s="24" t="str">
        <f>'240Nm 11mm 0.76m-min'!C110</f>
        <v>Tr16x4</v>
      </c>
      <c r="E401" s="24" t="str">
        <f>'240Nm 11mm 0.76m-min'!D110</f>
        <v>Tr</v>
      </c>
      <c r="F401" s="35">
        <f>'240Nm 11mm 0.76m-min'!E110</f>
        <v>16</v>
      </c>
      <c r="G401" s="14" t="e">
        <f>'240Nm 11mm 0.76m-min'!F110</f>
        <v>#N/A</v>
      </c>
      <c r="H401" s="41">
        <f>'240Nm 11mm 0.76m-min'!G110</f>
        <v>4</v>
      </c>
      <c r="I401" s="24" t="str">
        <f>'240Nm 11mm 0.76m-min'!H110</f>
        <v>R</v>
      </c>
      <c r="J401" s="35">
        <f>'240Nm 11mm 0.76m-min'!I110</f>
        <v>28</v>
      </c>
      <c r="K401" s="35">
        <f>'240Nm 11mm 0.76m-min'!J110</f>
        <v>35</v>
      </c>
      <c r="L401" s="25">
        <f>'240Nm 11mm 0.76m-min'!K110</f>
        <v>12.47</v>
      </c>
      <c r="M401" s="24" t="str">
        <f>'240Nm 11mm 0.76m-min'!L110</f>
        <v>Acciaio inox</v>
      </c>
      <c r="N401" s="25">
        <f>'240Nm 11mm 0.76m-min'!M110</f>
        <v>74.98</v>
      </c>
      <c r="O401" s="37">
        <f>'240Nm 11mm 0.76m-min'!N110</f>
        <v>240</v>
      </c>
      <c r="P401" s="41">
        <f>'240Nm 11mm 0.76m-min'!O110</f>
        <v>11</v>
      </c>
      <c r="Q401" s="46">
        <f>'240Nm 11mm 0.76m-min'!P110</f>
        <v>0.76049999999999995</v>
      </c>
      <c r="R401" s="14">
        <f>'240Nm 11mm 0.76m-min'!Q110</f>
        <v>192.5</v>
      </c>
      <c r="S401" s="26">
        <f>'240Nm 11mm 0.76m-min'!R110</f>
        <v>1</v>
      </c>
      <c r="T401" s="24"/>
      <c r="U401" s="24"/>
    </row>
    <row r="402" spans="1:21" hidden="1" x14ac:dyDescent="0.25">
      <c r="A402" s="24">
        <f>'80Nm 33mm 2.28m-min'!A109</f>
        <v>3193616</v>
      </c>
      <c r="B402" s="51">
        <f>Table15[[#This Row],[Durata d''esercizio min. Doppie corse]]/(Cycle_max*60*24)</f>
        <v>63.365396825396829</v>
      </c>
      <c r="C402" s="49">
        <f>'80Nm 33mm 2.28m-min'!B109</f>
        <v>0.42399999999999999</v>
      </c>
      <c r="D402" s="24" t="str">
        <f>'80Nm 33mm 2.28m-min'!C109</f>
        <v>Tr18x8P4</v>
      </c>
      <c r="E402" s="24" t="str">
        <f>'80Nm 33mm 2.28m-min'!D109</f>
        <v>Tr</v>
      </c>
      <c r="F402" s="35">
        <f>'80Nm 33mm 2.28m-min'!E109</f>
        <v>18</v>
      </c>
      <c r="G402" s="14">
        <f>'80Nm 33mm 2.28m-min'!F109</f>
        <v>8</v>
      </c>
      <c r="H402" s="41">
        <f>'80Nm 33mm 2.28m-min'!G109</f>
        <v>4</v>
      </c>
      <c r="I402" s="24" t="str">
        <f>'80Nm 33mm 2.28m-min'!H109</f>
        <v>R</v>
      </c>
      <c r="J402" s="35">
        <f>'80Nm 33mm 2.28m-min'!I109</f>
        <v>28</v>
      </c>
      <c r="K402" s="35">
        <f>'80Nm 33mm 2.28m-min'!J109</f>
        <v>35</v>
      </c>
      <c r="L402" s="25">
        <f>'80Nm 33mm 2.28m-min'!K109</f>
        <v>16.190000000000001</v>
      </c>
      <c r="M402" s="24" t="str">
        <f>'80Nm 33mm 2.28m-min'!L109</f>
        <v>Acciaio inox</v>
      </c>
      <c r="N402" s="25">
        <f>'80Nm 33mm 2.28m-min'!M109</f>
        <v>143.29</v>
      </c>
      <c r="O402" s="37">
        <f>'80Nm 33mm 2.28m-min'!N109</f>
        <v>80</v>
      </c>
      <c r="P402" s="41">
        <f>'80Nm 33mm 2.28m-min'!O109</f>
        <v>33</v>
      </c>
      <c r="Q402" s="46">
        <f>'80Nm 33mm 2.28m-min'!P109</f>
        <v>2.2810000000000001</v>
      </c>
      <c r="R402" s="14">
        <f>'80Nm 33mm 2.28m-min'!Q109</f>
        <v>577.5</v>
      </c>
      <c r="S402" s="26">
        <f>'80Nm 33mm 2.28m-min'!R109</f>
        <v>1</v>
      </c>
      <c r="T402" s="24"/>
      <c r="U402" s="24"/>
    </row>
    <row r="403" spans="1:21" hidden="1" x14ac:dyDescent="0.25">
      <c r="A403" s="24">
        <f>'120Nm 22mm 1.52m-min'!A111</f>
        <v>3193616</v>
      </c>
      <c r="B403" s="51">
        <f>Table15[[#This Row],[Durata d''esercizio min. Doppie corse]]/(Cycle_max*60*24)</f>
        <v>63.365396825396829</v>
      </c>
      <c r="C403" s="49">
        <f>'120Nm 22mm 1.52m-min'!B111</f>
        <v>0.60599999999999998</v>
      </c>
      <c r="D403" s="24" t="str">
        <f>'120Nm 22mm 1.52m-min'!C111</f>
        <v>Tr18x8P4</v>
      </c>
      <c r="E403" s="24" t="str">
        <f>'120Nm 22mm 1.52m-min'!D111</f>
        <v>Tr</v>
      </c>
      <c r="F403" s="35">
        <f>'120Nm 22mm 1.52m-min'!E111</f>
        <v>18</v>
      </c>
      <c r="G403" s="14">
        <f>'120Nm 22mm 1.52m-min'!F111</f>
        <v>8</v>
      </c>
      <c r="H403" s="41">
        <f>'120Nm 22mm 1.52m-min'!G111</f>
        <v>4</v>
      </c>
      <c r="I403" s="24" t="str">
        <f>'120Nm 22mm 1.52m-min'!H111</f>
        <v>R</v>
      </c>
      <c r="J403" s="35">
        <f>'120Nm 22mm 1.52m-min'!I111</f>
        <v>28</v>
      </c>
      <c r="K403" s="35">
        <f>'120Nm 22mm 1.52m-min'!J111</f>
        <v>35</v>
      </c>
      <c r="L403" s="25">
        <f>'120Nm 22mm 1.52m-min'!K111</f>
        <v>16.190000000000001</v>
      </c>
      <c r="M403" s="24" t="str">
        <f>'120Nm 22mm 1.52m-min'!L111</f>
        <v>Acciaio inox</v>
      </c>
      <c r="N403" s="25">
        <f>'120Nm 22mm 1.52m-min'!M111</f>
        <v>143.29</v>
      </c>
      <c r="O403" s="37">
        <f>'120Nm 22mm 1.52m-min'!N111</f>
        <v>120</v>
      </c>
      <c r="P403" s="41">
        <f>'120Nm 22mm 1.52m-min'!O111</f>
        <v>22</v>
      </c>
      <c r="Q403" s="46">
        <f>'120Nm 22mm 1.52m-min'!P111</f>
        <v>1.5209999999999999</v>
      </c>
      <c r="R403" s="14">
        <f>'120Nm 22mm 1.52m-min'!Q111</f>
        <v>385</v>
      </c>
      <c r="S403" s="26">
        <f>'120Nm 22mm 1.52m-min'!R111</f>
        <v>1</v>
      </c>
      <c r="T403" s="24"/>
      <c r="U403" s="24"/>
    </row>
    <row r="404" spans="1:21" hidden="1" x14ac:dyDescent="0.25">
      <c r="A404" s="24">
        <f>'240Nm 11mm 0.76m-min'!A111</f>
        <v>3193616</v>
      </c>
      <c r="B404" s="51">
        <f>Table15[[#This Row],[Durata d''esercizio min. Doppie corse]]/(Cycle_max*60*24)</f>
        <v>63.365396825396829</v>
      </c>
      <c r="C404" s="49">
        <f>'240Nm 11mm 0.76m-min'!B111</f>
        <v>1.151</v>
      </c>
      <c r="D404" s="24" t="str">
        <f>'240Nm 11mm 0.76m-min'!C111</f>
        <v>Tr18x8P4</v>
      </c>
      <c r="E404" s="24" t="str">
        <f>'240Nm 11mm 0.76m-min'!D111</f>
        <v>Tr</v>
      </c>
      <c r="F404" s="35">
        <f>'240Nm 11mm 0.76m-min'!E111</f>
        <v>18</v>
      </c>
      <c r="G404" s="14">
        <f>'240Nm 11mm 0.76m-min'!F111</f>
        <v>8</v>
      </c>
      <c r="H404" s="41">
        <f>'240Nm 11mm 0.76m-min'!G111</f>
        <v>4</v>
      </c>
      <c r="I404" s="24" t="str">
        <f>'240Nm 11mm 0.76m-min'!H111</f>
        <v>R</v>
      </c>
      <c r="J404" s="35">
        <f>'240Nm 11mm 0.76m-min'!I111</f>
        <v>28</v>
      </c>
      <c r="K404" s="35">
        <f>'240Nm 11mm 0.76m-min'!J111</f>
        <v>35</v>
      </c>
      <c r="L404" s="25">
        <f>'240Nm 11mm 0.76m-min'!K111</f>
        <v>16.190000000000001</v>
      </c>
      <c r="M404" s="24" t="str">
        <f>'240Nm 11mm 0.76m-min'!L111</f>
        <v>Acciaio inox</v>
      </c>
      <c r="N404" s="25">
        <f>'240Nm 11mm 0.76m-min'!M111</f>
        <v>143.29</v>
      </c>
      <c r="O404" s="37">
        <f>'240Nm 11mm 0.76m-min'!N111</f>
        <v>240</v>
      </c>
      <c r="P404" s="41">
        <f>'240Nm 11mm 0.76m-min'!O111</f>
        <v>11</v>
      </c>
      <c r="Q404" s="46">
        <f>'240Nm 11mm 0.76m-min'!P111</f>
        <v>0.76049999999999995</v>
      </c>
      <c r="R404" s="14">
        <f>'240Nm 11mm 0.76m-min'!Q111</f>
        <v>192.5</v>
      </c>
      <c r="S404" s="26">
        <f>'240Nm 11mm 0.76m-min'!R111</f>
        <v>1</v>
      </c>
      <c r="T404" s="24"/>
      <c r="U404" s="24"/>
    </row>
    <row r="405" spans="1:21" hidden="1" x14ac:dyDescent="0.25">
      <c r="A405" s="24">
        <f>'80Nm 33mm 2.28m-min'!A110</f>
        <v>3136506</v>
      </c>
      <c r="B405" s="51">
        <f>Table15[[#This Row],[Durata d''esercizio min. Doppie corse]]/(Cycle_max*60*24)</f>
        <v>62.232261904761906</v>
      </c>
      <c r="C405" s="49">
        <f>'80Nm 33mm 2.28m-min'!B110</f>
        <v>0.32500000000000001</v>
      </c>
      <c r="D405" s="24" t="str">
        <f>'80Nm 33mm 2.28m-min'!C110</f>
        <v>Tr16x4</v>
      </c>
      <c r="E405" s="24" t="str">
        <f>'80Nm 33mm 2.28m-min'!D110</f>
        <v>Tr</v>
      </c>
      <c r="F405" s="35">
        <f>'80Nm 33mm 2.28m-min'!E110</f>
        <v>16</v>
      </c>
      <c r="G405" s="14" t="e">
        <f>'80Nm 33mm 2.28m-min'!F110</f>
        <v>#N/A</v>
      </c>
      <c r="H405" s="41">
        <f>'80Nm 33mm 2.28m-min'!G110</f>
        <v>4</v>
      </c>
      <c r="I405" s="24" t="str">
        <f>'80Nm 33mm 2.28m-min'!H110</f>
        <v>J</v>
      </c>
      <c r="J405" s="35">
        <f>'80Nm 33mm 2.28m-min'!I110</f>
        <v>28</v>
      </c>
      <c r="K405" s="35">
        <f>'80Nm 33mm 2.28m-min'!J110</f>
        <v>35</v>
      </c>
      <c r="L405" s="25">
        <f>'80Nm 33mm 2.28m-min'!K110</f>
        <v>14.51</v>
      </c>
      <c r="M405" s="24" t="str">
        <f>'80Nm 33mm 2.28m-min'!L110</f>
        <v>Alluminio</v>
      </c>
      <c r="N405" s="25">
        <f>'80Nm 33mm 2.28m-min'!M110</f>
        <v>177.48</v>
      </c>
      <c r="O405" s="37">
        <f>'80Nm 33mm 2.28m-min'!N110</f>
        <v>80</v>
      </c>
      <c r="P405" s="41">
        <f>'80Nm 33mm 2.28m-min'!O110</f>
        <v>33</v>
      </c>
      <c r="Q405" s="46">
        <f>'80Nm 33mm 2.28m-min'!P110</f>
        <v>2.2810000000000001</v>
      </c>
      <c r="R405" s="14">
        <f>'80Nm 33mm 2.28m-min'!Q110</f>
        <v>577.5</v>
      </c>
      <c r="S405" s="26">
        <f>'80Nm 33mm 2.28m-min'!R110</f>
        <v>1</v>
      </c>
      <c r="T405" s="24"/>
      <c r="U405" s="24"/>
    </row>
    <row r="406" spans="1:21" hidden="1" x14ac:dyDescent="0.25">
      <c r="A406" s="24">
        <f>'120Nm 22mm 1.52m-min'!A112</f>
        <v>3136506</v>
      </c>
      <c r="B406" s="51">
        <f>Table15[[#This Row],[Durata d''esercizio min. Doppie corse]]/(Cycle_max*60*24)</f>
        <v>62.232261904761906</v>
      </c>
      <c r="C406" s="49">
        <f>'120Nm 22mm 1.52m-min'!B112</f>
        <v>0.45800000000000002</v>
      </c>
      <c r="D406" s="24" t="str">
        <f>'120Nm 22mm 1.52m-min'!C112</f>
        <v>Tr16x4</v>
      </c>
      <c r="E406" s="24" t="str">
        <f>'120Nm 22mm 1.52m-min'!D112</f>
        <v>Tr</v>
      </c>
      <c r="F406" s="35">
        <f>'120Nm 22mm 1.52m-min'!E112</f>
        <v>16</v>
      </c>
      <c r="G406" s="14" t="e">
        <f>'120Nm 22mm 1.52m-min'!F112</f>
        <v>#N/A</v>
      </c>
      <c r="H406" s="41">
        <f>'120Nm 22mm 1.52m-min'!G112</f>
        <v>4</v>
      </c>
      <c r="I406" s="24" t="str">
        <f>'120Nm 22mm 1.52m-min'!H112</f>
        <v>J</v>
      </c>
      <c r="J406" s="35">
        <f>'120Nm 22mm 1.52m-min'!I112</f>
        <v>28</v>
      </c>
      <c r="K406" s="35">
        <f>'120Nm 22mm 1.52m-min'!J112</f>
        <v>35</v>
      </c>
      <c r="L406" s="25">
        <f>'120Nm 22mm 1.52m-min'!K112</f>
        <v>14.51</v>
      </c>
      <c r="M406" s="24" t="str">
        <f>'120Nm 22mm 1.52m-min'!L112</f>
        <v>Alluminio</v>
      </c>
      <c r="N406" s="25">
        <f>'120Nm 22mm 1.52m-min'!M112</f>
        <v>177.48</v>
      </c>
      <c r="O406" s="37">
        <f>'120Nm 22mm 1.52m-min'!N112</f>
        <v>120</v>
      </c>
      <c r="P406" s="41">
        <f>'120Nm 22mm 1.52m-min'!O112</f>
        <v>22</v>
      </c>
      <c r="Q406" s="46">
        <f>'120Nm 22mm 1.52m-min'!P112</f>
        <v>1.5209999999999999</v>
      </c>
      <c r="R406" s="14">
        <f>'120Nm 22mm 1.52m-min'!Q112</f>
        <v>385</v>
      </c>
      <c r="S406" s="26">
        <f>'120Nm 22mm 1.52m-min'!R112</f>
        <v>1</v>
      </c>
      <c r="T406" s="24"/>
      <c r="U406" s="24"/>
    </row>
    <row r="407" spans="1:21" hidden="1" x14ac:dyDescent="0.25">
      <c r="A407" s="24">
        <f>'240Nm 11mm 0.76m-min'!A112</f>
        <v>3136506</v>
      </c>
      <c r="B407" s="51">
        <f>Table15[[#This Row],[Durata d''esercizio min. Doppie corse]]/(Cycle_max*60*24)</f>
        <v>62.232261904761906</v>
      </c>
      <c r="C407" s="49">
        <f>'240Nm 11mm 0.76m-min'!B112</f>
        <v>0.85599999999999998</v>
      </c>
      <c r="D407" s="24" t="str">
        <f>'240Nm 11mm 0.76m-min'!C112</f>
        <v>Tr16x4</v>
      </c>
      <c r="E407" s="24" t="str">
        <f>'240Nm 11mm 0.76m-min'!D112</f>
        <v>Tr</v>
      </c>
      <c r="F407" s="35">
        <f>'240Nm 11mm 0.76m-min'!E112</f>
        <v>16</v>
      </c>
      <c r="G407" s="14" t="e">
        <f>'240Nm 11mm 0.76m-min'!F112</f>
        <v>#N/A</v>
      </c>
      <c r="H407" s="41">
        <f>'240Nm 11mm 0.76m-min'!G112</f>
        <v>4</v>
      </c>
      <c r="I407" s="24" t="str">
        <f>'240Nm 11mm 0.76m-min'!H112</f>
        <v>J</v>
      </c>
      <c r="J407" s="35">
        <f>'240Nm 11mm 0.76m-min'!I112</f>
        <v>28</v>
      </c>
      <c r="K407" s="35">
        <f>'240Nm 11mm 0.76m-min'!J112</f>
        <v>35</v>
      </c>
      <c r="L407" s="25">
        <f>'240Nm 11mm 0.76m-min'!K112</f>
        <v>14.51</v>
      </c>
      <c r="M407" s="24" t="str">
        <f>'240Nm 11mm 0.76m-min'!L112</f>
        <v>Alluminio</v>
      </c>
      <c r="N407" s="25">
        <f>'240Nm 11mm 0.76m-min'!M112</f>
        <v>177.48</v>
      </c>
      <c r="O407" s="37">
        <f>'240Nm 11mm 0.76m-min'!N112</f>
        <v>240</v>
      </c>
      <c r="P407" s="41">
        <f>'240Nm 11mm 0.76m-min'!O112</f>
        <v>11</v>
      </c>
      <c r="Q407" s="46">
        <f>'240Nm 11mm 0.76m-min'!P112</f>
        <v>0.76049999999999995</v>
      </c>
      <c r="R407" s="14">
        <f>'240Nm 11mm 0.76m-min'!Q112</f>
        <v>192.5</v>
      </c>
      <c r="S407" s="26">
        <f>'240Nm 11mm 0.76m-min'!R112</f>
        <v>1</v>
      </c>
      <c r="T407" s="24"/>
      <c r="U407" s="24"/>
    </row>
    <row r="408" spans="1:21" hidden="1" x14ac:dyDescent="0.25">
      <c r="A408" s="24">
        <f>'80Nm 33mm 2.28m-min'!A111</f>
        <v>3006332</v>
      </c>
      <c r="B408" s="51">
        <f>Table15[[#This Row],[Durata d''esercizio min. Doppie corse]]/(Cycle_max*60*24)</f>
        <v>59.649444444444441</v>
      </c>
      <c r="C408" s="49">
        <f>'80Nm 33mm 2.28m-min'!B111</f>
        <v>0.47199999999999998</v>
      </c>
      <c r="D408" s="24" t="str">
        <f>'80Nm 33mm 2.28m-min'!C111</f>
        <v>Ds12x15</v>
      </c>
      <c r="E408" s="24" t="str">
        <f>'80Nm 33mm 2.28m-min'!D111</f>
        <v>Ds</v>
      </c>
      <c r="F408" s="35">
        <f>'80Nm 33mm 2.28m-min'!E111</f>
        <v>12</v>
      </c>
      <c r="G408" s="14" t="e">
        <f>'80Nm 33mm 2.28m-min'!F111</f>
        <v>#N/A</v>
      </c>
      <c r="H408" s="41">
        <f>'80Nm 33mm 2.28m-min'!G111</f>
        <v>15</v>
      </c>
      <c r="I408" s="24" t="str">
        <f>'80Nm 33mm 2.28m-min'!H111</f>
        <v>J</v>
      </c>
      <c r="J408" s="35">
        <f>'80Nm 33mm 2.28m-min'!I111</f>
        <v>28</v>
      </c>
      <c r="K408" s="35">
        <f>'80Nm 33mm 2.28m-min'!J111</f>
        <v>35</v>
      </c>
      <c r="L408" s="25" t="str">
        <f>'80Nm 33mm 2.28m-min'!K111</f>
        <v>Su richiesta</v>
      </c>
      <c r="M408" s="24" t="str">
        <f>'80Nm 33mm 2.28m-min'!L111</f>
        <v>Acciaio inox</v>
      </c>
      <c r="N408" s="25" t="str">
        <f>'80Nm 33mm 2.28m-min'!M111</f>
        <v>Su richiesta</v>
      </c>
      <c r="O408" s="37">
        <f>'80Nm 33mm 2.28m-min'!N111</f>
        <v>80</v>
      </c>
      <c r="P408" s="41">
        <f>'80Nm 33mm 2.28m-min'!O111</f>
        <v>33</v>
      </c>
      <c r="Q408" s="46">
        <f>'80Nm 33mm 2.28m-min'!P111</f>
        <v>2.2810000000000001</v>
      </c>
      <c r="R408" s="14">
        <f>'80Nm 33mm 2.28m-min'!Q111</f>
        <v>154</v>
      </c>
      <c r="S408" s="26">
        <f>'80Nm 33mm 2.28m-min'!R111</f>
        <v>1</v>
      </c>
      <c r="T408" s="24"/>
      <c r="U408" s="24"/>
    </row>
    <row r="409" spans="1:21" hidden="1" x14ac:dyDescent="0.25">
      <c r="A409" s="24">
        <f>'120Nm 22mm 1.52m-min'!A113</f>
        <v>3006332</v>
      </c>
      <c r="B409" s="51">
        <f>Table15[[#This Row],[Durata d''esercizio min. Doppie corse]]/(Cycle_max*60*24)</f>
        <v>59.649444444444441</v>
      </c>
      <c r="C409" s="49">
        <f>'120Nm 22mm 1.52m-min'!B113</f>
        <v>0.67700000000000005</v>
      </c>
      <c r="D409" s="24" t="str">
        <f>'120Nm 22mm 1.52m-min'!C113</f>
        <v>Ds12x15</v>
      </c>
      <c r="E409" s="24" t="str">
        <f>'120Nm 22mm 1.52m-min'!D113</f>
        <v>Ds</v>
      </c>
      <c r="F409" s="35">
        <f>'120Nm 22mm 1.52m-min'!E113</f>
        <v>12</v>
      </c>
      <c r="G409" s="14" t="e">
        <f>'120Nm 22mm 1.52m-min'!F113</f>
        <v>#N/A</v>
      </c>
      <c r="H409" s="41">
        <f>'120Nm 22mm 1.52m-min'!G113</f>
        <v>15</v>
      </c>
      <c r="I409" s="24" t="str">
        <f>'120Nm 22mm 1.52m-min'!H113</f>
        <v>J</v>
      </c>
      <c r="J409" s="35">
        <f>'120Nm 22mm 1.52m-min'!I113</f>
        <v>28</v>
      </c>
      <c r="K409" s="35">
        <f>'120Nm 22mm 1.52m-min'!J113</f>
        <v>35</v>
      </c>
      <c r="L409" s="25" t="str">
        <f>'120Nm 22mm 1.52m-min'!K113</f>
        <v>Su richiesta</v>
      </c>
      <c r="M409" s="24" t="str">
        <f>'120Nm 22mm 1.52m-min'!L113</f>
        <v>Acciaio inox</v>
      </c>
      <c r="N409" s="25" t="str">
        <f>'120Nm 22mm 1.52m-min'!M113</f>
        <v>Su richiesta</v>
      </c>
      <c r="O409" s="37">
        <f>'120Nm 22mm 1.52m-min'!N113</f>
        <v>120</v>
      </c>
      <c r="P409" s="41">
        <f>'120Nm 22mm 1.52m-min'!O113</f>
        <v>22</v>
      </c>
      <c r="Q409" s="46">
        <f>'120Nm 22mm 1.52m-min'!P113</f>
        <v>1.5209999999999999</v>
      </c>
      <c r="R409" s="14">
        <f>'120Nm 22mm 1.52m-min'!Q113</f>
        <v>102.66666666666667</v>
      </c>
      <c r="S409" s="26">
        <f>'120Nm 22mm 1.52m-min'!R113</f>
        <v>1</v>
      </c>
      <c r="T409" s="24"/>
      <c r="U409" s="24"/>
    </row>
    <row r="410" spans="1:21" hidden="1" x14ac:dyDescent="0.25">
      <c r="A410" s="24">
        <f>'240Nm 11mm 0.76m-min'!A113</f>
        <v>3006332</v>
      </c>
      <c r="B410" s="51">
        <f>Table15[[#This Row],[Durata d''esercizio min. Doppie corse]]/(Cycle_max*60*24)</f>
        <v>59.649444444444441</v>
      </c>
      <c r="C410" s="49">
        <f>'240Nm 11mm 0.76m-min'!B113</f>
        <v>1.2949999999999999</v>
      </c>
      <c r="D410" s="24" t="str">
        <f>'240Nm 11mm 0.76m-min'!C113</f>
        <v>Ds12x15</v>
      </c>
      <c r="E410" s="24" t="str">
        <f>'240Nm 11mm 0.76m-min'!D113</f>
        <v>Ds</v>
      </c>
      <c r="F410" s="35">
        <f>'240Nm 11mm 0.76m-min'!E113</f>
        <v>12</v>
      </c>
      <c r="G410" s="14" t="e">
        <f>'240Nm 11mm 0.76m-min'!F113</f>
        <v>#N/A</v>
      </c>
      <c r="H410" s="41">
        <f>'240Nm 11mm 0.76m-min'!G113</f>
        <v>15</v>
      </c>
      <c r="I410" s="24" t="str">
        <f>'240Nm 11mm 0.76m-min'!H113</f>
        <v>J</v>
      </c>
      <c r="J410" s="35">
        <f>'240Nm 11mm 0.76m-min'!I113</f>
        <v>28</v>
      </c>
      <c r="K410" s="35">
        <f>'240Nm 11mm 0.76m-min'!J113</f>
        <v>35</v>
      </c>
      <c r="L410" s="25" t="str">
        <f>'240Nm 11mm 0.76m-min'!K113</f>
        <v>Su richiesta</v>
      </c>
      <c r="M410" s="24" t="str">
        <f>'240Nm 11mm 0.76m-min'!L113</f>
        <v>Acciaio inox</v>
      </c>
      <c r="N410" s="25" t="str">
        <f>'240Nm 11mm 0.76m-min'!M113</f>
        <v>Su richiesta</v>
      </c>
      <c r="O410" s="37">
        <f>'240Nm 11mm 0.76m-min'!N113</f>
        <v>240</v>
      </c>
      <c r="P410" s="41">
        <f>'240Nm 11mm 0.76m-min'!O113</f>
        <v>11</v>
      </c>
      <c r="Q410" s="46">
        <f>'240Nm 11mm 0.76m-min'!P113</f>
        <v>0.76049999999999995</v>
      </c>
      <c r="R410" s="14">
        <f>'240Nm 11mm 0.76m-min'!Q113</f>
        <v>51.333333333333336</v>
      </c>
      <c r="S410" s="26">
        <f>'240Nm 11mm 0.76m-min'!R113</f>
        <v>1</v>
      </c>
      <c r="T410" s="24"/>
      <c r="U410" s="24"/>
    </row>
    <row r="411" spans="1:21" hidden="1" x14ac:dyDescent="0.25">
      <c r="A411" s="24">
        <f>'80Nm 33mm 2.28m-min'!A112</f>
        <v>2991745</v>
      </c>
      <c r="B411" s="51">
        <f>Table15[[#This Row],[Durata d''esercizio min. Doppie corse]]/(Cycle_max*60*24)</f>
        <v>59.360019841269839</v>
      </c>
      <c r="C411" s="49">
        <f>'80Nm 33mm 2.28m-min'!B112</f>
        <v>0.32500000000000001</v>
      </c>
      <c r="D411" s="24" t="str">
        <f>'80Nm 33mm 2.28m-min'!C112</f>
        <v>Tr16x4</v>
      </c>
      <c r="E411" s="24" t="str">
        <f>'80Nm 33mm 2.28m-min'!D112</f>
        <v>Tr</v>
      </c>
      <c r="F411" s="35">
        <f>'80Nm 33mm 2.28m-min'!E112</f>
        <v>16</v>
      </c>
      <c r="G411" s="14" t="e">
        <f>'80Nm 33mm 2.28m-min'!F112</f>
        <v>#N/A</v>
      </c>
      <c r="H411" s="41">
        <f>'80Nm 33mm 2.28m-min'!G112</f>
        <v>4</v>
      </c>
      <c r="I411" s="24" t="str">
        <f>'80Nm 33mm 2.28m-min'!H112</f>
        <v>W300</v>
      </c>
      <c r="J411" s="35">
        <f>'80Nm 33mm 2.28m-min'!I112</f>
        <v>28</v>
      </c>
      <c r="K411" s="35">
        <f>'80Nm 33mm 2.28m-min'!J112</f>
        <v>35</v>
      </c>
      <c r="L411" s="25">
        <f>'80Nm 33mm 2.28m-min'!K112</f>
        <v>17.68</v>
      </c>
      <c r="M411" s="24" t="str">
        <f>'80Nm 33mm 2.28m-min'!L112</f>
        <v>Alluminio</v>
      </c>
      <c r="N411" s="25">
        <f>'80Nm 33mm 2.28m-min'!M112</f>
        <v>177.48</v>
      </c>
      <c r="O411" s="37">
        <f>'80Nm 33mm 2.28m-min'!N112</f>
        <v>80</v>
      </c>
      <c r="P411" s="41">
        <f>'80Nm 33mm 2.28m-min'!O112</f>
        <v>33</v>
      </c>
      <c r="Q411" s="46">
        <f>'80Nm 33mm 2.28m-min'!P112</f>
        <v>2.2810000000000001</v>
      </c>
      <c r="R411" s="14">
        <f>'80Nm 33mm 2.28m-min'!Q112</f>
        <v>577.5</v>
      </c>
      <c r="S411" s="26">
        <f>'80Nm 33mm 2.28m-min'!R112</f>
        <v>1</v>
      </c>
      <c r="T411" s="24"/>
      <c r="U411" s="24"/>
    </row>
    <row r="412" spans="1:21" hidden="1" x14ac:dyDescent="0.25">
      <c r="A412" s="24">
        <f>'120Nm 22mm 1.52m-min'!A114</f>
        <v>2991745</v>
      </c>
      <c r="B412" s="51">
        <f>Table15[[#This Row],[Durata d''esercizio min. Doppie corse]]/(Cycle_max*60*24)</f>
        <v>59.360019841269839</v>
      </c>
      <c r="C412" s="49">
        <f>'120Nm 22mm 1.52m-min'!B114</f>
        <v>0.45800000000000002</v>
      </c>
      <c r="D412" s="24" t="str">
        <f>'120Nm 22mm 1.52m-min'!C114</f>
        <v>Tr16x4</v>
      </c>
      <c r="E412" s="24" t="str">
        <f>'120Nm 22mm 1.52m-min'!D114</f>
        <v>Tr</v>
      </c>
      <c r="F412" s="35">
        <f>'120Nm 22mm 1.52m-min'!E114</f>
        <v>16</v>
      </c>
      <c r="G412" s="14" t="e">
        <f>'120Nm 22mm 1.52m-min'!F114</f>
        <v>#N/A</v>
      </c>
      <c r="H412" s="41">
        <f>'120Nm 22mm 1.52m-min'!G114</f>
        <v>4</v>
      </c>
      <c r="I412" s="24" t="str">
        <f>'120Nm 22mm 1.52m-min'!H114</f>
        <v>W300</v>
      </c>
      <c r="J412" s="35">
        <f>'120Nm 22mm 1.52m-min'!I114</f>
        <v>28</v>
      </c>
      <c r="K412" s="35">
        <f>'120Nm 22mm 1.52m-min'!J114</f>
        <v>35</v>
      </c>
      <c r="L412" s="25">
        <f>'120Nm 22mm 1.52m-min'!K114</f>
        <v>17.68</v>
      </c>
      <c r="M412" s="24" t="str">
        <f>'120Nm 22mm 1.52m-min'!L114</f>
        <v>Alluminio</v>
      </c>
      <c r="N412" s="25">
        <f>'120Nm 22mm 1.52m-min'!M114</f>
        <v>177.48</v>
      </c>
      <c r="O412" s="37">
        <f>'120Nm 22mm 1.52m-min'!N114</f>
        <v>120</v>
      </c>
      <c r="P412" s="41">
        <f>'120Nm 22mm 1.52m-min'!O114</f>
        <v>22</v>
      </c>
      <c r="Q412" s="46">
        <f>'120Nm 22mm 1.52m-min'!P114</f>
        <v>1.5209999999999999</v>
      </c>
      <c r="R412" s="14">
        <f>'120Nm 22mm 1.52m-min'!Q114</f>
        <v>385</v>
      </c>
      <c r="S412" s="26">
        <f>'120Nm 22mm 1.52m-min'!R114</f>
        <v>1</v>
      </c>
      <c r="T412" s="24"/>
      <c r="U412" s="24"/>
    </row>
    <row r="413" spans="1:21" hidden="1" x14ac:dyDescent="0.25">
      <c r="A413" s="24">
        <f>'240Nm 11mm 0.76m-min'!A114</f>
        <v>2991745</v>
      </c>
      <c r="B413" s="51">
        <f>Table15[[#This Row],[Durata d''esercizio min. Doppie corse]]/(Cycle_max*60*24)</f>
        <v>59.360019841269839</v>
      </c>
      <c r="C413" s="49">
        <f>'240Nm 11mm 0.76m-min'!B114</f>
        <v>0.85599999999999998</v>
      </c>
      <c r="D413" s="24" t="str">
        <f>'240Nm 11mm 0.76m-min'!C114</f>
        <v>Tr16x4</v>
      </c>
      <c r="E413" s="24" t="str">
        <f>'240Nm 11mm 0.76m-min'!D114</f>
        <v>Tr</v>
      </c>
      <c r="F413" s="35">
        <f>'240Nm 11mm 0.76m-min'!E114</f>
        <v>16</v>
      </c>
      <c r="G413" s="14" t="e">
        <f>'240Nm 11mm 0.76m-min'!F114</f>
        <v>#N/A</v>
      </c>
      <c r="H413" s="41">
        <f>'240Nm 11mm 0.76m-min'!G114</f>
        <v>4</v>
      </c>
      <c r="I413" s="24" t="str">
        <f>'240Nm 11mm 0.76m-min'!H114</f>
        <v>W300</v>
      </c>
      <c r="J413" s="35">
        <f>'240Nm 11mm 0.76m-min'!I114</f>
        <v>28</v>
      </c>
      <c r="K413" s="35">
        <f>'240Nm 11mm 0.76m-min'!J114</f>
        <v>35</v>
      </c>
      <c r="L413" s="25">
        <f>'240Nm 11mm 0.76m-min'!K114</f>
        <v>17.68</v>
      </c>
      <c r="M413" s="24" t="str">
        <f>'240Nm 11mm 0.76m-min'!L114</f>
        <v>Alluminio</v>
      </c>
      <c r="N413" s="25">
        <f>'240Nm 11mm 0.76m-min'!M114</f>
        <v>177.48</v>
      </c>
      <c r="O413" s="37">
        <f>'240Nm 11mm 0.76m-min'!N114</f>
        <v>240</v>
      </c>
      <c r="P413" s="41">
        <f>'240Nm 11mm 0.76m-min'!O114</f>
        <v>11</v>
      </c>
      <c r="Q413" s="46">
        <f>'240Nm 11mm 0.76m-min'!P114</f>
        <v>0.76049999999999995</v>
      </c>
      <c r="R413" s="14">
        <f>'240Nm 11mm 0.76m-min'!Q114</f>
        <v>192.5</v>
      </c>
      <c r="S413" s="26">
        <f>'240Nm 11mm 0.76m-min'!R114</f>
        <v>1</v>
      </c>
      <c r="T413" s="24"/>
      <c r="U413" s="24"/>
    </row>
    <row r="414" spans="1:21" hidden="1" x14ac:dyDescent="0.25">
      <c r="A414" s="24">
        <f>'80Nm 33mm 2.28m-min'!A113</f>
        <v>2976481</v>
      </c>
      <c r="B414" s="51">
        <f>Table15[[#This Row],[Durata d''esercizio min. Doppie corse]]/(Cycle_max*60*24)</f>
        <v>59.057162698412696</v>
      </c>
      <c r="C414" s="49">
        <f>'80Nm 33mm 2.28m-min'!B113</f>
        <v>0.28699999999999998</v>
      </c>
      <c r="D414" s="24" t="str">
        <f>'80Nm 33mm 2.28m-min'!C113</f>
        <v>Tr14x4</v>
      </c>
      <c r="E414" s="24" t="str">
        <f>'80Nm 33mm 2.28m-min'!D113</f>
        <v>Tr</v>
      </c>
      <c r="F414" s="35">
        <f>'80Nm 33mm 2.28m-min'!E113</f>
        <v>14</v>
      </c>
      <c r="G414" s="14" t="e">
        <f>'80Nm 33mm 2.28m-min'!F113</f>
        <v>#N/A</v>
      </c>
      <c r="H414" s="41">
        <f>'80Nm 33mm 2.28m-min'!G113</f>
        <v>4</v>
      </c>
      <c r="I414" s="24" t="str">
        <f>'80Nm 33mm 2.28m-min'!H113</f>
        <v>J</v>
      </c>
      <c r="J414" s="35">
        <f>'80Nm 33mm 2.28m-min'!I113</f>
        <v>28</v>
      </c>
      <c r="K414" s="35">
        <f>'80Nm 33mm 2.28m-min'!J113</f>
        <v>35</v>
      </c>
      <c r="L414" s="25">
        <f>'80Nm 33mm 2.28m-min'!K113</f>
        <v>14.51</v>
      </c>
      <c r="M414" s="24" t="str">
        <f>'80Nm 33mm 2.28m-min'!L113</f>
        <v>Acciaio inox</v>
      </c>
      <c r="N414" s="25">
        <f>'80Nm 33mm 2.28m-min'!M113</f>
        <v>76.59</v>
      </c>
      <c r="O414" s="37">
        <f>'80Nm 33mm 2.28m-min'!N113</f>
        <v>80</v>
      </c>
      <c r="P414" s="41">
        <f>'80Nm 33mm 2.28m-min'!O113</f>
        <v>33</v>
      </c>
      <c r="Q414" s="46">
        <f>'80Nm 33mm 2.28m-min'!P113</f>
        <v>2.2810000000000001</v>
      </c>
      <c r="R414" s="14">
        <f>'80Nm 33mm 2.28m-min'!Q113</f>
        <v>577.5</v>
      </c>
      <c r="S414" s="26">
        <f>'80Nm 33mm 2.28m-min'!R113</f>
        <v>1</v>
      </c>
      <c r="T414" s="24"/>
      <c r="U414" s="24"/>
    </row>
    <row r="415" spans="1:21" hidden="1" x14ac:dyDescent="0.25">
      <c r="A415" s="24">
        <f>'120Nm 22mm 1.52m-min'!A115</f>
        <v>2976481</v>
      </c>
      <c r="B415" s="51">
        <f>Table15[[#This Row],[Durata d''esercizio min. Doppie corse]]/(Cycle_max*60*24)</f>
        <v>59.057162698412696</v>
      </c>
      <c r="C415" s="49">
        <f>'120Nm 22mm 1.52m-min'!B115</f>
        <v>0.40100000000000002</v>
      </c>
      <c r="D415" s="24" t="str">
        <f>'120Nm 22mm 1.52m-min'!C115</f>
        <v>Tr14x4</v>
      </c>
      <c r="E415" s="24" t="str">
        <f>'120Nm 22mm 1.52m-min'!D115</f>
        <v>Tr</v>
      </c>
      <c r="F415" s="35">
        <f>'120Nm 22mm 1.52m-min'!E115</f>
        <v>14</v>
      </c>
      <c r="G415" s="14" t="e">
        <f>'120Nm 22mm 1.52m-min'!F115</f>
        <v>#N/A</v>
      </c>
      <c r="H415" s="41">
        <f>'120Nm 22mm 1.52m-min'!G115</f>
        <v>4</v>
      </c>
      <c r="I415" s="24" t="str">
        <f>'120Nm 22mm 1.52m-min'!H115</f>
        <v>J</v>
      </c>
      <c r="J415" s="35">
        <f>'120Nm 22mm 1.52m-min'!I115</f>
        <v>28</v>
      </c>
      <c r="K415" s="35">
        <f>'120Nm 22mm 1.52m-min'!J115</f>
        <v>35</v>
      </c>
      <c r="L415" s="25">
        <f>'120Nm 22mm 1.52m-min'!K115</f>
        <v>14.51</v>
      </c>
      <c r="M415" s="24" t="str">
        <f>'120Nm 22mm 1.52m-min'!L115</f>
        <v>Acciaio inox</v>
      </c>
      <c r="N415" s="25">
        <f>'120Nm 22mm 1.52m-min'!M115</f>
        <v>76.59</v>
      </c>
      <c r="O415" s="37">
        <f>'120Nm 22mm 1.52m-min'!N115</f>
        <v>120</v>
      </c>
      <c r="P415" s="41">
        <f>'120Nm 22mm 1.52m-min'!O115</f>
        <v>22</v>
      </c>
      <c r="Q415" s="46">
        <f>'120Nm 22mm 1.52m-min'!P115</f>
        <v>1.5209999999999999</v>
      </c>
      <c r="R415" s="14">
        <f>'120Nm 22mm 1.52m-min'!Q115</f>
        <v>385</v>
      </c>
      <c r="S415" s="26">
        <f>'120Nm 22mm 1.52m-min'!R115</f>
        <v>1</v>
      </c>
      <c r="T415" s="24"/>
      <c r="U415" s="24"/>
    </row>
    <row r="416" spans="1:21" hidden="1" x14ac:dyDescent="0.25">
      <c r="A416" s="24">
        <f>'240Nm 11mm 0.76m-min'!A115</f>
        <v>2976481</v>
      </c>
      <c r="B416" s="51">
        <f>Table15[[#This Row],[Durata d''esercizio min. Doppie corse]]/(Cycle_max*60*24)</f>
        <v>59.057162698412696</v>
      </c>
      <c r="C416" s="49">
        <f>'240Nm 11mm 0.76m-min'!B115</f>
        <v>0.74199999999999999</v>
      </c>
      <c r="D416" s="24" t="str">
        <f>'240Nm 11mm 0.76m-min'!C115</f>
        <v>Tr14x4</v>
      </c>
      <c r="E416" s="24" t="str">
        <f>'240Nm 11mm 0.76m-min'!D115</f>
        <v>Tr</v>
      </c>
      <c r="F416" s="35">
        <f>'240Nm 11mm 0.76m-min'!E115</f>
        <v>14</v>
      </c>
      <c r="G416" s="14" t="e">
        <f>'240Nm 11mm 0.76m-min'!F115</f>
        <v>#N/A</v>
      </c>
      <c r="H416" s="41">
        <f>'240Nm 11mm 0.76m-min'!G115</f>
        <v>4</v>
      </c>
      <c r="I416" s="24" t="str">
        <f>'240Nm 11mm 0.76m-min'!H115</f>
        <v>J</v>
      </c>
      <c r="J416" s="35">
        <f>'240Nm 11mm 0.76m-min'!I115</f>
        <v>28</v>
      </c>
      <c r="K416" s="35">
        <f>'240Nm 11mm 0.76m-min'!J115</f>
        <v>35</v>
      </c>
      <c r="L416" s="25">
        <f>'240Nm 11mm 0.76m-min'!K115</f>
        <v>14.51</v>
      </c>
      <c r="M416" s="24" t="str">
        <f>'240Nm 11mm 0.76m-min'!L115</f>
        <v>Acciaio inox</v>
      </c>
      <c r="N416" s="25">
        <f>'240Nm 11mm 0.76m-min'!M115</f>
        <v>76.59</v>
      </c>
      <c r="O416" s="37">
        <f>'240Nm 11mm 0.76m-min'!N115</f>
        <v>240</v>
      </c>
      <c r="P416" s="41">
        <f>'240Nm 11mm 0.76m-min'!O115</f>
        <v>11</v>
      </c>
      <c r="Q416" s="46">
        <f>'240Nm 11mm 0.76m-min'!P115</f>
        <v>0.76049999999999995</v>
      </c>
      <c r="R416" s="14">
        <f>'240Nm 11mm 0.76m-min'!Q115</f>
        <v>192.5</v>
      </c>
      <c r="S416" s="26">
        <f>'240Nm 11mm 0.76m-min'!R115</f>
        <v>1</v>
      </c>
      <c r="T416" s="24"/>
      <c r="U416" s="24"/>
    </row>
    <row r="417" spans="1:21" hidden="1" x14ac:dyDescent="0.25">
      <c r="A417" s="24">
        <f>'80Nm 33mm 2.28m-min'!A114</f>
        <v>2972018</v>
      </c>
      <c r="B417" s="51">
        <f>Table15[[#This Row],[Durata d''esercizio min. Doppie corse]]/(Cycle_max*60*24)</f>
        <v>58.968611111111109</v>
      </c>
      <c r="C417" s="49">
        <f>'80Nm 33mm 2.28m-min'!B114</f>
        <v>0.40400000000000003</v>
      </c>
      <c r="D417" s="24" t="str">
        <f>'80Nm 33mm 2.28m-min'!C114</f>
        <v>Tr16x8P4</v>
      </c>
      <c r="E417" s="24" t="str">
        <f>'80Nm 33mm 2.28m-min'!D114</f>
        <v>Tr</v>
      </c>
      <c r="F417" s="35">
        <f>'80Nm 33mm 2.28m-min'!E114</f>
        <v>16</v>
      </c>
      <c r="G417" s="14">
        <f>'80Nm 33mm 2.28m-min'!F114</f>
        <v>8</v>
      </c>
      <c r="H417" s="41">
        <f>'80Nm 33mm 2.28m-min'!G114</f>
        <v>4</v>
      </c>
      <c r="I417" s="24" t="str">
        <f>'80Nm 33mm 2.28m-min'!H114</f>
        <v>J</v>
      </c>
      <c r="J417" s="35">
        <f>'80Nm 33mm 2.28m-min'!I114</f>
        <v>28</v>
      </c>
      <c r="K417" s="35">
        <f>'80Nm 33mm 2.28m-min'!J114</f>
        <v>35</v>
      </c>
      <c r="L417" s="25">
        <f>'80Nm 33mm 2.28m-min'!K114</f>
        <v>15.66</v>
      </c>
      <c r="M417" s="24" t="str">
        <f>'80Nm 33mm 2.28m-min'!L114</f>
        <v>Acciaio inox</v>
      </c>
      <c r="N417" s="25">
        <f>'80Nm 33mm 2.28m-min'!M114</f>
        <v>99.59</v>
      </c>
      <c r="O417" s="37">
        <f>'80Nm 33mm 2.28m-min'!N114</f>
        <v>80</v>
      </c>
      <c r="P417" s="41">
        <f>'80Nm 33mm 2.28m-min'!O114</f>
        <v>33</v>
      </c>
      <c r="Q417" s="46">
        <f>'80Nm 33mm 2.28m-min'!P114</f>
        <v>2.2810000000000001</v>
      </c>
      <c r="R417" s="14">
        <f>'80Nm 33mm 2.28m-min'!Q114</f>
        <v>577.5</v>
      </c>
      <c r="S417" s="26">
        <f>'80Nm 33mm 2.28m-min'!R114</f>
        <v>1</v>
      </c>
      <c r="T417" s="24"/>
      <c r="U417" s="24"/>
    </row>
    <row r="418" spans="1:21" hidden="1" x14ac:dyDescent="0.25">
      <c r="A418" s="24">
        <f>'120Nm 22mm 1.52m-min'!A116</f>
        <v>2972018</v>
      </c>
      <c r="B418" s="51">
        <f>Table15[[#This Row],[Durata d''esercizio min. Doppie corse]]/(Cycle_max*60*24)</f>
        <v>58.968611111111109</v>
      </c>
      <c r="C418" s="49">
        <f>'120Nm 22mm 1.52m-min'!B116</f>
        <v>0.57599999999999996</v>
      </c>
      <c r="D418" s="24" t="str">
        <f>'120Nm 22mm 1.52m-min'!C116</f>
        <v>Tr16x8P4</v>
      </c>
      <c r="E418" s="24" t="str">
        <f>'120Nm 22mm 1.52m-min'!D116</f>
        <v>Tr</v>
      </c>
      <c r="F418" s="35">
        <f>'120Nm 22mm 1.52m-min'!E116</f>
        <v>16</v>
      </c>
      <c r="G418" s="14">
        <f>'120Nm 22mm 1.52m-min'!F116</f>
        <v>8</v>
      </c>
      <c r="H418" s="41">
        <f>'120Nm 22mm 1.52m-min'!G116</f>
        <v>4</v>
      </c>
      <c r="I418" s="24" t="str">
        <f>'120Nm 22mm 1.52m-min'!H116</f>
        <v>J</v>
      </c>
      <c r="J418" s="35">
        <f>'120Nm 22mm 1.52m-min'!I116</f>
        <v>28</v>
      </c>
      <c r="K418" s="35">
        <f>'120Nm 22mm 1.52m-min'!J116</f>
        <v>35</v>
      </c>
      <c r="L418" s="25">
        <f>'120Nm 22mm 1.52m-min'!K116</f>
        <v>15.66</v>
      </c>
      <c r="M418" s="24" t="str">
        <f>'120Nm 22mm 1.52m-min'!L116</f>
        <v>Acciaio inox</v>
      </c>
      <c r="N418" s="25">
        <f>'120Nm 22mm 1.52m-min'!M116</f>
        <v>99.59</v>
      </c>
      <c r="O418" s="37">
        <f>'120Nm 22mm 1.52m-min'!N116</f>
        <v>120</v>
      </c>
      <c r="P418" s="41">
        <f>'120Nm 22mm 1.52m-min'!O116</f>
        <v>22</v>
      </c>
      <c r="Q418" s="46">
        <f>'120Nm 22mm 1.52m-min'!P116</f>
        <v>1.5209999999999999</v>
      </c>
      <c r="R418" s="14">
        <f>'120Nm 22mm 1.52m-min'!Q116</f>
        <v>385</v>
      </c>
      <c r="S418" s="26">
        <f>'120Nm 22mm 1.52m-min'!R116</f>
        <v>1</v>
      </c>
      <c r="T418" s="24"/>
      <c r="U418" s="24"/>
    </row>
    <row r="419" spans="1:21" hidden="1" x14ac:dyDescent="0.25">
      <c r="A419" s="24">
        <f>'240Nm 11mm 0.76m-min'!A116</f>
        <v>2972018</v>
      </c>
      <c r="B419" s="51">
        <f>Table15[[#This Row],[Durata d''esercizio min. Doppie corse]]/(Cycle_max*60*24)</f>
        <v>58.968611111111109</v>
      </c>
      <c r="C419" s="49">
        <f>'240Nm 11mm 0.76m-min'!B116</f>
        <v>1.0920000000000001</v>
      </c>
      <c r="D419" s="24" t="str">
        <f>'240Nm 11mm 0.76m-min'!C116</f>
        <v>Tr16x8P4</v>
      </c>
      <c r="E419" s="24" t="str">
        <f>'240Nm 11mm 0.76m-min'!D116</f>
        <v>Tr</v>
      </c>
      <c r="F419" s="35">
        <f>'240Nm 11mm 0.76m-min'!E116</f>
        <v>16</v>
      </c>
      <c r="G419" s="14">
        <f>'240Nm 11mm 0.76m-min'!F116</f>
        <v>8</v>
      </c>
      <c r="H419" s="41">
        <f>'240Nm 11mm 0.76m-min'!G116</f>
        <v>4</v>
      </c>
      <c r="I419" s="24" t="str">
        <f>'240Nm 11mm 0.76m-min'!H116</f>
        <v>J</v>
      </c>
      <c r="J419" s="35">
        <f>'240Nm 11mm 0.76m-min'!I116</f>
        <v>28</v>
      </c>
      <c r="K419" s="35">
        <f>'240Nm 11mm 0.76m-min'!J116</f>
        <v>35</v>
      </c>
      <c r="L419" s="25">
        <f>'240Nm 11mm 0.76m-min'!K116</f>
        <v>15.66</v>
      </c>
      <c r="M419" s="24" t="str">
        <f>'240Nm 11mm 0.76m-min'!L116</f>
        <v>Acciaio inox</v>
      </c>
      <c r="N419" s="25">
        <f>'240Nm 11mm 0.76m-min'!M116</f>
        <v>99.59</v>
      </c>
      <c r="O419" s="37">
        <f>'240Nm 11mm 0.76m-min'!N116</f>
        <v>240</v>
      </c>
      <c r="P419" s="41">
        <f>'240Nm 11mm 0.76m-min'!O116</f>
        <v>11</v>
      </c>
      <c r="Q419" s="46">
        <f>'240Nm 11mm 0.76m-min'!P116</f>
        <v>0.76049999999999995</v>
      </c>
      <c r="R419" s="14">
        <f>'240Nm 11mm 0.76m-min'!Q116</f>
        <v>192.5</v>
      </c>
      <c r="S419" s="26">
        <f>'240Nm 11mm 0.76m-min'!R116</f>
        <v>1</v>
      </c>
      <c r="T419" s="24"/>
      <c r="U419" s="24"/>
    </row>
    <row r="420" spans="1:21" hidden="1" x14ac:dyDescent="0.25">
      <c r="A420" s="24">
        <f>'80Nm 33mm 2.28m-min'!A115</f>
        <v>2902439</v>
      </c>
      <c r="B420" s="51">
        <f>Table15[[#This Row],[Durata d''esercizio min. Doppie corse]]/(Cycle_max*60*24)</f>
        <v>57.588075396825396</v>
      </c>
      <c r="C420" s="49">
        <f>'80Nm 33mm 2.28m-min'!B115</f>
        <v>0.32500000000000001</v>
      </c>
      <c r="D420" s="24" t="str">
        <f>'80Nm 33mm 2.28m-min'!C115</f>
        <v>Tr16x4</v>
      </c>
      <c r="E420" s="24" t="str">
        <f>'80Nm 33mm 2.28m-min'!D115</f>
        <v>Tr</v>
      </c>
      <c r="F420" s="35">
        <f>'80Nm 33mm 2.28m-min'!E115</f>
        <v>16</v>
      </c>
      <c r="G420" s="14" t="e">
        <f>'80Nm 33mm 2.28m-min'!F115</f>
        <v>#N/A</v>
      </c>
      <c r="H420" s="41">
        <f>'80Nm 33mm 2.28m-min'!G115</f>
        <v>4</v>
      </c>
      <c r="I420" s="24" t="str">
        <f>'80Nm 33mm 2.28m-min'!H115</f>
        <v>R</v>
      </c>
      <c r="J420" s="35">
        <f>'80Nm 33mm 2.28m-min'!I115</f>
        <v>28</v>
      </c>
      <c r="K420" s="35">
        <f>'80Nm 33mm 2.28m-min'!J115</f>
        <v>35</v>
      </c>
      <c r="L420" s="25">
        <f>'80Nm 33mm 2.28m-min'!K115</f>
        <v>12.47</v>
      </c>
      <c r="M420" s="24" t="str">
        <f>'80Nm 33mm 2.28m-min'!L115</f>
        <v>Alluminio</v>
      </c>
      <c r="N420" s="25">
        <f>'80Nm 33mm 2.28m-min'!M115</f>
        <v>177.48</v>
      </c>
      <c r="O420" s="37">
        <f>'80Nm 33mm 2.28m-min'!N115</f>
        <v>80</v>
      </c>
      <c r="P420" s="41">
        <f>'80Nm 33mm 2.28m-min'!O115</f>
        <v>33</v>
      </c>
      <c r="Q420" s="46">
        <f>'80Nm 33mm 2.28m-min'!P115</f>
        <v>2.2810000000000001</v>
      </c>
      <c r="R420" s="14">
        <f>'80Nm 33mm 2.28m-min'!Q115</f>
        <v>577.5</v>
      </c>
      <c r="S420" s="26">
        <f>'80Nm 33mm 2.28m-min'!R115</f>
        <v>1</v>
      </c>
      <c r="T420" s="24"/>
      <c r="U420" s="24"/>
    </row>
    <row r="421" spans="1:21" hidden="1" x14ac:dyDescent="0.25">
      <c r="A421" s="24">
        <f>'120Nm 22mm 1.52m-min'!A117</f>
        <v>2902439</v>
      </c>
      <c r="B421" s="51">
        <f>Table15[[#This Row],[Durata d''esercizio min. Doppie corse]]/(Cycle_max*60*24)</f>
        <v>57.588075396825396</v>
      </c>
      <c r="C421" s="49">
        <f>'120Nm 22mm 1.52m-min'!B117</f>
        <v>0.45800000000000002</v>
      </c>
      <c r="D421" s="24" t="str">
        <f>'120Nm 22mm 1.52m-min'!C117</f>
        <v>Tr16x4</v>
      </c>
      <c r="E421" s="24" t="str">
        <f>'120Nm 22mm 1.52m-min'!D117</f>
        <v>Tr</v>
      </c>
      <c r="F421" s="35">
        <f>'120Nm 22mm 1.52m-min'!E117</f>
        <v>16</v>
      </c>
      <c r="G421" s="14" t="e">
        <f>'120Nm 22mm 1.52m-min'!F117</f>
        <v>#N/A</v>
      </c>
      <c r="H421" s="41">
        <f>'120Nm 22mm 1.52m-min'!G117</f>
        <v>4</v>
      </c>
      <c r="I421" s="24" t="str">
        <f>'120Nm 22mm 1.52m-min'!H117</f>
        <v>R</v>
      </c>
      <c r="J421" s="35">
        <f>'120Nm 22mm 1.52m-min'!I117</f>
        <v>28</v>
      </c>
      <c r="K421" s="35">
        <f>'120Nm 22mm 1.52m-min'!J117</f>
        <v>35</v>
      </c>
      <c r="L421" s="25">
        <f>'120Nm 22mm 1.52m-min'!K117</f>
        <v>12.47</v>
      </c>
      <c r="M421" s="24" t="str">
        <f>'120Nm 22mm 1.52m-min'!L117</f>
        <v>Alluminio</v>
      </c>
      <c r="N421" s="25">
        <f>'120Nm 22mm 1.52m-min'!M117</f>
        <v>177.48</v>
      </c>
      <c r="O421" s="37">
        <f>'120Nm 22mm 1.52m-min'!N117</f>
        <v>120</v>
      </c>
      <c r="P421" s="41">
        <f>'120Nm 22mm 1.52m-min'!O117</f>
        <v>22</v>
      </c>
      <c r="Q421" s="46">
        <f>'120Nm 22mm 1.52m-min'!P117</f>
        <v>1.5209999999999999</v>
      </c>
      <c r="R421" s="14">
        <f>'120Nm 22mm 1.52m-min'!Q117</f>
        <v>385</v>
      </c>
      <c r="S421" s="26">
        <f>'120Nm 22mm 1.52m-min'!R117</f>
        <v>1</v>
      </c>
      <c r="T421" s="24"/>
      <c r="U421" s="24"/>
    </row>
    <row r="422" spans="1:21" hidden="1" x14ac:dyDescent="0.25">
      <c r="A422" s="24">
        <f>'240Nm 11mm 0.76m-min'!A117</f>
        <v>2902439</v>
      </c>
      <c r="B422" s="51">
        <f>Table15[[#This Row],[Durata d''esercizio min. Doppie corse]]/(Cycle_max*60*24)</f>
        <v>57.588075396825396</v>
      </c>
      <c r="C422" s="49">
        <f>'240Nm 11mm 0.76m-min'!B117</f>
        <v>0.85599999999999998</v>
      </c>
      <c r="D422" s="24" t="str">
        <f>'240Nm 11mm 0.76m-min'!C117</f>
        <v>Tr16x4</v>
      </c>
      <c r="E422" s="24" t="str">
        <f>'240Nm 11mm 0.76m-min'!D117</f>
        <v>Tr</v>
      </c>
      <c r="F422" s="35">
        <f>'240Nm 11mm 0.76m-min'!E117</f>
        <v>16</v>
      </c>
      <c r="G422" s="14" t="e">
        <f>'240Nm 11mm 0.76m-min'!F117</f>
        <v>#N/A</v>
      </c>
      <c r="H422" s="41">
        <f>'240Nm 11mm 0.76m-min'!G117</f>
        <v>4</v>
      </c>
      <c r="I422" s="24" t="str">
        <f>'240Nm 11mm 0.76m-min'!H117</f>
        <v>R</v>
      </c>
      <c r="J422" s="35">
        <f>'240Nm 11mm 0.76m-min'!I117</f>
        <v>28</v>
      </c>
      <c r="K422" s="35">
        <f>'240Nm 11mm 0.76m-min'!J117</f>
        <v>35</v>
      </c>
      <c r="L422" s="25">
        <f>'240Nm 11mm 0.76m-min'!K117</f>
        <v>12.47</v>
      </c>
      <c r="M422" s="24" t="str">
        <f>'240Nm 11mm 0.76m-min'!L117</f>
        <v>Alluminio</v>
      </c>
      <c r="N422" s="25">
        <f>'240Nm 11mm 0.76m-min'!M117</f>
        <v>177.48</v>
      </c>
      <c r="O422" s="37">
        <f>'240Nm 11mm 0.76m-min'!N117</f>
        <v>240</v>
      </c>
      <c r="P422" s="41">
        <f>'240Nm 11mm 0.76m-min'!O117</f>
        <v>11</v>
      </c>
      <c r="Q422" s="46">
        <f>'240Nm 11mm 0.76m-min'!P117</f>
        <v>0.76049999999999995</v>
      </c>
      <c r="R422" s="14">
        <f>'240Nm 11mm 0.76m-min'!Q117</f>
        <v>192.5</v>
      </c>
      <c r="S422" s="26">
        <f>'240Nm 11mm 0.76m-min'!R117</f>
        <v>1</v>
      </c>
      <c r="T422" s="24"/>
      <c r="U422" s="24"/>
    </row>
    <row r="423" spans="1:21" hidden="1" x14ac:dyDescent="0.25">
      <c r="A423" s="24">
        <f>'80Nm 33mm 2.28m-min'!A116</f>
        <v>2834743</v>
      </c>
      <c r="B423" s="51">
        <f>Table15[[#This Row],[Durata d''esercizio min. Doppie corse]]/(Cycle_max*60*24)</f>
        <v>56.244900793650793</v>
      </c>
      <c r="C423" s="49">
        <f>'80Nm 33mm 2.28m-min'!B116</f>
        <v>0.28699999999999998</v>
      </c>
      <c r="D423" s="24" t="str">
        <f>'80Nm 33mm 2.28m-min'!C116</f>
        <v>Tr14x4</v>
      </c>
      <c r="E423" s="24" t="str">
        <f>'80Nm 33mm 2.28m-min'!D116</f>
        <v>Tr</v>
      </c>
      <c r="F423" s="35">
        <f>'80Nm 33mm 2.28m-min'!E116</f>
        <v>14</v>
      </c>
      <c r="G423" s="14" t="e">
        <f>'80Nm 33mm 2.28m-min'!F116</f>
        <v>#N/A</v>
      </c>
      <c r="H423" s="41">
        <f>'80Nm 33mm 2.28m-min'!G116</f>
        <v>4</v>
      </c>
      <c r="I423" s="24" t="str">
        <f>'80Nm 33mm 2.28m-min'!H116</f>
        <v>W300</v>
      </c>
      <c r="J423" s="35">
        <f>'80Nm 33mm 2.28m-min'!I116</f>
        <v>28</v>
      </c>
      <c r="K423" s="35">
        <f>'80Nm 33mm 2.28m-min'!J116</f>
        <v>35</v>
      </c>
      <c r="L423" s="25">
        <f>'80Nm 33mm 2.28m-min'!K116</f>
        <v>17.68</v>
      </c>
      <c r="M423" s="24" t="str">
        <f>'80Nm 33mm 2.28m-min'!L116</f>
        <v>Acciaio inox</v>
      </c>
      <c r="N423" s="25">
        <f>'80Nm 33mm 2.28m-min'!M116</f>
        <v>76.59</v>
      </c>
      <c r="O423" s="37">
        <f>'80Nm 33mm 2.28m-min'!N116</f>
        <v>80</v>
      </c>
      <c r="P423" s="41">
        <f>'80Nm 33mm 2.28m-min'!O116</f>
        <v>33</v>
      </c>
      <c r="Q423" s="46">
        <f>'80Nm 33mm 2.28m-min'!P116</f>
        <v>2.2810000000000001</v>
      </c>
      <c r="R423" s="14">
        <f>'80Nm 33mm 2.28m-min'!Q116</f>
        <v>577.5</v>
      </c>
      <c r="S423" s="26">
        <f>'80Nm 33mm 2.28m-min'!R116</f>
        <v>1</v>
      </c>
      <c r="T423" s="24"/>
      <c r="U423" s="24"/>
    </row>
    <row r="424" spans="1:21" hidden="1" x14ac:dyDescent="0.25">
      <c r="A424" s="24">
        <f>'120Nm 22mm 1.52m-min'!A118</f>
        <v>2834743</v>
      </c>
      <c r="B424" s="51">
        <f>Table15[[#This Row],[Durata d''esercizio min. Doppie corse]]/(Cycle_max*60*24)</f>
        <v>56.244900793650793</v>
      </c>
      <c r="C424" s="49">
        <f>'120Nm 22mm 1.52m-min'!B118</f>
        <v>0.40100000000000002</v>
      </c>
      <c r="D424" s="24" t="str">
        <f>'120Nm 22mm 1.52m-min'!C118</f>
        <v>Tr14x4</v>
      </c>
      <c r="E424" s="24" t="str">
        <f>'120Nm 22mm 1.52m-min'!D118</f>
        <v>Tr</v>
      </c>
      <c r="F424" s="35">
        <f>'120Nm 22mm 1.52m-min'!E118</f>
        <v>14</v>
      </c>
      <c r="G424" s="14" t="e">
        <f>'120Nm 22mm 1.52m-min'!F118</f>
        <v>#N/A</v>
      </c>
      <c r="H424" s="41">
        <f>'120Nm 22mm 1.52m-min'!G118</f>
        <v>4</v>
      </c>
      <c r="I424" s="24" t="str">
        <f>'120Nm 22mm 1.52m-min'!H118</f>
        <v>W300</v>
      </c>
      <c r="J424" s="35">
        <f>'120Nm 22mm 1.52m-min'!I118</f>
        <v>28</v>
      </c>
      <c r="K424" s="35">
        <f>'120Nm 22mm 1.52m-min'!J118</f>
        <v>35</v>
      </c>
      <c r="L424" s="25">
        <f>'120Nm 22mm 1.52m-min'!K118</f>
        <v>17.68</v>
      </c>
      <c r="M424" s="24" t="str">
        <f>'120Nm 22mm 1.52m-min'!L118</f>
        <v>Acciaio inox</v>
      </c>
      <c r="N424" s="25">
        <f>'120Nm 22mm 1.52m-min'!M118</f>
        <v>76.59</v>
      </c>
      <c r="O424" s="37">
        <f>'120Nm 22mm 1.52m-min'!N118</f>
        <v>120</v>
      </c>
      <c r="P424" s="41">
        <f>'120Nm 22mm 1.52m-min'!O118</f>
        <v>22</v>
      </c>
      <c r="Q424" s="46">
        <f>'120Nm 22mm 1.52m-min'!P118</f>
        <v>1.5209999999999999</v>
      </c>
      <c r="R424" s="14">
        <f>'120Nm 22mm 1.52m-min'!Q118</f>
        <v>385</v>
      </c>
      <c r="S424" s="26">
        <f>'120Nm 22mm 1.52m-min'!R118</f>
        <v>1</v>
      </c>
      <c r="T424" s="24"/>
      <c r="U424" s="24"/>
    </row>
    <row r="425" spans="1:21" hidden="1" x14ac:dyDescent="0.25">
      <c r="A425" s="24">
        <f>'240Nm 11mm 0.76m-min'!A118</f>
        <v>2834743</v>
      </c>
      <c r="B425" s="51">
        <f>Table15[[#This Row],[Durata d''esercizio min. Doppie corse]]/(Cycle_max*60*24)</f>
        <v>56.244900793650793</v>
      </c>
      <c r="C425" s="49">
        <f>'240Nm 11mm 0.76m-min'!B118</f>
        <v>0.74199999999999999</v>
      </c>
      <c r="D425" s="24" t="str">
        <f>'240Nm 11mm 0.76m-min'!C118</f>
        <v>Tr14x4</v>
      </c>
      <c r="E425" s="24" t="str">
        <f>'240Nm 11mm 0.76m-min'!D118</f>
        <v>Tr</v>
      </c>
      <c r="F425" s="35">
        <f>'240Nm 11mm 0.76m-min'!E118</f>
        <v>14</v>
      </c>
      <c r="G425" s="14" t="e">
        <f>'240Nm 11mm 0.76m-min'!F118</f>
        <v>#N/A</v>
      </c>
      <c r="H425" s="41">
        <f>'240Nm 11mm 0.76m-min'!G118</f>
        <v>4</v>
      </c>
      <c r="I425" s="24" t="str">
        <f>'240Nm 11mm 0.76m-min'!H118</f>
        <v>W300</v>
      </c>
      <c r="J425" s="35">
        <f>'240Nm 11mm 0.76m-min'!I118</f>
        <v>28</v>
      </c>
      <c r="K425" s="35">
        <f>'240Nm 11mm 0.76m-min'!J118</f>
        <v>35</v>
      </c>
      <c r="L425" s="25">
        <f>'240Nm 11mm 0.76m-min'!K118</f>
        <v>17.68</v>
      </c>
      <c r="M425" s="24" t="str">
        <f>'240Nm 11mm 0.76m-min'!L118</f>
        <v>Acciaio inox</v>
      </c>
      <c r="N425" s="25">
        <f>'240Nm 11mm 0.76m-min'!M118</f>
        <v>76.59</v>
      </c>
      <c r="O425" s="37">
        <f>'240Nm 11mm 0.76m-min'!N118</f>
        <v>240</v>
      </c>
      <c r="P425" s="41">
        <f>'240Nm 11mm 0.76m-min'!O118</f>
        <v>11</v>
      </c>
      <c r="Q425" s="46">
        <f>'240Nm 11mm 0.76m-min'!P118</f>
        <v>0.76049999999999995</v>
      </c>
      <c r="R425" s="14">
        <f>'240Nm 11mm 0.76m-min'!Q118</f>
        <v>192.5</v>
      </c>
      <c r="S425" s="26">
        <f>'240Nm 11mm 0.76m-min'!R118</f>
        <v>1</v>
      </c>
      <c r="T425" s="24"/>
      <c r="U425" s="24"/>
    </row>
    <row r="426" spans="1:21" hidden="1" x14ac:dyDescent="0.25">
      <c r="A426" s="24">
        <f>'80Nm 33mm 2.28m-min'!A117</f>
        <v>2830493</v>
      </c>
      <c r="B426" s="51">
        <f>Table15[[#This Row],[Durata d''esercizio min. Doppie corse]]/(Cycle_max*60*24)</f>
        <v>56.160575396825394</v>
      </c>
      <c r="C426" s="49">
        <f>'80Nm 33mm 2.28m-min'!B117</f>
        <v>0.40400000000000003</v>
      </c>
      <c r="D426" s="24" t="str">
        <f>'80Nm 33mm 2.28m-min'!C117</f>
        <v>Tr16x8P4</v>
      </c>
      <c r="E426" s="24" t="str">
        <f>'80Nm 33mm 2.28m-min'!D117</f>
        <v>Tr</v>
      </c>
      <c r="F426" s="35">
        <f>'80Nm 33mm 2.28m-min'!E117</f>
        <v>16</v>
      </c>
      <c r="G426" s="14">
        <f>'80Nm 33mm 2.28m-min'!F117</f>
        <v>8</v>
      </c>
      <c r="H426" s="41">
        <f>'80Nm 33mm 2.28m-min'!G117</f>
        <v>4</v>
      </c>
      <c r="I426" s="24" t="str">
        <f>'80Nm 33mm 2.28m-min'!H117</f>
        <v>W300</v>
      </c>
      <c r="J426" s="35">
        <f>'80Nm 33mm 2.28m-min'!I117</f>
        <v>28</v>
      </c>
      <c r="K426" s="35">
        <f>'80Nm 33mm 2.28m-min'!J117</f>
        <v>35</v>
      </c>
      <c r="L426" s="25">
        <f>'80Nm 33mm 2.28m-min'!K117</f>
        <v>18.96</v>
      </c>
      <c r="M426" s="24" t="str">
        <f>'80Nm 33mm 2.28m-min'!L117</f>
        <v>Acciaio inox</v>
      </c>
      <c r="N426" s="25">
        <f>'80Nm 33mm 2.28m-min'!M117</f>
        <v>99.59</v>
      </c>
      <c r="O426" s="37">
        <f>'80Nm 33mm 2.28m-min'!N117</f>
        <v>80</v>
      </c>
      <c r="P426" s="41">
        <f>'80Nm 33mm 2.28m-min'!O117</f>
        <v>33</v>
      </c>
      <c r="Q426" s="46">
        <f>'80Nm 33mm 2.28m-min'!P117</f>
        <v>2.2810000000000001</v>
      </c>
      <c r="R426" s="14">
        <f>'80Nm 33mm 2.28m-min'!Q117</f>
        <v>577.5</v>
      </c>
      <c r="S426" s="26">
        <f>'80Nm 33mm 2.28m-min'!R117</f>
        <v>1</v>
      </c>
      <c r="T426" s="24"/>
      <c r="U426" s="24"/>
    </row>
    <row r="427" spans="1:21" hidden="1" x14ac:dyDescent="0.25">
      <c r="A427" s="24">
        <f>'120Nm 22mm 1.52m-min'!A119</f>
        <v>2830493</v>
      </c>
      <c r="B427" s="51">
        <f>Table15[[#This Row],[Durata d''esercizio min. Doppie corse]]/(Cycle_max*60*24)</f>
        <v>56.160575396825394</v>
      </c>
      <c r="C427" s="49">
        <f>'120Nm 22mm 1.52m-min'!B119</f>
        <v>0.57599999999999996</v>
      </c>
      <c r="D427" s="24" t="str">
        <f>'120Nm 22mm 1.52m-min'!C119</f>
        <v>Tr16x8P4</v>
      </c>
      <c r="E427" s="24" t="str">
        <f>'120Nm 22mm 1.52m-min'!D119</f>
        <v>Tr</v>
      </c>
      <c r="F427" s="35">
        <f>'120Nm 22mm 1.52m-min'!E119</f>
        <v>16</v>
      </c>
      <c r="G427" s="14">
        <f>'120Nm 22mm 1.52m-min'!F119</f>
        <v>8</v>
      </c>
      <c r="H427" s="41">
        <f>'120Nm 22mm 1.52m-min'!G119</f>
        <v>4</v>
      </c>
      <c r="I427" s="24" t="str">
        <f>'120Nm 22mm 1.52m-min'!H119</f>
        <v>W300</v>
      </c>
      <c r="J427" s="35">
        <f>'120Nm 22mm 1.52m-min'!I119</f>
        <v>28</v>
      </c>
      <c r="K427" s="35">
        <f>'120Nm 22mm 1.52m-min'!J119</f>
        <v>35</v>
      </c>
      <c r="L427" s="25">
        <f>'120Nm 22mm 1.52m-min'!K119</f>
        <v>18.96</v>
      </c>
      <c r="M427" s="24" t="str">
        <f>'120Nm 22mm 1.52m-min'!L119</f>
        <v>Acciaio inox</v>
      </c>
      <c r="N427" s="25">
        <f>'120Nm 22mm 1.52m-min'!M119</f>
        <v>99.59</v>
      </c>
      <c r="O427" s="37">
        <f>'120Nm 22mm 1.52m-min'!N119</f>
        <v>120</v>
      </c>
      <c r="P427" s="41">
        <f>'120Nm 22mm 1.52m-min'!O119</f>
        <v>22</v>
      </c>
      <c r="Q427" s="46">
        <f>'120Nm 22mm 1.52m-min'!P119</f>
        <v>1.5209999999999999</v>
      </c>
      <c r="R427" s="14">
        <f>'120Nm 22mm 1.52m-min'!Q119</f>
        <v>385</v>
      </c>
      <c r="S427" s="26">
        <f>'120Nm 22mm 1.52m-min'!R119</f>
        <v>1</v>
      </c>
      <c r="T427" s="24"/>
      <c r="U427" s="24"/>
    </row>
    <row r="428" spans="1:21" hidden="1" x14ac:dyDescent="0.25">
      <c r="A428" s="24">
        <f>'240Nm 11mm 0.76m-min'!A119</f>
        <v>2830493</v>
      </c>
      <c r="B428" s="51">
        <f>Table15[[#This Row],[Durata d''esercizio min. Doppie corse]]/(Cycle_max*60*24)</f>
        <v>56.160575396825394</v>
      </c>
      <c r="C428" s="49">
        <f>'240Nm 11mm 0.76m-min'!B119</f>
        <v>1.0920000000000001</v>
      </c>
      <c r="D428" s="24" t="str">
        <f>'240Nm 11mm 0.76m-min'!C119</f>
        <v>Tr16x8P4</v>
      </c>
      <c r="E428" s="24" t="str">
        <f>'240Nm 11mm 0.76m-min'!D119</f>
        <v>Tr</v>
      </c>
      <c r="F428" s="35">
        <f>'240Nm 11mm 0.76m-min'!E119</f>
        <v>16</v>
      </c>
      <c r="G428" s="14">
        <f>'240Nm 11mm 0.76m-min'!F119</f>
        <v>8</v>
      </c>
      <c r="H428" s="41">
        <f>'240Nm 11mm 0.76m-min'!G119</f>
        <v>4</v>
      </c>
      <c r="I428" s="24" t="str">
        <f>'240Nm 11mm 0.76m-min'!H119</f>
        <v>W300</v>
      </c>
      <c r="J428" s="35">
        <f>'240Nm 11mm 0.76m-min'!I119</f>
        <v>28</v>
      </c>
      <c r="K428" s="35">
        <f>'240Nm 11mm 0.76m-min'!J119</f>
        <v>35</v>
      </c>
      <c r="L428" s="25">
        <f>'240Nm 11mm 0.76m-min'!K119</f>
        <v>18.96</v>
      </c>
      <c r="M428" s="24" t="str">
        <f>'240Nm 11mm 0.76m-min'!L119</f>
        <v>Acciaio inox</v>
      </c>
      <c r="N428" s="25">
        <f>'240Nm 11mm 0.76m-min'!M119</f>
        <v>99.59</v>
      </c>
      <c r="O428" s="37">
        <f>'240Nm 11mm 0.76m-min'!N119</f>
        <v>240</v>
      </c>
      <c r="P428" s="41">
        <f>'240Nm 11mm 0.76m-min'!O119</f>
        <v>11</v>
      </c>
      <c r="Q428" s="46">
        <f>'240Nm 11mm 0.76m-min'!P119</f>
        <v>0.76049999999999995</v>
      </c>
      <c r="R428" s="14">
        <f>'240Nm 11mm 0.76m-min'!Q119</f>
        <v>192.5</v>
      </c>
      <c r="S428" s="26">
        <f>'240Nm 11mm 0.76m-min'!R119</f>
        <v>1</v>
      </c>
      <c r="T428" s="24"/>
      <c r="U428" s="24"/>
    </row>
    <row r="429" spans="1:21" hidden="1" x14ac:dyDescent="0.25">
      <c r="A429" s="24">
        <f>'80Nm 33mm 2.28m-min'!A118</f>
        <v>2778049</v>
      </c>
      <c r="B429" s="51">
        <f>Table15[[#This Row],[Durata d''esercizio min. Doppie corse]]/(Cycle_max*60*24)</f>
        <v>55.120019841269844</v>
      </c>
      <c r="C429" s="49">
        <f>'80Nm 33mm 2.28m-min'!B118</f>
        <v>0.36299999999999999</v>
      </c>
      <c r="D429" s="24" t="str">
        <f>'80Nm 33mm 2.28m-min'!C118</f>
        <v>Tr18x4</v>
      </c>
      <c r="E429" s="24" t="str">
        <f>'80Nm 33mm 2.28m-min'!D118</f>
        <v>Tr</v>
      </c>
      <c r="F429" s="35">
        <f>'80Nm 33mm 2.28m-min'!E118</f>
        <v>18</v>
      </c>
      <c r="G429" s="14" t="e">
        <f>'80Nm 33mm 2.28m-min'!F118</f>
        <v>#N/A</v>
      </c>
      <c r="H429" s="41">
        <f>'80Nm 33mm 2.28m-min'!G118</f>
        <v>4</v>
      </c>
      <c r="I429" s="24" t="str">
        <f>'80Nm 33mm 2.28m-min'!H118</f>
        <v>J</v>
      </c>
      <c r="J429" s="35">
        <f>'80Nm 33mm 2.28m-min'!I118</f>
        <v>28</v>
      </c>
      <c r="K429" s="35">
        <f>'80Nm 33mm 2.28m-min'!J118</f>
        <v>35</v>
      </c>
      <c r="L429" s="25">
        <f>'80Nm 33mm 2.28m-min'!K118</f>
        <v>13.36</v>
      </c>
      <c r="M429" s="24" t="str">
        <f>'80Nm 33mm 2.28m-min'!L118</f>
        <v>Acciaio C15</v>
      </c>
      <c r="N429" s="25">
        <f>'80Nm 33mm 2.28m-min'!M118</f>
        <v>25.99</v>
      </c>
      <c r="O429" s="37">
        <f>'80Nm 33mm 2.28m-min'!N118</f>
        <v>80</v>
      </c>
      <c r="P429" s="41">
        <f>'80Nm 33mm 2.28m-min'!O118</f>
        <v>33</v>
      </c>
      <c r="Q429" s="46">
        <f>'80Nm 33mm 2.28m-min'!P118</f>
        <v>2.2810000000000001</v>
      </c>
      <c r="R429" s="14">
        <f>'80Nm 33mm 2.28m-min'!Q118</f>
        <v>577.5</v>
      </c>
      <c r="S429" s="26">
        <f>'80Nm 33mm 2.28m-min'!R118</f>
        <v>1</v>
      </c>
      <c r="T429" s="24"/>
      <c r="U429" s="24"/>
    </row>
    <row r="430" spans="1:21" hidden="1" x14ac:dyDescent="0.25">
      <c r="A430" s="24">
        <f>'120Nm 22mm 1.52m-min'!A120</f>
        <v>2778049</v>
      </c>
      <c r="B430" s="51">
        <f>Table15[[#This Row],[Durata d''esercizio min. Doppie corse]]/(Cycle_max*60*24)</f>
        <v>55.120019841269844</v>
      </c>
      <c r="C430" s="49">
        <f>'120Nm 22mm 1.52m-min'!B120</f>
        <v>0.51500000000000001</v>
      </c>
      <c r="D430" s="24" t="str">
        <f>'120Nm 22mm 1.52m-min'!C120</f>
        <v>Tr18x4</v>
      </c>
      <c r="E430" s="24" t="str">
        <f>'120Nm 22mm 1.52m-min'!D120</f>
        <v>Tr</v>
      </c>
      <c r="F430" s="35">
        <f>'120Nm 22mm 1.52m-min'!E120</f>
        <v>18</v>
      </c>
      <c r="G430" s="14" t="e">
        <f>'120Nm 22mm 1.52m-min'!F120</f>
        <v>#N/A</v>
      </c>
      <c r="H430" s="41">
        <f>'120Nm 22mm 1.52m-min'!G120</f>
        <v>4</v>
      </c>
      <c r="I430" s="24" t="str">
        <f>'120Nm 22mm 1.52m-min'!H120</f>
        <v>J</v>
      </c>
      <c r="J430" s="35">
        <f>'120Nm 22mm 1.52m-min'!I120</f>
        <v>28</v>
      </c>
      <c r="K430" s="35">
        <f>'120Nm 22mm 1.52m-min'!J120</f>
        <v>35</v>
      </c>
      <c r="L430" s="25">
        <f>'120Nm 22mm 1.52m-min'!K120</f>
        <v>13.36</v>
      </c>
      <c r="M430" s="24" t="str">
        <f>'120Nm 22mm 1.52m-min'!L120</f>
        <v>Acciaio C15</v>
      </c>
      <c r="N430" s="25">
        <f>'120Nm 22mm 1.52m-min'!M120</f>
        <v>25.99</v>
      </c>
      <c r="O430" s="37">
        <f>'120Nm 22mm 1.52m-min'!N120</f>
        <v>120</v>
      </c>
      <c r="P430" s="41">
        <f>'120Nm 22mm 1.52m-min'!O120</f>
        <v>22</v>
      </c>
      <c r="Q430" s="46">
        <f>'120Nm 22mm 1.52m-min'!P120</f>
        <v>1.5209999999999999</v>
      </c>
      <c r="R430" s="14">
        <f>'120Nm 22mm 1.52m-min'!Q120</f>
        <v>385</v>
      </c>
      <c r="S430" s="26">
        <f>'120Nm 22mm 1.52m-min'!R120</f>
        <v>1</v>
      </c>
      <c r="T430" s="24"/>
      <c r="U430" s="24"/>
    </row>
    <row r="431" spans="1:21" hidden="1" x14ac:dyDescent="0.25">
      <c r="A431" s="24">
        <f>'240Nm 11mm 0.76m-min'!A120</f>
        <v>2778049</v>
      </c>
      <c r="B431" s="51">
        <f>Table15[[#This Row],[Durata d''esercizio min. Doppie corse]]/(Cycle_max*60*24)</f>
        <v>55.120019841269844</v>
      </c>
      <c r="C431" s="49">
        <f>'240Nm 11mm 0.76m-min'!B120</f>
        <v>0.96899999999999997</v>
      </c>
      <c r="D431" s="24" t="str">
        <f>'240Nm 11mm 0.76m-min'!C120</f>
        <v>Tr18x4</v>
      </c>
      <c r="E431" s="24" t="str">
        <f>'240Nm 11mm 0.76m-min'!D120</f>
        <v>Tr</v>
      </c>
      <c r="F431" s="35">
        <f>'240Nm 11mm 0.76m-min'!E120</f>
        <v>18</v>
      </c>
      <c r="G431" s="14" t="e">
        <f>'240Nm 11mm 0.76m-min'!F120</f>
        <v>#N/A</v>
      </c>
      <c r="H431" s="41">
        <f>'240Nm 11mm 0.76m-min'!G120</f>
        <v>4</v>
      </c>
      <c r="I431" s="24" t="str">
        <f>'240Nm 11mm 0.76m-min'!H120</f>
        <v>J</v>
      </c>
      <c r="J431" s="35">
        <f>'240Nm 11mm 0.76m-min'!I120</f>
        <v>28</v>
      </c>
      <c r="K431" s="35">
        <f>'240Nm 11mm 0.76m-min'!J120</f>
        <v>35</v>
      </c>
      <c r="L431" s="25">
        <f>'240Nm 11mm 0.76m-min'!K120</f>
        <v>13.36</v>
      </c>
      <c r="M431" s="24" t="str">
        <f>'240Nm 11mm 0.76m-min'!L120</f>
        <v>Acciaio C15</v>
      </c>
      <c r="N431" s="25">
        <f>'240Nm 11mm 0.76m-min'!M120</f>
        <v>25.99</v>
      </c>
      <c r="O431" s="37">
        <f>'240Nm 11mm 0.76m-min'!N120</f>
        <v>240</v>
      </c>
      <c r="P431" s="41">
        <f>'240Nm 11mm 0.76m-min'!O120</f>
        <v>11</v>
      </c>
      <c r="Q431" s="46">
        <f>'240Nm 11mm 0.76m-min'!P120</f>
        <v>0.76049999999999995</v>
      </c>
      <c r="R431" s="14">
        <f>'240Nm 11mm 0.76m-min'!Q120</f>
        <v>192.5</v>
      </c>
      <c r="S431" s="26">
        <f>'240Nm 11mm 0.76m-min'!R120</f>
        <v>1</v>
      </c>
      <c r="T431" s="24"/>
      <c r="U431" s="24"/>
    </row>
    <row r="432" spans="1:21" hidden="1" x14ac:dyDescent="0.25">
      <c r="A432" s="24">
        <f>'80Nm 33mm 2.28m-min'!A119</f>
        <v>2741495</v>
      </c>
      <c r="B432" s="51">
        <f>Table15[[#This Row],[Durata d''esercizio min. Doppie corse]]/(Cycle_max*60*24)</f>
        <v>54.39474206349206</v>
      </c>
      <c r="C432" s="49">
        <f>'80Nm 33mm 2.28m-min'!B119</f>
        <v>0.28699999999999998</v>
      </c>
      <c r="D432" s="24" t="str">
        <f>'80Nm 33mm 2.28m-min'!C119</f>
        <v>Tr14x4</v>
      </c>
      <c r="E432" s="24" t="str">
        <f>'80Nm 33mm 2.28m-min'!D119</f>
        <v>Tr</v>
      </c>
      <c r="F432" s="35">
        <f>'80Nm 33mm 2.28m-min'!E119</f>
        <v>14</v>
      </c>
      <c r="G432" s="14" t="e">
        <f>'80Nm 33mm 2.28m-min'!F119</f>
        <v>#N/A</v>
      </c>
      <c r="H432" s="41">
        <f>'80Nm 33mm 2.28m-min'!G119</f>
        <v>4</v>
      </c>
      <c r="I432" s="24" t="str">
        <f>'80Nm 33mm 2.28m-min'!H119</f>
        <v>R</v>
      </c>
      <c r="J432" s="35">
        <f>'80Nm 33mm 2.28m-min'!I119</f>
        <v>28</v>
      </c>
      <c r="K432" s="35">
        <f>'80Nm 33mm 2.28m-min'!J119</f>
        <v>35</v>
      </c>
      <c r="L432" s="25">
        <f>'80Nm 33mm 2.28m-min'!K119</f>
        <v>12.47</v>
      </c>
      <c r="M432" s="24" t="str">
        <f>'80Nm 33mm 2.28m-min'!L119</f>
        <v>Acciaio inox</v>
      </c>
      <c r="N432" s="25">
        <f>'80Nm 33mm 2.28m-min'!M119</f>
        <v>76.59</v>
      </c>
      <c r="O432" s="37">
        <f>'80Nm 33mm 2.28m-min'!N119</f>
        <v>80</v>
      </c>
      <c r="P432" s="41">
        <f>'80Nm 33mm 2.28m-min'!O119</f>
        <v>33</v>
      </c>
      <c r="Q432" s="46">
        <f>'80Nm 33mm 2.28m-min'!P119</f>
        <v>2.2810000000000001</v>
      </c>
      <c r="R432" s="14">
        <f>'80Nm 33mm 2.28m-min'!Q119</f>
        <v>577.5</v>
      </c>
      <c r="S432" s="26">
        <f>'80Nm 33mm 2.28m-min'!R119</f>
        <v>1</v>
      </c>
      <c r="T432" s="24"/>
      <c r="U432" s="24"/>
    </row>
    <row r="433" spans="1:21" hidden="1" x14ac:dyDescent="0.25">
      <c r="A433" s="24">
        <f>'120Nm 22mm 1.52m-min'!A121</f>
        <v>2741495</v>
      </c>
      <c r="B433" s="51">
        <f>Table15[[#This Row],[Durata d''esercizio min. Doppie corse]]/(Cycle_max*60*24)</f>
        <v>54.39474206349206</v>
      </c>
      <c r="C433" s="49">
        <f>'120Nm 22mm 1.52m-min'!B121</f>
        <v>0.40100000000000002</v>
      </c>
      <c r="D433" s="24" t="str">
        <f>'120Nm 22mm 1.52m-min'!C121</f>
        <v>Tr14x4</v>
      </c>
      <c r="E433" s="24" t="str">
        <f>'120Nm 22mm 1.52m-min'!D121</f>
        <v>Tr</v>
      </c>
      <c r="F433" s="35">
        <f>'120Nm 22mm 1.52m-min'!E121</f>
        <v>14</v>
      </c>
      <c r="G433" s="14" t="e">
        <f>'120Nm 22mm 1.52m-min'!F121</f>
        <v>#N/A</v>
      </c>
      <c r="H433" s="41">
        <f>'120Nm 22mm 1.52m-min'!G121</f>
        <v>4</v>
      </c>
      <c r="I433" s="24" t="str">
        <f>'120Nm 22mm 1.52m-min'!H121</f>
        <v>R</v>
      </c>
      <c r="J433" s="35">
        <f>'120Nm 22mm 1.52m-min'!I121</f>
        <v>28</v>
      </c>
      <c r="K433" s="35">
        <f>'120Nm 22mm 1.52m-min'!J121</f>
        <v>35</v>
      </c>
      <c r="L433" s="25">
        <f>'120Nm 22mm 1.52m-min'!K121</f>
        <v>12.47</v>
      </c>
      <c r="M433" s="24" t="str">
        <f>'120Nm 22mm 1.52m-min'!L121</f>
        <v>Acciaio inox</v>
      </c>
      <c r="N433" s="25">
        <f>'120Nm 22mm 1.52m-min'!M121</f>
        <v>76.59</v>
      </c>
      <c r="O433" s="37">
        <f>'120Nm 22mm 1.52m-min'!N121</f>
        <v>120</v>
      </c>
      <c r="P433" s="41">
        <f>'120Nm 22mm 1.52m-min'!O121</f>
        <v>22</v>
      </c>
      <c r="Q433" s="46">
        <f>'120Nm 22mm 1.52m-min'!P121</f>
        <v>1.5209999999999999</v>
      </c>
      <c r="R433" s="14">
        <f>'120Nm 22mm 1.52m-min'!Q121</f>
        <v>385</v>
      </c>
      <c r="S433" s="26">
        <f>'120Nm 22mm 1.52m-min'!R121</f>
        <v>1</v>
      </c>
      <c r="T433" s="24"/>
      <c r="U433" s="24"/>
    </row>
    <row r="434" spans="1:21" hidden="1" x14ac:dyDescent="0.25">
      <c r="A434" s="24">
        <f>'240Nm 11mm 0.76m-min'!A121</f>
        <v>2741495</v>
      </c>
      <c r="B434" s="51">
        <f>Table15[[#This Row],[Durata d''esercizio min. Doppie corse]]/(Cycle_max*60*24)</f>
        <v>54.39474206349206</v>
      </c>
      <c r="C434" s="49">
        <f>'240Nm 11mm 0.76m-min'!B121</f>
        <v>0.74199999999999999</v>
      </c>
      <c r="D434" s="24" t="str">
        <f>'240Nm 11mm 0.76m-min'!C121</f>
        <v>Tr14x4</v>
      </c>
      <c r="E434" s="24" t="str">
        <f>'240Nm 11mm 0.76m-min'!D121</f>
        <v>Tr</v>
      </c>
      <c r="F434" s="35">
        <f>'240Nm 11mm 0.76m-min'!E121</f>
        <v>14</v>
      </c>
      <c r="G434" s="14" t="e">
        <f>'240Nm 11mm 0.76m-min'!F121</f>
        <v>#N/A</v>
      </c>
      <c r="H434" s="41">
        <f>'240Nm 11mm 0.76m-min'!G121</f>
        <v>4</v>
      </c>
      <c r="I434" s="24" t="str">
        <f>'240Nm 11mm 0.76m-min'!H121</f>
        <v>R</v>
      </c>
      <c r="J434" s="35">
        <f>'240Nm 11mm 0.76m-min'!I121</f>
        <v>28</v>
      </c>
      <c r="K434" s="35">
        <f>'240Nm 11mm 0.76m-min'!J121</f>
        <v>35</v>
      </c>
      <c r="L434" s="25">
        <f>'240Nm 11mm 0.76m-min'!K121</f>
        <v>12.47</v>
      </c>
      <c r="M434" s="24" t="str">
        <f>'240Nm 11mm 0.76m-min'!L121</f>
        <v>Acciaio inox</v>
      </c>
      <c r="N434" s="25">
        <f>'240Nm 11mm 0.76m-min'!M121</f>
        <v>76.59</v>
      </c>
      <c r="O434" s="37">
        <f>'240Nm 11mm 0.76m-min'!N121</f>
        <v>240</v>
      </c>
      <c r="P434" s="41">
        <f>'240Nm 11mm 0.76m-min'!O121</f>
        <v>11</v>
      </c>
      <c r="Q434" s="46">
        <f>'240Nm 11mm 0.76m-min'!P121</f>
        <v>0.76049999999999995</v>
      </c>
      <c r="R434" s="14">
        <f>'240Nm 11mm 0.76m-min'!Q121</f>
        <v>192.5</v>
      </c>
      <c r="S434" s="26">
        <f>'240Nm 11mm 0.76m-min'!R121</f>
        <v>1</v>
      </c>
      <c r="T434" s="24"/>
      <c r="U434" s="24"/>
    </row>
    <row r="435" spans="1:21" hidden="1" x14ac:dyDescent="0.25">
      <c r="A435" s="24">
        <f>'80Nm 33mm 2.28m-min'!A120</f>
        <v>2737385</v>
      </c>
      <c r="B435" s="51">
        <f>Table15[[#This Row],[Durata d''esercizio min. Doppie corse]]/(Cycle_max*60*24)</f>
        <v>54.313194444444441</v>
      </c>
      <c r="C435" s="49">
        <f>'80Nm 33mm 2.28m-min'!B120</f>
        <v>0.40400000000000003</v>
      </c>
      <c r="D435" s="24" t="str">
        <f>'80Nm 33mm 2.28m-min'!C120</f>
        <v>Tr16x8P4</v>
      </c>
      <c r="E435" s="24" t="str">
        <f>'80Nm 33mm 2.28m-min'!D120</f>
        <v>Tr</v>
      </c>
      <c r="F435" s="35">
        <f>'80Nm 33mm 2.28m-min'!E120</f>
        <v>16</v>
      </c>
      <c r="G435" s="14">
        <f>'80Nm 33mm 2.28m-min'!F120</f>
        <v>8</v>
      </c>
      <c r="H435" s="41">
        <f>'80Nm 33mm 2.28m-min'!G120</f>
        <v>4</v>
      </c>
      <c r="I435" s="24" t="str">
        <f>'80Nm 33mm 2.28m-min'!H120</f>
        <v>R</v>
      </c>
      <c r="J435" s="35">
        <f>'80Nm 33mm 2.28m-min'!I120</f>
        <v>28</v>
      </c>
      <c r="K435" s="35">
        <f>'80Nm 33mm 2.28m-min'!J120</f>
        <v>35</v>
      </c>
      <c r="L435" s="25">
        <f>'80Nm 33mm 2.28m-min'!K120</f>
        <v>13.66</v>
      </c>
      <c r="M435" s="24" t="str">
        <f>'80Nm 33mm 2.28m-min'!L120</f>
        <v>Acciaio inox</v>
      </c>
      <c r="N435" s="25">
        <f>'80Nm 33mm 2.28m-min'!M120</f>
        <v>99.59</v>
      </c>
      <c r="O435" s="37">
        <f>'80Nm 33mm 2.28m-min'!N120</f>
        <v>80</v>
      </c>
      <c r="P435" s="41">
        <f>'80Nm 33mm 2.28m-min'!O120</f>
        <v>33</v>
      </c>
      <c r="Q435" s="46">
        <f>'80Nm 33mm 2.28m-min'!P120</f>
        <v>2.2810000000000001</v>
      </c>
      <c r="R435" s="14">
        <f>'80Nm 33mm 2.28m-min'!Q120</f>
        <v>577.5</v>
      </c>
      <c r="S435" s="26">
        <f>'80Nm 33mm 2.28m-min'!R120</f>
        <v>1</v>
      </c>
      <c r="T435" s="24"/>
      <c r="U435" s="24"/>
    </row>
    <row r="436" spans="1:21" hidden="1" x14ac:dyDescent="0.25">
      <c r="A436" s="24">
        <f>'120Nm 22mm 1.52m-min'!A122</f>
        <v>2737385</v>
      </c>
      <c r="B436" s="51">
        <f>Table15[[#This Row],[Durata d''esercizio min. Doppie corse]]/(Cycle_max*60*24)</f>
        <v>54.313194444444441</v>
      </c>
      <c r="C436" s="49">
        <f>'120Nm 22mm 1.52m-min'!B122</f>
        <v>0.57599999999999996</v>
      </c>
      <c r="D436" s="24" t="str">
        <f>'120Nm 22mm 1.52m-min'!C122</f>
        <v>Tr16x8P4</v>
      </c>
      <c r="E436" s="24" t="str">
        <f>'120Nm 22mm 1.52m-min'!D122</f>
        <v>Tr</v>
      </c>
      <c r="F436" s="35">
        <f>'120Nm 22mm 1.52m-min'!E122</f>
        <v>16</v>
      </c>
      <c r="G436" s="14">
        <f>'120Nm 22mm 1.52m-min'!F122</f>
        <v>8</v>
      </c>
      <c r="H436" s="41">
        <f>'120Nm 22mm 1.52m-min'!G122</f>
        <v>4</v>
      </c>
      <c r="I436" s="24" t="str">
        <f>'120Nm 22mm 1.52m-min'!H122</f>
        <v>R</v>
      </c>
      <c r="J436" s="35">
        <f>'120Nm 22mm 1.52m-min'!I122</f>
        <v>28</v>
      </c>
      <c r="K436" s="35">
        <f>'120Nm 22mm 1.52m-min'!J122</f>
        <v>35</v>
      </c>
      <c r="L436" s="25">
        <f>'120Nm 22mm 1.52m-min'!K122</f>
        <v>13.66</v>
      </c>
      <c r="M436" s="24" t="str">
        <f>'120Nm 22mm 1.52m-min'!L122</f>
        <v>Acciaio inox</v>
      </c>
      <c r="N436" s="25">
        <f>'120Nm 22mm 1.52m-min'!M122</f>
        <v>99.59</v>
      </c>
      <c r="O436" s="37">
        <f>'120Nm 22mm 1.52m-min'!N122</f>
        <v>120</v>
      </c>
      <c r="P436" s="41">
        <f>'120Nm 22mm 1.52m-min'!O122</f>
        <v>22</v>
      </c>
      <c r="Q436" s="46">
        <f>'120Nm 22mm 1.52m-min'!P122</f>
        <v>1.5209999999999999</v>
      </c>
      <c r="R436" s="14">
        <f>'120Nm 22mm 1.52m-min'!Q122</f>
        <v>385</v>
      </c>
      <c r="S436" s="26">
        <f>'120Nm 22mm 1.52m-min'!R122</f>
        <v>1</v>
      </c>
      <c r="T436" s="24"/>
      <c r="U436" s="24"/>
    </row>
    <row r="437" spans="1:21" hidden="1" x14ac:dyDescent="0.25">
      <c r="A437" s="24">
        <f>'240Nm 11mm 0.76m-min'!A122</f>
        <v>2737385</v>
      </c>
      <c r="B437" s="51">
        <f>Table15[[#This Row],[Durata d''esercizio min. Doppie corse]]/(Cycle_max*60*24)</f>
        <v>54.313194444444441</v>
      </c>
      <c r="C437" s="49">
        <f>'240Nm 11mm 0.76m-min'!B122</f>
        <v>1.0920000000000001</v>
      </c>
      <c r="D437" s="24" t="str">
        <f>'240Nm 11mm 0.76m-min'!C122</f>
        <v>Tr16x8P4</v>
      </c>
      <c r="E437" s="24" t="str">
        <f>'240Nm 11mm 0.76m-min'!D122</f>
        <v>Tr</v>
      </c>
      <c r="F437" s="35">
        <f>'240Nm 11mm 0.76m-min'!E122</f>
        <v>16</v>
      </c>
      <c r="G437" s="14">
        <f>'240Nm 11mm 0.76m-min'!F122</f>
        <v>8</v>
      </c>
      <c r="H437" s="41">
        <f>'240Nm 11mm 0.76m-min'!G122</f>
        <v>4</v>
      </c>
      <c r="I437" s="24" t="str">
        <f>'240Nm 11mm 0.76m-min'!H122</f>
        <v>R</v>
      </c>
      <c r="J437" s="35">
        <f>'240Nm 11mm 0.76m-min'!I122</f>
        <v>28</v>
      </c>
      <c r="K437" s="35">
        <f>'240Nm 11mm 0.76m-min'!J122</f>
        <v>35</v>
      </c>
      <c r="L437" s="25">
        <f>'240Nm 11mm 0.76m-min'!K122</f>
        <v>13.66</v>
      </c>
      <c r="M437" s="24" t="str">
        <f>'240Nm 11mm 0.76m-min'!L122</f>
        <v>Acciaio inox</v>
      </c>
      <c r="N437" s="25">
        <f>'240Nm 11mm 0.76m-min'!M122</f>
        <v>99.59</v>
      </c>
      <c r="O437" s="37">
        <f>'240Nm 11mm 0.76m-min'!N122</f>
        <v>240</v>
      </c>
      <c r="P437" s="41">
        <f>'240Nm 11mm 0.76m-min'!O122</f>
        <v>11</v>
      </c>
      <c r="Q437" s="46">
        <f>'240Nm 11mm 0.76m-min'!P122</f>
        <v>0.76049999999999995</v>
      </c>
      <c r="R437" s="14">
        <f>'240Nm 11mm 0.76m-min'!Q122</f>
        <v>192.5</v>
      </c>
      <c r="S437" s="26">
        <f>'240Nm 11mm 0.76m-min'!R122</f>
        <v>1</v>
      </c>
      <c r="T437" s="24"/>
      <c r="U437" s="24"/>
    </row>
    <row r="438" spans="1:21" hidden="1" x14ac:dyDescent="0.25">
      <c r="A438" s="24">
        <f>'80Nm 33mm 2.28m-min'!A121</f>
        <v>2681908</v>
      </c>
      <c r="B438" s="51">
        <f>Table15[[#This Row],[Durata d''esercizio min. Doppie corse]]/(Cycle_max*60*24)</f>
        <v>53.212460317460319</v>
      </c>
      <c r="C438" s="49">
        <f>'80Nm 33mm 2.28m-min'!B121</f>
        <v>3.0070000000000001</v>
      </c>
      <c r="D438" s="24" t="str">
        <f>'80Nm 33mm 2.28m-min'!C121</f>
        <v>Ds18x100</v>
      </c>
      <c r="E438" s="24" t="str">
        <f>'80Nm 33mm 2.28m-min'!D121</f>
        <v>Ds</v>
      </c>
      <c r="F438" s="35">
        <f>'80Nm 33mm 2.28m-min'!E121</f>
        <v>18</v>
      </c>
      <c r="G438" s="14" t="e">
        <f>'80Nm 33mm 2.28m-min'!F121</f>
        <v>#N/A</v>
      </c>
      <c r="H438" s="41">
        <f>'80Nm 33mm 2.28m-min'!G121</f>
        <v>100</v>
      </c>
      <c r="I438" s="24" t="str">
        <f>'80Nm 33mm 2.28m-min'!H121</f>
        <v>R</v>
      </c>
      <c r="J438" s="35">
        <f>'80Nm 33mm 2.28m-min'!I121</f>
        <v>28</v>
      </c>
      <c r="K438" s="35">
        <f>'80Nm 33mm 2.28m-min'!J121</f>
        <v>35</v>
      </c>
      <c r="L438" s="25">
        <f>'80Nm 33mm 2.28m-min'!K121</f>
        <v>22.78</v>
      </c>
      <c r="M438" s="24" t="str">
        <f>'80Nm 33mm 2.28m-min'!L121</f>
        <v>Alluminio</v>
      </c>
      <c r="N438" s="25">
        <f>'80Nm 33mm 2.28m-min'!M121</f>
        <v>243</v>
      </c>
      <c r="O438" s="37">
        <f>'80Nm 33mm 2.28m-min'!N121</f>
        <v>80</v>
      </c>
      <c r="P438" s="41">
        <f>'80Nm 33mm 2.28m-min'!O121</f>
        <v>33</v>
      </c>
      <c r="Q438" s="46">
        <f>'80Nm 33mm 2.28m-min'!P121</f>
        <v>2.2810000000000001</v>
      </c>
      <c r="R438" s="14">
        <f>'80Nm 33mm 2.28m-min'!Q121</f>
        <v>23.1</v>
      </c>
      <c r="S438" s="26">
        <f>'80Nm 33mm 2.28m-min'!R121</f>
        <v>1</v>
      </c>
      <c r="T438" s="24"/>
      <c r="U438" s="24"/>
    </row>
    <row r="439" spans="1:21" hidden="1" x14ac:dyDescent="0.25">
      <c r="A439" s="24">
        <f>'80Nm 33mm 2.28m-min'!A122</f>
        <v>2681908</v>
      </c>
      <c r="B439" s="51">
        <f>Table15[[#This Row],[Durata d''esercizio min. Doppie corse]]/(Cycle_max*60*24)</f>
        <v>53.212460317460319</v>
      </c>
      <c r="C439" s="49">
        <f>'80Nm 33mm 2.28m-min'!B122</f>
        <v>3.0070000000000001</v>
      </c>
      <c r="D439" s="24" t="str">
        <f>'80Nm 33mm 2.28m-min'!C122</f>
        <v>Ds18x100</v>
      </c>
      <c r="E439" s="24" t="str">
        <f>'80Nm 33mm 2.28m-min'!D122</f>
        <v>Ds</v>
      </c>
      <c r="F439" s="35">
        <f>'80Nm 33mm 2.28m-min'!E122</f>
        <v>18</v>
      </c>
      <c r="G439" s="14" t="e">
        <f>'80Nm 33mm 2.28m-min'!F122</f>
        <v>#N/A</v>
      </c>
      <c r="H439" s="41">
        <f>'80Nm 33mm 2.28m-min'!G122</f>
        <v>100</v>
      </c>
      <c r="I439" s="24" t="str">
        <f>'80Nm 33mm 2.28m-min'!H122</f>
        <v>R</v>
      </c>
      <c r="J439" s="35">
        <f>'80Nm 33mm 2.28m-min'!I122</f>
        <v>28</v>
      </c>
      <c r="K439" s="35">
        <f>'80Nm 33mm 2.28m-min'!J122</f>
        <v>35</v>
      </c>
      <c r="L439" s="25">
        <f>'80Nm 33mm 2.28m-min'!K122</f>
        <v>22.78</v>
      </c>
      <c r="M439" s="24" t="str">
        <f>'80Nm 33mm 2.28m-min'!L122</f>
        <v>Acciaio inox</v>
      </c>
      <c r="N439" s="25">
        <f>'80Nm 33mm 2.28m-min'!M122</f>
        <v>146.69999999999999</v>
      </c>
      <c r="O439" s="37">
        <f>'80Nm 33mm 2.28m-min'!N122</f>
        <v>80</v>
      </c>
      <c r="P439" s="41">
        <f>'80Nm 33mm 2.28m-min'!O122</f>
        <v>33</v>
      </c>
      <c r="Q439" s="46">
        <f>'80Nm 33mm 2.28m-min'!P122</f>
        <v>2.2810000000000001</v>
      </c>
      <c r="R439" s="14">
        <f>'80Nm 33mm 2.28m-min'!Q122</f>
        <v>23.1</v>
      </c>
      <c r="S439" s="26">
        <f>'80Nm 33mm 2.28m-min'!R122</f>
        <v>1</v>
      </c>
      <c r="T439" s="24"/>
      <c r="U439" s="24"/>
    </row>
    <row r="440" spans="1:21" hidden="1" x14ac:dyDescent="0.25">
      <c r="A440" s="24">
        <f>'120Nm 22mm 1.52m-min'!A123</f>
        <v>2681908</v>
      </c>
      <c r="B440" s="51">
        <f>Table15[[#This Row],[Durata d''esercizio min. Doppie corse]]/(Cycle_max*60*24)</f>
        <v>53.212460317460319</v>
      </c>
      <c r="C440" s="49">
        <f>'120Nm 22mm 1.52m-min'!B123</f>
        <v>4.4809999999999999</v>
      </c>
      <c r="D440" s="24" t="str">
        <f>'120Nm 22mm 1.52m-min'!C123</f>
        <v>Ds18x100</v>
      </c>
      <c r="E440" s="24" t="str">
        <f>'120Nm 22mm 1.52m-min'!D123</f>
        <v>Ds</v>
      </c>
      <c r="F440" s="35">
        <f>'120Nm 22mm 1.52m-min'!E123</f>
        <v>18</v>
      </c>
      <c r="G440" s="14" t="e">
        <f>'120Nm 22mm 1.52m-min'!F123</f>
        <v>#N/A</v>
      </c>
      <c r="H440" s="41">
        <f>'120Nm 22mm 1.52m-min'!G123</f>
        <v>100</v>
      </c>
      <c r="I440" s="24" t="str">
        <f>'120Nm 22mm 1.52m-min'!H123</f>
        <v>R</v>
      </c>
      <c r="J440" s="35">
        <f>'120Nm 22mm 1.52m-min'!I123</f>
        <v>28</v>
      </c>
      <c r="K440" s="35">
        <f>'120Nm 22mm 1.52m-min'!J123</f>
        <v>35</v>
      </c>
      <c r="L440" s="25">
        <f>'120Nm 22mm 1.52m-min'!K123</f>
        <v>22.78</v>
      </c>
      <c r="M440" s="24" t="str">
        <f>'120Nm 22mm 1.52m-min'!L123</f>
        <v>Alluminio</v>
      </c>
      <c r="N440" s="25">
        <f>'120Nm 22mm 1.52m-min'!M123</f>
        <v>243</v>
      </c>
      <c r="O440" s="37">
        <f>'120Nm 22mm 1.52m-min'!N123</f>
        <v>120</v>
      </c>
      <c r="P440" s="41">
        <f>'120Nm 22mm 1.52m-min'!O123</f>
        <v>22</v>
      </c>
      <c r="Q440" s="46">
        <f>'120Nm 22mm 1.52m-min'!P123</f>
        <v>1.5209999999999999</v>
      </c>
      <c r="R440" s="14">
        <f>'120Nm 22mm 1.52m-min'!Q123</f>
        <v>15.4</v>
      </c>
      <c r="S440" s="26">
        <f>'120Nm 22mm 1.52m-min'!R123</f>
        <v>1</v>
      </c>
      <c r="T440" s="24"/>
      <c r="U440" s="24"/>
    </row>
    <row r="441" spans="1:21" hidden="1" x14ac:dyDescent="0.25">
      <c r="A441" s="24">
        <f>'120Nm 22mm 1.52m-min'!A124</f>
        <v>2681908</v>
      </c>
      <c r="B441" s="51">
        <f>Table15[[#This Row],[Durata d''esercizio min. Doppie corse]]/(Cycle_max*60*24)</f>
        <v>53.212460317460319</v>
      </c>
      <c r="C441" s="49">
        <f>'120Nm 22mm 1.52m-min'!B124</f>
        <v>4.4809999999999999</v>
      </c>
      <c r="D441" s="24" t="str">
        <f>'120Nm 22mm 1.52m-min'!C124</f>
        <v>Ds18x100</v>
      </c>
      <c r="E441" s="24" t="str">
        <f>'120Nm 22mm 1.52m-min'!D124</f>
        <v>Ds</v>
      </c>
      <c r="F441" s="35">
        <f>'120Nm 22mm 1.52m-min'!E124</f>
        <v>18</v>
      </c>
      <c r="G441" s="14" t="e">
        <f>'120Nm 22mm 1.52m-min'!F124</f>
        <v>#N/A</v>
      </c>
      <c r="H441" s="41">
        <f>'120Nm 22mm 1.52m-min'!G124</f>
        <v>100</v>
      </c>
      <c r="I441" s="24" t="str">
        <f>'120Nm 22mm 1.52m-min'!H124</f>
        <v>R</v>
      </c>
      <c r="J441" s="35">
        <f>'120Nm 22mm 1.52m-min'!I124</f>
        <v>28</v>
      </c>
      <c r="K441" s="35">
        <f>'120Nm 22mm 1.52m-min'!J124</f>
        <v>35</v>
      </c>
      <c r="L441" s="25">
        <f>'120Nm 22mm 1.52m-min'!K124</f>
        <v>22.78</v>
      </c>
      <c r="M441" s="24" t="str">
        <f>'120Nm 22mm 1.52m-min'!L124</f>
        <v>Acciaio inox</v>
      </c>
      <c r="N441" s="25">
        <f>'120Nm 22mm 1.52m-min'!M124</f>
        <v>146.69999999999999</v>
      </c>
      <c r="O441" s="37">
        <f>'120Nm 22mm 1.52m-min'!N124</f>
        <v>120</v>
      </c>
      <c r="P441" s="41">
        <f>'120Nm 22mm 1.52m-min'!O124</f>
        <v>22</v>
      </c>
      <c r="Q441" s="46">
        <f>'120Nm 22mm 1.52m-min'!P124</f>
        <v>1.5209999999999999</v>
      </c>
      <c r="R441" s="14">
        <f>'120Nm 22mm 1.52m-min'!Q124</f>
        <v>15.4</v>
      </c>
      <c r="S441" s="26">
        <f>'120Nm 22mm 1.52m-min'!R124</f>
        <v>1</v>
      </c>
      <c r="T441" s="24"/>
      <c r="U441" s="24"/>
    </row>
    <row r="442" spans="1:21" hidden="1" x14ac:dyDescent="0.25">
      <c r="A442" s="24">
        <f>'240Nm 11mm 0.76m-min'!A123</f>
        <v>2681908</v>
      </c>
      <c r="B442" s="51">
        <f>Table15[[#This Row],[Durata d''esercizio min. Doppie corse]]/(Cycle_max*60*24)</f>
        <v>53.212460317460319</v>
      </c>
      <c r="C442" s="49">
        <f>'240Nm 11mm 0.76m-min'!B123</f>
        <v>8.9019999999999992</v>
      </c>
      <c r="D442" s="24" t="str">
        <f>'240Nm 11mm 0.76m-min'!C123</f>
        <v>Ds18x100</v>
      </c>
      <c r="E442" s="24" t="str">
        <f>'240Nm 11mm 0.76m-min'!D123</f>
        <v>Ds</v>
      </c>
      <c r="F442" s="35">
        <f>'240Nm 11mm 0.76m-min'!E123</f>
        <v>18</v>
      </c>
      <c r="G442" s="14" t="e">
        <f>'240Nm 11mm 0.76m-min'!F123</f>
        <v>#N/A</v>
      </c>
      <c r="H442" s="41">
        <f>'240Nm 11mm 0.76m-min'!G123</f>
        <v>100</v>
      </c>
      <c r="I442" s="24" t="str">
        <f>'240Nm 11mm 0.76m-min'!H123</f>
        <v>R</v>
      </c>
      <c r="J442" s="35">
        <f>'240Nm 11mm 0.76m-min'!I123</f>
        <v>28</v>
      </c>
      <c r="K442" s="35">
        <f>'240Nm 11mm 0.76m-min'!J123</f>
        <v>35</v>
      </c>
      <c r="L442" s="25">
        <f>'240Nm 11mm 0.76m-min'!K123</f>
        <v>22.78</v>
      </c>
      <c r="M442" s="24" t="str">
        <f>'240Nm 11mm 0.76m-min'!L123</f>
        <v>Alluminio</v>
      </c>
      <c r="N442" s="25">
        <f>'240Nm 11mm 0.76m-min'!M123</f>
        <v>243</v>
      </c>
      <c r="O442" s="37">
        <f>'240Nm 11mm 0.76m-min'!N123</f>
        <v>240</v>
      </c>
      <c r="P442" s="41">
        <f>'240Nm 11mm 0.76m-min'!O123</f>
        <v>11</v>
      </c>
      <c r="Q442" s="46">
        <f>'240Nm 11mm 0.76m-min'!P123</f>
        <v>0.76049999999999995</v>
      </c>
      <c r="R442" s="14">
        <f>'240Nm 11mm 0.76m-min'!Q123</f>
        <v>7.7</v>
      </c>
      <c r="S442" s="26">
        <f>'240Nm 11mm 0.76m-min'!R123</f>
        <v>1</v>
      </c>
      <c r="T442" s="24"/>
      <c r="U442" s="24"/>
    </row>
    <row r="443" spans="1:21" hidden="1" x14ac:dyDescent="0.25">
      <c r="A443" s="24">
        <f>'240Nm 11mm 0.76m-min'!A124</f>
        <v>2681908</v>
      </c>
      <c r="B443" s="51">
        <f>Table15[[#This Row],[Durata d''esercizio min. Doppie corse]]/(Cycle_max*60*24)</f>
        <v>53.212460317460319</v>
      </c>
      <c r="C443" s="49">
        <f>'240Nm 11mm 0.76m-min'!B124</f>
        <v>8.9019999999999992</v>
      </c>
      <c r="D443" s="24" t="str">
        <f>'240Nm 11mm 0.76m-min'!C124</f>
        <v>Ds18x100</v>
      </c>
      <c r="E443" s="24" t="str">
        <f>'240Nm 11mm 0.76m-min'!D124</f>
        <v>Ds</v>
      </c>
      <c r="F443" s="35">
        <f>'240Nm 11mm 0.76m-min'!E124</f>
        <v>18</v>
      </c>
      <c r="G443" s="14" t="e">
        <f>'240Nm 11mm 0.76m-min'!F124</f>
        <v>#N/A</v>
      </c>
      <c r="H443" s="41">
        <f>'240Nm 11mm 0.76m-min'!G124</f>
        <v>100</v>
      </c>
      <c r="I443" s="24" t="str">
        <f>'240Nm 11mm 0.76m-min'!H124</f>
        <v>R</v>
      </c>
      <c r="J443" s="35">
        <f>'240Nm 11mm 0.76m-min'!I124</f>
        <v>28</v>
      </c>
      <c r="K443" s="35">
        <f>'240Nm 11mm 0.76m-min'!J124</f>
        <v>35</v>
      </c>
      <c r="L443" s="25">
        <f>'240Nm 11mm 0.76m-min'!K124</f>
        <v>22.78</v>
      </c>
      <c r="M443" s="24" t="str">
        <f>'240Nm 11mm 0.76m-min'!L124</f>
        <v>Acciaio inox</v>
      </c>
      <c r="N443" s="25">
        <f>'240Nm 11mm 0.76m-min'!M124</f>
        <v>146.69999999999999</v>
      </c>
      <c r="O443" s="37">
        <f>'240Nm 11mm 0.76m-min'!N124</f>
        <v>240</v>
      </c>
      <c r="P443" s="41">
        <f>'240Nm 11mm 0.76m-min'!O124</f>
        <v>11</v>
      </c>
      <c r="Q443" s="46">
        <f>'240Nm 11mm 0.76m-min'!P124</f>
        <v>0.76049999999999995</v>
      </c>
      <c r="R443" s="14">
        <f>'240Nm 11mm 0.76m-min'!Q124</f>
        <v>7.7</v>
      </c>
      <c r="S443" s="26">
        <f>'240Nm 11mm 0.76m-min'!R124</f>
        <v>1</v>
      </c>
      <c r="T443" s="24"/>
      <c r="U443" s="24"/>
    </row>
    <row r="444" spans="1:21" hidden="1" x14ac:dyDescent="0.25">
      <c r="A444" s="24">
        <f>'80Nm 33mm 2.28m-min'!A123</f>
        <v>2645760</v>
      </c>
      <c r="B444" s="51">
        <f>Table15[[#This Row],[Durata d''esercizio min. Doppie corse]]/(Cycle_max*60*24)</f>
        <v>52.495238095238093</v>
      </c>
      <c r="C444" s="49">
        <f>'80Nm 33mm 2.28m-min'!B123</f>
        <v>0.36299999999999999</v>
      </c>
      <c r="D444" s="24" t="str">
        <f>'80Nm 33mm 2.28m-min'!C123</f>
        <v>Tr18x4</v>
      </c>
      <c r="E444" s="24" t="str">
        <f>'80Nm 33mm 2.28m-min'!D123</f>
        <v>Tr</v>
      </c>
      <c r="F444" s="35">
        <f>'80Nm 33mm 2.28m-min'!E123</f>
        <v>18</v>
      </c>
      <c r="G444" s="14" t="e">
        <f>'80Nm 33mm 2.28m-min'!F123</f>
        <v>#N/A</v>
      </c>
      <c r="H444" s="41">
        <f>'80Nm 33mm 2.28m-min'!G123</f>
        <v>4</v>
      </c>
      <c r="I444" s="24" t="str">
        <f>'80Nm 33mm 2.28m-min'!H123</f>
        <v>W300</v>
      </c>
      <c r="J444" s="35">
        <f>'80Nm 33mm 2.28m-min'!I123</f>
        <v>28</v>
      </c>
      <c r="K444" s="35">
        <f>'80Nm 33mm 2.28m-min'!J123</f>
        <v>35</v>
      </c>
      <c r="L444" s="25">
        <f>'80Nm 33mm 2.28m-min'!K123</f>
        <v>16.41</v>
      </c>
      <c r="M444" s="24" t="str">
        <f>'80Nm 33mm 2.28m-min'!L123</f>
        <v>Acciaio C15</v>
      </c>
      <c r="N444" s="25">
        <f>'80Nm 33mm 2.28m-min'!M123</f>
        <v>25.99</v>
      </c>
      <c r="O444" s="37">
        <f>'80Nm 33mm 2.28m-min'!N123</f>
        <v>80</v>
      </c>
      <c r="P444" s="41">
        <f>'80Nm 33mm 2.28m-min'!O123</f>
        <v>33</v>
      </c>
      <c r="Q444" s="46">
        <f>'80Nm 33mm 2.28m-min'!P123</f>
        <v>2.2810000000000001</v>
      </c>
      <c r="R444" s="14">
        <f>'80Nm 33mm 2.28m-min'!Q123</f>
        <v>577.5</v>
      </c>
      <c r="S444" s="26">
        <f>'80Nm 33mm 2.28m-min'!R123</f>
        <v>1</v>
      </c>
      <c r="T444" s="24"/>
      <c r="U444" s="24"/>
    </row>
    <row r="445" spans="1:21" hidden="1" x14ac:dyDescent="0.25">
      <c r="A445" s="24">
        <f>'120Nm 22mm 1.52m-min'!A125</f>
        <v>2645760</v>
      </c>
      <c r="B445" s="51">
        <f>Table15[[#This Row],[Durata d''esercizio min. Doppie corse]]/(Cycle_max*60*24)</f>
        <v>52.495238095238093</v>
      </c>
      <c r="C445" s="49">
        <f>'120Nm 22mm 1.52m-min'!B125</f>
        <v>0.51500000000000001</v>
      </c>
      <c r="D445" s="24" t="str">
        <f>'120Nm 22mm 1.52m-min'!C125</f>
        <v>Tr18x4</v>
      </c>
      <c r="E445" s="24" t="str">
        <f>'120Nm 22mm 1.52m-min'!D125</f>
        <v>Tr</v>
      </c>
      <c r="F445" s="35">
        <f>'120Nm 22mm 1.52m-min'!E125</f>
        <v>18</v>
      </c>
      <c r="G445" s="14" t="e">
        <f>'120Nm 22mm 1.52m-min'!F125</f>
        <v>#N/A</v>
      </c>
      <c r="H445" s="41">
        <f>'120Nm 22mm 1.52m-min'!G125</f>
        <v>4</v>
      </c>
      <c r="I445" s="24" t="str">
        <f>'120Nm 22mm 1.52m-min'!H125</f>
        <v>W300</v>
      </c>
      <c r="J445" s="35">
        <f>'120Nm 22mm 1.52m-min'!I125</f>
        <v>28</v>
      </c>
      <c r="K445" s="35">
        <f>'120Nm 22mm 1.52m-min'!J125</f>
        <v>35</v>
      </c>
      <c r="L445" s="25">
        <f>'120Nm 22mm 1.52m-min'!K125</f>
        <v>16.41</v>
      </c>
      <c r="M445" s="24" t="str">
        <f>'120Nm 22mm 1.52m-min'!L125</f>
        <v>Acciaio C15</v>
      </c>
      <c r="N445" s="25">
        <f>'120Nm 22mm 1.52m-min'!M125</f>
        <v>25.99</v>
      </c>
      <c r="O445" s="37">
        <f>'120Nm 22mm 1.52m-min'!N125</f>
        <v>120</v>
      </c>
      <c r="P445" s="41">
        <f>'120Nm 22mm 1.52m-min'!O125</f>
        <v>22</v>
      </c>
      <c r="Q445" s="46">
        <f>'120Nm 22mm 1.52m-min'!P125</f>
        <v>1.5209999999999999</v>
      </c>
      <c r="R445" s="14">
        <f>'120Nm 22mm 1.52m-min'!Q125</f>
        <v>385</v>
      </c>
      <c r="S445" s="26">
        <f>'120Nm 22mm 1.52m-min'!R125</f>
        <v>1</v>
      </c>
      <c r="T445" s="24"/>
      <c r="U445" s="24"/>
    </row>
    <row r="446" spans="1:21" hidden="1" x14ac:dyDescent="0.25">
      <c r="A446" s="24">
        <f>'240Nm 11mm 0.76m-min'!A125</f>
        <v>2645760</v>
      </c>
      <c r="B446" s="51">
        <f>Table15[[#This Row],[Durata d''esercizio min. Doppie corse]]/(Cycle_max*60*24)</f>
        <v>52.495238095238093</v>
      </c>
      <c r="C446" s="49">
        <f>'240Nm 11mm 0.76m-min'!B125</f>
        <v>0.96899999999999997</v>
      </c>
      <c r="D446" s="24" t="str">
        <f>'240Nm 11mm 0.76m-min'!C125</f>
        <v>Tr18x4</v>
      </c>
      <c r="E446" s="24" t="str">
        <f>'240Nm 11mm 0.76m-min'!D125</f>
        <v>Tr</v>
      </c>
      <c r="F446" s="35">
        <f>'240Nm 11mm 0.76m-min'!E125</f>
        <v>18</v>
      </c>
      <c r="G446" s="14" t="e">
        <f>'240Nm 11mm 0.76m-min'!F125</f>
        <v>#N/A</v>
      </c>
      <c r="H446" s="41">
        <f>'240Nm 11mm 0.76m-min'!G125</f>
        <v>4</v>
      </c>
      <c r="I446" s="24" t="str">
        <f>'240Nm 11mm 0.76m-min'!H125</f>
        <v>W300</v>
      </c>
      <c r="J446" s="35">
        <f>'240Nm 11mm 0.76m-min'!I125</f>
        <v>28</v>
      </c>
      <c r="K446" s="35">
        <f>'240Nm 11mm 0.76m-min'!J125</f>
        <v>35</v>
      </c>
      <c r="L446" s="25">
        <f>'240Nm 11mm 0.76m-min'!K125</f>
        <v>16.41</v>
      </c>
      <c r="M446" s="24" t="str">
        <f>'240Nm 11mm 0.76m-min'!L125</f>
        <v>Acciaio C15</v>
      </c>
      <c r="N446" s="25">
        <f>'240Nm 11mm 0.76m-min'!M125</f>
        <v>25.99</v>
      </c>
      <c r="O446" s="37">
        <f>'240Nm 11mm 0.76m-min'!N125</f>
        <v>240</v>
      </c>
      <c r="P446" s="41">
        <f>'240Nm 11mm 0.76m-min'!O125</f>
        <v>11</v>
      </c>
      <c r="Q446" s="46">
        <f>'240Nm 11mm 0.76m-min'!P125</f>
        <v>0.76049999999999995</v>
      </c>
      <c r="R446" s="14">
        <f>'240Nm 11mm 0.76m-min'!Q125</f>
        <v>192.5</v>
      </c>
      <c r="S446" s="26">
        <f>'240Nm 11mm 0.76m-min'!R125</f>
        <v>1</v>
      </c>
      <c r="T446" s="24"/>
      <c r="U446" s="24"/>
    </row>
    <row r="447" spans="1:21" hidden="1" x14ac:dyDescent="0.25">
      <c r="A447" s="24">
        <f>'80Nm 33mm 2.28m-min'!A124</f>
        <v>2611449</v>
      </c>
      <c r="B447" s="51">
        <f>Table15[[#This Row],[Durata d''esercizio min. Doppie corse]]/(Cycle_max*60*24)</f>
        <v>51.814464285714287</v>
      </c>
      <c r="C447" s="49">
        <f>'80Nm 33mm 2.28m-min'!B124</f>
        <v>0.69199999999999995</v>
      </c>
      <c r="D447" s="24" t="str">
        <f>'80Nm 33mm 2.28m-min'!C124</f>
        <v>Ds12x25</v>
      </c>
      <c r="E447" s="24" t="str">
        <f>'80Nm 33mm 2.28m-min'!D124</f>
        <v>Ds</v>
      </c>
      <c r="F447" s="35">
        <f>'80Nm 33mm 2.28m-min'!E124</f>
        <v>12</v>
      </c>
      <c r="G447" s="14" t="e">
        <f>'80Nm 33mm 2.28m-min'!F124</f>
        <v>#N/A</v>
      </c>
      <c r="H447" s="41">
        <f>'80Nm 33mm 2.28m-min'!G124</f>
        <v>25</v>
      </c>
      <c r="I447" s="24" t="str">
        <f>'80Nm 33mm 2.28m-min'!H124</f>
        <v>J</v>
      </c>
      <c r="J447" s="35">
        <f>'80Nm 33mm 2.28m-min'!I124</f>
        <v>28</v>
      </c>
      <c r="K447" s="35">
        <f>'80Nm 33mm 2.28m-min'!J124</f>
        <v>35</v>
      </c>
      <c r="L447" s="25">
        <f>'80Nm 33mm 2.28m-min'!K124</f>
        <v>24.16</v>
      </c>
      <c r="M447" s="24" t="str">
        <f>'80Nm 33mm 2.28m-min'!L124</f>
        <v>Acciaio inox</v>
      </c>
      <c r="N447" s="25">
        <f>'80Nm 33mm 2.28m-min'!M124</f>
        <v>78.599999999999994</v>
      </c>
      <c r="O447" s="37">
        <f>'80Nm 33mm 2.28m-min'!N124</f>
        <v>80</v>
      </c>
      <c r="P447" s="41">
        <f>'80Nm 33mm 2.28m-min'!O124</f>
        <v>33</v>
      </c>
      <c r="Q447" s="46">
        <f>'80Nm 33mm 2.28m-min'!P124</f>
        <v>2.2810000000000001</v>
      </c>
      <c r="R447" s="14">
        <f>'80Nm 33mm 2.28m-min'!Q124</f>
        <v>92.4</v>
      </c>
      <c r="S447" s="26">
        <f>'80Nm 33mm 2.28m-min'!R124</f>
        <v>1</v>
      </c>
      <c r="T447" s="24"/>
      <c r="U447" s="24"/>
    </row>
    <row r="448" spans="1:21" hidden="1" x14ac:dyDescent="0.25">
      <c r="A448" s="24">
        <f>'120Nm 22mm 1.52m-min'!A126</f>
        <v>2611449</v>
      </c>
      <c r="B448" s="51">
        <f>Table15[[#This Row],[Durata d''esercizio min. Doppie corse]]/(Cycle_max*60*24)</f>
        <v>51.814464285714287</v>
      </c>
      <c r="C448" s="49">
        <f>'120Nm 22mm 1.52m-min'!B126</f>
        <v>1.0069999999999999</v>
      </c>
      <c r="D448" s="24" t="str">
        <f>'120Nm 22mm 1.52m-min'!C126</f>
        <v>Ds12x25</v>
      </c>
      <c r="E448" s="24" t="str">
        <f>'120Nm 22mm 1.52m-min'!D126</f>
        <v>Ds</v>
      </c>
      <c r="F448" s="35">
        <f>'120Nm 22mm 1.52m-min'!E126</f>
        <v>12</v>
      </c>
      <c r="G448" s="14" t="e">
        <f>'120Nm 22mm 1.52m-min'!F126</f>
        <v>#N/A</v>
      </c>
      <c r="H448" s="41">
        <f>'120Nm 22mm 1.52m-min'!G126</f>
        <v>25</v>
      </c>
      <c r="I448" s="24" t="str">
        <f>'120Nm 22mm 1.52m-min'!H126</f>
        <v>J</v>
      </c>
      <c r="J448" s="35">
        <f>'120Nm 22mm 1.52m-min'!I126</f>
        <v>28</v>
      </c>
      <c r="K448" s="35">
        <f>'120Nm 22mm 1.52m-min'!J126</f>
        <v>35</v>
      </c>
      <c r="L448" s="25">
        <f>'120Nm 22mm 1.52m-min'!K126</f>
        <v>24.16</v>
      </c>
      <c r="M448" s="24" t="str">
        <f>'120Nm 22mm 1.52m-min'!L126</f>
        <v>Acciaio inox</v>
      </c>
      <c r="N448" s="25">
        <f>'120Nm 22mm 1.52m-min'!M126</f>
        <v>78.599999999999994</v>
      </c>
      <c r="O448" s="37">
        <f>'120Nm 22mm 1.52m-min'!N126</f>
        <v>120</v>
      </c>
      <c r="P448" s="41">
        <f>'120Nm 22mm 1.52m-min'!O126</f>
        <v>22</v>
      </c>
      <c r="Q448" s="46">
        <f>'120Nm 22mm 1.52m-min'!P126</f>
        <v>1.5209999999999999</v>
      </c>
      <c r="R448" s="14">
        <f>'120Nm 22mm 1.52m-min'!Q126</f>
        <v>61.6</v>
      </c>
      <c r="S448" s="26">
        <f>'120Nm 22mm 1.52m-min'!R126</f>
        <v>1</v>
      </c>
      <c r="T448" s="24"/>
      <c r="U448" s="24"/>
    </row>
    <row r="449" spans="1:21" hidden="1" x14ac:dyDescent="0.25">
      <c r="A449" s="24">
        <f>'240Nm 11mm 0.76m-min'!A126</f>
        <v>2611449</v>
      </c>
      <c r="B449" s="51">
        <f>Table15[[#This Row],[Durata d''esercizio min. Doppie corse]]/(Cycle_max*60*24)</f>
        <v>51.814464285714287</v>
      </c>
      <c r="C449" s="49">
        <f>'240Nm 11mm 0.76m-min'!B126</f>
        <v>1.9550000000000001</v>
      </c>
      <c r="D449" s="24" t="str">
        <f>'240Nm 11mm 0.76m-min'!C126</f>
        <v>Ds12x25</v>
      </c>
      <c r="E449" s="24" t="str">
        <f>'240Nm 11mm 0.76m-min'!D126</f>
        <v>Ds</v>
      </c>
      <c r="F449" s="35">
        <f>'240Nm 11mm 0.76m-min'!E126</f>
        <v>12</v>
      </c>
      <c r="G449" s="14" t="e">
        <f>'240Nm 11mm 0.76m-min'!F126</f>
        <v>#N/A</v>
      </c>
      <c r="H449" s="41">
        <f>'240Nm 11mm 0.76m-min'!G126</f>
        <v>25</v>
      </c>
      <c r="I449" s="24" t="str">
        <f>'240Nm 11mm 0.76m-min'!H126</f>
        <v>J</v>
      </c>
      <c r="J449" s="35">
        <f>'240Nm 11mm 0.76m-min'!I126</f>
        <v>28</v>
      </c>
      <c r="K449" s="35">
        <f>'240Nm 11mm 0.76m-min'!J126</f>
        <v>35</v>
      </c>
      <c r="L449" s="25">
        <f>'240Nm 11mm 0.76m-min'!K126</f>
        <v>24.16</v>
      </c>
      <c r="M449" s="24" t="str">
        <f>'240Nm 11mm 0.76m-min'!L126</f>
        <v>Acciaio inox</v>
      </c>
      <c r="N449" s="25">
        <f>'240Nm 11mm 0.76m-min'!M126</f>
        <v>78.599999999999994</v>
      </c>
      <c r="O449" s="37">
        <f>'240Nm 11mm 0.76m-min'!N126</f>
        <v>240</v>
      </c>
      <c r="P449" s="41">
        <f>'240Nm 11mm 0.76m-min'!O126</f>
        <v>11</v>
      </c>
      <c r="Q449" s="46">
        <f>'240Nm 11mm 0.76m-min'!P126</f>
        <v>0.76049999999999995</v>
      </c>
      <c r="R449" s="14">
        <f>'240Nm 11mm 0.76m-min'!Q126</f>
        <v>30.8</v>
      </c>
      <c r="S449" s="26">
        <f>'240Nm 11mm 0.76m-min'!R126</f>
        <v>1</v>
      </c>
      <c r="T449" s="24"/>
      <c r="U449" s="24"/>
    </row>
    <row r="450" spans="1:21" hidden="1" x14ac:dyDescent="0.25">
      <c r="A450" s="24">
        <f>'80Nm 33mm 2.28m-min'!A125</f>
        <v>2584231</v>
      </c>
      <c r="B450" s="51">
        <f>Table15[[#This Row],[Durata d''esercizio min. Doppie corse]]/(Cycle_max*60*24)</f>
        <v>51.274424603174602</v>
      </c>
      <c r="C450" s="49">
        <f>'80Nm 33mm 2.28m-min'!B125</f>
        <v>0.36299999999999999</v>
      </c>
      <c r="D450" s="24" t="str">
        <f>'80Nm 33mm 2.28m-min'!C125</f>
        <v>Tr18x4</v>
      </c>
      <c r="E450" s="24" t="str">
        <f>'80Nm 33mm 2.28m-min'!D125</f>
        <v>Tr</v>
      </c>
      <c r="F450" s="35">
        <f>'80Nm 33mm 2.28m-min'!E125</f>
        <v>18</v>
      </c>
      <c r="G450" s="14" t="e">
        <f>'80Nm 33mm 2.28m-min'!F125</f>
        <v>#N/A</v>
      </c>
      <c r="H450" s="41">
        <f>'80Nm 33mm 2.28m-min'!G125</f>
        <v>4</v>
      </c>
      <c r="I450" s="24" t="str">
        <f>'80Nm 33mm 2.28m-min'!H125</f>
        <v>R</v>
      </c>
      <c r="J450" s="35">
        <f>'80Nm 33mm 2.28m-min'!I125</f>
        <v>28</v>
      </c>
      <c r="K450" s="35">
        <f>'80Nm 33mm 2.28m-min'!J125</f>
        <v>35</v>
      </c>
      <c r="L450" s="25">
        <f>'80Nm 33mm 2.28m-min'!K125</f>
        <v>11.28</v>
      </c>
      <c r="M450" s="24" t="str">
        <f>'80Nm 33mm 2.28m-min'!L125</f>
        <v>Acciaio C15</v>
      </c>
      <c r="N450" s="25">
        <f>'80Nm 33mm 2.28m-min'!M125</f>
        <v>25.99</v>
      </c>
      <c r="O450" s="37">
        <f>'80Nm 33mm 2.28m-min'!N125</f>
        <v>80</v>
      </c>
      <c r="P450" s="41">
        <f>'80Nm 33mm 2.28m-min'!O125</f>
        <v>33</v>
      </c>
      <c r="Q450" s="46">
        <f>'80Nm 33mm 2.28m-min'!P125</f>
        <v>2.2810000000000001</v>
      </c>
      <c r="R450" s="14">
        <f>'80Nm 33mm 2.28m-min'!Q125</f>
        <v>577.5</v>
      </c>
      <c r="S450" s="26">
        <f>'80Nm 33mm 2.28m-min'!R125</f>
        <v>1</v>
      </c>
      <c r="T450" s="24"/>
      <c r="U450" s="24"/>
    </row>
    <row r="451" spans="1:21" hidden="1" x14ac:dyDescent="0.25">
      <c r="A451" s="24">
        <f>'120Nm 22mm 1.52m-min'!A127</f>
        <v>2584231</v>
      </c>
      <c r="B451" s="51">
        <f>Table15[[#This Row],[Durata d''esercizio min. Doppie corse]]/(Cycle_max*60*24)</f>
        <v>51.274424603174602</v>
      </c>
      <c r="C451" s="49">
        <f>'120Nm 22mm 1.52m-min'!B127</f>
        <v>0.51500000000000001</v>
      </c>
      <c r="D451" s="24" t="str">
        <f>'120Nm 22mm 1.52m-min'!C127</f>
        <v>Tr18x4</v>
      </c>
      <c r="E451" s="24" t="str">
        <f>'120Nm 22mm 1.52m-min'!D127</f>
        <v>Tr</v>
      </c>
      <c r="F451" s="35">
        <f>'120Nm 22mm 1.52m-min'!E127</f>
        <v>18</v>
      </c>
      <c r="G451" s="14" t="e">
        <f>'120Nm 22mm 1.52m-min'!F127</f>
        <v>#N/A</v>
      </c>
      <c r="H451" s="41">
        <f>'120Nm 22mm 1.52m-min'!G127</f>
        <v>4</v>
      </c>
      <c r="I451" s="24" t="str">
        <f>'120Nm 22mm 1.52m-min'!H127</f>
        <v>R</v>
      </c>
      <c r="J451" s="35">
        <f>'120Nm 22mm 1.52m-min'!I127</f>
        <v>28</v>
      </c>
      <c r="K451" s="35">
        <f>'120Nm 22mm 1.52m-min'!J127</f>
        <v>35</v>
      </c>
      <c r="L451" s="25">
        <f>'120Nm 22mm 1.52m-min'!K127</f>
        <v>11.28</v>
      </c>
      <c r="M451" s="24" t="str">
        <f>'120Nm 22mm 1.52m-min'!L127</f>
        <v>Acciaio C15</v>
      </c>
      <c r="N451" s="25">
        <f>'120Nm 22mm 1.52m-min'!M127</f>
        <v>25.99</v>
      </c>
      <c r="O451" s="37">
        <f>'120Nm 22mm 1.52m-min'!N127</f>
        <v>120</v>
      </c>
      <c r="P451" s="41">
        <f>'120Nm 22mm 1.52m-min'!O127</f>
        <v>22</v>
      </c>
      <c r="Q451" s="46">
        <f>'120Nm 22mm 1.52m-min'!P127</f>
        <v>1.5209999999999999</v>
      </c>
      <c r="R451" s="14">
        <f>'120Nm 22mm 1.52m-min'!Q127</f>
        <v>385</v>
      </c>
      <c r="S451" s="26">
        <f>'120Nm 22mm 1.52m-min'!R127</f>
        <v>1</v>
      </c>
      <c r="T451" s="24"/>
      <c r="U451" s="24"/>
    </row>
    <row r="452" spans="1:21" hidden="1" x14ac:dyDescent="0.25">
      <c r="A452" s="24">
        <f>'240Nm 11mm 0.76m-min'!A127</f>
        <v>2584231</v>
      </c>
      <c r="B452" s="51">
        <f>Table15[[#This Row],[Durata d''esercizio min. Doppie corse]]/(Cycle_max*60*24)</f>
        <v>51.274424603174602</v>
      </c>
      <c r="C452" s="49">
        <f>'240Nm 11mm 0.76m-min'!B127</f>
        <v>0.96899999999999997</v>
      </c>
      <c r="D452" s="24" t="str">
        <f>'240Nm 11mm 0.76m-min'!C127</f>
        <v>Tr18x4</v>
      </c>
      <c r="E452" s="24" t="str">
        <f>'240Nm 11mm 0.76m-min'!D127</f>
        <v>Tr</v>
      </c>
      <c r="F452" s="35">
        <f>'240Nm 11mm 0.76m-min'!E127</f>
        <v>18</v>
      </c>
      <c r="G452" s="14" t="e">
        <f>'240Nm 11mm 0.76m-min'!F127</f>
        <v>#N/A</v>
      </c>
      <c r="H452" s="41">
        <f>'240Nm 11mm 0.76m-min'!G127</f>
        <v>4</v>
      </c>
      <c r="I452" s="24" t="str">
        <f>'240Nm 11mm 0.76m-min'!H127</f>
        <v>R</v>
      </c>
      <c r="J452" s="35">
        <f>'240Nm 11mm 0.76m-min'!I127</f>
        <v>28</v>
      </c>
      <c r="K452" s="35">
        <f>'240Nm 11mm 0.76m-min'!J127</f>
        <v>35</v>
      </c>
      <c r="L452" s="25">
        <f>'240Nm 11mm 0.76m-min'!K127</f>
        <v>11.28</v>
      </c>
      <c r="M452" s="24" t="str">
        <f>'240Nm 11mm 0.76m-min'!L127</f>
        <v>Acciaio C15</v>
      </c>
      <c r="N452" s="25">
        <f>'240Nm 11mm 0.76m-min'!M127</f>
        <v>25.99</v>
      </c>
      <c r="O452" s="37">
        <f>'240Nm 11mm 0.76m-min'!N127</f>
        <v>240</v>
      </c>
      <c r="P452" s="41">
        <f>'240Nm 11mm 0.76m-min'!O127</f>
        <v>11</v>
      </c>
      <c r="Q452" s="46">
        <f>'240Nm 11mm 0.76m-min'!P127</f>
        <v>0.76049999999999995</v>
      </c>
      <c r="R452" s="14">
        <f>'240Nm 11mm 0.76m-min'!Q127</f>
        <v>192.5</v>
      </c>
      <c r="S452" s="26">
        <f>'240Nm 11mm 0.76m-min'!R127</f>
        <v>1</v>
      </c>
      <c r="T452" s="24"/>
      <c r="U452" s="24"/>
    </row>
    <row r="453" spans="1:21" hidden="1" x14ac:dyDescent="0.25">
      <c r="A453" s="24">
        <f>'80Nm 33mm 2.28m-min'!A126</f>
        <v>2430792</v>
      </c>
      <c r="B453" s="51">
        <f>Table15[[#This Row],[Durata d''esercizio min. Doppie corse]]/(Cycle_max*60*24)</f>
        <v>48.23</v>
      </c>
      <c r="C453" s="49">
        <f>'80Nm 33mm 2.28m-min'!B126</f>
        <v>0.32500000000000001</v>
      </c>
      <c r="D453" s="24" t="str">
        <f>'80Nm 33mm 2.28m-min'!C126</f>
        <v>Tr16x4</v>
      </c>
      <c r="E453" s="24" t="str">
        <f>'80Nm 33mm 2.28m-min'!D126</f>
        <v>Tr</v>
      </c>
      <c r="F453" s="35">
        <f>'80Nm 33mm 2.28m-min'!E126</f>
        <v>16</v>
      </c>
      <c r="G453" s="14" t="e">
        <f>'80Nm 33mm 2.28m-min'!F126</f>
        <v>#N/A</v>
      </c>
      <c r="H453" s="41">
        <f>'80Nm 33mm 2.28m-min'!G126</f>
        <v>4</v>
      </c>
      <c r="I453" s="24" t="str">
        <f>'80Nm 33mm 2.28m-min'!H126</f>
        <v>J</v>
      </c>
      <c r="J453" s="35">
        <f>'80Nm 33mm 2.28m-min'!I126</f>
        <v>28</v>
      </c>
      <c r="K453" s="35">
        <f>'80Nm 33mm 2.28m-min'!J126</f>
        <v>35</v>
      </c>
      <c r="L453" s="25">
        <f>'80Nm 33mm 2.28m-min'!K126</f>
        <v>14.51</v>
      </c>
      <c r="M453" s="24" t="str">
        <f>'80Nm 33mm 2.28m-min'!L126</f>
        <v>Acciaio C15</v>
      </c>
      <c r="N453" s="25">
        <f>'80Nm 33mm 2.28m-min'!M126</f>
        <v>19.09</v>
      </c>
      <c r="O453" s="37">
        <f>'80Nm 33mm 2.28m-min'!N126</f>
        <v>80</v>
      </c>
      <c r="P453" s="41">
        <f>'80Nm 33mm 2.28m-min'!O126</f>
        <v>33</v>
      </c>
      <c r="Q453" s="46">
        <f>'80Nm 33mm 2.28m-min'!P126</f>
        <v>2.2810000000000001</v>
      </c>
      <c r="R453" s="14">
        <f>'80Nm 33mm 2.28m-min'!Q126</f>
        <v>577.5</v>
      </c>
      <c r="S453" s="26">
        <f>'80Nm 33mm 2.28m-min'!R126</f>
        <v>1</v>
      </c>
      <c r="T453" s="24"/>
      <c r="U453" s="24"/>
    </row>
    <row r="454" spans="1:21" hidden="1" x14ac:dyDescent="0.25">
      <c r="A454" s="24">
        <f>'120Nm 22mm 1.52m-min'!A128</f>
        <v>2430792</v>
      </c>
      <c r="B454" s="51">
        <f>Table15[[#This Row],[Durata d''esercizio min. Doppie corse]]/(Cycle_max*60*24)</f>
        <v>48.23</v>
      </c>
      <c r="C454" s="49">
        <f>'120Nm 22mm 1.52m-min'!B128</f>
        <v>0.45800000000000002</v>
      </c>
      <c r="D454" s="24" t="str">
        <f>'120Nm 22mm 1.52m-min'!C128</f>
        <v>Tr16x4</v>
      </c>
      <c r="E454" s="24" t="str">
        <f>'120Nm 22mm 1.52m-min'!D128</f>
        <v>Tr</v>
      </c>
      <c r="F454" s="35">
        <f>'120Nm 22mm 1.52m-min'!E128</f>
        <v>16</v>
      </c>
      <c r="G454" s="14" t="e">
        <f>'120Nm 22mm 1.52m-min'!F128</f>
        <v>#N/A</v>
      </c>
      <c r="H454" s="41">
        <f>'120Nm 22mm 1.52m-min'!G128</f>
        <v>4</v>
      </c>
      <c r="I454" s="24" t="str">
        <f>'120Nm 22mm 1.52m-min'!H128</f>
        <v>J</v>
      </c>
      <c r="J454" s="35">
        <f>'120Nm 22mm 1.52m-min'!I128</f>
        <v>28</v>
      </c>
      <c r="K454" s="35">
        <f>'120Nm 22mm 1.52m-min'!J128</f>
        <v>35</v>
      </c>
      <c r="L454" s="25">
        <f>'120Nm 22mm 1.52m-min'!K128</f>
        <v>14.51</v>
      </c>
      <c r="M454" s="24" t="str">
        <f>'120Nm 22mm 1.52m-min'!L128</f>
        <v>Acciaio C15</v>
      </c>
      <c r="N454" s="25">
        <f>'120Nm 22mm 1.52m-min'!M128</f>
        <v>19.09</v>
      </c>
      <c r="O454" s="37">
        <f>'120Nm 22mm 1.52m-min'!N128</f>
        <v>120</v>
      </c>
      <c r="P454" s="41">
        <f>'120Nm 22mm 1.52m-min'!O128</f>
        <v>22</v>
      </c>
      <c r="Q454" s="46">
        <f>'120Nm 22mm 1.52m-min'!P128</f>
        <v>1.5209999999999999</v>
      </c>
      <c r="R454" s="14">
        <f>'120Nm 22mm 1.52m-min'!Q128</f>
        <v>385</v>
      </c>
      <c r="S454" s="26">
        <f>'120Nm 22mm 1.52m-min'!R128</f>
        <v>1</v>
      </c>
      <c r="T454" s="24"/>
      <c r="U454" s="24"/>
    </row>
    <row r="455" spans="1:21" hidden="1" x14ac:dyDescent="0.25">
      <c r="A455" s="24">
        <f>'240Nm 11mm 0.76m-min'!A128</f>
        <v>2430792</v>
      </c>
      <c r="B455" s="51">
        <f>Table15[[#This Row],[Durata d''esercizio min. Doppie corse]]/(Cycle_max*60*24)</f>
        <v>48.23</v>
      </c>
      <c r="C455" s="49">
        <f>'240Nm 11mm 0.76m-min'!B128</f>
        <v>0.85599999999999998</v>
      </c>
      <c r="D455" s="24" t="str">
        <f>'240Nm 11mm 0.76m-min'!C128</f>
        <v>Tr16x4</v>
      </c>
      <c r="E455" s="24" t="str">
        <f>'240Nm 11mm 0.76m-min'!D128</f>
        <v>Tr</v>
      </c>
      <c r="F455" s="35">
        <f>'240Nm 11mm 0.76m-min'!E128</f>
        <v>16</v>
      </c>
      <c r="G455" s="14" t="e">
        <f>'240Nm 11mm 0.76m-min'!F128</f>
        <v>#N/A</v>
      </c>
      <c r="H455" s="41">
        <f>'240Nm 11mm 0.76m-min'!G128</f>
        <v>4</v>
      </c>
      <c r="I455" s="24" t="str">
        <f>'240Nm 11mm 0.76m-min'!H128</f>
        <v>J</v>
      </c>
      <c r="J455" s="35">
        <f>'240Nm 11mm 0.76m-min'!I128</f>
        <v>28</v>
      </c>
      <c r="K455" s="35">
        <f>'240Nm 11mm 0.76m-min'!J128</f>
        <v>35</v>
      </c>
      <c r="L455" s="25">
        <f>'240Nm 11mm 0.76m-min'!K128</f>
        <v>14.51</v>
      </c>
      <c r="M455" s="24" t="str">
        <f>'240Nm 11mm 0.76m-min'!L128</f>
        <v>Acciaio C15</v>
      </c>
      <c r="N455" s="25">
        <f>'240Nm 11mm 0.76m-min'!M128</f>
        <v>19.09</v>
      </c>
      <c r="O455" s="37">
        <f>'240Nm 11mm 0.76m-min'!N128</f>
        <v>240</v>
      </c>
      <c r="P455" s="41">
        <f>'240Nm 11mm 0.76m-min'!O128</f>
        <v>11</v>
      </c>
      <c r="Q455" s="46">
        <f>'240Nm 11mm 0.76m-min'!P128</f>
        <v>0.76049999999999995</v>
      </c>
      <c r="R455" s="14">
        <f>'240Nm 11mm 0.76m-min'!Q128</f>
        <v>192.5</v>
      </c>
      <c r="S455" s="26">
        <f>'240Nm 11mm 0.76m-min'!R128</f>
        <v>1</v>
      </c>
      <c r="T455" s="24"/>
      <c r="U455" s="24"/>
    </row>
    <row r="456" spans="1:21" hidden="1" x14ac:dyDescent="0.25">
      <c r="A456" s="24">
        <f>'80Nm 33mm 2.28m-min'!A127</f>
        <v>2427148</v>
      </c>
      <c r="B456" s="51">
        <f>Table15[[#This Row],[Durata d''esercizio min. Doppie corse]]/(Cycle_max*60*24)</f>
        <v>48.157698412698416</v>
      </c>
      <c r="C456" s="49">
        <f>'80Nm 33mm 2.28m-min'!B127</f>
        <v>0.42399999999999999</v>
      </c>
      <c r="D456" s="24" t="str">
        <f>'80Nm 33mm 2.28m-min'!C127</f>
        <v>Tr18x8P4</v>
      </c>
      <c r="E456" s="24" t="str">
        <f>'80Nm 33mm 2.28m-min'!D127</f>
        <v>Tr</v>
      </c>
      <c r="F456" s="35">
        <f>'80Nm 33mm 2.28m-min'!E127</f>
        <v>18</v>
      </c>
      <c r="G456" s="14">
        <f>'80Nm 33mm 2.28m-min'!F127</f>
        <v>8</v>
      </c>
      <c r="H456" s="41">
        <f>'80Nm 33mm 2.28m-min'!G127</f>
        <v>4</v>
      </c>
      <c r="I456" s="24" t="str">
        <f>'80Nm 33mm 2.28m-min'!H127</f>
        <v>J</v>
      </c>
      <c r="J456" s="35">
        <f>'80Nm 33mm 2.28m-min'!I127</f>
        <v>28</v>
      </c>
      <c r="K456" s="35">
        <f>'80Nm 33mm 2.28m-min'!J127</f>
        <v>35</v>
      </c>
      <c r="L456" s="25">
        <f>'80Nm 33mm 2.28m-min'!K127</f>
        <v>18.100000000000001</v>
      </c>
      <c r="M456" s="24" t="str">
        <f>'80Nm 33mm 2.28m-min'!L127</f>
        <v>Acciaio C15</v>
      </c>
      <c r="N456" s="25">
        <f>'80Nm 33mm 2.28m-min'!M127</f>
        <v>27.37</v>
      </c>
      <c r="O456" s="37">
        <f>'80Nm 33mm 2.28m-min'!N127</f>
        <v>80</v>
      </c>
      <c r="P456" s="41">
        <f>'80Nm 33mm 2.28m-min'!O127</f>
        <v>33</v>
      </c>
      <c r="Q456" s="46">
        <f>'80Nm 33mm 2.28m-min'!P127</f>
        <v>2.2810000000000001</v>
      </c>
      <c r="R456" s="14">
        <f>'80Nm 33mm 2.28m-min'!Q127</f>
        <v>577.5</v>
      </c>
      <c r="S456" s="26">
        <f>'80Nm 33mm 2.28m-min'!R127</f>
        <v>1</v>
      </c>
      <c r="T456" s="24"/>
      <c r="U456" s="24"/>
    </row>
    <row r="457" spans="1:21" hidden="1" x14ac:dyDescent="0.25">
      <c r="A457" s="24">
        <f>'120Nm 22mm 1.52m-min'!A129</f>
        <v>2427148</v>
      </c>
      <c r="B457" s="51">
        <f>Table15[[#This Row],[Durata d''esercizio min. Doppie corse]]/(Cycle_max*60*24)</f>
        <v>48.157698412698416</v>
      </c>
      <c r="C457" s="49">
        <f>'120Nm 22mm 1.52m-min'!B129</f>
        <v>0.60599999999999998</v>
      </c>
      <c r="D457" s="24" t="str">
        <f>'120Nm 22mm 1.52m-min'!C129</f>
        <v>Tr18x8P4</v>
      </c>
      <c r="E457" s="24" t="str">
        <f>'120Nm 22mm 1.52m-min'!D129</f>
        <v>Tr</v>
      </c>
      <c r="F457" s="35">
        <f>'120Nm 22mm 1.52m-min'!E129</f>
        <v>18</v>
      </c>
      <c r="G457" s="14">
        <f>'120Nm 22mm 1.52m-min'!F129</f>
        <v>8</v>
      </c>
      <c r="H457" s="41">
        <f>'120Nm 22mm 1.52m-min'!G129</f>
        <v>4</v>
      </c>
      <c r="I457" s="24" t="str">
        <f>'120Nm 22mm 1.52m-min'!H129</f>
        <v>J</v>
      </c>
      <c r="J457" s="35">
        <f>'120Nm 22mm 1.52m-min'!I129</f>
        <v>28</v>
      </c>
      <c r="K457" s="35">
        <f>'120Nm 22mm 1.52m-min'!J129</f>
        <v>35</v>
      </c>
      <c r="L457" s="25">
        <f>'120Nm 22mm 1.52m-min'!K129</f>
        <v>18.100000000000001</v>
      </c>
      <c r="M457" s="24" t="str">
        <f>'120Nm 22mm 1.52m-min'!L129</f>
        <v>Acciaio C15</v>
      </c>
      <c r="N457" s="25">
        <f>'120Nm 22mm 1.52m-min'!M129</f>
        <v>27.37</v>
      </c>
      <c r="O457" s="37">
        <f>'120Nm 22mm 1.52m-min'!N129</f>
        <v>120</v>
      </c>
      <c r="P457" s="41">
        <f>'120Nm 22mm 1.52m-min'!O129</f>
        <v>22</v>
      </c>
      <c r="Q457" s="46">
        <f>'120Nm 22mm 1.52m-min'!P129</f>
        <v>1.5209999999999999</v>
      </c>
      <c r="R457" s="14">
        <f>'120Nm 22mm 1.52m-min'!Q129</f>
        <v>385</v>
      </c>
      <c r="S457" s="26">
        <f>'120Nm 22mm 1.52m-min'!R129</f>
        <v>1</v>
      </c>
      <c r="T457" s="24"/>
      <c r="U457" s="24"/>
    </row>
    <row r="458" spans="1:21" hidden="1" x14ac:dyDescent="0.25">
      <c r="A458" s="24">
        <f>'240Nm 11mm 0.76m-min'!A129</f>
        <v>2427148</v>
      </c>
      <c r="B458" s="51">
        <f>Table15[[#This Row],[Durata d''esercizio min. Doppie corse]]/(Cycle_max*60*24)</f>
        <v>48.157698412698416</v>
      </c>
      <c r="C458" s="49">
        <f>'240Nm 11mm 0.76m-min'!B129</f>
        <v>1.151</v>
      </c>
      <c r="D458" s="24" t="str">
        <f>'240Nm 11mm 0.76m-min'!C129</f>
        <v>Tr18x8P4</v>
      </c>
      <c r="E458" s="24" t="str">
        <f>'240Nm 11mm 0.76m-min'!D129</f>
        <v>Tr</v>
      </c>
      <c r="F458" s="35">
        <f>'240Nm 11mm 0.76m-min'!E129</f>
        <v>18</v>
      </c>
      <c r="G458" s="14">
        <f>'240Nm 11mm 0.76m-min'!F129</f>
        <v>8</v>
      </c>
      <c r="H458" s="41">
        <f>'240Nm 11mm 0.76m-min'!G129</f>
        <v>4</v>
      </c>
      <c r="I458" s="24" t="str">
        <f>'240Nm 11mm 0.76m-min'!H129</f>
        <v>J</v>
      </c>
      <c r="J458" s="35">
        <f>'240Nm 11mm 0.76m-min'!I129</f>
        <v>28</v>
      </c>
      <c r="K458" s="35">
        <f>'240Nm 11mm 0.76m-min'!J129</f>
        <v>35</v>
      </c>
      <c r="L458" s="25">
        <f>'240Nm 11mm 0.76m-min'!K129</f>
        <v>18.100000000000001</v>
      </c>
      <c r="M458" s="24" t="str">
        <f>'240Nm 11mm 0.76m-min'!L129</f>
        <v>Acciaio C15</v>
      </c>
      <c r="N458" s="25">
        <f>'240Nm 11mm 0.76m-min'!M129</f>
        <v>27.37</v>
      </c>
      <c r="O458" s="37">
        <f>'240Nm 11mm 0.76m-min'!N129</f>
        <v>240</v>
      </c>
      <c r="P458" s="41">
        <f>'240Nm 11mm 0.76m-min'!O129</f>
        <v>11</v>
      </c>
      <c r="Q458" s="46">
        <f>'240Nm 11mm 0.76m-min'!P129</f>
        <v>0.76049999999999995</v>
      </c>
      <c r="R458" s="14">
        <f>'240Nm 11mm 0.76m-min'!Q129</f>
        <v>192.5</v>
      </c>
      <c r="S458" s="26">
        <f>'240Nm 11mm 0.76m-min'!R129</f>
        <v>1</v>
      </c>
      <c r="T458" s="24"/>
      <c r="U458" s="24"/>
    </row>
    <row r="459" spans="1:21" hidden="1" x14ac:dyDescent="0.25">
      <c r="A459" s="24">
        <f>'80Nm 33mm 2.28m-min'!A128</f>
        <v>2324213</v>
      </c>
      <c r="B459" s="51">
        <f>Table15[[#This Row],[Durata d''esercizio min. Doppie corse]]/(Cycle_max*60*24)</f>
        <v>46.115337301587303</v>
      </c>
      <c r="C459" s="49">
        <f>'80Nm 33mm 2.28m-min'!B128</f>
        <v>0.28699999999999998</v>
      </c>
      <c r="D459" s="24" t="str">
        <f>'80Nm 33mm 2.28m-min'!C128</f>
        <v>Tr14x3</v>
      </c>
      <c r="E459" s="24" t="str">
        <f>'80Nm 33mm 2.28m-min'!D128</f>
        <v>Tr</v>
      </c>
      <c r="F459" s="35">
        <f>'80Nm 33mm 2.28m-min'!E128</f>
        <v>14</v>
      </c>
      <c r="G459" s="14" t="e">
        <f>'80Nm 33mm 2.28m-min'!F128</f>
        <v>#N/A</v>
      </c>
      <c r="H459" s="41">
        <f>'80Nm 33mm 2.28m-min'!G128</f>
        <v>3</v>
      </c>
      <c r="I459" s="24" t="str">
        <f>'80Nm 33mm 2.28m-min'!H128</f>
        <v>J</v>
      </c>
      <c r="J459" s="35">
        <f>'80Nm 33mm 2.28m-min'!I128</f>
        <v>28</v>
      </c>
      <c r="K459" s="35">
        <f>'80Nm 33mm 2.28m-min'!J128</f>
        <v>35</v>
      </c>
      <c r="L459" s="25">
        <f>'80Nm 33mm 2.28m-min'!K128</f>
        <v>14.51</v>
      </c>
      <c r="M459" s="24" t="str">
        <f>'80Nm 33mm 2.28m-min'!L128</f>
        <v>Acciaio inox</v>
      </c>
      <c r="N459" s="25">
        <f>'80Nm 33mm 2.28m-min'!M128</f>
        <v>76.59</v>
      </c>
      <c r="O459" s="37">
        <f>'80Nm 33mm 2.28m-min'!N128</f>
        <v>80</v>
      </c>
      <c r="P459" s="41">
        <f>'80Nm 33mm 2.28m-min'!O128</f>
        <v>33</v>
      </c>
      <c r="Q459" s="46">
        <f>'80Nm 33mm 2.28m-min'!P128</f>
        <v>2.2810000000000001</v>
      </c>
      <c r="R459" s="14">
        <f>'80Nm 33mm 2.28m-min'!Q128</f>
        <v>770</v>
      </c>
      <c r="S459" s="26">
        <f>'80Nm 33mm 2.28m-min'!R128</f>
        <v>1</v>
      </c>
      <c r="T459" s="24"/>
      <c r="U459" s="24"/>
    </row>
    <row r="460" spans="1:21" hidden="1" x14ac:dyDescent="0.25">
      <c r="A460" s="24">
        <f>'120Nm 22mm 1.52m-min'!A130</f>
        <v>2324213</v>
      </c>
      <c r="B460" s="51">
        <f>Table15[[#This Row],[Durata d''esercizio min. Doppie corse]]/(Cycle_max*60*24)</f>
        <v>46.115337301587303</v>
      </c>
      <c r="C460" s="49">
        <f>'120Nm 22mm 1.52m-min'!B130</f>
        <v>0.40100000000000002</v>
      </c>
      <c r="D460" s="24" t="str">
        <f>'120Nm 22mm 1.52m-min'!C130</f>
        <v>Tr14x3</v>
      </c>
      <c r="E460" s="24" t="str">
        <f>'120Nm 22mm 1.52m-min'!D130</f>
        <v>Tr</v>
      </c>
      <c r="F460" s="35">
        <f>'120Nm 22mm 1.52m-min'!E130</f>
        <v>14</v>
      </c>
      <c r="G460" s="14" t="e">
        <f>'120Nm 22mm 1.52m-min'!F130</f>
        <v>#N/A</v>
      </c>
      <c r="H460" s="41">
        <f>'120Nm 22mm 1.52m-min'!G130</f>
        <v>3</v>
      </c>
      <c r="I460" s="24" t="str">
        <f>'120Nm 22mm 1.52m-min'!H130</f>
        <v>J</v>
      </c>
      <c r="J460" s="35">
        <f>'120Nm 22mm 1.52m-min'!I130</f>
        <v>28</v>
      </c>
      <c r="K460" s="35">
        <f>'120Nm 22mm 1.52m-min'!J130</f>
        <v>35</v>
      </c>
      <c r="L460" s="25">
        <f>'120Nm 22mm 1.52m-min'!K130</f>
        <v>14.51</v>
      </c>
      <c r="M460" s="24" t="str">
        <f>'120Nm 22mm 1.52m-min'!L130</f>
        <v>Acciaio inox</v>
      </c>
      <c r="N460" s="25">
        <f>'120Nm 22mm 1.52m-min'!M130</f>
        <v>76.59</v>
      </c>
      <c r="O460" s="37">
        <f>'120Nm 22mm 1.52m-min'!N130</f>
        <v>120</v>
      </c>
      <c r="P460" s="41">
        <f>'120Nm 22mm 1.52m-min'!O130</f>
        <v>22</v>
      </c>
      <c r="Q460" s="46">
        <f>'120Nm 22mm 1.52m-min'!P130</f>
        <v>1.5209999999999999</v>
      </c>
      <c r="R460" s="14">
        <f>'120Nm 22mm 1.52m-min'!Q130</f>
        <v>513.33333333333337</v>
      </c>
      <c r="S460" s="26">
        <f>'120Nm 22mm 1.52m-min'!R130</f>
        <v>1</v>
      </c>
      <c r="T460" s="24"/>
      <c r="U460" s="24"/>
    </row>
    <row r="461" spans="1:21" hidden="1" x14ac:dyDescent="0.25">
      <c r="A461" s="24">
        <f>'240Nm 11mm 0.76m-min'!A130</f>
        <v>2324213</v>
      </c>
      <c r="B461" s="51">
        <f>Table15[[#This Row],[Durata d''esercizio min. Doppie corse]]/(Cycle_max*60*24)</f>
        <v>46.115337301587303</v>
      </c>
      <c r="C461" s="49">
        <f>'240Nm 11mm 0.76m-min'!B130</f>
        <v>0.74199999999999999</v>
      </c>
      <c r="D461" s="24" t="str">
        <f>'240Nm 11mm 0.76m-min'!C130</f>
        <v>Tr14x3</v>
      </c>
      <c r="E461" s="24" t="str">
        <f>'240Nm 11mm 0.76m-min'!D130</f>
        <v>Tr</v>
      </c>
      <c r="F461" s="35">
        <f>'240Nm 11mm 0.76m-min'!E130</f>
        <v>14</v>
      </c>
      <c r="G461" s="14" t="e">
        <f>'240Nm 11mm 0.76m-min'!F130</f>
        <v>#N/A</v>
      </c>
      <c r="H461" s="41">
        <f>'240Nm 11mm 0.76m-min'!G130</f>
        <v>3</v>
      </c>
      <c r="I461" s="24" t="str">
        <f>'240Nm 11mm 0.76m-min'!H130</f>
        <v>J</v>
      </c>
      <c r="J461" s="35">
        <f>'240Nm 11mm 0.76m-min'!I130</f>
        <v>28</v>
      </c>
      <c r="K461" s="35">
        <f>'240Nm 11mm 0.76m-min'!J130</f>
        <v>35</v>
      </c>
      <c r="L461" s="25">
        <f>'240Nm 11mm 0.76m-min'!K130</f>
        <v>14.51</v>
      </c>
      <c r="M461" s="24" t="str">
        <f>'240Nm 11mm 0.76m-min'!L130</f>
        <v>Acciaio inox</v>
      </c>
      <c r="N461" s="25">
        <f>'240Nm 11mm 0.76m-min'!M130</f>
        <v>76.59</v>
      </c>
      <c r="O461" s="37">
        <f>'240Nm 11mm 0.76m-min'!N130</f>
        <v>240</v>
      </c>
      <c r="P461" s="41">
        <f>'240Nm 11mm 0.76m-min'!O130</f>
        <v>11</v>
      </c>
      <c r="Q461" s="46">
        <f>'240Nm 11mm 0.76m-min'!P130</f>
        <v>0.76049999999999995</v>
      </c>
      <c r="R461" s="14">
        <f>'240Nm 11mm 0.76m-min'!Q130</f>
        <v>256.66666666666669</v>
      </c>
      <c r="S461" s="26">
        <f>'240Nm 11mm 0.76m-min'!R130</f>
        <v>1</v>
      </c>
      <c r="T461" s="24"/>
      <c r="U461" s="24"/>
    </row>
    <row r="462" spans="1:21" hidden="1" x14ac:dyDescent="0.25">
      <c r="A462" s="24">
        <f>'80Nm 33mm 2.28m-min'!A129</f>
        <v>2315040</v>
      </c>
      <c r="B462" s="51">
        <f>Table15[[#This Row],[Durata d''esercizio min. Doppie corse]]/(Cycle_max*60*24)</f>
        <v>45.93333333333333</v>
      </c>
      <c r="C462" s="49">
        <f>'80Nm 33mm 2.28m-min'!B129</f>
        <v>0.32500000000000001</v>
      </c>
      <c r="D462" s="24" t="str">
        <f>'80Nm 33mm 2.28m-min'!C129</f>
        <v>Tr16x4</v>
      </c>
      <c r="E462" s="24" t="str">
        <f>'80Nm 33mm 2.28m-min'!D129</f>
        <v>Tr</v>
      </c>
      <c r="F462" s="35">
        <f>'80Nm 33mm 2.28m-min'!E129</f>
        <v>16</v>
      </c>
      <c r="G462" s="14" t="e">
        <f>'80Nm 33mm 2.28m-min'!F129</f>
        <v>#N/A</v>
      </c>
      <c r="H462" s="41">
        <f>'80Nm 33mm 2.28m-min'!G129</f>
        <v>4</v>
      </c>
      <c r="I462" s="24" t="str">
        <f>'80Nm 33mm 2.28m-min'!H129</f>
        <v>W300</v>
      </c>
      <c r="J462" s="35">
        <f>'80Nm 33mm 2.28m-min'!I129</f>
        <v>28</v>
      </c>
      <c r="K462" s="35">
        <f>'80Nm 33mm 2.28m-min'!J129</f>
        <v>35</v>
      </c>
      <c r="L462" s="25">
        <f>'80Nm 33mm 2.28m-min'!K129</f>
        <v>17.68</v>
      </c>
      <c r="M462" s="24" t="str">
        <f>'80Nm 33mm 2.28m-min'!L129</f>
        <v>Acciaio C15</v>
      </c>
      <c r="N462" s="25">
        <f>'80Nm 33mm 2.28m-min'!M129</f>
        <v>19.09</v>
      </c>
      <c r="O462" s="37">
        <f>'80Nm 33mm 2.28m-min'!N129</f>
        <v>80</v>
      </c>
      <c r="P462" s="41">
        <f>'80Nm 33mm 2.28m-min'!O129</f>
        <v>33</v>
      </c>
      <c r="Q462" s="46">
        <f>'80Nm 33mm 2.28m-min'!P129</f>
        <v>2.2810000000000001</v>
      </c>
      <c r="R462" s="14">
        <f>'80Nm 33mm 2.28m-min'!Q129</f>
        <v>577.5</v>
      </c>
      <c r="S462" s="26">
        <f>'80Nm 33mm 2.28m-min'!R129</f>
        <v>1</v>
      </c>
      <c r="T462" s="24"/>
      <c r="U462" s="24"/>
    </row>
    <row r="463" spans="1:21" hidden="1" x14ac:dyDescent="0.25">
      <c r="A463" s="24">
        <f>'240Nm 11mm 0.76m-min'!A131</f>
        <v>2315040</v>
      </c>
      <c r="B463" s="51">
        <f>Table15[[#This Row],[Durata d''esercizio min. Doppie corse]]/(Cycle_max*60*24)</f>
        <v>45.93333333333333</v>
      </c>
      <c r="C463" s="49">
        <f>'240Nm 11mm 0.76m-min'!B131</f>
        <v>0.85599999999999998</v>
      </c>
      <c r="D463" s="24" t="str">
        <f>'240Nm 11mm 0.76m-min'!C131</f>
        <v>Tr16x4</v>
      </c>
      <c r="E463" s="24" t="str">
        <f>'240Nm 11mm 0.76m-min'!D131</f>
        <v>Tr</v>
      </c>
      <c r="F463" s="35">
        <f>'240Nm 11mm 0.76m-min'!E131</f>
        <v>16</v>
      </c>
      <c r="G463" s="14" t="e">
        <f>'240Nm 11mm 0.76m-min'!F131</f>
        <v>#N/A</v>
      </c>
      <c r="H463" s="41">
        <f>'240Nm 11mm 0.76m-min'!G131</f>
        <v>4</v>
      </c>
      <c r="I463" s="24" t="str">
        <f>'240Nm 11mm 0.76m-min'!H131</f>
        <v>W300</v>
      </c>
      <c r="J463" s="35">
        <f>'240Nm 11mm 0.76m-min'!I131</f>
        <v>28</v>
      </c>
      <c r="K463" s="35">
        <f>'240Nm 11mm 0.76m-min'!J131</f>
        <v>35</v>
      </c>
      <c r="L463" s="25">
        <f>'240Nm 11mm 0.76m-min'!K131</f>
        <v>17.68</v>
      </c>
      <c r="M463" s="24" t="str">
        <f>'240Nm 11mm 0.76m-min'!L131</f>
        <v>Acciaio C15</v>
      </c>
      <c r="N463" s="25">
        <f>'240Nm 11mm 0.76m-min'!M131</f>
        <v>19.09</v>
      </c>
      <c r="O463" s="37">
        <f>'240Nm 11mm 0.76m-min'!N131</f>
        <v>240</v>
      </c>
      <c r="P463" s="41">
        <f>'240Nm 11mm 0.76m-min'!O131</f>
        <v>11</v>
      </c>
      <c r="Q463" s="46">
        <f>'240Nm 11mm 0.76m-min'!P131</f>
        <v>0.76049999999999995</v>
      </c>
      <c r="R463" s="14">
        <f>'240Nm 11mm 0.76m-min'!Q131</f>
        <v>192.5</v>
      </c>
      <c r="S463" s="26">
        <f>'240Nm 11mm 0.76m-min'!R131</f>
        <v>1</v>
      </c>
      <c r="T463" s="24"/>
      <c r="U463" s="24"/>
    </row>
    <row r="464" spans="1:21" hidden="1" x14ac:dyDescent="0.25">
      <c r="A464" s="24">
        <f>'80Nm 33mm 2.28m-min'!A130</f>
        <v>2311570</v>
      </c>
      <c r="B464" s="51">
        <f>Table15[[#This Row],[Durata d''esercizio min. Doppie corse]]/(Cycle_max*60*24)</f>
        <v>45.864484126984124</v>
      </c>
      <c r="C464" s="49">
        <f>'80Nm 33mm 2.28m-min'!B130</f>
        <v>0.42399999999999999</v>
      </c>
      <c r="D464" s="24" t="str">
        <f>'80Nm 33mm 2.28m-min'!C130</f>
        <v>Tr18x8P4</v>
      </c>
      <c r="E464" s="24" t="str">
        <f>'80Nm 33mm 2.28m-min'!D130</f>
        <v>Tr</v>
      </c>
      <c r="F464" s="35">
        <f>'80Nm 33mm 2.28m-min'!E130</f>
        <v>18</v>
      </c>
      <c r="G464" s="14">
        <f>'80Nm 33mm 2.28m-min'!F130</f>
        <v>8</v>
      </c>
      <c r="H464" s="41">
        <f>'80Nm 33mm 2.28m-min'!G130</f>
        <v>4</v>
      </c>
      <c r="I464" s="24" t="str">
        <f>'80Nm 33mm 2.28m-min'!H130</f>
        <v>W300</v>
      </c>
      <c r="J464" s="35">
        <f>'80Nm 33mm 2.28m-min'!I130</f>
        <v>28</v>
      </c>
      <c r="K464" s="35">
        <f>'80Nm 33mm 2.28m-min'!J130</f>
        <v>35</v>
      </c>
      <c r="L464" s="25">
        <f>'80Nm 33mm 2.28m-min'!K130</f>
        <v>21.66</v>
      </c>
      <c r="M464" s="24" t="str">
        <f>'80Nm 33mm 2.28m-min'!L130</f>
        <v>Acciaio C15</v>
      </c>
      <c r="N464" s="25">
        <f>'80Nm 33mm 2.28m-min'!M130</f>
        <v>27.37</v>
      </c>
      <c r="O464" s="37">
        <f>'80Nm 33mm 2.28m-min'!N130</f>
        <v>80</v>
      </c>
      <c r="P464" s="41">
        <f>'80Nm 33mm 2.28m-min'!O130</f>
        <v>33</v>
      </c>
      <c r="Q464" s="46">
        <f>'80Nm 33mm 2.28m-min'!P130</f>
        <v>2.2810000000000001</v>
      </c>
      <c r="R464" s="14">
        <f>'80Nm 33mm 2.28m-min'!Q130</f>
        <v>577.5</v>
      </c>
      <c r="S464" s="26">
        <f>'80Nm 33mm 2.28m-min'!R130</f>
        <v>1</v>
      </c>
      <c r="T464" s="24"/>
      <c r="U464" s="24"/>
    </row>
    <row r="465" spans="1:21" hidden="1" x14ac:dyDescent="0.25">
      <c r="A465" s="24">
        <f>'120Nm 22mm 1.52m-min'!A132</f>
        <v>2311570</v>
      </c>
      <c r="B465" s="51">
        <f>Table15[[#This Row],[Durata d''esercizio min. Doppie corse]]/(Cycle_max*60*24)</f>
        <v>45.864484126984124</v>
      </c>
      <c r="C465" s="49">
        <f>'120Nm 22mm 1.52m-min'!B132</f>
        <v>0.60599999999999998</v>
      </c>
      <c r="D465" s="24" t="str">
        <f>'120Nm 22mm 1.52m-min'!C132</f>
        <v>Tr18x8P4</v>
      </c>
      <c r="E465" s="24" t="str">
        <f>'120Nm 22mm 1.52m-min'!D132</f>
        <v>Tr</v>
      </c>
      <c r="F465" s="35">
        <f>'120Nm 22mm 1.52m-min'!E132</f>
        <v>18</v>
      </c>
      <c r="G465" s="14">
        <f>'120Nm 22mm 1.52m-min'!F132</f>
        <v>8</v>
      </c>
      <c r="H465" s="41">
        <f>'120Nm 22mm 1.52m-min'!G132</f>
        <v>4</v>
      </c>
      <c r="I465" s="24" t="str">
        <f>'120Nm 22mm 1.52m-min'!H132</f>
        <v>W300</v>
      </c>
      <c r="J465" s="35">
        <f>'120Nm 22mm 1.52m-min'!I132</f>
        <v>28</v>
      </c>
      <c r="K465" s="35">
        <f>'120Nm 22mm 1.52m-min'!J132</f>
        <v>35</v>
      </c>
      <c r="L465" s="25">
        <f>'120Nm 22mm 1.52m-min'!K132</f>
        <v>21.66</v>
      </c>
      <c r="M465" s="24" t="str">
        <f>'120Nm 22mm 1.52m-min'!L132</f>
        <v>Acciaio C15</v>
      </c>
      <c r="N465" s="25">
        <f>'120Nm 22mm 1.52m-min'!M132</f>
        <v>27.37</v>
      </c>
      <c r="O465" s="37">
        <f>'120Nm 22mm 1.52m-min'!N132</f>
        <v>120</v>
      </c>
      <c r="P465" s="41">
        <f>'120Nm 22mm 1.52m-min'!O132</f>
        <v>22</v>
      </c>
      <c r="Q465" s="46">
        <f>'120Nm 22mm 1.52m-min'!P132</f>
        <v>1.5209999999999999</v>
      </c>
      <c r="R465" s="14">
        <f>'120Nm 22mm 1.52m-min'!Q132</f>
        <v>385</v>
      </c>
      <c r="S465" s="26">
        <f>'120Nm 22mm 1.52m-min'!R132</f>
        <v>1</v>
      </c>
      <c r="T465" s="24"/>
      <c r="U465" s="24"/>
    </row>
    <row r="466" spans="1:21" hidden="1" x14ac:dyDescent="0.25">
      <c r="A466" s="24">
        <f>'240Nm 11mm 0.76m-min'!A132</f>
        <v>2311570</v>
      </c>
      <c r="B466" s="51">
        <f>Table15[[#This Row],[Durata d''esercizio min. Doppie corse]]/(Cycle_max*60*24)</f>
        <v>45.864484126984124</v>
      </c>
      <c r="C466" s="49">
        <f>'240Nm 11mm 0.76m-min'!B132</f>
        <v>1.151</v>
      </c>
      <c r="D466" s="24" t="str">
        <f>'240Nm 11mm 0.76m-min'!C132</f>
        <v>Tr18x8P4</v>
      </c>
      <c r="E466" s="24" t="str">
        <f>'240Nm 11mm 0.76m-min'!D132</f>
        <v>Tr</v>
      </c>
      <c r="F466" s="35">
        <f>'240Nm 11mm 0.76m-min'!E132</f>
        <v>18</v>
      </c>
      <c r="G466" s="14">
        <f>'240Nm 11mm 0.76m-min'!F132</f>
        <v>8</v>
      </c>
      <c r="H466" s="41">
        <f>'240Nm 11mm 0.76m-min'!G132</f>
        <v>4</v>
      </c>
      <c r="I466" s="24" t="str">
        <f>'240Nm 11mm 0.76m-min'!H132</f>
        <v>W300</v>
      </c>
      <c r="J466" s="35">
        <f>'240Nm 11mm 0.76m-min'!I132</f>
        <v>28</v>
      </c>
      <c r="K466" s="35">
        <f>'240Nm 11mm 0.76m-min'!J132</f>
        <v>35</v>
      </c>
      <c r="L466" s="25">
        <f>'240Nm 11mm 0.76m-min'!K132</f>
        <v>21.66</v>
      </c>
      <c r="M466" s="24" t="str">
        <f>'240Nm 11mm 0.76m-min'!L132</f>
        <v>Acciaio C15</v>
      </c>
      <c r="N466" s="25">
        <f>'240Nm 11mm 0.76m-min'!M132</f>
        <v>27.37</v>
      </c>
      <c r="O466" s="37">
        <f>'240Nm 11mm 0.76m-min'!N132</f>
        <v>240</v>
      </c>
      <c r="P466" s="41">
        <f>'240Nm 11mm 0.76m-min'!O132</f>
        <v>11</v>
      </c>
      <c r="Q466" s="46">
        <f>'240Nm 11mm 0.76m-min'!P132</f>
        <v>0.76049999999999995</v>
      </c>
      <c r="R466" s="14">
        <f>'240Nm 11mm 0.76m-min'!Q132</f>
        <v>192.5</v>
      </c>
      <c r="S466" s="26">
        <f>'240Nm 11mm 0.76m-min'!R132</f>
        <v>1</v>
      </c>
      <c r="T466" s="24"/>
      <c r="U466" s="24"/>
    </row>
    <row r="467" spans="1:21" hidden="1" x14ac:dyDescent="0.25">
      <c r="A467" s="24">
        <f>'80Nm 33mm 2.28m-min'!A131</f>
        <v>2261202</v>
      </c>
      <c r="B467" s="51">
        <f>Table15[[#This Row],[Durata d''esercizio min. Doppie corse]]/(Cycle_max*60*24)</f>
        <v>44.865119047619046</v>
      </c>
      <c r="C467" s="49">
        <f>'80Nm 33mm 2.28m-min'!B131</f>
        <v>0.32500000000000001</v>
      </c>
      <c r="D467" s="24" t="str">
        <f>'80Nm 33mm 2.28m-min'!C131</f>
        <v>Tr16x4</v>
      </c>
      <c r="E467" s="24" t="str">
        <f>'80Nm 33mm 2.28m-min'!D131</f>
        <v>Tr</v>
      </c>
      <c r="F467" s="35">
        <f>'80Nm 33mm 2.28m-min'!E131</f>
        <v>16</v>
      </c>
      <c r="G467" s="14" t="e">
        <f>'80Nm 33mm 2.28m-min'!F131</f>
        <v>#N/A</v>
      </c>
      <c r="H467" s="41">
        <f>'80Nm 33mm 2.28m-min'!G131</f>
        <v>4</v>
      </c>
      <c r="I467" s="24" t="str">
        <f>'80Nm 33mm 2.28m-min'!H131</f>
        <v>R</v>
      </c>
      <c r="J467" s="35">
        <f>'80Nm 33mm 2.28m-min'!I131</f>
        <v>28</v>
      </c>
      <c r="K467" s="35">
        <f>'80Nm 33mm 2.28m-min'!J131</f>
        <v>35</v>
      </c>
      <c r="L467" s="25">
        <f>'80Nm 33mm 2.28m-min'!K131</f>
        <v>12.47</v>
      </c>
      <c r="M467" s="24" t="str">
        <f>'80Nm 33mm 2.28m-min'!L131</f>
        <v>Acciaio C15</v>
      </c>
      <c r="N467" s="25">
        <f>'80Nm 33mm 2.28m-min'!M131</f>
        <v>19.09</v>
      </c>
      <c r="O467" s="37">
        <f>'80Nm 33mm 2.28m-min'!N131</f>
        <v>80</v>
      </c>
      <c r="P467" s="41">
        <f>'80Nm 33mm 2.28m-min'!O131</f>
        <v>33</v>
      </c>
      <c r="Q467" s="46">
        <f>'80Nm 33mm 2.28m-min'!P131</f>
        <v>2.2810000000000001</v>
      </c>
      <c r="R467" s="14">
        <f>'80Nm 33mm 2.28m-min'!Q131</f>
        <v>577.5</v>
      </c>
      <c r="S467" s="26">
        <f>'80Nm 33mm 2.28m-min'!R131</f>
        <v>1</v>
      </c>
      <c r="T467" s="24"/>
      <c r="U467" s="24"/>
    </row>
    <row r="468" spans="1:21" hidden="1" x14ac:dyDescent="0.25">
      <c r="A468" s="24">
        <f>'120Nm 22mm 1.52m-min'!A133</f>
        <v>2261202</v>
      </c>
      <c r="B468" s="51">
        <f>Table15[[#This Row],[Durata d''esercizio min. Doppie corse]]/(Cycle_max*60*24)</f>
        <v>44.865119047619046</v>
      </c>
      <c r="C468" s="49">
        <f>'120Nm 22mm 1.52m-min'!B133</f>
        <v>0.45800000000000002</v>
      </c>
      <c r="D468" s="24" t="str">
        <f>'120Nm 22mm 1.52m-min'!C133</f>
        <v>Tr16x4</v>
      </c>
      <c r="E468" s="24" t="str">
        <f>'120Nm 22mm 1.52m-min'!D133</f>
        <v>Tr</v>
      </c>
      <c r="F468" s="35">
        <f>'120Nm 22mm 1.52m-min'!E133</f>
        <v>16</v>
      </c>
      <c r="G468" s="14" t="e">
        <f>'120Nm 22mm 1.52m-min'!F133</f>
        <v>#N/A</v>
      </c>
      <c r="H468" s="41">
        <f>'120Nm 22mm 1.52m-min'!G133</f>
        <v>4</v>
      </c>
      <c r="I468" s="24" t="str">
        <f>'120Nm 22mm 1.52m-min'!H133</f>
        <v>R</v>
      </c>
      <c r="J468" s="35">
        <f>'120Nm 22mm 1.52m-min'!I133</f>
        <v>28</v>
      </c>
      <c r="K468" s="35">
        <f>'120Nm 22mm 1.52m-min'!J133</f>
        <v>35</v>
      </c>
      <c r="L468" s="25">
        <f>'120Nm 22mm 1.52m-min'!K133</f>
        <v>12.47</v>
      </c>
      <c r="M468" s="24" t="str">
        <f>'120Nm 22mm 1.52m-min'!L133</f>
        <v>Acciaio C15</v>
      </c>
      <c r="N468" s="25">
        <f>'120Nm 22mm 1.52m-min'!M133</f>
        <v>19.09</v>
      </c>
      <c r="O468" s="37">
        <f>'120Nm 22mm 1.52m-min'!N133</f>
        <v>120</v>
      </c>
      <c r="P468" s="41">
        <f>'120Nm 22mm 1.52m-min'!O133</f>
        <v>22</v>
      </c>
      <c r="Q468" s="46">
        <f>'120Nm 22mm 1.52m-min'!P133</f>
        <v>1.5209999999999999</v>
      </c>
      <c r="R468" s="14">
        <f>'120Nm 22mm 1.52m-min'!Q133</f>
        <v>385</v>
      </c>
      <c r="S468" s="26">
        <f>'120Nm 22mm 1.52m-min'!R133</f>
        <v>1</v>
      </c>
      <c r="T468" s="24"/>
      <c r="U468" s="24"/>
    </row>
    <row r="469" spans="1:21" hidden="1" x14ac:dyDescent="0.25">
      <c r="A469" s="24">
        <f>'240Nm 11mm 0.76m-min'!A133</f>
        <v>2261202</v>
      </c>
      <c r="B469" s="51">
        <f>Table15[[#This Row],[Durata d''esercizio min. Doppie corse]]/(Cycle_max*60*24)</f>
        <v>44.865119047619046</v>
      </c>
      <c r="C469" s="49">
        <f>'240Nm 11mm 0.76m-min'!B133</f>
        <v>0.85599999999999998</v>
      </c>
      <c r="D469" s="24" t="str">
        <f>'240Nm 11mm 0.76m-min'!C133</f>
        <v>Tr16x4</v>
      </c>
      <c r="E469" s="24" t="str">
        <f>'240Nm 11mm 0.76m-min'!D133</f>
        <v>Tr</v>
      </c>
      <c r="F469" s="35">
        <f>'240Nm 11mm 0.76m-min'!E133</f>
        <v>16</v>
      </c>
      <c r="G469" s="14" t="e">
        <f>'240Nm 11mm 0.76m-min'!F133</f>
        <v>#N/A</v>
      </c>
      <c r="H469" s="41">
        <f>'240Nm 11mm 0.76m-min'!G133</f>
        <v>4</v>
      </c>
      <c r="I469" s="24" t="str">
        <f>'240Nm 11mm 0.76m-min'!H133</f>
        <v>R</v>
      </c>
      <c r="J469" s="35">
        <f>'240Nm 11mm 0.76m-min'!I133</f>
        <v>28</v>
      </c>
      <c r="K469" s="35">
        <f>'240Nm 11mm 0.76m-min'!J133</f>
        <v>35</v>
      </c>
      <c r="L469" s="25">
        <f>'240Nm 11mm 0.76m-min'!K133</f>
        <v>12.47</v>
      </c>
      <c r="M469" s="24" t="str">
        <f>'240Nm 11mm 0.76m-min'!L133</f>
        <v>Acciaio C15</v>
      </c>
      <c r="N469" s="25">
        <f>'240Nm 11mm 0.76m-min'!M133</f>
        <v>19.09</v>
      </c>
      <c r="O469" s="37">
        <f>'240Nm 11mm 0.76m-min'!N133</f>
        <v>240</v>
      </c>
      <c r="P469" s="41">
        <f>'240Nm 11mm 0.76m-min'!O133</f>
        <v>11</v>
      </c>
      <c r="Q469" s="46">
        <f>'240Nm 11mm 0.76m-min'!P133</f>
        <v>0.76049999999999995</v>
      </c>
      <c r="R469" s="14">
        <f>'240Nm 11mm 0.76m-min'!Q133</f>
        <v>192.5</v>
      </c>
      <c r="S469" s="26">
        <f>'240Nm 11mm 0.76m-min'!R133</f>
        <v>1</v>
      </c>
      <c r="T469" s="24"/>
      <c r="U469" s="24"/>
    </row>
    <row r="470" spans="1:21" hidden="1" x14ac:dyDescent="0.25">
      <c r="A470" s="24">
        <f>'80Nm 33mm 2.28m-min'!A132</f>
        <v>2257812</v>
      </c>
      <c r="B470" s="51">
        <f>Table15[[#This Row],[Durata d''esercizio min. Doppie corse]]/(Cycle_max*60*24)</f>
        <v>44.79785714285714</v>
      </c>
      <c r="C470" s="49">
        <f>'80Nm 33mm 2.28m-min'!B132</f>
        <v>0.42399999999999999</v>
      </c>
      <c r="D470" s="24" t="str">
        <f>'80Nm 33mm 2.28m-min'!C132</f>
        <v>Tr18x8P4</v>
      </c>
      <c r="E470" s="24" t="str">
        <f>'80Nm 33mm 2.28m-min'!D132</f>
        <v>Tr</v>
      </c>
      <c r="F470" s="35">
        <f>'80Nm 33mm 2.28m-min'!E132</f>
        <v>18</v>
      </c>
      <c r="G470" s="14">
        <f>'80Nm 33mm 2.28m-min'!F132</f>
        <v>8</v>
      </c>
      <c r="H470" s="41">
        <f>'80Nm 33mm 2.28m-min'!G132</f>
        <v>4</v>
      </c>
      <c r="I470" s="24" t="str">
        <f>'80Nm 33mm 2.28m-min'!H132</f>
        <v>R</v>
      </c>
      <c r="J470" s="35">
        <f>'80Nm 33mm 2.28m-min'!I132</f>
        <v>28</v>
      </c>
      <c r="K470" s="35">
        <f>'80Nm 33mm 2.28m-min'!J132</f>
        <v>35</v>
      </c>
      <c r="L470" s="25">
        <f>'80Nm 33mm 2.28m-min'!K132</f>
        <v>16.190000000000001</v>
      </c>
      <c r="M470" s="24" t="str">
        <f>'80Nm 33mm 2.28m-min'!L132</f>
        <v>Acciaio C15</v>
      </c>
      <c r="N470" s="25">
        <f>'80Nm 33mm 2.28m-min'!M132</f>
        <v>27.37</v>
      </c>
      <c r="O470" s="37">
        <f>'80Nm 33mm 2.28m-min'!N132</f>
        <v>80</v>
      </c>
      <c r="P470" s="41">
        <f>'80Nm 33mm 2.28m-min'!O132</f>
        <v>33</v>
      </c>
      <c r="Q470" s="46">
        <f>'80Nm 33mm 2.28m-min'!P132</f>
        <v>2.2810000000000001</v>
      </c>
      <c r="R470" s="14">
        <f>'80Nm 33mm 2.28m-min'!Q132</f>
        <v>577.5</v>
      </c>
      <c r="S470" s="26">
        <f>'80Nm 33mm 2.28m-min'!R132</f>
        <v>1</v>
      </c>
      <c r="T470" s="24"/>
      <c r="U470" s="24"/>
    </row>
    <row r="471" spans="1:21" hidden="1" x14ac:dyDescent="0.25">
      <c r="A471" s="24">
        <f>'120Nm 22mm 1.52m-min'!A134</f>
        <v>2257812</v>
      </c>
      <c r="B471" s="51">
        <f>Table15[[#This Row],[Durata d''esercizio min. Doppie corse]]/(Cycle_max*60*24)</f>
        <v>44.79785714285714</v>
      </c>
      <c r="C471" s="49">
        <f>'120Nm 22mm 1.52m-min'!B134</f>
        <v>0.60599999999999998</v>
      </c>
      <c r="D471" s="24" t="str">
        <f>'120Nm 22mm 1.52m-min'!C134</f>
        <v>Tr18x8P4</v>
      </c>
      <c r="E471" s="24" t="str">
        <f>'120Nm 22mm 1.52m-min'!D134</f>
        <v>Tr</v>
      </c>
      <c r="F471" s="35">
        <f>'120Nm 22mm 1.52m-min'!E134</f>
        <v>18</v>
      </c>
      <c r="G471" s="14">
        <f>'120Nm 22mm 1.52m-min'!F134</f>
        <v>8</v>
      </c>
      <c r="H471" s="41">
        <f>'120Nm 22mm 1.52m-min'!G134</f>
        <v>4</v>
      </c>
      <c r="I471" s="24" t="str">
        <f>'120Nm 22mm 1.52m-min'!H134</f>
        <v>R</v>
      </c>
      <c r="J471" s="35">
        <f>'120Nm 22mm 1.52m-min'!I134</f>
        <v>28</v>
      </c>
      <c r="K471" s="35">
        <f>'120Nm 22mm 1.52m-min'!J134</f>
        <v>35</v>
      </c>
      <c r="L471" s="25">
        <f>'120Nm 22mm 1.52m-min'!K134</f>
        <v>16.190000000000001</v>
      </c>
      <c r="M471" s="24" t="str">
        <f>'120Nm 22mm 1.52m-min'!L134</f>
        <v>Acciaio C15</v>
      </c>
      <c r="N471" s="25">
        <f>'120Nm 22mm 1.52m-min'!M134</f>
        <v>27.37</v>
      </c>
      <c r="O471" s="37">
        <f>'120Nm 22mm 1.52m-min'!N134</f>
        <v>120</v>
      </c>
      <c r="P471" s="41">
        <f>'120Nm 22mm 1.52m-min'!O134</f>
        <v>22</v>
      </c>
      <c r="Q471" s="46">
        <f>'120Nm 22mm 1.52m-min'!P134</f>
        <v>1.5209999999999999</v>
      </c>
      <c r="R471" s="14">
        <f>'120Nm 22mm 1.52m-min'!Q134</f>
        <v>385</v>
      </c>
      <c r="S471" s="26">
        <f>'120Nm 22mm 1.52m-min'!R134</f>
        <v>1</v>
      </c>
      <c r="T471" s="24"/>
      <c r="U471" s="24"/>
    </row>
    <row r="472" spans="1:21" hidden="1" x14ac:dyDescent="0.25">
      <c r="A472" s="24">
        <f>'240Nm 11mm 0.76m-min'!A134</f>
        <v>2257812</v>
      </c>
      <c r="B472" s="51">
        <f>Table15[[#This Row],[Durata d''esercizio min. Doppie corse]]/(Cycle_max*60*24)</f>
        <v>44.79785714285714</v>
      </c>
      <c r="C472" s="49">
        <f>'240Nm 11mm 0.76m-min'!B134</f>
        <v>1.151</v>
      </c>
      <c r="D472" s="24" t="str">
        <f>'240Nm 11mm 0.76m-min'!C134</f>
        <v>Tr18x8P4</v>
      </c>
      <c r="E472" s="24" t="str">
        <f>'240Nm 11mm 0.76m-min'!D134</f>
        <v>Tr</v>
      </c>
      <c r="F472" s="35">
        <f>'240Nm 11mm 0.76m-min'!E134</f>
        <v>18</v>
      </c>
      <c r="G472" s="14">
        <f>'240Nm 11mm 0.76m-min'!F134</f>
        <v>8</v>
      </c>
      <c r="H472" s="41">
        <f>'240Nm 11mm 0.76m-min'!G134</f>
        <v>4</v>
      </c>
      <c r="I472" s="24" t="str">
        <f>'240Nm 11mm 0.76m-min'!H134</f>
        <v>R</v>
      </c>
      <c r="J472" s="35">
        <f>'240Nm 11mm 0.76m-min'!I134</f>
        <v>28</v>
      </c>
      <c r="K472" s="35">
        <f>'240Nm 11mm 0.76m-min'!J134</f>
        <v>35</v>
      </c>
      <c r="L472" s="25">
        <f>'240Nm 11mm 0.76m-min'!K134</f>
        <v>16.190000000000001</v>
      </c>
      <c r="M472" s="24" t="str">
        <f>'240Nm 11mm 0.76m-min'!L134</f>
        <v>Acciaio C15</v>
      </c>
      <c r="N472" s="25">
        <f>'240Nm 11mm 0.76m-min'!M134</f>
        <v>27.37</v>
      </c>
      <c r="O472" s="37">
        <f>'240Nm 11mm 0.76m-min'!N134</f>
        <v>240</v>
      </c>
      <c r="P472" s="41">
        <f>'240Nm 11mm 0.76m-min'!O134</f>
        <v>11</v>
      </c>
      <c r="Q472" s="46">
        <f>'240Nm 11mm 0.76m-min'!P134</f>
        <v>0.76049999999999995</v>
      </c>
      <c r="R472" s="14">
        <f>'240Nm 11mm 0.76m-min'!Q134</f>
        <v>192.5</v>
      </c>
      <c r="S472" s="26">
        <f>'240Nm 11mm 0.76m-min'!R134</f>
        <v>1</v>
      </c>
      <c r="T472" s="24"/>
      <c r="U472" s="24"/>
    </row>
    <row r="473" spans="1:21" hidden="1" x14ac:dyDescent="0.25">
      <c r="A473" s="24">
        <f>'80Nm 33mm 2.28m-min'!A133</f>
        <v>2213536</v>
      </c>
      <c r="B473" s="51">
        <f>Table15[[#This Row],[Durata d''esercizio min. Doppie corse]]/(Cycle_max*60*24)</f>
        <v>43.919365079365079</v>
      </c>
      <c r="C473" s="49">
        <f>'80Nm 33mm 2.28m-min'!B133</f>
        <v>0.28699999999999998</v>
      </c>
      <c r="D473" s="24" t="str">
        <f>'80Nm 33mm 2.28m-min'!C133</f>
        <v>Tr14x3</v>
      </c>
      <c r="E473" s="24" t="str">
        <f>'80Nm 33mm 2.28m-min'!D133</f>
        <v>Tr</v>
      </c>
      <c r="F473" s="35">
        <f>'80Nm 33mm 2.28m-min'!E133</f>
        <v>14</v>
      </c>
      <c r="G473" s="14" t="e">
        <f>'80Nm 33mm 2.28m-min'!F133</f>
        <v>#N/A</v>
      </c>
      <c r="H473" s="41">
        <f>'80Nm 33mm 2.28m-min'!G133</f>
        <v>3</v>
      </c>
      <c r="I473" s="24" t="str">
        <f>'80Nm 33mm 2.28m-min'!H133</f>
        <v>W300</v>
      </c>
      <c r="J473" s="35">
        <f>'80Nm 33mm 2.28m-min'!I133</f>
        <v>28</v>
      </c>
      <c r="K473" s="35">
        <f>'80Nm 33mm 2.28m-min'!J133</f>
        <v>35</v>
      </c>
      <c r="L473" s="25">
        <f>'80Nm 33mm 2.28m-min'!K133</f>
        <v>17.68</v>
      </c>
      <c r="M473" s="24" t="str">
        <f>'80Nm 33mm 2.28m-min'!L133</f>
        <v>Acciaio inox</v>
      </c>
      <c r="N473" s="25">
        <f>'80Nm 33mm 2.28m-min'!M133</f>
        <v>76.59</v>
      </c>
      <c r="O473" s="37">
        <f>'80Nm 33mm 2.28m-min'!N133</f>
        <v>80</v>
      </c>
      <c r="P473" s="41">
        <f>'80Nm 33mm 2.28m-min'!O133</f>
        <v>33</v>
      </c>
      <c r="Q473" s="46">
        <f>'80Nm 33mm 2.28m-min'!P133</f>
        <v>2.2810000000000001</v>
      </c>
      <c r="R473" s="14">
        <f>'80Nm 33mm 2.28m-min'!Q133</f>
        <v>770</v>
      </c>
      <c r="S473" s="26">
        <f>'80Nm 33mm 2.28m-min'!R133</f>
        <v>1</v>
      </c>
      <c r="T473" s="24"/>
      <c r="U473" s="24"/>
    </row>
    <row r="474" spans="1:21" hidden="1" x14ac:dyDescent="0.25">
      <c r="A474" s="24">
        <f>'120Nm 22mm 1.52m-min'!A135</f>
        <v>2213536</v>
      </c>
      <c r="B474" s="51">
        <f>Table15[[#This Row],[Durata d''esercizio min. Doppie corse]]/(Cycle_max*60*24)</f>
        <v>43.919365079365079</v>
      </c>
      <c r="C474" s="49">
        <f>'120Nm 22mm 1.52m-min'!B135</f>
        <v>0.40100000000000002</v>
      </c>
      <c r="D474" s="24" t="str">
        <f>'120Nm 22mm 1.52m-min'!C135</f>
        <v>Tr14x3</v>
      </c>
      <c r="E474" s="24" t="str">
        <f>'120Nm 22mm 1.52m-min'!D135</f>
        <v>Tr</v>
      </c>
      <c r="F474" s="35">
        <f>'120Nm 22mm 1.52m-min'!E135</f>
        <v>14</v>
      </c>
      <c r="G474" s="14" t="e">
        <f>'120Nm 22mm 1.52m-min'!F135</f>
        <v>#N/A</v>
      </c>
      <c r="H474" s="41">
        <f>'120Nm 22mm 1.52m-min'!G135</f>
        <v>3</v>
      </c>
      <c r="I474" s="24" t="str">
        <f>'120Nm 22mm 1.52m-min'!H135</f>
        <v>W300</v>
      </c>
      <c r="J474" s="35">
        <f>'120Nm 22mm 1.52m-min'!I135</f>
        <v>28</v>
      </c>
      <c r="K474" s="35">
        <f>'120Nm 22mm 1.52m-min'!J135</f>
        <v>35</v>
      </c>
      <c r="L474" s="25">
        <f>'120Nm 22mm 1.52m-min'!K135</f>
        <v>17.68</v>
      </c>
      <c r="M474" s="24" t="str">
        <f>'120Nm 22mm 1.52m-min'!L135</f>
        <v>Acciaio inox</v>
      </c>
      <c r="N474" s="25">
        <f>'120Nm 22mm 1.52m-min'!M135</f>
        <v>76.59</v>
      </c>
      <c r="O474" s="37">
        <f>'120Nm 22mm 1.52m-min'!N135</f>
        <v>120</v>
      </c>
      <c r="P474" s="41">
        <f>'120Nm 22mm 1.52m-min'!O135</f>
        <v>22</v>
      </c>
      <c r="Q474" s="46">
        <f>'120Nm 22mm 1.52m-min'!P135</f>
        <v>1.5209999999999999</v>
      </c>
      <c r="R474" s="14">
        <f>'120Nm 22mm 1.52m-min'!Q135</f>
        <v>513.33333333333337</v>
      </c>
      <c r="S474" s="26">
        <f>'120Nm 22mm 1.52m-min'!R135</f>
        <v>1</v>
      </c>
      <c r="T474" s="24"/>
      <c r="U474" s="24"/>
    </row>
    <row r="475" spans="1:21" hidden="1" x14ac:dyDescent="0.25">
      <c r="A475" s="24">
        <f>'240Nm 11mm 0.76m-min'!A135</f>
        <v>2213536</v>
      </c>
      <c r="B475" s="51">
        <f>Table15[[#This Row],[Durata d''esercizio min. Doppie corse]]/(Cycle_max*60*24)</f>
        <v>43.919365079365079</v>
      </c>
      <c r="C475" s="49">
        <f>'240Nm 11mm 0.76m-min'!B135</f>
        <v>0.74199999999999999</v>
      </c>
      <c r="D475" s="24" t="str">
        <f>'240Nm 11mm 0.76m-min'!C135</f>
        <v>Tr14x3</v>
      </c>
      <c r="E475" s="24" t="str">
        <f>'240Nm 11mm 0.76m-min'!D135</f>
        <v>Tr</v>
      </c>
      <c r="F475" s="35">
        <f>'240Nm 11mm 0.76m-min'!E135</f>
        <v>14</v>
      </c>
      <c r="G475" s="14" t="e">
        <f>'240Nm 11mm 0.76m-min'!F135</f>
        <v>#N/A</v>
      </c>
      <c r="H475" s="41">
        <f>'240Nm 11mm 0.76m-min'!G135</f>
        <v>3</v>
      </c>
      <c r="I475" s="24" t="str">
        <f>'240Nm 11mm 0.76m-min'!H135</f>
        <v>W300</v>
      </c>
      <c r="J475" s="35">
        <f>'240Nm 11mm 0.76m-min'!I135</f>
        <v>28</v>
      </c>
      <c r="K475" s="35">
        <f>'240Nm 11mm 0.76m-min'!J135</f>
        <v>35</v>
      </c>
      <c r="L475" s="25">
        <f>'240Nm 11mm 0.76m-min'!K135</f>
        <v>17.68</v>
      </c>
      <c r="M475" s="24" t="str">
        <f>'240Nm 11mm 0.76m-min'!L135</f>
        <v>Acciaio inox</v>
      </c>
      <c r="N475" s="25">
        <f>'240Nm 11mm 0.76m-min'!M135</f>
        <v>76.59</v>
      </c>
      <c r="O475" s="37">
        <f>'240Nm 11mm 0.76m-min'!N135</f>
        <v>240</v>
      </c>
      <c r="P475" s="41">
        <f>'240Nm 11mm 0.76m-min'!O135</f>
        <v>11</v>
      </c>
      <c r="Q475" s="46">
        <f>'240Nm 11mm 0.76m-min'!P135</f>
        <v>0.76049999999999995</v>
      </c>
      <c r="R475" s="14">
        <f>'240Nm 11mm 0.76m-min'!Q135</f>
        <v>256.66666666666669</v>
      </c>
      <c r="S475" s="26">
        <f>'240Nm 11mm 0.76m-min'!R135</f>
        <v>1</v>
      </c>
      <c r="T475" s="24"/>
      <c r="U475" s="24"/>
    </row>
    <row r="476" spans="1:21" hidden="1" x14ac:dyDescent="0.25">
      <c r="A476" s="24">
        <f>'80Nm 33mm 2.28m-min'!A134</f>
        <v>2147573</v>
      </c>
      <c r="B476" s="51">
        <f>Table15[[#This Row],[Durata d''esercizio min. Doppie corse]]/(Cycle_max*60*24)</f>
        <v>42.610575396825396</v>
      </c>
      <c r="C476" s="49">
        <f>'80Nm 33mm 2.28m-min'!B134</f>
        <v>0.39500000000000002</v>
      </c>
      <c r="D476" s="24" t="str">
        <f>'80Nm 33mm 2.28m-min'!C134</f>
        <v>Ds10x12</v>
      </c>
      <c r="E476" s="24" t="str">
        <f>'80Nm 33mm 2.28m-min'!D134</f>
        <v>Ds</v>
      </c>
      <c r="F476" s="35">
        <f>'80Nm 33mm 2.28m-min'!E134</f>
        <v>10</v>
      </c>
      <c r="G476" s="14" t="e">
        <f>'80Nm 33mm 2.28m-min'!F134</f>
        <v>#N/A</v>
      </c>
      <c r="H476" s="41">
        <f>'80Nm 33mm 2.28m-min'!G134</f>
        <v>12</v>
      </c>
      <c r="I476" s="24" t="str">
        <f>'80Nm 33mm 2.28m-min'!H134</f>
        <v>J</v>
      </c>
      <c r="J476" s="35">
        <f>'80Nm 33mm 2.28m-min'!I134</f>
        <v>25</v>
      </c>
      <c r="K476" s="35">
        <f>'80Nm 33mm 2.28m-min'!J134</f>
        <v>25</v>
      </c>
      <c r="L476" s="25">
        <f>'80Nm 33mm 2.28m-min'!K134</f>
        <v>20.85</v>
      </c>
      <c r="M476" s="24" t="str">
        <f>'80Nm 33mm 2.28m-min'!L134</f>
        <v>Acciaio inox</v>
      </c>
      <c r="N476" s="25">
        <f>'80Nm 33mm 2.28m-min'!M134</f>
        <v>63.23</v>
      </c>
      <c r="O476" s="37">
        <f>'80Nm 33mm 2.28m-min'!N134</f>
        <v>80</v>
      </c>
      <c r="P476" s="41">
        <f>'80Nm 33mm 2.28m-min'!O134</f>
        <v>33</v>
      </c>
      <c r="Q476" s="46">
        <f>'80Nm 33mm 2.28m-min'!P134</f>
        <v>2.2810000000000001</v>
      </c>
      <c r="R476" s="14">
        <f>'80Nm 33mm 2.28m-min'!Q134</f>
        <v>192.5</v>
      </c>
      <c r="S476" s="26">
        <f>'80Nm 33mm 2.28m-min'!R134</f>
        <v>1</v>
      </c>
      <c r="T476" s="24"/>
      <c r="U476" s="24"/>
    </row>
    <row r="477" spans="1:21" hidden="1" x14ac:dyDescent="0.25">
      <c r="A477" s="24">
        <f>'120Nm 22mm 1.52m-min'!A136</f>
        <v>2147573</v>
      </c>
      <c r="B477" s="51">
        <f>Table15[[#This Row],[Durata d''esercizio min. Doppie corse]]/(Cycle_max*60*24)</f>
        <v>42.610575396825396</v>
      </c>
      <c r="C477" s="49">
        <f>'120Nm 22mm 1.52m-min'!B136</f>
        <v>0.56299999999999994</v>
      </c>
      <c r="D477" s="24" t="str">
        <f>'120Nm 22mm 1.52m-min'!C136</f>
        <v>Ds10x12</v>
      </c>
      <c r="E477" s="24" t="str">
        <f>'120Nm 22mm 1.52m-min'!D136</f>
        <v>Ds</v>
      </c>
      <c r="F477" s="35">
        <f>'120Nm 22mm 1.52m-min'!E136</f>
        <v>10</v>
      </c>
      <c r="G477" s="14" t="e">
        <f>'120Nm 22mm 1.52m-min'!F136</f>
        <v>#N/A</v>
      </c>
      <c r="H477" s="41">
        <f>'120Nm 22mm 1.52m-min'!G136</f>
        <v>12</v>
      </c>
      <c r="I477" s="24" t="str">
        <f>'120Nm 22mm 1.52m-min'!H136</f>
        <v>J</v>
      </c>
      <c r="J477" s="35">
        <f>'120Nm 22mm 1.52m-min'!I136</f>
        <v>25</v>
      </c>
      <c r="K477" s="35">
        <f>'120Nm 22mm 1.52m-min'!J136</f>
        <v>25</v>
      </c>
      <c r="L477" s="25">
        <f>'120Nm 22mm 1.52m-min'!K136</f>
        <v>20.85</v>
      </c>
      <c r="M477" s="24" t="str">
        <f>'120Nm 22mm 1.52m-min'!L136</f>
        <v>Acciaio inox</v>
      </c>
      <c r="N477" s="25">
        <f>'120Nm 22mm 1.52m-min'!M136</f>
        <v>63.23</v>
      </c>
      <c r="O477" s="37">
        <f>'120Nm 22mm 1.52m-min'!N136</f>
        <v>120</v>
      </c>
      <c r="P477" s="41">
        <f>'120Nm 22mm 1.52m-min'!O136</f>
        <v>22</v>
      </c>
      <c r="Q477" s="46">
        <f>'120Nm 22mm 1.52m-min'!P136</f>
        <v>1.5209999999999999</v>
      </c>
      <c r="R477" s="14">
        <f>'120Nm 22mm 1.52m-min'!Q136</f>
        <v>128.33333333333334</v>
      </c>
      <c r="S477" s="26">
        <f>'120Nm 22mm 1.52m-min'!R136</f>
        <v>1</v>
      </c>
      <c r="T477" s="24"/>
      <c r="U477" s="24"/>
    </row>
    <row r="478" spans="1:21" hidden="1" x14ac:dyDescent="0.25">
      <c r="A478" s="24">
        <f>'240Nm 11mm 0.76m-min'!A136</f>
        <v>2147573</v>
      </c>
      <c r="B478" s="51">
        <f>Table15[[#This Row],[Durata d''esercizio min. Doppie corse]]/(Cycle_max*60*24)</f>
        <v>42.610575396825396</v>
      </c>
      <c r="C478" s="49">
        <f>'240Nm 11mm 0.76m-min'!B136</f>
        <v>1.0649999999999999</v>
      </c>
      <c r="D478" s="24" t="str">
        <f>'240Nm 11mm 0.76m-min'!C136</f>
        <v>Ds10x12</v>
      </c>
      <c r="E478" s="24" t="str">
        <f>'240Nm 11mm 0.76m-min'!D136</f>
        <v>Ds</v>
      </c>
      <c r="F478" s="35">
        <f>'240Nm 11mm 0.76m-min'!E136</f>
        <v>10</v>
      </c>
      <c r="G478" s="14" t="e">
        <f>'240Nm 11mm 0.76m-min'!F136</f>
        <v>#N/A</v>
      </c>
      <c r="H478" s="41">
        <f>'240Nm 11mm 0.76m-min'!G136</f>
        <v>12</v>
      </c>
      <c r="I478" s="24" t="str">
        <f>'240Nm 11mm 0.76m-min'!H136</f>
        <v>J</v>
      </c>
      <c r="J478" s="35">
        <f>'240Nm 11mm 0.76m-min'!I136</f>
        <v>25</v>
      </c>
      <c r="K478" s="35">
        <f>'240Nm 11mm 0.76m-min'!J136</f>
        <v>25</v>
      </c>
      <c r="L478" s="25">
        <f>'240Nm 11mm 0.76m-min'!K136</f>
        <v>20.85</v>
      </c>
      <c r="M478" s="24" t="str">
        <f>'240Nm 11mm 0.76m-min'!L136</f>
        <v>Acciaio inox</v>
      </c>
      <c r="N478" s="25">
        <f>'240Nm 11mm 0.76m-min'!M136</f>
        <v>63.23</v>
      </c>
      <c r="O478" s="37">
        <f>'240Nm 11mm 0.76m-min'!N136</f>
        <v>240</v>
      </c>
      <c r="P478" s="41">
        <f>'240Nm 11mm 0.76m-min'!O136</f>
        <v>11</v>
      </c>
      <c r="Q478" s="46">
        <f>'240Nm 11mm 0.76m-min'!P136</f>
        <v>0.76049999999999995</v>
      </c>
      <c r="R478" s="14">
        <f>'240Nm 11mm 0.76m-min'!Q136</f>
        <v>64.166666666666671</v>
      </c>
      <c r="S478" s="26">
        <f>'240Nm 11mm 0.76m-min'!R136</f>
        <v>1</v>
      </c>
      <c r="T478" s="24"/>
      <c r="U478" s="24"/>
    </row>
    <row r="479" spans="1:21" hidden="1" x14ac:dyDescent="0.25">
      <c r="A479" s="24">
        <f>'80Nm 33mm 2.28m-min'!A135</f>
        <v>2140723</v>
      </c>
      <c r="B479" s="51">
        <f>Table15[[#This Row],[Durata d''esercizio min. Doppie corse]]/(Cycle_max*60*24)</f>
        <v>42.4746626984127</v>
      </c>
      <c r="C479" s="49">
        <f>'80Nm 33mm 2.28m-min'!B135</f>
        <v>0.28699999999999998</v>
      </c>
      <c r="D479" s="24" t="str">
        <f>'80Nm 33mm 2.28m-min'!C135</f>
        <v>Tr14x3</v>
      </c>
      <c r="E479" s="24" t="str">
        <f>'80Nm 33mm 2.28m-min'!D135</f>
        <v>Tr</v>
      </c>
      <c r="F479" s="35">
        <f>'80Nm 33mm 2.28m-min'!E135</f>
        <v>14</v>
      </c>
      <c r="G479" s="14" t="e">
        <f>'80Nm 33mm 2.28m-min'!F135</f>
        <v>#N/A</v>
      </c>
      <c r="H479" s="41">
        <f>'80Nm 33mm 2.28m-min'!G135</f>
        <v>3</v>
      </c>
      <c r="I479" s="24" t="str">
        <f>'80Nm 33mm 2.28m-min'!H135</f>
        <v>R</v>
      </c>
      <c r="J479" s="35">
        <f>'80Nm 33mm 2.28m-min'!I135</f>
        <v>28</v>
      </c>
      <c r="K479" s="35">
        <f>'80Nm 33mm 2.28m-min'!J135</f>
        <v>35</v>
      </c>
      <c r="L479" s="25">
        <f>'80Nm 33mm 2.28m-min'!K135</f>
        <v>12.47</v>
      </c>
      <c r="M479" s="24" t="str">
        <f>'80Nm 33mm 2.28m-min'!L135</f>
        <v>Acciaio inox</v>
      </c>
      <c r="N479" s="25">
        <f>'80Nm 33mm 2.28m-min'!M135</f>
        <v>76.59</v>
      </c>
      <c r="O479" s="37">
        <f>'80Nm 33mm 2.28m-min'!N135</f>
        <v>80</v>
      </c>
      <c r="P479" s="41">
        <f>'80Nm 33mm 2.28m-min'!O135</f>
        <v>33</v>
      </c>
      <c r="Q479" s="46">
        <f>'80Nm 33mm 2.28m-min'!P135</f>
        <v>2.2810000000000001</v>
      </c>
      <c r="R479" s="14">
        <f>'80Nm 33mm 2.28m-min'!Q135</f>
        <v>770</v>
      </c>
      <c r="S479" s="26">
        <f>'80Nm 33mm 2.28m-min'!R135</f>
        <v>1</v>
      </c>
      <c r="T479" s="24"/>
      <c r="U479" s="24"/>
    </row>
    <row r="480" spans="1:21" hidden="1" x14ac:dyDescent="0.25">
      <c r="A480" s="24">
        <f>'120Nm 22mm 1.52m-min'!A137</f>
        <v>2140723</v>
      </c>
      <c r="B480" s="51">
        <f>Table15[[#This Row],[Durata d''esercizio min. Doppie corse]]/(Cycle_max*60*24)</f>
        <v>42.4746626984127</v>
      </c>
      <c r="C480" s="49">
        <f>'120Nm 22mm 1.52m-min'!B137</f>
        <v>0.40100000000000002</v>
      </c>
      <c r="D480" s="24" t="str">
        <f>'120Nm 22mm 1.52m-min'!C137</f>
        <v>Tr14x3</v>
      </c>
      <c r="E480" s="24" t="str">
        <f>'120Nm 22mm 1.52m-min'!D137</f>
        <v>Tr</v>
      </c>
      <c r="F480" s="35">
        <f>'120Nm 22mm 1.52m-min'!E137</f>
        <v>14</v>
      </c>
      <c r="G480" s="14" t="e">
        <f>'120Nm 22mm 1.52m-min'!F137</f>
        <v>#N/A</v>
      </c>
      <c r="H480" s="41">
        <f>'120Nm 22mm 1.52m-min'!G137</f>
        <v>3</v>
      </c>
      <c r="I480" s="24" t="str">
        <f>'120Nm 22mm 1.52m-min'!H137</f>
        <v>R</v>
      </c>
      <c r="J480" s="35">
        <f>'120Nm 22mm 1.52m-min'!I137</f>
        <v>28</v>
      </c>
      <c r="K480" s="35">
        <f>'120Nm 22mm 1.52m-min'!J137</f>
        <v>35</v>
      </c>
      <c r="L480" s="25">
        <f>'120Nm 22mm 1.52m-min'!K137</f>
        <v>12.47</v>
      </c>
      <c r="M480" s="24" t="str">
        <f>'120Nm 22mm 1.52m-min'!L137</f>
        <v>Acciaio inox</v>
      </c>
      <c r="N480" s="25">
        <f>'120Nm 22mm 1.52m-min'!M137</f>
        <v>76.59</v>
      </c>
      <c r="O480" s="37">
        <f>'120Nm 22mm 1.52m-min'!N137</f>
        <v>120</v>
      </c>
      <c r="P480" s="41">
        <f>'120Nm 22mm 1.52m-min'!O137</f>
        <v>22</v>
      </c>
      <c r="Q480" s="46">
        <f>'120Nm 22mm 1.52m-min'!P137</f>
        <v>1.5209999999999999</v>
      </c>
      <c r="R480" s="14">
        <f>'120Nm 22mm 1.52m-min'!Q137</f>
        <v>513.33333333333337</v>
      </c>
      <c r="S480" s="26">
        <f>'120Nm 22mm 1.52m-min'!R137</f>
        <v>1</v>
      </c>
      <c r="T480" s="24"/>
      <c r="U480" s="24"/>
    </row>
    <row r="481" spans="1:21" hidden="1" x14ac:dyDescent="0.25">
      <c r="A481" s="24">
        <f>'240Nm 11mm 0.76m-min'!A137</f>
        <v>2140723</v>
      </c>
      <c r="B481" s="51">
        <f>Table15[[#This Row],[Durata d''esercizio min. Doppie corse]]/(Cycle_max*60*24)</f>
        <v>42.4746626984127</v>
      </c>
      <c r="C481" s="49">
        <f>'240Nm 11mm 0.76m-min'!B137</f>
        <v>0.74199999999999999</v>
      </c>
      <c r="D481" s="24" t="str">
        <f>'240Nm 11mm 0.76m-min'!C137</f>
        <v>Tr14x3</v>
      </c>
      <c r="E481" s="24" t="str">
        <f>'240Nm 11mm 0.76m-min'!D137</f>
        <v>Tr</v>
      </c>
      <c r="F481" s="35">
        <f>'240Nm 11mm 0.76m-min'!E137</f>
        <v>14</v>
      </c>
      <c r="G481" s="14" t="e">
        <f>'240Nm 11mm 0.76m-min'!F137</f>
        <v>#N/A</v>
      </c>
      <c r="H481" s="41">
        <f>'240Nm 11mm 0.76m-min'!G137</f>
        <v>3</v>
      </c>
      <c r="I481" s="24" t="str">
        <f>'240Nm 11mm 0.76m-min'!H137</f>
        <v>R</v>
      </c>
      <c r="J481" s="35">
        <f>'240Nm 11mm 0.76m-min'!I137</f>
        <v>28</v>
      </c>
      <c r="K481" s="35">
        <f>'240Nm 11mm 0.76m-min'!J137</f>
        <v>35</v>
      </c>
      <c r="L481" s="25">
        <f>'240Nm 11mm 0.76m-min'!K137</f>
        <v>12.47</v>
      </c>
      <c r="M481" s="24" t="str">
        <f>'240Nm 11mm 0.76m-min'!L137</f>
        <v>Acciaio inox</v>
      </c>
      <c r="N481" s="25">
        <f>'240Nm 11mm 0.76m-min'!M137</f>
        <v>76.59</v>
      </c>
      <c r="O481" s="37">
        <f>'240Nm 11mm 0.76m-min'!N137</f>
        <v>240</v>
      </c>
      <c r="P481" s="41">
        <f>'240Nm 11mm 0.76m-min'!O137</f>
        <v>11</v>
      </c>
      <c r="Q481" s="46">
        <f>'240Nm 11mm 0.76m-min'!P137</f>
        <v>0.76049999999999995</v>
      </c>
      <c r="R481" s="14">
        <f>'240Nm 11mm 0.76m-min'!Q137</f>
        <v>256.66666666666669</v>
      </c>
      <c r="S481" s="26">
        <f>'240Nm 11mm 0.76m-min'!R137</f>
        <v>1</v>
      </c>
      <c r="T481" s="24"/>
      <c r="U481" s="24"/>
    </row>
    <row r="482" spans="1:21" hidden="1" x14ac:dyDescent="0.25">
      <c r="A482" s="24">
        <f>'80Nm 33mm 2.28m-min'!A136</f>
        <v>2084429</v>
      </c>
      <c r="B482" s="51">
        <f>Table15[[#This Row],[Durata d''esercizio min. Doppie corse]]/(Cycle_max*60*24)</f>
        <v>41.357718253968251</v>
      </c>
      <c r="C482" s="49">
        <f>'80Nm 33mm 2.28m-min'!B136</f>
        <v>1.5069999999999999</v>
      </c>
      <c r="D482" s="24" t="str">
        <f>'80Nm 33mm 2.28m-min'!C136</f>
        <v>Ds10x50</v>
      </c>
      <c r="E482" s="24" t="str">
        <f>'80Nm 33mm 2.28m-min'!D136</f>
        <v>Ds</v>
      </c>
      <c r="F482" s="35">
        <f>'80Nm 33mm 2.28m-min'!E136</f>
        <v>10</v>
      </c>
      <c r="G482" s="14" t="e">
        <f>'80Nm 33mm 2.28m-min'!F136</f>
        <v>#N/A</v>
      </c>
      <c r="H482" s="41">
        <f>'80Nm 33mm 2.28m-min'!G136</f>
        <v>50</v>
      </c>
      <c r="I482" s="24" t="str">
        <f>'80Nm 33mm 2.28m-min'!H136</f>
        <v>J</v>
      </c>
      <c r="J482" s="35">
        <f>'80Nm 33mm 2.28m-min'!I136</f>
        <v>25</v>
      </c>
      <c r="K482" s="35">
        <f>'80Nm 33mm 2.28m-min'!J136</f>
        <v>25</v>
      </c>
      <c r="L482" s="25">
        <f>'80Nm 33mm 2.28m-min'!K136</f>
        <v>20.85</v>
      </c>
      <c r="M482" s="24" t="str">
        <f>'80Nm 33mm 2.28m-min'!L136</f>
        <v>Acciaio inox</v>
      </c>
      <c r="N482" s="25">
        <f>'80Nm 33mm 2.28m-min'!M136</f>
        <v>77.849999999999994</v>
      </c>
      <c r="O482" s="37">
        <f>'80Nm 33mm 2.28m-min'!N136</f>
        <v>80</v>
      </c>
      <c r="P482" s="41">
        <f>'80Nm 33mm 2.28m-min'!O136</f>
        <v>33</v>
      </c>
      <c r="Q482" s="46">
        <f>'80Nm 33mm 2.28m-min'!P136</f>
        <v>2.2810000000000001</v>
      </c>
      <c r="R482" s="14">
        <f>'80Nm 33mm 2.28m-min'!Q136</f>
        <v>46.2</v>
      </c>
      <c r="S482" s="26">
        <f>'80Nm 33mm 2.28m-min'!R136</f>
        <v>1</v>
      </c>
      <c r="T482" s="24"/>
      <c r="U482" s="24"/>
    </row>
    <row r="483" spans="1:21" hidden="1" x14ac:dyDescent="0.25">
      <c r="A483" s="24">
        <f>'120Nm 22mm 1.52m-min'!A138</f>
        <v>2084429</v>
      </c>
      <c r="B483" s="51">
        <f>Table15[[#This Row],[Durata d''esercizio min. Doppie corse]]/(Cycle_max*60*24)</f>
        <v>41.357718253968251</v>
      </c>
      <c r="C483" s="49">
        <f>'120Nm 22mm 1.52m-min'!B138</f>
        <v>2.23</v>
      </c>
      <c r="D483" s="24" t="str">
        <f>'120Nm 22mm 1.52m-min'!C138</f>
        <v>Ds10x50</v>
      </c>
      <c r="E483" s="24" t="str">
        <f>'120Nm 22mm 1.52m-min'!D138</f>
        <v>Ds</v>
      </c>
      <c r="F483" s="35">
        <f>'120Nm 22mm 1.52m-min'!E138</f>
        <v>10</v>
      </c>
      <c r="G483" s="14" t="e">
        <f>'120Nm 22mm 1.52m-min'!F138</f>
        <v>#N/A</v>
      </c>
      <c r="H483" s="41">
        <f>'120Nm 22mm 1.52m-min'!G138</f>
        <v>50</v>
      </c>
      <c r="I483" s="24" t="str">
        <f>'120Nm 22mm 1.52m-min'!H138</f>
        <v>J</v>
      </c>
      <c r="J483" s="35">
        <f>'120Nm 22mm 1.52m-min'!I138</f>
        <v>25</v>
      </c>
      <c r="K483" s="35">
        <f>'120Nm 22mm 1.52m-min'!J138</f>
        <v>25</v>
      </c>
      <c r="L483" s="25">
        <f>'120Nm 22mm 1.52m-min'!K138</f>
        <v>20.85</v>
      </c>
      <c r="M483" s="24" t="str">
        <f>'120Nm 22mm 1.52m-min'!L138</f>
        <v>Acciaio inox</v>
      </c>
      <c r="N483" s="25">
        <f>'120Nm 22mm 1.52m-min'!M138</f>
        <v>77.849999999999994</v>
      </c>
      <c r="O483" s="37">
        <f>'120Nm 22mm 1.52m-min'!N138</f>
        <v>120</v>
      </c>
      <c r="P483" s="41">
        <f>'120Nm 22mm 1.52m-min'!O138</f>
        <v>22</v>
      </c>
      <c r="Q483" s="46">
        <f>'120Nm 22mm 1.52m-min'!P138</f>
        <v>1.5209999999999999</v>
      </c>
      <c r="R483" s="14">
        <f>'120Nm 22mm 1.52m-min'!Q138</f>
        <v>30.8</v>
      </c>
      <c r="S483" s="26">
        <f>'120Nm 22mm 1.52m-min'!R138</f>
        <v>1</v>
      </c>
      <c r="T483" s="24"/>
      <c r="U483" s="24"/>
    </row>
    <row r="484" spans="1:21" hidden="1" x14ac:dyDescent="0.25">
      <c r="A484" s="24">
        <f>'240Nm 11mm 0.76m-min'!A138</f>
        <v>2084429</v>
      </c>
      <c r="B484" s="51">
        <f>Table15[[#This Row],[Durata d''esercizio min. Doppie corse]]/(Cycle_max*60*24)</f>
        <v>41.357718253968251</v>
      </c>
      <c r="C484" s="49">
        <f>'240Nm 11mm 0.76m-min'!B138</f>
        <v>4.4009999999999998</v>
      </c>
      <c r="D484" s="24" t="str">
        <f>'240Nm 11mm 0.76m-min'!C138</f>
        <v>Ds10x50</v>
      </c>
      <c r="E484" s="24" t="str">
        <f>'240Nm 11mm 0.76m-min'!D138</f>
        <v>Ds</v>
      </c>
      <c r="F484" s="35">
        <f>'240Nm 11mm 0.76m-min'!E138</f>
        <v>10</v>
      </c>
      <c r="G484" s="14" t="e">
        <f>'240Nm 11mm 0.76m-min'!F138</f>
        <v>#N/A</v>
      </c>
      <c r="H484" s="41">
        <f>'240Nm 11mm 0.76m-min'!G138</f>
        <v>50</v>
      </c>
      <c r="I484" s="24" t="str">
        <f>'240Nm 11mm 0.76m-min'!H138</f>
        <v>J</v>
      </c>
      <c r="J484" s="35">
        <f>'240Nm 11mm 0.76m-min'!I138</f>
        <v>25</v>
      </c>
      <c r="K484" s="35">
        <f>'240Nm 11mm 0.76m-min'!J138</f>
        <v>25</v>
      </c>
      <c r="L484" s="25">
        <f>'240Nm 11mm 0.76m-min'!K138</f>
        <v>20.85</v>
      </c>
      <c r="M484" s="24" t="str">
        <f>'240Nm 11mm 0.76m-min'!L138</f>
        <v>Acciaio inox</v>
      </c>
      <c r="N484" s="25">
        <f>'240Nm 11mm 0.76m-min'!M138</f>
        <v>77.849999999999994</v>
      </c>
      <c r="O484" s="37">
        <f>'240Nm 11mm 0.76m-min'!N138</f>
        <v>240</v>
      </c>
      <c r="P484" s="41">
        <f>'240Nm 11mm 0.76m-min'!O138</f>
        <v>11</v>
      </c>
      <c r="Q484" s="46">
        <f>'240Nm 11mm 0.76m-min'!P138</f>
        <v>0.76049999999999995</v>
      </c>
      <c r="R484" s="14">
        <f>'240Nm 11mm 0.76m-min'!Q138</f>
        <v>15.4</v>
      </c>
      <c r="S484" s="26">
        <f>'240Nm 11mm 0.76m-min'!R138</f>
        <v>1</v>
      </c>
      <c r="T484" s="24"/>
      <c r="U484" s="24"/>
    </row>
    <row r="485" spans="1:21" hidden="1" x14ac:dyDescent="0.25">
      <c r="A485" s="24">
        <f>'80Nm 33mm 2.28m-min'!A137</f>
        <v>2083536</v>
      </c>
      <c r="B485" s="51">
        <f>Table15[[#This Row],[Durata d''esercizio min. Doppie corse]]/(Cycle_max*60*24)</f>
        <v>41.34</v>
      </c>
      <c r="C485" s="49">
        <f>'80Nm 33mm 2.28m-min'!B137</f>
        <v>0.28699999999999998</v>
      </c>
      <c r="D485" s="24" t="str">
        <f>'80Nm 33mm 2.28m-min'!C137</f>
        <v>Tr14x4</v>
      </c>
      <c r="E485" s="24" t="str">
        <f>'80Nm 33mm 2.28m-min'!D137</f>
        <v>Tr</v>
      </c>
      <c r="F485" s="35">
        <f>'80Nm 33mm 2.28m-min'!E137</f>
        <v>14</v>
      </c>
      <c r="G485" s="14" t="e">
        <f>'80Nm 33mm 2.28m-min'!F137</f>
        <v>#N/A</v>
      </c>
      <c r="H485" s="41">
        <f>'80Nm 33mm 2.28m-min'!G137</f>
        <v>4</v>
      </c>
      <c r="I485" s="24" t="str">
        <f>'80Nm 33mm 2.28m-min'!H137</f>
        <v>J</v>
      </c>
      <c r="J485" s="35">
        <f>'80Nm 33mm 2.28m-min'!I137</f>
        <v>28</v>
      </c>
      <c r="K485" s="35">
        <f>'80Nm 33mm 2.28m-min'!J137</f>
        <v>35</v>
      </c>
      <c r="L485" s="25">
        <f>'80Nm 33mm 2.28m-min'!K137</f>
        <v>14.51</v>
      </c>
      <c r="M485" s="24" t="str">
        <f>'80Nm 33mm 2.28m-min'!L137</f>
        <v>Acciaio C15</v>
      </c>
      <c r="N485" s="25">
        <f>'80Nm 33mm 2.28m-min'!M137</f>
        <v>16.79</v>
      </c>
      <c r="O485" s="37">
        <f>'80Nm 33mm 2.28m-min'!N137</f>
        <v>80</v>
      </c>
      <c r="P485" s="41">
        <f>'80Nm 33mm 2.28m-min'!O137</f>
        <v>33</v>
      </c>
      <c r="Q485" s="46">
        <f>'80Nm 33mm 2.28m-min'!P137</f>
        <v>2.2810000000000001</v>
      </c>
      <c r="R485" s="14">
        <f>'80Nm 33mm 2.28m-min'!Q137</f>
        <v>577.5</v>
      </c>
      <c r="S485" s="26">
        <f>'80Nm 33mm 2.28m-min'!R137</f>
        <v>1</v>
      </c>
      <c r="T485" s="24"/>
      <c r="U485" s="24"/>
    </row>
    <row r="486" spans="1:21" hidden="1" x14ac:dyDescent="0.25">
      <c r="A486" s="24">
        <f>'120Nm 22mm 1.52m-min'!A139</f>
        <v>2083536</v>
      </c>
      <c r="B486" s="51">
        <f>Table15[[#This Row],[Durata d''esercizio min. Doppie corse]]/(Cycle_max*60*24)</f>
        <v>41.34</v>
      </c>
      <c r="C486" s="49">
        <f>'120Nm 22mm 1.52m-min'!B139</f>
        <v>0.40100000000000002</v>
      </c>
      <c r="D486" s="24" t="str">
        <f>'120Nm 22mm 1.52m-min'!C139</f>
        <v>Tr14x4</v>
      </c>
      <c r="E486" s="24" t="str">
        <f>'120Nm 22mm 1.52m-min'!D139</f>
        <v>Tr</v>
      </c>
      <c r="F486" s="35">
        <f>'120Nm 22mm 1.52m-min'!E139</f>
        <v>14</v>
      </c>
      <c r="G486" s="14" t="e">
        <f>'120Nm 22mm 1.52m-min'!F139</f>
        <v>#N/A</v>
      </c>
      <c r="H486" s="41">
        <f>'120Nm 22mm 1.52m-min'!G139</f>
        <v>4</v>
      </c>
      <c r="I486" s="24" t="str">
        <f>'120Nm 22mm 1.52m-min'!H139</f>
        <v>J</v>
      </c>
      <c r="J486" s="35">
        <f>'120Nm 22mm 1.52m-min'!I139</f>
        <v>28</v>
      </c>
      <c r="K486" s="35">
        <f>'120Nm 22mm 1.52m-min'!J139</f>
        <v>35</v>
      </c>
      <c r="L486" s="25">
        <f>'120Nm 22mm 1.52m-min'!K139</f>
        <v>14.51</v>
      </c>
      <c r="M486" s="24" t="str">
        <f>'120Nm 22mm 1.52m-min'!L139</f>
        <v>Acciaio C15</v>
      </c>
      <c r="N486" s="25">
        <f>'120Nm 22mm 1.52m-min'!M139</f>
        <v>16.79</v>
      </c>
      <c r="O486" s="37">
        <f>'120Nm 22mm 1.52m-min'!N139</f>
        <v>120</v>
      </c>
      <c r="P486" s="41">
        <f>'120Nm 22mm 1.52m-min'!O139</f>
        <v>22</v>
      </c>
      <c r="Q486" s="46">
        <f>'120Nm 22mm 1.52m-min'!P139</f>
        <v>1.5209999999999999</v>
      </c>
      <c r="R486" s="14">
        <f>'120Nm 22mm 1.52m-min'!Q139</f>
        <v>385</v>
      </c>
      <c r="S486" s="26">
        <f>'120Nm 22mm 1.52m-min'!R139</f>
        <v>1</v>
      </c>
      <c r="T486" s="24"/>
      <c r="U486" s="24"/>
    </row>
    <row r="487" spans="1:21" hidden="1" x14ac:dyDescent="0.25">
      <c r="A487" s="24">
        <f>'240Nm 11mm 0.76m-min'!A139</f>
        <v>2083536</v>
      </c>
      <c r="B487" s="51">
        <f>Table15[[#This Row],[Durata d''esercizio min. Doppie corse]]/(Cycle_max*60*24)</f>
        <v>41.34</v>
      </c>
      <c r="C487" s="49">
        <f>'240Nm 11mm 0.76m-min'!B139</f>
        <v>0.74199999999999999</v>
      </c>
      <c r="D487" s="24" t="str">
        <f>'240Nm 11mm 0.76m-min'!C139</f>
        <v>Tr14x4</v>
      </c>
      <c r="E487" s="24" t="str">
        <f>'240Nm 11mm 0.76m-min'!D139</f>
        <v>Tr</v>
      </c>
      <c r="F487" s="35">
        <f>'240Nm 11mm 0.76m-min'!E139</f>
        <v>14</v>
      </c>
      <c r="G487" s="14" t="e">
        <f>'240Nm 11mm 0.76m-min'!F139</f>
        <v>#N/A</v>
      </c>
      <c r="H487" s="41">
        <f>'240Nm 11mm 0.76m-min'!G139</f>
        <v>4</v>
      </c>
      <c r="I487" s="24" t="str">
        <f>'240Nm 11mm 0.76m-min'!H139</f>
        <v>J</v>
      </c>
      <c r="J487" s="35">
        <f>'240Nm 11mm 0.76m-min'!I139</f>
        <v>28</v>
      </c>
      <c r="K487" s="35">
        <f>'240Nm 11mm 0.76m-min'!J139</f>
        <v>35</v>
      </c>
      <c r="L487" s="25">
        <f>'240Nm 11mm 0.76m-min'!K139</f>
        <v>14.51</v>
      </c>
      <c r="M487" s="24" t="str">
        <f>'240Nm 11mm 0.76m-min'!L139</f>
        <v>Acciaio C15</v>
      </c>
      <c r="N487" s="25">
        <f>'240Nm 11mm 0.76m-min'!M139</f>
        <v>16.79</v>
      </c>
      <c r="O487" s="37">
        <f>'240Nm 11mm 0.76m-min'!N139</f>
        <v>240</v>
      </c>
      <c r="P487" s="41">
        <f>'240Nm 11mm 0.76m-min'!O139</f>
        <v>11</v>
      </c>
      <c r="Q487" s="46">
        <f>'240Nm 11mm 0.76m-min'!P139</f>
        <v>0.76049999999999995</v>
      </c>
      <c r="R487" s="14">
        <f>'240Nm 11mm 0.76m-min'!Q139</f>
        <v>192.5</v>
      </c>
      <c r="S487" s="26">
        <f>'240Nm 11mm 0.76m-min'!R139</f>
        <v>1</v>
      </c>
      <c r="T487" s="24"/>
      <c r="U487" s="24"/>
    </row>
    <row r="488" spans="1:21" hidden="1" x14ac:dyDescent="0.25">
      <c r="A488" s="24">
        <f>'80Nm 33mm 2.28m-min'!A138</f>
        <v>2080413</v>
      </c>
      <c r="B488" s="51">
        <f>Table15[[#This Row],[Durata d''esercizio min. Doppie corse]]/(Cycle_max*60*24)</f>
        <v>41.278035714285714</v>
      </c>
      <c r="C488" s="49">
        <f>'80Nm 33mm 2.28m-min'!B138</f>
        <v>0.40400000000000003</v>
      </c>
      <c r="D488" s="24" t="str">
        <f>'80Nm 33mm 2.28m-min'!C138</f>
        <v>Tr16x8P4</v>
      </c>
      <c r="E488" s="24" t="str">
        <f>'80Nm 33mm 2.28m-min'!D138</f>
        <v>Tr</v>
      </c>
      <c r="F488" s="35">
        <f>'80Nm 33mm 2.28m-min'!E138</f>
        <v>16</v>
      </c>
      <c r="G488" s="14">
        <f>'80Nm 33mm 2.28m-min'!F138</f>
        <v>8</v>
      </c>
      <c r="H488" s="41">
        <f>'80Nm 33mm 2.28m-min'!G138</f>
        <v>4</v>
      </c>
      <c r="I488" s="24" t="str">
        <f>'80Nm 33mm 2.28m-min'!H138</f>
        <v>J</v>
      </c>
      <c r="J488" s="35">
        <f>'80Nm 33mm 2.28m-min'!I138</f>
        <v>28</v>
      </c>
      <c r="K488" s="35">
        <f>'80Nm 33mm 2.28m-min'!J138</f>
        <v>35</v>
      </c>
      <c r="L488" s="25">
        <f>'80Nm 33mm 2.28m-min'!K138</f>
        <v>15.66</v>
      </c>
      <c r="M488" s="24" t="str">
        <f>'80Nm 33mm 2.28m-min'!L138</f>
        <v>Acciaio C15</v>
      </c>
      <c r="N488" s="25">
        <f>'80Nm 33mm 2.28m-min'!M138</f>
        <v>19.09</v>
      </c>
      <c r="O488" s="37">
        <f>'80Nm 33mm 2.28m-min'!N138</f>
        <v>80</v>
      </c>
      <c r="P488" s="41">
        <f>'80Nm 33mm 2.28m-min'!O138</f>
        <v>33</v>
      </c>
      <c r="Q488" s="46">
        <f>'80Nm 33mm 2.28m-min'!P138</f>
        <v>2.2810000000000001</v>
      </c>
      <c r="R488" s="14">
        <f>'80Nm 33mm 2.28m-min'!Q138</f>
        <v>577.5</v>
      </c>
      <c r="S488" s="26">
        <f>'80Nm 33mm 2.28m-min'!R138</f>
        <v>1</v>
      </c>
      <c r="T488" s="24"/>
      <c r="U488" s="24"/>
    </row>
    <row r="489" spans="1:21" hidden="1" x14ac:dyDescent="0.25">
      <c r="A489" s="24">
        <f>'120Nm 22mm 1.52m-min'!A140</f>
        <v>2080413</v>
      </c>
      <c r="B489" s="51">
        <f>Table15[[#This Row],[Durata d''esercizio min. Doppie corse]]/(Cycle_max*60*24)</f>
        <v>41.278035714285714</v>
      </c>
      <c r="C489" s="49">
        <f>'120Nm 22mm 1.52m-min'!B140</f>
        <v>0.57599999999999996</v>
      </c>
      <c r="D489" s="24" t="str">
        <f>'120Nm 22mm 1.52m-min'!C140</f>
        <v>Tr16x8P4</v>
      </c>
      <c r="E489" s="24" t="str">
        <f>'120Nm 22mm 1.52m-min'!D140</f>
        <v>Tr</v>
      </c>
      <c r="F489" s="35">
        <f>'120Nm 22mm 1.52m-min'!E140</f>
        <v>16</v>
      </c>
      <c r="G489" s="14">
        <f>'120Nm 22mm 1.52m-min'!F140</f>
        <v>8</v>
      </c>
      <c r="H489" s="41">
        <f>'120Nm 22mm 1.52m-min'!G140</f>
        <v>4</v>
      </c>
      <c r="I489" s="24" t="str">
        <f>'120Nm 22mm 1.52m-min'!H140</f>
        <v>J</v>
      </c>
      <c r="J489" s="35">
        <f>'120Nm 22mm 1.52m-min'!I140</f>
        <v>28</v>
      </c>
      <c r="K489" s="35">
        <f>'120Nm 22mm 1.52m-min'!J140</f>
        <v>35</v>
      </c>
      <c r="L489" s="25">
        <f>'120Nm 22mm 1.52m-min'!K140</f>
        <v>15.66</v>
      </c>
      <c r="M489" s="24" t="str">
        <f>'120Nm 22mm 1.52m-min'!L140</f>
        <v>Acciaio C15</v>
      </c>
      <c r="N489" s="25">
        <f>'120Nm 22mm 1.52m-min'!M140</f>
        <v>19.09</v>
      </c>
      <c r="O489" s="37">
        <f>'120Nm 22mm 1.52m-min'!N140</f>
        <v>120</v>
      </c>
      <c r="P489" s="41">
        <f>'120Nm 22mm 1.52m-min'!O140</f>
        <v>22</v>
      </c>
      <c r="Q489" s="46">
        <f>'120Nm 22mm 1.52m-min'!P140</f>
        <v>1.5209999999999999</v>
      </c>
      <c r="R489" s="14">
        <f>'120Nm 22mm 1.52m-min'!Q140</f>
        <v>385</v>
      </c>
      <c r="S489" s="26">
        <f>'120Nm 22mm 1.52m-min'!R140</f>
        <v>1</v>
      </c>
      <c r="T489" s="24"/>
      <c r="U489" s="24"/>
    </row>
    <row r="490" spans="1:21" hidden="1" x14ac:dyDescent="0.25">
      <c r="A490" s="24">
        <f>'240Nm 11mm 0.76m-min'!A140</f>
        <v>2080413</v>
      </c>
      <c r="B490" s="51">
        <f>Table15[[#This Row],[Durata d''esercizio min. Doppie corse]]/(Cycle_max*60*24)</f>
        <v>41.278035714285714</v>
      </c>
      <c r="C490" s="49">
        <f>'240Nm 11mm 0.76m-min'!B140</f>
        <v>1.0920000000000001</v>
      </c>
      <c r="D490" s="24" t="str">
        <f>'240Nm 11mm 0.76m-min'!C140</f>
        <v>Tr16x8P4</v>
      </c>
      <c r="E490" s="24" t="str">
        <f>'240Nm 11mm 0.76m-min'!D140</f>
        <v>Tr</v>
      </c>
      <c r="F490" s="35">
        <f>'240Nm 11mm 0.76m-min'!E140</f>
        <v>16</v>
      </c>
      <c r="G490" s="14">
        <f>'240Nm 11mm 0.76m-min'!F140</f>
        <v>8</v>
      </c>
      <c r="H490" s="41">
        <f>'240Nm 11mm 0.76m-min'!G140</f>
        <v>4</v>
      </c>
      <c r="I490" s="24" t="str">
        <f>'240Nm 11mm 0.76m-min'!H140</f>
        <v>J</v>
      </c>
      <c r="J490" s="35">
        <f>'240Nm 11mm 0.76m-min'!I140</f>
        <v>28</v>
      </c>
      <c r="K490" s="35">
        <f>'240Nm 11mm 0.76m-min'!J140</f>
        <v>35</v>
      </c>
      <c r="L490" s="25">
        <f>'240Nm 11mm 0.76m-min'!K140</f>
        <v>15.66</v>
      </c>
      <c r="M490" s="24" t="str">
        <f>'240Nm 11mm 0.76m-min'!L140</f>
        <v>Acciaio C15</v>
      </c>
      <c r="N490" s="25">
        <f>'240Nm 11mm 0.76m-min'!M140</f>
        <v>19.09</v>
      </c>
      <c r="O490" s="37">
        <f>'240Nm 11mm 0.76m-min'!N140</f>
        <v>240</v>
      </c>
      <c r="P490" s="41">
        <f>'240Nm 11mm 0.76m-min'!O140</f>
        <v>11</v>
      </c>
      <c r="Q490" s="46">
        <f>'240Nm 11mm 0.76m-min'!P140</f>
        <v>0.76049999999999995</v>
      </c>
      <c r="R490" s="14">
        <f>'240Nm 11mm 0.76m-min'!Q140</f>
        <v>192.5</v>
      </c>
      <c r="S490" s="26">
        <f>'240Nm 11mm 0.76m-min'!R140</f>
        <v>1</v>
      </c>
      <c r="T490" s="24"/>
      <c r="U490" s="24"/>
    </row>
    <row r="491" spans="1:21" hidden="1" x14ac:dyDescent="0.25">
      <c r="A491" s="24">
        <f>'80Nm 33mm 2.28m-min'!A139</f>
        <v>2079808</v>
      </c>
      <c r="B491" s="51">
        <f>Table15[[#This Row],[Durata d''esercizio min. Doppie corse]]/(Cycle_max*60*24)</f>
        <v>41.266031746031743</v>
      </c>
      <c r="C491" s="49">
        <f>'80Nm 33mm 2.28m-min'!B139</f>
        <v>0.28699999999999998</v>
      </c>
      <c r="D491" s="24" t="str">
        <f>'80Nm 33mm 2.28m-min'!C139</f>
        <v>Ds12x5</v>
      </c>
      <c r="E491" s="24" t="str">
        <f>'80Nm 33mm 2.28m-min'!D139</f>
        <v>Ds</v>
      </c>
      <c r="F491" s="35">
        <f>'80Nm 33mm 2.28m-min'!E139</f>
        <v>12</v>
      </c>
      <c r="G491" s="14" t="e">
        <f>'80Nm 33mm 2.28m-min'!F139</f>
        <v>#N/A</v>
      </c>
      <c r="H491" s="41">
        <f>'80Nm 33mm 2.28m-min'!G139</f>
        <v>5</v>
      </c>
      <c r="I491" s="24" t="str">
        <f>'80Nm 33mm 2.28m-min'!H139</f>
        <v>R</v>
      </c>
      <c r="J491" s="35">
        <f>'80Nm 33mm 2.28m-min'!I139</f>
        <v>28</v>
      </c>
      <c r="K491" s="35">
        <f>'80Nm 33mm 2.28m-min'!J139</f>
        <v>35</v>
      </c>
      <c r="L491" s="25">
        <f>'80Nm 33mm 2.28m-min'!K139</f>
        <v>19.55</v>
      </c>
      <c r="M491" s="24" t="str">
        <f>'80Nm 33mm 2.28m-min'!L139</f>
        <v>Acciaio inox</v>
      </c>
      <c r="N491" s="25">
        <f>'80Nm 33mm 2.28m-min'!M139</f>
        <v>74.849999999999994</v>
      </c>
      <c r="O491" s="37">
        <f>'80Nm 33mm 2.28m-min'!N139</f>
        <v>80</v>
      </c>
      <c r="P491" s="41">
        <f>'80Nm 33mm 2.28m-min'!O139</f>
        <v>33</v>
      </c>
      <c r="Q491" s="46">
        <f>'80Nm 33mm 2.28m-min'!P139</f>
        <v>2.2810000000000001</v>
      </c>
      <c r="R491" s="14">
        <f>'80Nm 33mm 2.28m-min'!Q139</f>
        <v>462</v>
      </c>
      <c r="S491" s="26">
        <f>'80Nm 33mm 2.28m-min'!R139</f>
        <v>1</v>
      </c>
      <c r="T491" s="24"/>
      <c r="U491" s="24"/>
    </row>
    <row r="492" spans="1:21" hidden="1" x14ac:dyDescent="0.25">
      <c r="A492" s="24">
        <f>'120Nm 22mm 1.52m-min'!A141</f>
        <v>2079808</v>
      </c>
      <c r="B492" s="51">
        <f>Table15[[#This Row],[Durata d''esercizio min. Doppie corse]]/(Cycle_max*60*24)</f>
        <v>41.266031746031743</v>
      </c>
      <c r="C492" s="49">
        <f>'120Nm 22mm 1.52m-min'!B141</f>
        <v>0.40100000000000002</v>
      </c>
      <c r="D492" s="24" t="str">
        <f>'120Nm 22mm 1.52m-min'!C141</f>
        <v>Ds12x5</v>
      </c>
      <c r="E492" s="24" t="str">
        <f>'120Nm 22mm 1.52m-min'!D141</f>
        <v>Ds</v>
      </c>
      <c r="F492" s="35">
        <f>'120Nm 22mm 1.52m-min'!E141</f>
        <v>12</v>
      </c>
      <c r="G492" s="14" t="e">
        <f>'120Nm 22mm 1.52m-min'!F141</f>
        <v>#N/A</v>
      </c>
      <c r="H492" s="41">
        <f>'120Nm 22mm 1.52m-min'!G141</f>
        <v>5</v>
      </c>
      <c r="I492" s="24" t="str">
        <f>'120Nm 22mm 1.52m-min'!H141</f>
        <v>R</v>
      </c>
      <c r="J492" s="35">
        <f>'120Nm 22mm 1.52m-min'!I141</f>
        <v>28</v>
      </c>
      <c r="K492" s="35">
        <f>'120Nm 22mm 1.52m-min'!J141</f>
        <v>35</v>
      </c>
      <c r="L492" s="25">
        <f>'120Nm 22mm 1.52m-min'!K141</f>
        <v>19.55</v>
      </c>
      <c r="M492" s="24" t="str">
        <f>'120Nm 22mm 1.52m-min'!L141</f>
        <v>Acciaio inox</v>
      </c>
      <c r="N492" s="25">
        <f>'120Nm 22mm 1.52m-min'!M141</f>
        <v>74.849999999999994</v>
      </c>
      <c r="O492" s="37">
        <f>'120Nm 22mm 1.52m-min'!N141</f>
        <v>120</v>
      </c>
      <c r="P492" s="41">
        <f>'120Nm 22mm 1.52m-min'!O141</f>
        <v>22</v>
      </c>
      <c r="Q492" s="46">
        <f>'120Nm 22mm 1.52m-min'!P141</f>
        <v>1.5209999999999999</v>
      </c>
      <c r="R492" s="14">
        <f>'120Nm 22mm 1.52m-min'!Q141</f>
        <v>308</v>
      </c>
      <c r="S492" s="26">
        <f>'120Nm 22mm 1.52m-min'!R141</f>
        <v>1</v>
      </c>
      <c r="T492" s="24"/>
      <c r="U492" s="24"/>
    </row>
    <row r="493" spans="1:21" hidden="1" x14ac:dyDescent="0.25">
      <c r="A493" s="24">
        <f>'240Nm 11mm 0.76m-min'!A141</f>
        <v>2079808</v>
      </c>
      <c r="B493" s="51">
        <f>Table15[[#This Row],[Durata d''esercizio min. Doppie corse]]/(Cycle_max*60*24)</f>
        <v>41.266031746031743</v>
      </c>
      <c r="C493" s="49">
        <f>'240Nm 11mm 0.76m-min'!B141</f>
        <v>0.74199999999999999</v>
      </c>
      <c r="D493" s="24" t="str">
        <f>'240Nm 11mm 0.76m-min'!C141</f>
        <v>Ds12x5</v>
      </c>
      <c r="E493" s="24" t="str">
        <f>'240Nm 11mm 0.76m-min'!D141</f>
        <v>Ds</v>
      </c>
      <c r="F493" s="35">
        <f>'240Nm 11mm 0.76m-min'!E141</f>
        <v>12</v>
      </c>
      <c r="G493" s="14" t="e">
        <f>'240Nm 11mm 0.76m-min'!F141</f>
        <v>#N/A</v>
      </c>
      <c r="H493" s="41">
        <f>'240Nm 11mm 0.76m-min'!G141</f>
        <v>5</v>
      </c>
      <c r="I493" s="24" t="str">
        <f>'240Nm 11mm 0.76m-min'!H141</f>
        <v>R</v>
      </c>
      <c r="J493" s="35">
        <f>'240Nm 11mm 0.76m-min'!I141</f>
        <v>28</v>
      </c>
      <c r="K493" s="35">
        <f>'240Nm 11mm 0.76m-min'!J141</f>
        <v>35</v>
      </c>
      <c r="L493" s="25">
        <f>'240Nm 11mm 0.76m-min'!K141</f>
        <v>19.55</v>
      </c>
      <c r="M493" s="24" t="str">
        <f>'240Nm 11mm 0.76m-min'!L141</f>
        <v>Acciaio inox</v>
      </c>
      <c r="N493" s="25">
        <f>'240Nm 11mm 0.76m-min'!M141</f>
        <v>74.849999999999994</v>
      </c>
      <c r="O493" s="37">
        <f>'240Nm 11mm 0.76m-min'!N141</f>
        <v>240</v>
      </c>
      <c r="P493" s="41">
        <f>'240Nm 11mm 0.76m-min'!O141</f>
        <v>11</v>
      </c>
      <c r="Q493" s="46">
        <f>'240Nm 11mm 0.76m-min'!P141</f>
        <v>0.76049999999999995</v>
      </c>
      <c r="R493" s="14">
        <f>'240Nm 11mm 0.76m-min'!Q141</f>
        <v>154</v>
      </c>
      <c r="S493" s="26">
        <f>'240Nm 11mm 0.76m-min'!R141</f>
        <v>1</v>
      </c>
      <c r="T493" s="24"/>
      <c r="U493" s="24"/>
    </row>
    <row r="494" spans="1:21" hidden="1" x14ac:dyDescent="0.25">
      <c r="A494" s="24">
        <f>'80Nm 33mm 2.28m-min'!A140</f>
        <v>1984320</v>
      </c>
      <c r="B494" s="51">
        <f>Table15[[#This Row],[Durata d''esercizio min. Doppie corse]]/(Cycle_max*60*24)</f>
        <v>39.371428571428574</v>
      </c>
      <c r="C494" s="49">
        <f>'80Nm 33mm 2.28m-min'!B140</f>
        <v>0.28699999999999998</v>
      </c>
      <c r="D494" s="24" t="str">
        <f>'80Nm 33mm 2.28m-min'!C140</f>
        <v>Tr14x4</v>
      </c>
      <c r="E494" s="24" t="str">
        <f>'80Nm 33mm 2.28m-min'!D140</f>
        <v>Tr</v>
      </c>
      <c r="F494" s="35">
        <f>'80Nm 33mm 2.28m-min'!E140</f>
        <v>14</v>
      </c>
      <c r="G494" s="14" t="e">
        <f>'80Nm 33mm 2.28m-min'!F140</f>
        <v>#N/A</v>
      </c>
      <c r="H494" s="41">
        <f>'80Nm 33mm 2.28m-min'!G140</f>
        <v>4</v>
      </c>
      <c r="I494" s="24" t="str">
        <f>'80Nm 33mm 2.28m-min'!H140</f>
        <v>W300</v>
      </c>
      <c r="J494" s="35">
        <f>'80Nm 33mm 2.28m-min'!I140</f>
        <v>28</v>
      </c>
      <c r="K494" s="35">
        <f>'80Nm 33mm 2.28m-min'!J140</f>
        <v>35</v>
      </c>
      <c r="L494" s="25">
        <f>'80Nm 33mm 2.28m-min'!K140</f>
        <v>17.68</v>
      </c>
      <c r="M494" s="24" t="str">
        <f>'80Nm 33mm 2.28m-min'!L140</f>
        <v>Acciaio C15</v>
      </c>
      <c r="N494" s="25">
        <f>'80Nm 33mm 2.28m-min'!M140</f>
        <v>16.79</v>
      </c>
      <c r="O494" s="37">
        <f>'80Nm 33mm 2.28m-min'!N140</f>
        <v>80</v>
      </c>
      <c r="P494" s="41">
        <f>'80Nm 33mm 2.28m-min'!O140</f>
        <v>33</v>
      </c>
      <c r="Q494" s="46">
        <f>'80Nm 33mm 2.28m-min'!P140</f>
        <v>2.2810000000000001</v>
      </c>
      <c r="R494" s="14">
        <f>'80Nm 33mm 2.28m-min'!Q140</f>
        <v>577.5</v>
      </c>
      <c r="S494" s="26">
        <f>'80Nm 33mm 2.28m-min'!R140</f>
        <v>1</v>
      </c>
      <c r="T494" s="24"/>
      <c r="U494" s="24"/>
    </row>
    <row r="495" spans="1:21" hidden="1" x14ac:dyDescent="0.25">
      <c r="A495" s="24">
        <f>'120Nm 22mm 1.52m-min'!A142</f>
        <v>1984320</v>
      </c>
      <c r="B495" s="51">
        <f>Table15[[#This Row],[Durata d''esercizio min. Doppie corse]]/(Cycle_max*60*24)</f>
        <v>39.371428571428574</v>
      </c>
      <c r="C495" s="49">
        <f>'120Nm 22mm 1.52m-min'!B142</f>
        <v>0.40100000000000002</v>
      </c>
      <c r="D495" s="24" t="str">
        <f>'120Nm 22mm 1.52m-min'!C142</f>
        <v>Tr14x4</v>
      </c>
      <c r="E495" s="24" t="str">
        <f>'120Nm 22mm 1.52m-min'!D142</f>
        <v>Tr</v>
      </c>
      <c r="F495" s="35">
        <f>'120Nm 22mm 1.52m-min'!E142</f>
        <v>14</v>
      </c>
      <c r="G495" s="14" t="e">
        <f>'120Nm 22mm 1.52m-min'!F142</f>
        <v>#N/A</v>
      </c>
      <c r="H495" s="41">
        <f>'120Nm 22mm 1.52m-min'!G142</f>
        <v>4</v>
      </c>
      <c r="I495" s="24" t="str">
        <f>'120Nm 22mm 1.52m-min'!H142</f>
        <v>W300</v>
      </c>
      <c r="J495" s="35">
        <f>'120Nm 22mm 1.52m-min'!I142</f>
        <v>28</v>
      </c>
      <c r="K495" s="35">
        <f>'120Nm 22mm 1.52m-min'!J142</f>
        <v>35</v>
      </c>
      <c r="L495" s="25">
        <f>'120Nm 22mm 1.52m-min'!K142</f>
        <v>17.68</v>
      </c>
      <c r="M495" s="24" t="str">
        <f>'120Nm 22mm 1.52m-min'!L142</f>
        <v>Acciaio C15</v>
      </c>
      <c r="N495" s="25">
        <f>'120Nm 22mm 1.52m-min'!M142</f>
        <v>16.79</v>
      </c>
      <c r="O495" s="37">
        <f>'120Nm 22mm 1.52m-min'!N142</f>
        <v>120</v>
      </c>
      <c r="P495" s="41">
        <f>'120Nm 22mm 1.52m-min'!O142</f>
        <v>22</v>
      </c>
      <c r="Q495" s="46">
        <f>'120Nm 22mm 1.52m-min'!P142</f>
        <v>1.5209999999999999</v>
      </c>
      <c r="R495" s="14">
        <f>'120Nm 22mm 1.52m-min'!Q142</f>
        <v>385</v>
      </c>
      <c r="S495" s="26">
        <f>'120Nm 22mm 1.52m-min'!R142</f>
        <v>1</v>
      </c>
      <c r="T495" s="24"/>
      <c r="U495" s="24"/>
    </row>
    <row r="496" spans="1:21" hidden="1" x14ac:dyDescent="0.25">
      <c r="A496" s="24">
        <f>'240Nm 11mm 0.76m-min'!A142</f>
        <v>1984320</v>
      </c>
      <c r="B496" s="51">
        <f>Table15[[#This Row],[Durata d''esercizio min. Doppie corse]]/(Cycle_max*60*24)</f>
        <v>39.371428571428574</v>
      </c>
      <c r="C496" s="49">
        <f>'240Nm 11mm 0.76m-min'!B142</f>
        <v>0.74199999999999999</v>
      </c>
      <c r="D496" s="24" t="str">
        <f>'240Nm 11mm 0.76m-min'!C142</f>
        <v>Tr14x4</v>
      </c>
      <c r="E496" s="24" t="str">
        <f>'240Nm 11mm 0.76m-min'!D142</f>
        <v>Tr</v>
      </c>
      <c r="F496" s="35">
        <f>'240Nm 11mm 0.76m-min'!E142</f>
        <v>14</v>
      </c>
      <c r="G496" s="14" t="e">
        <f>'240Nm 11mm 0.76m-min'!F142</f>
        <v>#N/A</v>
      </c>
      <c r="H496" s="41">
        <f>'240Nm 11mm 0.76m-min'!G142</f>
        <v>4</v>
      </c>
      <c r="I496" s="24" t="str">
        <f>'240Nm 11mm 0.76m-min'!H142</f>
        <v>W300</v>
      </c>
      <c r="J496" s="35">
        <f>'240Nm 11mm 0.76m-min'!I142</f>
        <v>28</v>
      </c>
      <c r="K496" s="35">
        <f>'240Nm 11mm 0.76m-min'!J142</f>
        <v>35</v>
      </c>
      <c r="L496" s="25">
        <f>'240Nm 11mm 0.76m-min'!K142</f>
        <v>17.68</v>
      </c>
      <c r="M496" s="24" t="str">
        <f>'240Nm 11mm 0.76m-min'!L142</f>
        <v>Acciaio C15</v>
      </c>
      <c r="N496" s="25">
        <f>'240Nm 11mm 0.76m-min'!M142</f>
        <v>16.79</v>
      </c>
      <c r="O496" s="37">
        <f>'240Nm 11mm 0.76m-min'!N142</f>
        <v>240</v>
      </c>
      <c r="P496" s="41">
        <f>'240Nm 11mm 0.76m-min'!O142</f>
        <v>11</v>
      </c>
      <c r="Q496" s="46">
        <f>'240Nm 11mm 0.76m-min'!P142</f>
        <v>0.76049999999999995</v>
      </c>
      <c r="R496" s="14">
        <f>'240Nm 11mm 0.76m-min'!Q142</f>
        <v>192.5</v>
      </c>
      <c r="S496" s="26">
        <f>'240Nm 11mm 0.76m-min'!R142</f>
        <v>1</v>
      </c>
      <c r="T496" s="24"/>
      <c r="U496" s="24"/>
    </row>
    <row r="497" spans="1:21" hidden="1" x14ac:dyDescent="0.25">
      <c r="A497" s="24">
        <f>'80Nm 33mm 2.28m-min'!A141</f>
        <v>1981345</v>
      </c>
      <c r="B497" s="51">
        <f>Table15[[#This Row],[Durata d''esercizio min. Doppie corse]]/(Cycle_max*60*24)</f>
        <v>39.312400793650795</v>
      </c>
      <c r="C497" s="49">
        <f>'80Nm 33mm 2.28m-min'!B141</f>
        <v>0.40400000000000003</v>
      </c>
      <c r="D497" s="24" t="str">
        <f>'80Nm 33mm 2.28m-min'!C141</f>
        <v>Tr16x8P4</v>
      </c>
      <c r="E497" s="24" t="str">
        <f>'80Nm 33mm 2.28m-min'!D141</f>
        <v>Tr</v>
      </c>
      <c r="F497" s="35">
        <f>'80Nm 33mm 2.28m-min'!E141</f>
        <v>16</v>
      </c>
      <c r="G497" s="14">
        <f>'80Nm 33mm 2.28m-min'!F141</f>
        <v>8</v>
      </c>
      <c r="H497" s="41">
        <f>'80Nm 33mm 2.28m-min'!G141</f>
        <v>4</v>
      </c>
      <c r="I497" s="24" t="str">
        <f>'80Nm 33mm 2.28m-min'!H141</f>
        <v>W300</v>
      </c>
      <c r="J497" s="35">
        <f>'80Nm 33mm 2.28m-min'!I141</f>
        <v>28</v>
      </c>
      <c r="K497" s="35">
        <f>'80Nm 33mm 2.28m-min'!J141</f>
        <v>35</v>
      </c>
      <c r="L497" s="25">
        <f>'80Nm 33mm 2.28m-min'!K141</f>
        <v>18.96</v>
      </c>
      <c r="M497" s="24" t="str">
        <f>'80Nm 33mm 2.28m-min'!L141</f>
        <v>Acciaio C15</v>
      </c>
      <c r="N497" s="25">
        <f>'80Nm 33mm 2.28m-min'!M141</f>
        <v>19.09</v>
      </c>
      <c r="O497" s="37">
        <f>'80Nm 33mm 2.28m-min'!N141</f>
        <v>80</v>
      </c>
      <c r="P497" s="41">
        <f>'80Nm 33mm 2.28m-min'!O141</f>
        <v>33</v>
      </c>
      <c r="Q497" s="46">
        <f>'80Nm 33mm 2.28m-min'!P141</f>
        <v>2.2810000000000001</v>
      </c>
      <c r="R497" s="14">
        <f>'80Nm 33mm 2.28m-min'!Q141</f>
        <v>577.5</v>
      </c>
      <c r="S497" s="26">
        <f>'80Nm 33mm 2.28m-min'!R141</f>
        <v>1</v>
      </c>
      <c r="T497" s="24"/>
      <c r="U497" s="24"/>
    </row>
    <row r="498" spans="1:21" hidden="1" x14ac:dyDescent="0.25">
      <c r="A498" s="24">
        <f>'120Nm 22mm 1.52m-min'!A143</f>
        <v>1981345</v>
      </c>
      <c r="B498" s="51">
        <f>Table15[[#This Row],[Durata d''esercizio min. Doppie corse]]/(Cycle_max*60*24)</f>
        <v>39.312400793650795</v>
      </c>
      <c r="C498" s="49">
        <f>'120Nm 22mm 1.52m-min'!B143</f>
        <v>0.57599999999999996</v>
      </c>
      <c r="D498" s="24" t="str">
        <f>'120Nm 22mm 1.52m-min'!C143</f>
        <v>Tr16x8P4</v>
      </c>
      <c r="E498" s="24" t="str">
        <f>'120Nm 22mm 1.52m-min'!D143</f>
        <v>Tr</v>
      </c>
      <c r="F498" s="35">
        <f>'120Nm 22mm 1.52m-min'!E143</f>
        <v>16</v>
      </c>
      <c r="G498" s="14">
        <f>'120Nm 22mm 1.52m-min'!F143</f>
        <v>8</v>
      </c>
      <c r="H498" s="41">
        <f>'120Nm 22mm 1.52m-min'!G143</f>
        <v>4</v>
      </c>
      <c r="I498" s="24" t="str">
        <f>'120Nm 22mm 1.52m-min'!H143</f>
        <v>W300</v>
      </c>
      <c r="J498" s="35">
        <f>'120Nm 22mm 1.52m-min'!I143</f>
        <v>28</v>
      </c>
      <c r="K498" s="35">
        <f>'120Nm 22mm 1.52m-min'!J143</f>
        <v>35</v>
      </c>
      <c r="L498" s="25">
        <f>'120Nm 22mm 1.52m-min'!K143</f>
        <v>18.96</v>
      </c>
      <c r="M498" s="24" t="str">
        <f>'120Nm 22mm 1.52m-min'!L143</f>
        <v>Acciaio C15</v>
      </c>
      <c r="N498" s="25">
        <f>'120Nm 22mm 1.52m-min'!M143</f>
        <v>19.09</v>
      </c>
      <c r="O498" s="37">
        <f>'120Nm 22mm 1.52m-min'!N143</f>
        <v>120</v>
      </c>
      <c r="P498" s="41">
        <f>'120Nm 22mm 1.52m-min'!O143</f>
        <v>22</v>
      </c>
      <c r="Q498" s="46">
        <f>'120Nm 22mm 1.52m-min'!P143</f>
        <v>1.5209999999999999</v>
      </c>
      <c r="R498" s="14">
        <f>'120Nm 22mm 1.52m-min'!Q143</f>
        <v>385</v>
      </c>
      <c r="S498" s="26">
        <f>'120Nm 22mm 1.52m-min'!R143</f>
        <v>1</v>
      </c>
      <c r="T498" s="24"/>
      <c r="U498" s="24"/>
    </row>
    <row r="499" spans="1:21" hidden="1" x14ac:dyDescent="0.25">
      <c r="A499" s="24">
        <f>'240Nm 11mm 0.76m-min'!A143</f>
        <v>1981345</v>
      </c>
      <c r="B499" s="51">
        <f>Table15[[#This Row],[Durata d''esercizio min. Doppie corse]]/(Cycle_max*60*24)</f>
        <v>39.312400793650795</v>
      </c>
      <c r="C499" s="49">
        <f>'240Nm 11mm 0.76m-min'!B143</f>
        <v>1.0920000000000001</v>
      </c>
      <c r="D499" s="24" t="str">
        <f>'240Nm 11mm 0.76m-min'!C143</f>
        <v>Tr16x8P4</v>
      </c>
      <c r="E499" s="24" t="str">
        <f>'240Nm 11mm 0.76m-min'!D143</f>
        <v>Tr</v>
      </c>
      <c r="F499" s="35">
        <f>'240Nm 11mm 0.76m-min'!E143</f>
        <v>16</v>
      </c>
      <c r="G499" s="14">
        <f>'240Nm 11mm 0.76m-min'!F143</f>
        <v>8</v>
      </c>
      <c r="H499" s="41">
        <f>'240Nm 11mm 0.76m-min'!G143</f>
        <v>4</v>
      </c>
      <c r="I499" s="24" t="str">
        <f>'240Nm 11mm 0.76m-min'!H143</f>
        <v>W300</v>
      </c>
      <c r="J499" s="35">
        <f>'240Nm 11mm 0.76m-min'!I143</f>
        <v>28</v>
      </c>
      <c r="K499" s="35">
        <f>'240Nm 11mm 0.76m-min'!J143</f>
        <v>35</v>
      </c>
      <c r="L499" s="25">
        <f>'240Nm 11mm 0.76m-min'!K143</f>
        <v>18.96</v>
      </c>
      <c r="M499" s="24" t="str">
        <f>'240Nm 11mm 0.76m-min'!L143</f>
        <v>Acciaio C15</v>
      </c>
      <c r="N499" s="25">
        <f>'240Nm 11mm 0.76m-min'!M143</f>
        <v>19.09</v>
      </c>
      <c r="O499" s="37">
        <f>'240Nm 11mm 0.76m-min'!N143</f>
        <v>240</v>
      </c>
      <c r="P499" s="41">
        <f>'240Nm 11mm 0.76m-min'!O143</f>
        <v>11</v>
      </c>
      <c r="Q499" s="46">
        <f>'240Nm 11mm 0.76m-min'!P143</f>
        <v>0.76049999999999995</v>
      </c>
      <c r="R499" s="14">
        <f>'240Nm 11mm 0.76m-min'!Q143</f>
        <v>192.5</v>
      </c>
      <c r="S499" s="26">
        <f>'240Nm 11mm 0.76m-min'!R143</f>
        <v>1</v>
      </c>
      <c r="T499" s="24"/>
      <c r="U499" s="24"/>
    </row>
    <row r="500" spans="1:21" hidden="1" x14ac:dyDescent="0.25">
      <c r="A500" s="24">
        <f>'80Nm 33mm 2.28m-min'!A142</f>
        <v>1939569</v>
      </c>
      <c r="B500" s="51">
        <f>Table15[[#This Row],[Durata d''esercizio min. Doppie corse]]/(Cycle_max*60*24)</f>
        <v>38.483511904761905</v>
      </c>
      <c r="C500" s="49">
        <f>'80Nm 33mm 2.28m-min'!B142</f>
        <v>0.47199999999999998</v>
      </c>
      <c r="D500" s="24" t="str">
        <f>'80Nm 33mm 2.28m-min'!C142</f>
        <v>Ds12x15</v>
      </c>
      <c r="E500" s="24" t="str">
        <f>'80Nm 33mm 2.28m-min'!D142</f>
        <v>Ds</v>
      </c>
      <c r="F500" s="35">
        <f>'80Nm 33mm 2.28m-min'!E142</f>
        <v>12</v>
      </c>
      <c r="G500" s="14" t="e">
        <f>'80Nm 33mm 2.28m-min'!F142</f>
        <v>#N/A</v>
      </c>
      <c r="H500" s="41">
        <f>'80Nm 33mm 2.28m-min'!G142</f>
        <v>15</v>
      </c>
      <c r="I500" s="24" t="str">
        <f>'80Nm 33mm 2.28m-min'!H142</f>
        <v>R</v>
      </c>
      <c r="J500" s="35">
        <f>'80Nm 33mm 2.28m-min'!I142</f>
        <v>28</v>
      </c>
      <c r="K500" s="35">
        <f>'80Nm 33mm 2.28m-min'!J142</f>
        <v>35</v>
      </c>
      <c r="L500" s="25" t="str">
        <f>'80Nm 33mm 2.28m-min'!K142</f>
        <v>Su richiesta</v>
      </c>
      <c r="M500" s="24" t="str">
        <f>'80Nm 33mm 2.28m-min'!L142</f>
        <v>Acciaio inox</v>
      </c>
      <c r="N500" s="25" t="str">
        <f>'80Nm 33mm 2.28m-min'!M142</f>
        <v>Su richiesta</v>
      </c>
      <c r="O500" s="37">
        <f>'80Nm 33mm 2.28m-min'!N142</f>
        <v>80</v>
      </c>
      <c r="P500" s="41">
        <f>'80Nm 33mm 2.28m-min'!O142</f>
        <v>33</v>
      </c>
      <c r="Q500" s="46">
        <f>'80Nm 33mm 2.28m-min'!P142</f>
        <v>2.2810000000000001</v>
      </c>
      <c r="R500" s="14">
        <f>'80Nm 33mm 2.28m-min'!Q142</f>
        <v>154</v>
      </c>
      <c r="S500" s="26">
        <f>'80Nm 33mm 2.28m-min'!R142</f>
        <v>1</v>
      </c>
      <c r="T500" s="24"/>
      <c r="U500" s="24"/>
    </row>
    <row r="501" spans="1:21" hidden="1" x14ac:dyDescent="0.25">
      <c r="A501" s="24">
        <f>'120Nm 22mm 1.52m-min'!A144</f>
        <v>1939569</v>
      </c>
      <c r="B501" s="51">
        <f>Table15[[#This Row],[Durata d''esercizio min. Doppie corse]]/(Cycle_max*60*24)</f>
        <v>38.483511904761905</v>
      </c>
      <c r="C501" s="49">
        <f>'120Nm 22mm 1.52m-min'!B144</f>
        <v>0.67700000000000005</v>
      </c>
      <c r="D501" s="24" t="str">
        <f>'120Nm 22mm 1.52m-min'!C144</f>
        <v>Ds12x15</v>
      </c>
      <c r="E501" s="24" t="str">
        <f>'120Nm 22mm 1.52m-min'!D144</f>
        <v>Ds</v>
      </c>
      <c r="F501" s="35">
        <f>'120Nm 22mm 1.52m-min'!E144</f>
        <v>12</v>
      </c>
      <c r="G501" s="14" t="e">
        <f>'120Nm 22mm 1.52m-min'!F144</f>
        <v>#N/A</v>
      </c>
      <c r="H501" s="41">
        <f>'120Nm 22mm 1.52m-min'!G144</f>
        <v>15</v>
      </c>
      <c r="I501" s="24" t="str">
        <f>'120Nm 22mm 1.52m-min'!H144</f>
        <v>R</v>
      </c>
      <c r="J501" s="35">
        <f>'120Nm 22mm 1.52m-min'!I144</f>
        <v>28</v>
      </c>
      <c r="K501" s="35">
        <f>'120Nm 22mm 1.52m-min'!J144</f>
        <v>35</v>
      </c>
      <c r="L501" s="25" t="str">
        <f>'120Nm 22mm 1.52m-min'!K144</f>
        <v>Su richiesta</v>
      </c>
      <c r="M501" s="24" t="str">
        <f>'120Nm 22mm 1.52m-min'!L144</f>
        <v>Acciaio inox</v>
      </c>
      <c r="N501" s="25" t="str">
        <f>'120Nm 22mm 1.52m-min'!M144</f>
        <v>Su richiesta</v>
      </c>
      <c r="O501" s="37">
        <f>'120Nm 22mm 1.52m-min'!N144</f>
        <v>120</v>
      </c>
      <c r="P501" s="41">
        <f>'120Nm 22mm 1.52m-min'!O144</f>
        <v>22</v>
      </c>
      <c r="Q501" s="46">
        <f>'120Nm 22mm 1.52m-min'!P144</f>
        <v>1.5209999999999999</v>
      </c>
      <c r="R501" s="14">
        <f>'120Nm 22mm 1.52m-min'!Q144</f>
        <v>102.66666666666667</v>
      </c>
      <c r="S501" s="26">
        <f>'120Nm 22mm 1.52m-min'!R144</f>
        <v>1</v>
      </c>
      <c r="T501" s="24"/>
      <c r="U501" s="24"/>
    </row>
    <row r="502" spans="1:21" hidden="1" x14ac:dyDescent="0.25">
      <c r="A502" s="24">
        <f>'240Nm 11mm 0.76m-min'!A144</f>
        <v>1939569</v>
      </c>
      <c r="B502" s="51">
        <f>Table15[[#This Row],[Durata d''esercizio min. Doppie corse]]/(Cycle_max*60*24)</f>
        <v>38.483511904761905</v>
      </c>
      <c r="C502" s="49">
        <f>'240Nm 11mm 0.76m-min'!B144</f>
        <v>1.2949999999999999</v>
      </c>
      <c r="D502" s="24" t="str">
        <f>'240Nm 11mm 0.76m-min'!C144</f>
        <v>Ds12x15</v>
      </c>
      <c r="E502" s="24" t="str">
        <f>'240Nm 11mm 0.76m-min'!D144</f>
        <v>Ds</v>
      </c>
      <c r="F502" s="35">
        <f>'240Nm 11mm 0.76m-min'!E144</f>
        <v>12</v>
      </c>
      <c r="G502" s="14" t="e">
        <f>'240Nm 11mm 0.76m-min'!F144</f>
        <v>#N/A</v>
      </c>
      <c r="H502" s="41">
        <f>'240Nm 11mm 0.76m-min'!G144</f>
        <v>15</v>
      </c>
      <c r="I502" s="24" t="str">
        <f>'240Nm 11mm 0.76m-min'!H144</f>
        <v>R</v>
      </c>
      <c r="J502" s="35">
        <f>'240Nm 11mm 0.76m-min'!I144</f>
        <v>28</v>
      </c>
      <c r="K502" s="35">
        <f>'240Nm 11mm 0.76m-min'!J144</f>
        <v>35</v>
      </c>
      <c r="L502" s="25" t="str">
        <f>'240Nm 11mm 0.76m-min'!K144</f>
        <v>Su richiesta</v>
      </c>
      <c r="M502" s="24" t="str">
        <f>'240Nm 11mm 0.76m-min'!L144</f>
        <v>Acciaio inox</v>
      </c>
      <c r="N502" s="25" t="str">
        <f>'240Nm 11mm 0.76m-min'!M144</f>
        <v>Su richiesta</v>
      </c>
      <c r="O502" s="37">
        <f>'240Nm 11mm 0.76m-min'!N144</f>
        <v>240</v>
      </c>
      <c r="P502" s="41">
        <f>'240Nm 11mm 0.76m-min'!O144</f>
        <v>11</v>
      </c>
      <c r="Q502" s="46">
        <f>'240Nm 11mm 0.76m-min'!P144</f>
        <v>0.76049999999999995</v>
      </c>
      <c r="R502" s="14">
        <f>'240Nm 11mm 0.76m-min'!Q144</f>
        <v>51.333333333333336</v>
      </c>
      <c r="S502" s="26">
        <f>'240Nm 11mm 0.76m-min'!R144</f>
        <v>1</v>
      </c>
      <c r="T502" s="24"/>
      <c r="U502" s="24"/>
    </row>
    <row r="503" spans="1:21" hidden="1" x14ac:dyDescent="0.25">
      <c r="A503" s="24">
        <f>'80Nm 33mm 2.28m-min'!A143</f>
        <v>1938173</v>
      </c>
      <c r="B503" s="51">
        <f>Table15[[#This Row],[Durata d''esercizio min. Doppie corse]]/(Cycle_max*60*24)</f>
        <v>38.455813492063491</v>
      </c>
      <c r="C503" s="49">
        <f>'80Nm 33mm 2.28m-min'!B143</f>
        <v>0.28699999999999998</v>
      </c>
      <c r="D503" s="24" t="str">
        <f>'80Nm 33mm 2.28m-min'!C143</f>
        <v>Tr14x4</v>
      </c>
      <c r="E503" s="24" t="str">
        <f>'80Nm 33mm 2.28m-min'!D143</f>
        <v>Tr</v>
      </c>
      <c r="F503" s="35">
        <f>'80Nm 33mm 2.28m-min'!E143</f>
        <v>14</v>
      </c>
      <c r="G503" s="14" t="e">
        <f>'80Nm 33mm 2.28m-min'!F143</f>
        <v>#N/A</v>
      </c>
      <c r="H503" s="41">
        <f>'80Nm 33mm 2.28m-min'!G143</f>
        <v>4</v>
      </c>
      <c r="I503" s="24" t="str">
        <f>'80Nm 33mm 2.28m-min'!H143</f>
        <v>R</v>
      </c>
      <c r="J503" s="35">
        <f>'80Nm 33mm 2.28m-min'!I143</f>
        <v>28</v>
      </c>
      <c r="K503" s="35">
        <f>'80Nm 33mm 2.28m-min'!J143</f>
        <v>35</v>
      </c>
      <c r="L503" s="25">
        <f>'80Nm 33mm 2.28m-min'!K143</f>
        <v>12.47</v>
      </c>
      <c r="M503" s="24" t="str">
        <f>'80Nm 33mm 2.28m-min'!L143</f>
        <v>Acciaio C15</v>
      </c>
      <c r="N503" s="25">
        <f>'80Nm 33mm 2.28m-min'!M143</f>
        <v>16.79</v>
      </c>
      <c r="O503" s="37">
        <f>'80Nm 33mm 2.28m-min'!N143</f>
        <v>80</v>
      </c>
      <c r="P503" s="41">
        <f>'80Nm 33mm 2.28m-min'!O143</f>
        <v>33</v>
      </c>
      <c r="Q503" s="46">
        <f>'80Nm 33mm 2.28m-min'!P143</f>
        <v>2.2810000000000001</v>
      </c>
      <c r="R503" s="14">
        <f>'80Nm 33mm 2.28m-min'!Q143</f>
        <v>577.5</v>
      </c>
      <c r="S503" s="26">
        <f>'80Nm 33mm 2.28m-min'!R143</f>
        <v>1</v>
      </c>
      <c r="T503" s="24"/>
      <c r="U503" s="24"/>
    </row>
    <row r="504" spans="1:21" hidden="1" x14ac:dyDescent="0.25">
      <c r="A504" s="24">
        <f>'120Nm 22mm 1.52m-min'!A145</f>
        <v>1938173</v>
      </c>
      <c r="B504" s="51">
        <f>Table15[[#This Row],[Durata d''esercizio min. Doppie corse]]/(Cycle_max*60*24)</f>
        <v>38.455813492063491</v>
      </c>
      <c r="C504" s="49">
        <f>'120Nm 22mm 1.52m-min'!B145</f>
        <v>0.40100000000000002</v>
      </c>
      <c r="D504" s="24" t="str">
        <f>'120Nm 22mm 1.52m-min'!C145</f>
        <v>Tr14x4</v>
      </c>
      <c r="E504" s="24" t="str">
        <f>'120Nm 22mm 1.52m-min'!D145</f>
        <v>Tr</v>
      </c>
      <c r="F504" s="35">
        <f>'120Nm 22mm 1.52m-min'!E145</f>
        <v>14</v>
      </c>
      <c r="G504" s="14" t="e">
        <f>'120Nm 22mm 1.52m-min'!F145</f>
        <v>#N/A</v>
      </c>
      <c r="H504" s="41">
        <f>'120Nm 22mm 1.52m-min'!G145</f>
        <v>4</v>
      </c>
      <c r="I504" s="24" t="str">
        <f>'120Nm 22mm 1.52m-min'!H145</f>
        <v>R</v>
      </c>
      <c r="J504" s="35">
        <f>'120Nm 22mm 1.52m-min'!I145</f>
        <v>28</v>
      </c>
      <c r="K504" s="35">
        <f>'120Nm 22mm 1.52m-min'!J145</f>
        <v>35</v>
      </c>
      <c r="L504" s="25">
        <f>'120Nm 22mm 1.52m-min'!K145</f>
        <v>12.47</v>
      </c>
      <c r="M504" s="24" t="str">
        <f>'120Nm 22mm 1.52m-min'!L145</f>
        <v>Acciaio C15</v>
      </c>
      <c r="N504" s="25">
        <f>'120Nm 22mm 1.52m-min'!M145</f>
        <v>16.79</v>
      </c>
      <c r="O504" s="37">
        <f>'120Nm 22mm 1.52m-min'!N145</f>
        <v>120</v>
      </c>
      <c r="P504" s="41">
        <f>'120Nm 22mm 1.52m-min'!O145</f>
        <v>22</v>
      </c>
      <c r="Q504" s="46">
        <f>'120Nm 22mm 1.52m-min'!P145</f>
        <v>1.5209999999999999</v>
      </c>
      <c r="R504" s="14">
        <f>'120Nm 22mm 1.52m-min'!Q145</f>
        <v>385</v>
      </c>
      <c r="S504" s="26">
        <f>'120Nm 22mm 1.52m-min'!R145</f>
        <v>1</v>
      </c>
      <c r="T504" s="24"/>
      <c r="U504" s="24"/>
    </row>
    <row r="505" spans="1:21" hidden="1" x14ac:dyDescent="0.25">
      <c r="A505" s="24">
        <f>'240Nm 11mm 0.76m-min'!A145</f>
        <v>1938173</v>
      </c>
      <c r="B505" s="51">
        <f>Table15[[#This Row],[Durata d''esercizio min. Doppie corse]]/(Cycle_max*60*24)</f>
        <v>38.455813492063491</v>
      </c>
      <c r="C505" s="49">
        <f>'240Nm 11mm 0.76m-min'!B145</f>
        <v>0.74199999999999999</v>
      </c>
      <c r="D505" s="24" t="str">
        <f>'240Nm 11mm 0.76m-min'!C145</f>
        <v>Tr14x4</v>
      </c>
      <c r="E505" s="24" t="str">
        <f>'240Nm 11mm 0.76m-min'!D145</f>
        <v>Tr</v>
      </c>
      <c r="F505" s="35">
        <f>'240Nm 11mm 0.76m-min'!E145</f>
        <v>14</v>
      </c>
      <c r="G505" s="14" t="e">
        <f>'240Nm 11mm 0.76m-min'!F145</f>
        <v>#N/A</v>
      </c>
      <c r="H505" s="41">
        <f>'240Nm 11mm 0.76m-min'!G145</f>
        <v>4</v>
      </c>
      <c r="I505" s="24" t="str">
        <f>'240Nm 11mm 0.76m-min'!H145</f>
        <v>R</v>
      </c>
      <c r="J505" s="35">
        <f>'240Nm 11mm 0.76m-min'!I145</f>
        <v>28</v>
      </c>
      <c r="K505" s="35">
        <f>'240Nm 11mm 0.76m-min'!J145</f>
        <v>35</v>
      </c>
      <c r="L505" s="25">
        <f>'240Nm 11mm 0.76m-min'!K145</f>
        <v>12.47</v>
      </c>
      <c r="M505" s="24" t="str">
        <f>'240Nm 11mm 0.76m-min'!L145</f>
        <v>Acciaio C15</v>
      </c>
      <c r="N505" s="25">
        <f>'240Nm 11mm 0.76m-min'!M145</f>
        <v>16.79</v>
      </c>
      <c r="O505" s="37">
        <f>'240Nm 11mm 0.76m-min'!N145</f>
        <v>240</v>
      </c>
      <c r="P505" s="41">
        <f>'240Nm 11mm 0.76m-min'!O145</f>
        <v>11</v>
      </c>
      <c r="Q505" s="46">
        <f>'240Nm 11mm 0.76m-min'!P145</f>
        <v>0.76049999999999995</v>
      </c>
      <c r="R505" s="14">
        <f>'240Nm 11mm 0.76m-min'!Q145</f>
        <v>192.5</v>
      </c>
      <c r="S505" s="26">
        <f>'240Nm 11mm 0.76m-min'!R145</f>
        <v>1</v>
      </c>
      <c r="T505" s="24"/>
      <c r="U505" s="24"/>
    </row>
    <row r="506" spans="1:21" hidden="1" x14ac:dyDescent="0.25">
      <c r="A506" s="24">
        <f>'80Nm 33mm 2.28m-min'!A144</f>
        <v>1935268</v>
      </c>
      <c r="B506" s="51">
        <f>Table15[[#This Row],[Durata d''esercizio min. Doppie corse]]/(Cycle_max*60*24)</f>
        <v>38.398174603174603</v>
      </c>
      <c r="C506" s="49">
        <f>'80Nm 33mm 2.28m-min'!B144</f>
        <v>0.40400000000000003</v>
      </c>
      <c r="D506" s="24" t="str">
        <f>'80Nm 33mm 2.28m-min'!C144</f>
        <v>Tr16x8P4</v>
      </c>
      <c r="E506" s="24" t="str">
        <f>'80Nm 33mm 2.28m-min'!D144</f>
        <v>Tr</v>
      </c>
      <c r="F506" s="35">
        <f>'80Nm 33mm 2.28m-min'!E144</f>
        <v>16</v>
      </c>
      <c r="G506" s="14">
        <f>'80Nm 33mm 2.28m-min'!F144</f>
        <v>8</v>
      </c>
      <c r="H506" s="41">
        <f>'80Nm 33mm 2.28m-min'!G144</f>
        <v>4</v>
      </c>
      <c r="I506" s="24" t="str">
        <f>'80Nm 33mm 2.28m-min'!H144</f>
        <v>R</v>
      </c>
      <c r="J506" s="35">
        <f>'80Nm 33mm 2.28m-min'!I144</f>
        <v>28</v>
      </c>
      <c r="K506" s="35">
        <f>'80Nm 33mm 2.28m-min'!J144</f>
        <v>35</v>
      </c>
      <c r="L506" s="25">
        <f>'80Nm 33mm 2.28m-min'!K144</f>
        <v>13.66</v>
      </c>
      <c r="M506" s="24" t="str">
        <f>'80Nm 33mm 2.28m-min'!L144</f>
        <v>Acciaio C15</v>
      </c>
      <c r="N506" s="25">
        <f>'80Nm 33mm 2.28m-min'!M144</f>
        <v>19.09</v>
      </c>
      <c r="O506" s="37">
        <f>'80Nm 33mm 2.28m-min'!N144</f>
        <v>80</v>
      </c>
      <c r="P506" s="41">
        <f>'80Nm 33mm 2.28m-min'!O144</f>
        <v>33</v>
      </c>
      <c r="Q506" s="46">
        <f>'80Nm 33mm 2.28m-min'!P144</f>
        <v>2.2810000000000001</v>
      </c>
      <c r="R506" s="14">
        <f>'80Nm 33mm 2.28m-min'!Q144</f>
        <v>577.5</v>
      </c>
      <c r="S506" s="26">
        <f>'80Nm 33mm 2.28m-min'!R144</f>
        <v>1</v>
      </c>
      <c r="T506" s="24"/>
      <c r="U506" s="24"/>
    </row>
    <row r="507" spans="1:21" hidden="1" x14ac:dyDescent="0.25">
      <c r="A507" s="24">
        <f>'120Nm 22mm 1.52m-min'!A146</f>
        <v>1935268</v>
      </c>
      <c r="B507" s="51">
        <f>Table15[[#This Row],[Durata d''esercizio min. Doppie corse]]/(Cycle_max*60*24)</f>
        <v>38.398174603174603</v>
      </c>
      <c r="C507" s="49">
        <f>'120Nm 22mm 1.52m-min'!B146</f>
        <v>0.57599999999999996</v>
      </c>
      <c r="D507" s="24" t="str">
        <f>'120Nm 22mm 1.52m-min'!C146</f>
        <v>Tr16x8P4</v>
      </c>
      <c r="E507" s="24" t="str">
        <f>'120Nm 22mm 1.52m-min'!D146</f>
        <v>Tr</v>
      </c>
      <c r="F507" s="35">
        <f>'120Nm 22mm 1.52m-min'!E146</f>
        <v>16</v>
      </c>
      <c r="G507" s="14">
        <f>'120Nm 22mm 1.52m-min'!F146</f>
        <v>8</v>
      </c>
      <c r="H507" s="41">
        <f>'120Nm 22mm 1.52m-min'!G146</f>
        <v>4</v>
      </c>
      <c r="I507" s="24" t="str">
        <f>'120Nm 22mm 1.52m-min'!H146</f>
        <v>R</v>
      </c>
      <c r="J507" s="35">
        <f>'120Nm 22mm 1.52m-min'!I146</f>
        <v>28</v>
      </c>
      <c r="K507" s="35">
        <f>'120Nm 22mm 1.52m-min'!J146</f>
        <v>35</v>
      </c>
      <c r="L507" s="25">
        <f>'120Nm 22mm 1.52m-min'!K146</f>
        <v>13.66</v>
      </c>
      <c r="M507" s="24" t="str">
        <f>'120Nm 22mm 1.52m-min'!L146</f>
        <v>Acciaio C15</v>
      </c>
      <c r="N507" s="25">
        <f>'120Nm 22mm 1.52m-min'!M146</f>
        <v>19.09</v>
      </c>
      <c r="O507" s="37">
        <f>'120Nm 22mm 1.52m-min'!N146</f>
        <v>120</v>
      </c>
      <c r="P507" s="41">
        <f>'120Nm 22mm 1.52m-min'!O146</f>
        <v>22</v>
      </c>
      <c r="Q507" s="46">
        <f>'120Nm 22mm 1.52m-min'!P146</f>
        <v>1.5209999999999999</v>
      </c>
      <c r="R507" s="14">
        <f>'120Nm 22mm 1.52m-min'!Q146</f>
        <v>385</v>
      </c>
      <c r="S507" s="26">
        <f>'120Nm 22mm 1.52m-min'!R146</f>
        <v>1</v>
      </c>
      <c r="T507" s="24"/>
      <c r="U507" s="24"/>
    </row>
    <row r="508" spans="1:21" hidden="1" x14ac:dyDescent="0.25">
      <c r="A508" s="24">
        <f>'240Nm 11mm 0.76m-min'!A146</f>
        <v>1935268</v>
      </c>
      <c r="B508" s="51">
        <f>Table15[[#This Row],[Durata d''esercizio min. Doppie corse]]/(Cycle_max*60*24)</f>
        <v>38.398174603174603</v>
      </c>
      <c r="C508" s="49">
        <f>'240Nm 11mm 0.76m-min'!B146</f>
        <v>1.0920000000000001</v>
      </c>
      <c r="D508" s="24" t="str">
        <f>'240Nm 11mm 0.76m-min'!C146</f>
        <v>Tr16x8P4</v>
      </c>
      <c r="E508" s="24" t="str">
        <f>'240Nm 11mm 0.76m-min'!D146</f>
        <v>Tr</v>
      </c>
      <c r="F508" s="35">
        <f>'240Nm 11mm 0.76m-min'!E146</f>
        <v>16</v>
      </c>
      <c r="G508" s="14">
        <f>'240Nm 11mm 0.76m-min'!F146</f>
        <v>8</v>
      </c>
      <c r="H508" s="41">
        <f>'240Nm 11mm 0.76m-min'!G146</f>
        <v>4</v>
      </c>
      <c r="I508" s="24" t="str">
        <f>'240Nm 11mm 0.76m-min'!H146</f>
        <v>R</v>
      </c>
      <c r="J508" s="35">
        <f>'240Nm 11mm 0.76m-min'!I146</f>
        <v>28</v>
      </c>
      <c r="K508" s="35">
        <f>'240Nm 11mm 0.76m-min'!J146</f>
        <v>35</v>
      </c>
      <c r="L508" s="25">
        <f>'240Nm 11mm 0.76m-min'!K146</f>
        <v>13.66</v>
      </c>
      <c r="M508" s="24" t="str">
        <f>'240Nm 11mm 0.76m-min'!L146</f>
        <v>Acciaio C15</v>
      </c>
      <c r="N508" s="25">
        <f>'240Nm 11mm 0.76m-min'!M146</f>
        <v>19.09</v>
      </c>
      <c r="O508" s="37">
        <f>'240Nm 11mm 0.76m-min'!N146</f>
        <v>240</v>
      </c>
      <c r="P508" s="41">
        <f>'240Nm 11mm 0.76m-min'!O146</f>
        <v>11</v>
      </c>
      <c r="Q508" s="46">
        <f>'240Nm 11mm 0.76m-min'!P146</f>
        <v>0.76049999999999995</v>
      </c>
      <c r="R508" s="14">
        <f>'240Nm 11mm 0.76m-min'!Q146</f>
        <v>192.5</v>
      </c>
      <c r="S508" s="26">
        <f>'240Nm 11mm 0.76m-min'!R146</f>
        <v>1</v>
      </c>
      <c r="T508" s="24"/>
      <c r="U508" s="24"/>
    </row>
    <row r="509" spans="1:21" hidden="1" x14ac:dyDescent="0.25">
      <c r="A509" s="24">
        <f>'80Nm 33mm 2.28m-min'!A145</f>
        <v>1766402</v>
      </c>
      <c r="B509" s="51">
        <f>Table15[[#This Row],[Durata d''esercizio min. Doppie corse]]/(Cycle_max*60*24)</f>
        <v>35.04765873015873</v>
      </c>
      <c r="C509" s="49">
        <f>'80Nm 33mm 2.28m-min'!B145</f>
        <v>0.318</v>
      </c>
      <c r="D509" s="24" t="str">
        <f>'80Nm 33mm 2.28m-min'!C145</f>
        <v>Tr12x6P3</v>
      </c>
      <c r="E509" s="24" t="str">
        <f>'80Nm 33mm 2.28m-min'!D145</f>
        <v>Tr</v>
      </c>
      <c r="F509" s="35">
        <f>'80Nm 33mm 2.28m-min'!E145</f>
        <v>12</v>
      </c>
      <c r="G509" s="14">
        <f>'80Nm 33mm 2.28m-min'!F145</f>
        <v>6</v>
      </c>
      <c r="H509" s="41">
        <f>'80Nm 33mm 2.28m-min'!G145</f>
        <v>3</v>
      </c>
      <c r="I509" s="24" t="str">
        <f>'80Nm 33mm 2.28m-min'!H145</f>
        <v>J</v>
      </c>
      <c r="J509" s="35">
        <f>'80Nm 33mm 2.28m-min'!I145</f>
        <v>28</v>
      </c>
      <c r="K509" s="35">
        <f>'80Nm 33mm 2.28m-min'!J145</f>
        <v>35</v>
      </c>
      <c r="L509" s="25">
        <f>'80Nm 33mm 2.28m-min'!K145</f>
        <v>13.82</v>
      </c>
      <c r="M509" s="24" t="str">
        <f>'80Nm 33mm 2.28m-min'!L145</f>
        <v>Acciaio inox</v>
      </c>
      <c r="N509" s="25">
        <f>'80Nm 33mm 2.28m-min'!M145</f>
        <v>86.62</v>
      </c>
      <c r="O509" s="37">
        <f>'80Nm 33mm 2.28m-min'!N145</f>
        <v>80</v>
      </c>
      <c r="P509" s="41">
        <f>'80Nm 33mm 2.28m-min'!O145</f>
        <v>33</v>
      </c>
      <c r="Q509" s="46">
        <f>'80Nm 33mm 2.28m-min'!P145</f>
        <v>2.2810000000000001</v>
      </c>
      <c r="R509" s="14">
        <f>'80Nm 33mm 2.28m-min'!Q145</f>
        <v>770</v>
      </c>
      <c r="S509" s="26">
        <f>'80Nm 33mm 2.28m-min'!R145</f>
        <v>1</v>
      </c>
      <c r="T509" s="24"/>
      <c r="U509" s="24"/>
    </row>
    <row r="510" spans="1:21" hidden="1" x14ac:dyDescent="0.25">
      <c r="A510" s="24">
        <f>'120Nm 22mm 1.52m-min'!A147</f>
        <v>1766402</v>
      </c>
      <c r="B510" s="51">
        <f>Table15[[#This Row],[Durata d''esercizio min. Doppie corse]]/(Cycle_max*60*24)</f>
        <v>35.04765873015873</v>
      </c>
      <c r="C510" s="49">
        <f>'120Nm 22mm 1.52m-min'!B147</f>
        <v>0.44700000000000001</v>
      </c>
      <c r="D510" s="24" t="str">
        <f>'120Nm 22mm 1.52m-min'!C147</f>
        <v>Tr12x6P3</v>
      </c>
      <c r="E510" s="24" t="str">
        <f>'120Nm 22mm 1.52m-min'!D147</f>
        <v>Tr</v>
      </c>
      <c r="F510" s="35">
        <f>'120Nm 22mm 1.52m-min'!E147</f>
        <v>12</v>
      </c>
      <c r="G510" s="14">
        <f>'120Nm 22mm 1.52m-min'!F147</f>
        <v>6</v>
      </c>
      <c r="H510" s="41">
        <f>'120Nm 22mm 1.52m-min'!G147</f>
        <v>3</v>
      </c>
      <c r="I510" s="24" t="str">
        <f>'120Nm 22mm 1.52m-min'!H147</f>
        <v>J</v>
      </c>
      <c r="J510" s="35">
        <f>'120Nm 22mm 1.52m-min'!I147</f>
        <v>28</v>
      </c>
      <c r="K510" s="35">
        <f>'120Nm 22mm 1.52m-min'!J147</f>
        <v>35</v>
      </c>
      <c r="L510" s="25">
        <f>'120Nm 22mm 1.52m-min'!K147</f>
        <v>13.82</v>
      </c>
      <c r="M510" s="24" t="str">
        <f>'120Nm 22mm 1.52m-min'!L147</f>
        <v>Acciaio inox</v>
      </c>
      <c r="N510" s="25">
        <f>'120Nm 22mm 1.52m-min'!M147</f>
        <v>86.62</v>
      </c>
      <c r="O510" s="37">
        <f>'120Nm 22mm 1.52m-min'!N147</f>
        <v>120</v>
      </c>
      <c r="P510" s="41">
        <f>'120Nm 22mm 1.52m-min'!O147</f>
        <v>22</v>
      </c>
      <c r="Q510" s="46">
        <f>'120Nm 22mm 1.52m-min'!P147</f>
        <v>1.5209999999999999</v>
      </c>
      <c r="R510" s="14">
        <f>'120Nm 22mm 1.52m-min'!Q147</f>
        <v>513.33333333333337</v>
      </c>
      <c r="S510" s="26">
        <f>'120Nm 22mm 1.52m-min'!R147</f>
        <v>1</v>
      </c>
      <c r="T510" s="24"/>
      <c r="U510" s="24"/>
    </row>
    <row r="511" spans="1:21" hidden="1" x14ac:dyDescent="0.25">
      <c r="A511" s="24">
        <f>'240Nm 11mm 0.76m-min'!A147</f>
        <v>1766402</v>
      </c>
      <c r="B511" s="51">
        <f>Table15[[#This Row],[Durata d''esercizio min. Doppie corse]]/(Cycle_max*60*24)</f>
        <v>35.04765873015873</v>
      </c>
      <c r="C511" s="49">
        <f>'240Nm 11mm 0.76m-min'!B147</f>
        <v>0.83399999999999996</v>
      </c>
      <c r="D511" s="24" t="str">
        <f>'240Nm 11mm 0.76m-min'!C147</f>
        <v>Tr12x6P3</v>
      </c>
      <c r="E511" s="24" t="str">
        <f>'240Nm 11mm 0.76m-min'!D147</f>
        <v>Tr</v>
      </c>
      <c r="F511" s="35">
        <f>'240Nm 11mm 0.76m-min'!E147</f>
        <v>12</v>
      </c>
      <c r="G511" s="14">
        <f>'240Nm 11mm 0.76m-min'!F147</f>
        <v>6</v>
      </c>
      <c r="H511" s="41">
        <f>'240Nm 11mm 0.76m-min'!G147</f>
        <v>3</v>
      </c>
      <c r="I511" s="24" t="str">
        <f>'240Nm 11mm 0.76m-min'!H147</f>
        <v>J</v>
      </c>
      <c r="J511" s="35">
        <f>'240Nm 11mm 0.76m-min'!I147</f>
        <v>28</v>
      </c>
      <c r="K511" s="35">
        <f>'240Nm 11mm 0.76m-min'!J147</f>
        <v>35</v>
      </c>
      <c r="L511" s="25">
        <f>'240Nm 11mm 0.76m-min'!K147</f>
        <v>13.82</v>
      </c>
      <c r="M511" s="24" t="str">
        <f>'240Nm 11mm 0.76m-min'!L147</f>
        <v>Acciaio inox</v>
      </c>
      <c r="N511" s="25">
        <f>'240Nm 11mm 0.76m-min'!M147</f>
        <v>86.62</v>
      </c>
      <c r="O511" s="37">
        <f>'240Nm 11mm 0.76m-min'!N147</f>
        <v>240</v>
      </c>
      <c r="P511" s="41">
        <f>'240Nm 11mm 0.76m-min'!O147</f>
        <v>11</v>
      </c>
      <c r="Q511" s="46">
        <f>'240Nm 11mm 0.76m-min'!P147</f>
        <v>0.76049999999999995</v>
      </c>
      <c r="R511" s="14">
        <f>'240Nm 11mm 0.76m-min'!Q147</f>
        <v>256.66666666666669</v>
      </c>
      <c r="S511" s="26">
        <f>'240Nm 11mm 0.76m-min'!R147</f>
        <v>1</v>
      </c>
      <c r="T511" s="24"/>
      <c r="U511" s="24"/>
    </row>
    <row r="512" spans="1:21" hidden="1" x14ac:dyDescent="0.25">
      <c r="A512" s="24">
        <f>'80Nm 33mm 2.28m-min'!A146</f>
        <v>1684806</v>
      </c>
      <c r="B512" s="51">
        <f>Table15[[#This Row],[Durata d''esercizio min. Doppie corse]]/(Cycle_max*60*24)</f>
        <v>33.428690476190475</v>
      </c>
      <c r="C512" s="49">
        <f>'80Nm 33mm 2.28m-min'!B146</f>
        <v>0.69199999999999995</v>
      </c>
      <c r="D512" s="24" t="str">
        <f>'80Nm 33mm 2.28m-min'!C146</f>
        <v>Ds12x25</v>
      </c>
      <c r="E512" s="24" t="str">
        <f>'80Nm 33mm 2.28m-min'!D146</f>
        <v>Ds</v>
      </c>
      <c r="F512" s="35">
        <f>'80Nm 33mm 2.28m-min'!E146</f>
        <v>12</v>
      </c>
      <c r="G512" s="14" t="e">
        <f>'80Nm 33mm 2.28m-min'!F146</f>
        <v>#N/A</v>
      </c>
      <c r="H512" s="41">
        <f>'80Nm 33mm 2.28m-min'!G146</f>
        <v>25</v>
      </c>
      <c r="I512" s="24" t="str">
        <f>'80Nm 33mm 2.28m-min'!H146</f>
        <v>R</v>
      </c>
      <c r="J512" s="35">
        <f>'80Nm 33mm 2.28m-min'!I146</f>
        <v>28</v>
      </c>
      <c r="K512" s="35">
        <f>'80Nm 33mm 2.28m-min'!J146</f>
        <v>35</v>
      </c>
      <c r="L512" s="25" t="str">
        <f>'80Nm 33mm 2.28m-min'!K146</f>
        <v>Su richiesta</v>
      </c>
      <c r="M512" s="24" t="str">
        <f>'80Nm 33mm 2.28m-min'!L146</f>
        <v>Acciaio inox</v>
      </c>
      <c r="N512" s="25">
        <f>'80Nm 33mm 2.28m-min'!M146</f>
        <v>78.599999999999994</v>
      </c>
      <c r="O512" s="37">
        <f>'80Nm 33mm 2.28m-min'!N146</f>
        <v>80</v>
      </c>
      <c r="P512" s="41">
        <f>'80Nm 33mm 2.28m-min'!O146</f>
        <v>33</v>
      </c>
      <c r="Q512" s="46">
        <f>'80Nm 33mm 2.28m-min'!P146</f>
        <v>2.2810000000000001</v>
      </c>
      <c r="R512" s="14">
        <f>'80Nm 33mm 2.28m-min'!Q146</f>
        <v>92.4</v>
      </c>
      <c r="S512" s="26">
        <f>'80Nm 33mm 2.28m-min'!R146</f>
        <v>1</v>
      </c>
      <c r="T512" s="24"/>
      <c r="U512" s="24"/>
    </row>
    <row r="513" spans="1:21" hidden="1" x14ac:dyDescent="0.25">
      <c r="A513" s="24">
        <f>'120Nm 22mm 1.52m-min'!A148</f>
        <v>1684806</v>
      </c>
      <c r="B513" s="51">
        <f>Table15[[#This Row],[Durata d''esercizio min. Doppie corse]]/(Cycle_max*60*24)</f>
        <v>33.428690476190475</v>
      </c>
      <c r="C513" s="49">
        <f>'120Nm 22mm 1.52m-min'!B148</f>
        <v>1.0069999999999999</v>
      </c>
      <c r="D513" s="24" t="str">
        <f>'120Nm 22mm 1.52m-min'!C148</f>
        <v>Ds12x25</v>
      </c>
      <c r="E513" s="24" t="str">
        <f>'120Nm 22mm 1.52m-min'!D148</f>
        <v>Ds</v>
      </c>
      <c r="F513" s="35">
        <f>'120Nm 22mm 1.52m-min'!E148</f>
        <v>12</v>
      </c>
      <c r="G513" s="14" t="e">
        <f>'120Nm 22mm 1.52m-min'!F148</f>
        <v>#N/A</v>
      </c>
      <c r="H513" s="41">
        <f>'120Nm 22mm 1.52m-min'!G148</f>
        <v>25</v>
      </c>
      <c r="I513" s="24" t="str">
        <f>'120Nm 22mm 1.52m-min'!H148</f>
        <v>R</v>
      </c>
      <c r="J513" s="35">
        <f>'120Nm 22mm 1.52m-min'!I148</f>
        <v>28</v>
      </c>
      <c r="K513" s="35">
        <f>'120Nm 22mm 1.52m-min'!J148</f>
        <v>35</v>
      </c>
      <c r="L513" s="25" t="str">
        <f>'120Nm 22mm 1.52m-min'!K148</f>
        <v>Su richiesta</v>
      </c>
      <c r="M513" s="24" t="str">
        <f>'120Nm 22mm 1.52m-min'!L148</f>
        <v>Acciaio inox</v>
      </c>
      <c r="N513" s="25">
        <f>'120Nm 22mm 1.52m-min'!M148</f>
        <v>78.599999999999994</v>
      </c>
      <c r="O513" s="37">
        <f>'120Nm 22mm 1.52m-min'!N148</f>
        <v>120</v>
      </c>
      <c r="P513" s="41">
        <f>'120Nm 22mm 1.52m-min'!O148</f>
        <v>22</v>
      </c>
      <c r="Q513" s="46">
        <f>'120Nm 22mm 1.52m-min'!P148</f>
        <v>1.5209999999999999</v>
      </c>
      <c r="R513" s="14">
        <f>'120Nm 22mm 1.52m-min'!Q148</f>
        <v>61.6</v>
      </c>
      <c r="S513" s="26">
        <f>'120Nm 22mm 1.52m-min'!R148</f>
        <v>1</v>
      </c>
      <c r="T513" s="24"/>
      <c r="U513" s="24"/>
    </row>
    <row r="514" spans="1:21" hidden="1" x14ac:dyDescent="0.25">
      <c r="A514" s="24">
        <f>'240Nm 11mm 0.76m-min'!A148</f>
        <v>1684806</v>
      </c>
      <c r="B514" s="51">
        <f>Table15[[#This Row],[Durata d''esercizio min. Doppie corse]]/(Cycle_max*60*24)</f>
        <v>33.428690476190475</v>
      </c>
      <c r="C514" s="49">
        <f>'240Nm 11mm 0.76m-min'!B148</f>
        <v>1.9550000000000001</v>
      </c>
      <c r="D514" s="24" t="str">
        <f>'240Nm 11mm 0.76m-min'!C148</f>
        <v>Ds12x25</v>
      </c>
      <c r="E514" s="24" t="str">
        <f>'240Nm 11mm 0.76m-min'!D148</f>
        <v>Ds</v>
      </c>
      <c r="F514" s="35">
        <f>'240Nm 11mm 0.76m-min'!E148</f>
        <v>12</v>
      </c>
      <c r="G514" s="14" t="e">
        <f>'240Nm 11mm 0.76m-min'!F148</f>
        <v>#N/A</v>
      </c>
      <c r="H514" s="41">
        <f>'240Nm 11mm 0.76m-min'!G148</f>
        <v>25</v>
      </c>
      <c r="I514" s="24" t="str">
        <f>'240Nm 11mm 0.76m-min'!H148</f>
        <v>R</v>
      </c>
      <c r="J514" s="35">
        <f>'240Nm 11mm 0.76m-min'!I148</f>
        <v>28</v>
      </c>
      <c r="K514" s="35">
        <f>'240Nm 11mm 0.76m-min'!J148</f>
        <v>35</v>
      </c>
      <c r="L514" s="25" t="str">
        <f>'240Nm 11mm 0.76m-min'!K148</f>
        <v>Su richiesta</v>
      </c>
      <c r="M514" s="24" t="str">
        <f>'240Nm 11mm 0.76m-min'!L148</f>
        <v>Acciaio inox</v>
      </c>
      <c r="N514" s="25">
        <f>'240Nm 11mm 0.76m-min'!M148</f>
        <v>78.599999999999994</v>
      </c>
      <c r="O514" s="37">
        <f>'240Nm 11mm 0.76m-min'!N148</f>
        <v>240</v>
      </c>
      <c r="P514" s="41">
        <f>'240Nm 11mm 0.76m-min'!O148</f>
        <v>11</v>
      </c>
      <c r="Q514" s="46">
        <f>'240Nm 11mm 0.76m-min'!P148</f>
        <v>0.76049999999999995</v>
      </c>
      <c r="R514" s="14">
        <f>'240Nm 11mm 0.76m-min'!Q148</f>
        <v>30.8</v>
      </c>
      <c r="S514" s="26">
        <f>'240Nm 11mm 0.76m-min'!R148</f>
        <v>1</v>
      </c>
      <c r="T514" s="24"/>
      <c r="U514" s="24"/>
    </row>
    <row r="515" spans="1:21" hidden="1" x14ac:dyDescent="0.25">
      <c r="A515" s="24">
        <f>'80Nm 33mm 2.28m-min'!A147</f>
        <v>1682288</v>
      </c>
      <c r="B515" s="51">
        <f>Table15[[#This Row],[Durata d''esercizio min. Doppie corse]]/(Cycle_max*60*24)</f>
        <v>33.378730158730157</v>
      </c>
      <c r="C515" s="49">
        <f>'80Nm 33mm 2.28m-min'!B147</f>
        <v>0.318</v>
      </c>
      <c r="D515" s="24" t="str">
        <f>'80Nm 33mm 2.28m-min'!C147</f>
        <v>Tr12x6P3</v>
      </c>
      <c r="E515" s="24" t="str">
        <f>'80Nm 33mm 2.28m-min'!D147</f>
        <v>Tr</v>
      </c>
      <c r="F515" s="35">
        <f>'80Nm 33mm 2.28m-min'!E147</f>
        <v>12</v>
      </c>
      <c r="G515" s="14">
        <f>'80Nm 33mm 2.28m-min'!F147</f>
        <v>6</v>
      </c>
      <c r="H515" s="41">
        <f>'80Nm 33mm 2.28m-min'!G147</f>
        <v>3</v>
      </c>
      <c r="I515" s="24" t="str">
        <f>'80Nm 33mm 2.28m-min'!H147</f>
        <v>W300</v>
      </c>
      <c r="J515" s="35">
        <f>'80Nm 33mm 2.28m-min'!I147</f>
        <v>28</v>
      </c>
      <c r="K515" s="35">
        <f>'80Nm 33mm 2.28m-min'!J147</f>
        <v>35</v>
      </c>
      <c r="L515" s="25">
        <f>'80Nm 33mm 2.28m-min'!K147</f>
        <v>16.920000000000002</v>
      </c>
      <c r="M515" s="24" t="str">
        <f>'80Nm 33mm 2.28m-min'!L147</f>
        <v>Acciaio inox</v>
      </c>
      <c r="N515" s="25">
        <f>'80Nm 33mm 2.28m-min'!M147</f>
        <v>86.62</v>
      </c>
      <c r="O515" s="37">
        <f>'80Nm 33mm 2.28m-min'!N147</f>
        <v>80</v>
      </c>
      <c r="P515" s="41">
        <f>'80Nm 33mm 2.28m-min'!O147</f>
        <v>33</v>
      </c>
      <c r="Q515" s="46">
        <f>'80Nm 33mm 2.28m-min'!P147</f>
        <v>2.2810000000000001</v>
      </c>
      <c r="R515" s="14">
        <f>'80Nm 33mm 2.28m-min'!Q147</f>
        <v>770</v>
      </c>
      <c r="S515" s="26">
        <f>'80Nm 33mm 2.28m-min'!R147</f>
        <v>1</v>
      </c>
      <c r="T515" s="24"/>
      <c r="U515" s="24"/>
    </row>
    <row r="516" spans="1:21" hidden="1" x14ac:dyDescent="0.25">
      <c r="A516" s="24">
        <f>'120Nm 22mm 1.52m-min'!A149</f>
        <v>1682288</v>
      </c>
      <c r="B516" s="51">
        <f>Table15[[#This Row],[Durata d''esercizio min. Doppie corse]]/(Cycle_max*60*24)</f>
        <v>33.378730158730157</v>
      </c>
      <c r="C516" s="49">
        <f>'120Nm 22mm 1.52m-min'!B149</f>
        <v>0.44700000000000001</v>
      </c>
      <c r="D516" s="24" t="str">
        <f>'120Nm 22mm 1.52m-min'!C149</f>
        <v>Tr12x6P3</v>
      </c>
      <c r="E516" s="24" t="str">
        <f>'120Nm 22mm 1.52m-min'!D149</f>
        <v>Tr</v>
      </c>
      <c r="F516" s="35">
        <f>'120Nm 22mm 1.52m-min'!E149</f>
        <v>12</v>
      </c>
      <c r="G516" s="14">
        <f>'120Nm 22mm 1.52m-min'!F149</f>
        <v>6</v>
      </c>
      <c r="H516" s="41">
        <f>'120Nm 22mm 1.52m-min'!G149</f>
        <v>3</v>
      </c>
      <c r="I516" s="24" t="str">
        <f>'120Nm 22mm 1.52m-min'!H149</f>
        <v>W300</v>
      </c>
      <c r="J516" s="35">
        <f>'120Nm 22mm 1.52m-min'!I149</f>
        <v>28</v>
      </c>
      <c r="K516" s="35">
        <f>'120Nm 22mm 1.52m-min'!J149</f>
        <v>35</v>
      </c>
      <c r="L516" s="25">
        <f>'120Nm 22mm 1.52m-min'!K149</f>
        <v>16.920000000000002</v>
      </c>
      <c r="M516" s="24" t="str">
        <f>'120Nm 22mm 1.52m-min'!L149</f>
        <v>Acciaio inox</v>
      </c>
      <c r="N516" s="25">
        <f>'120Nm 22mm 1.52m-min'!M149</f>
        <v>86.62</v>
      </c>
      <c r="O516" s="37">
        <f>'120Nm 22mm 1.52m-min'!N149</f>
        <v>120</v>
      </c>
      <c r="P516" s="41">
        <f>'120Nm 22mm 1.52m-min'!O149</f>
        <v>22</v>
      </c>
      <c r="Q516" s="46">
        <f>'120Nm 22mm 1.52m-min'!P149</f>
        <v>1.5209999999999999</v>
      </c>
      <c r="R516" s="14">
        <f>'120Nm 22mm 1.52m-min'!Q149</f>
        <v>513.33333333333337</v>
      </c>
      <c r="S516" s="26">
        <f>'120Nm 22mm 1.52m-min'!R149</f>
        <v>1</v>
      </c>
      <c r="T516" s="24"/>
      <c r="U516" s="24"/>
    </row>
    <row r="517" spans="1:21" hidden="1" x14ac:dyDescent="0.25">
      <c r="A517" s="24">
        <f>'240Nm 11mm 0.76m-min'!A149</f>
        <v>1682288</v>
      </c>
      <c r="B517" s="51">
        <f>Table15[[#This Row],[Durata d''esercizio min. Doppie corse]]/(Cycle_max*60*24)</f>
        <v>33.378730158730157</v>
      </c>
      <c r="C517" s="49">
        <f>'240Nm 11mm 0.76m-min'!B149</f>
        <v>0.83399999999999996</v>
      </c>
      <c r="D517" s="24" t="str">
        <f>'240Nm 11mm 0.76m-min'!C149</f>
        <v>Tr12x6P3</v>
      </c>
      <c r="E517" s="24" t="str">
        <f>'240Nm 11mm 0.76m-min'!D149</f>
        <v>Tr</v>
      </c>
      <c r="F517" s="35">
        <f>'240Nm 11mm 0.76m-min'!E149</f>
        <v>12</v>
      </c>
      <c r="G517" s="14">
        <f>'240Nm 11mm 0.76m-min'!F149</f>
        <v>6</v>
      </c>
      <c r="H517" s="41">
        <f>'240Nm 11mm 0.76m-min'!G149</f>
        <v>3</v>
      </c>
      <c r="I517" s="24" t="str">
        <f>'240Nm 11mm 0.76m-min'!H149</f>
        <v>W300</v>
      </c>
      <c r="J517" s="35">
        <f>'240Nm 11mm 0.76m-min'!I149</f>
        <v>28</v>
      </c>
      <c r="K517" s="35">
        <f>'240Nm 11mm 0.76m-min'!J149</f>
        <v>35</v>
      </c>
      <c r="L517" s="25">
        <f>'240Nm 11mm 0.76m-min'!K149</f>
        <v>16.920000000000002</v>
      </c>
      <c r="M517" s="24" t="str">
        <f>'240Nm 11mm 0.76m-min'!L149</f>
        <v>Acciaio inox</v>
      </c>
      <c r="N517" s="25">
        <f>'240Nm 11mm 0.76m-min'!M149</f>
        <v>86.62</v>
      </c>
      <c r="O517" s="37">
        <f>'240Nm 11mm 0.76m-min'!N149</f>
        <v>240</v>
      </c>
      <c r="P517" s="41">
        <f>'240Nm 11mm 0.76m-min'!O149</f>
        <v>11</v>
      </c>
      <c r="Q517" s="46">
        <f>'240Nm 11mm 0.76m-min'!P149</f>
        <v>0.76049999999999995</v>
      </c>
      <c r="R517" s="14">
        <f>'240Nm 11mm 0.76m-min'!Q149</f>
        <v>256.66666666666669</v>
      </c>
      <c r="S517" s="26">
        <f>'240Nm 11mm 0.76m-min'!R149</f>
        <v>1</v>
      </c>
      <c r="T517" s="24"/>
      <c r="U517" s="24"/>
    </row>
    <row r="518" spans="1:21" hidden="1" x14ac:dyDescent="0.25">
      <c r="A518" s="24">
        <f>'80Nm 33mm 2.28m-min'!A148</f>
        <v>1626949</v>
      </c>
      <c r="B518" s="51">
        <f>Table15[[#This Row],[Durata d''esercizio min. Doppie corse]]/(Cycle_max*60*24)</f>
        <v>32.280734126984129</v>
      </c>
      <c r="C518" s="49">
        <f>'80Nm 33mm 2.28m-min'!B148</f>
        <v>0.28699999999999998</v>
      </c>
      <c r="D518" s="24" t="str">
        <f>'80Nm 33mm 2.28m-min'!C148</f>
        <v>Tr14x3</v>
      </c>
      <c r="E518" s="24" t="str">
        <f>'80Nm 33mm 2.28m-min'!D148</f>
        <v>Tr</v>
      </c>
      <c r="F518" s="35">
        <f>'80Nm 33mm 2.28m-min'!E148</f>
        <v>14</v>
      </c>
      <c r="G518" s="14" t="e">
        <f>'80Nm 33mm 2.28m-min'!F148</f>
        <v>#N/A</v>
      </c>
      <c r="H518" s="41">
        <f>'80Nm 33mm 2.28m-min'!G148</f>
        <v>3</v>
      </c>
      <c r="I518" s="24" t="str">
        <f>'80Nm 33mm 2.28m-min'!H148</f>
        <v>J</v>
      </c>
      <c r="J518" s="35">
        <f>'80Nm 33mm 2.28m-min'!I148</f>
        <v>28</v>
      </c>
      <c r="K518" s="35">
        <f>'80Nm 33mm 2.28m-min'!J148</f>
        <v>35</v>
      </c>
      <c r="L518" s="25">
        <f>'80Nm 33mm 2.28m-min'!K148</f>
        <v>14.51</v>
      </c>
      <c r="M518" s="24" t="str">
        <f>'80Nm 33mm 2.28m-min'!L148</f>
        <v>Acciaio C15</v>
      </c>
      <c r="N518" s="25">
        <f>'80Nm 33mm 2.28m-min'!M148</f>
        <v>16.79</v>
      </c>
      <c r="O518" s="37">
        <f>'80Nm 33mm 2.28m-min'!N148</f>
        <v>80</v>
      </c>
      <c r="P518" s="41">
        <f>'80Nm 33mm 2.28m-min'!O148</f>
        <v>33</v>
      </c>
      <c r="Q518" s="46">
        <f>'80Nm 33mm 2.28m-min'!P148</f>
        <v>2.2810000000000001</v>
      </c>
      <c r="R518" s="14">
        <f>'80Nm 33mm 2.28m-min'!Q148</f>
        <v>770</v>
      </c>
      <c r="S518" s="26">
        <f>'80Nm 33mm 2.28m-min'!R148</f>
        <v>1</v>
      </c>
      <c r="T518" s="24"/>
      <c r="U518" s="24"/>
    </row>
    <row r="519" spans="1:21" hidden="1" x14ac:dyDescent="0.25">
      <c r="A519" s="24">
        <f>'80Nm 33mm 2.28m-min'!A149</f>
        <v>1626949</v>
      </c>
      <c r="B519" s="51">
        <f>Table15[[#This Row],[Durata d''esercizio min. Doppie corse]]/(Cycle_max*60*24)</f>
        <v>32.280734126984129</v>
      </c>
      <c r="C519" s="49">
        <f>'80Nm 33mm 2.28m-min'!B149</f>
        <v>0.318</v>
      </c>
      <c r="D519" s="24" t="str">
        <f>'80Nm 33mm 2.28m-min'!C149</f>
        <v>Tr12x6P3</v>
      </c>
      <c r="E519" s="24" t="str">
        <f>'80Nm 33mm 2.28m-min'!D149</f>
        <v>Tr</v>
      </c>
      <c r="F519" s="35">
        <f>'80Nm 33mm 2.28m-min'!E149</f>
        <v>12</v>
      </c>
      <c r="G519" s="14">
        <f>'80Nm 33mm 2.28m-min'!F149</f>
        <v>6</v>
      </c>
      <c r="H519" s="41">
        <f>'80Nm 33mm 2.28m-min'!G149</f>
        <v>3</v>
      </c>
      <c r="I519" s="24" t="str">
        <f>'80Nm 33mm 2.28m-min'!H149</f>
        <v>R</v>
      </c>
      <c r="J519" s="35">
        <f>'80Nm 33mm 2.28m-min'!I149</f>
        <v>28</v>
      </c>
      <c r="K519" s="35">
        <f>'80Nm 33mm 2.28m-min'!J149</f>
        <v>35</v>
      </c>
      <c r="L519" s="25">
        <f>'80Nm 33mm 2.28m-min'!K149</f>
        <v>11.76</v>
      </c>
      <c r="M519" s="24" t="str">
        <f>'80Nm 33mm 2.28m-min'!L149</f>
        <v>Acciaio inox</v>
      </c>
      <c r="N519" s="25">
        <f>'80Nm 33mm 2.28m-min'!M149</f>
        <v>86.62</v>
      </c>
      <c r="O519" s="37">
        <f>'80Nm 33mm 2.28m-min'!N149</f>
        <v>80</v>
      </c>
      <c r="P519" s="41">
        <f>'80Nm 33mm 2.28m-min'!O149</f>
        <v>33</v>
      </c>
      <c r="Q519" s="46">
        <f>'80Nm 33mm 2.28m-min'!P149</f>
        <v>2.2810000000000001</v>
      </c>
      <c r="R519" s="14">
        <f>'80Nm 33mm 2.28m-min'!Q149</f>
        <v>770</v>
      </c>
      <c r="S519" s="26">
        <f>'80Nm 33mm 2.28m-min'!R149</f>
        <v>1</v>
      </c>
      <c r="T519" s="24"/>
      <c r="U519" s="24"/>
    </row>
    <row r="520" spans="1:21" hidden="1" x14ac:dyDescent="0.25">
      <c r="A520" s="24">
        <f>'120Nm 22mm 1.52m-min'!A150</f>
        <v>1626949</v>
      </c>
      <c r="B520" s="51">
        <f>Table15[[#This Row],[Durata d''esercizio min. Doppie corse]]/(Cycle_max*60*24)</f>
        <v>32.280734126984129</v>
      </c>
      <c r="C520" s="49">
        <f>'120Nm 22mm 1.52m-min'!B150</f>
        <v>0.40100000000000002</v>
      </c>
      <c r="D520" s="24" t="str">
        <f>'120Nm 22mm 1.52m-min'!C150</f>
        <v>Tr14x3</v>
      </c>
      <c r="E520" s="24" t="str">
        <f>'120Nm 22mm 1.52m-min'!D150</f>
        <v>Tr</v>
      </c>
      <c r="F520" s="35">
        <f>'120Nm 22mm 1.52m-min'!E150</f>
        <v>14</v>
      </c>
      <c r="G520" s="14" t="e">
        <f>'120Nm 22mm 1.52m-min'!F150</f>
        <v>#N/A</v>
      </c>
      <c r="H520" s="41">
        <f>'120Nm 22mm 1.52m-min'!G150</f>
        <v>3</v>
      </c>
      <c r="I520" s="24" t="str">
        <f>'120Nm 22mm 1.52m-min'!H150</f>
        <v>J</v>
      </c>
      <c r="J520" s="35">
        <f>'120Nm 22mm 1.52m-min'!I150</f>
        <v>28</v>
      </c>
      <c r="K520" s="35">
        <f>'120Nm 22mm 1.52m-min'!J150</f>
        <v>35</v>
      </c>
      <c r="L520" s="25">
        <f>'120Nm 22mm 1.52m-min'!K150</f>
        <v>14.51</v>
      </c>
      <c r="M520" s="24" t="str">
        <f>'120Nm 22mm 1.52m-min'!L150</f>
        <v>Acciaio C15</v>
      </c>
      <c r="N520" s="25">
        <f>'120Nm 22mm 1.52m-min'!M150</f>
        <v>16.79</v>
      </c>
      <c r="O520" s="37">
        <f>'120Nm 22mm 1.52m-min'!N150</f>
        <v>120</v>
      </c>
      <c r="P520" s="41">
        <f>'120Nm 22mm 1.52m-min'!O150</f>
        <v>22</v>
      </c>
      <c r="Q520" s="46">
        <f>'120Nm 22mm 1.52m-min'!P150</f>
        <v>1.5209999999999999</v>
      </c>
      <c r="R520" s="14">
        <f>'120Nm 22mm 1.52m-min'!Q150</f>
        <v>513.33333333333337</v>
      </c>
      <c r="S520" s="26">
        <f>'120Nm 22mm 1.52m-min'!R150</f>
        <v>1</v>
      </c>
      <c r="T520" s="24"/>
      <c r="U520" s="24"/>
    </row>
    <row r="521" spans="1:21" hidden="1" x14ac:dyDescent="0.25">
      <c r="A521" s="24">
        <f>'120Nm 22mm 1.52m-min'!A151</f>
        <v>1626949</v>
      </c>
      <c r="B521" s="51">
        <f>Table15[[#This Row],[Durata d''esercizio min. Doppie corse]]/(Cycle_max*60*24)</f>
        <v>32.280734126984129</v>
      </c>
      <c r="C521" s="49">
        <f>'120Nm 22mm 1.52m-min'!B151</f>
        <v>0.44700000000000001</v>
      </c>
      <c r="D521" s="24" t="str">
        <f>'120Nm 22mm 1.52m-min'!C151</f>
        <v>Tr12x6P3</v>
      </c>
      <c r="E521" s="24" t="str">
        <f>'120Nm 22mm 1.52m-min'!D151</f>
        <v>Tr</v>
      </c>
      <c r="F521" s="35">
        <f>'120Nm 22mm 1.52m-min'!E151</f>
        <v>12</v>
      </c>
      <c r="G521" s="14">
        <f>'120Nm 22mm 1.52m-min'!F151</f>
        <v>6</v>
      </c>
      <c r="H521" s="41">
        <f>'120Nm 22mm 1.52m-min'!G151</f>
        <v>3</v>
      </c>
      <c r="I521" s="24" t="str">
        <f>'120Nm 22mm 1.52m-min'!H151</f>
        <v>R</v>
      </c>
      <c r="J521" s="35">
        <f>'120Nm 22mm 1.52m-min'!I151</f>
        <v>28</v>
      </c>
      <c r="K521" s="35">
        <f>'120Nm 22mm 1.52m-min'!J151</f>
        <v>35</v>
      </c>
      <c r="L521" s="25">
        <f>'120Nm 22mm 1.52m-min'!K151</f>
        <v>11.76</v>
      </c>
      <c r="M521" s="24" t="str">
        <f>'120Nm 22mm 1.52m-min'!L151</f>
        <v>Acciaio inox</v>
      </c>
      <c r="N521" s="25">
        <f>'120Nm 22mm 1.52m-min'!M151</f>
        <v>86.62</v>
      </c>
      <c r="O521" s="37">
        <f>'120Nm 22mm 1.52m-min'!N151</f>
        <v>120</v>
      </c>
      <c r="P521" s="41">
        <f>'120Nm 22mm 1.52m-min'!O151</f>
        <v>22</v>
      </c>
      <c r="Q521" s="46">
        <f>'120Nm 22mm 1.52m-min'!P151</f>
        <v>1.5209999999999999</v>
      </c>
      <c r="R521" s="14">
        <f>'120Nm 22mm 1.52m-min'!Q151</f>
        <v>513.33333333333337</v>
      </c>
      <c r="S521" s="26">
        <f>'120Nm 22mm 1.52m-min'!R151</f>
        <v>1</v>
      </c>
      <c r="T521" s="24"/>
      <c r="U521" s="24"/>
    </row>
    <row r="522" spans="1:21" hidden="1" x14ac:dyDescent="0.25">
      <c r="A522" s="24">
        <f>'240Nm 11mm 0.76m-min'!A150</f>
        <v>1626949</v>
      </c>
      <c r="B522" s="51">
        <f>Table15[[#This Row],[Durata d''esercizio min. Doppie corse]]/(Cycle_max*60*24)</f>
        <v>32.280734126984129</v>
      </c>
      <c r="C522" s="49">
        <f>'240Nm 11mm 0.76m-min'!B150</f>
        <v>0.74199999999999999</v>
      </c>
      <c r="D522" s="24" t="str">
        <f>'240Nm 11mm 0.76m-min'!C150</f>
        <v>Tr14x3</v>
      </c>
      <c r="E522" s="24" t="str">
        <f>'240Nm 11mm 0.76m-min'!D150</f>
        <v>Tr</v>
      </c>
      <c r="F522" s="35">
        <f>'240Nm 11mm 0.76m-min'!E150</f>
        <v>14</v>
      </c>
      <c r="G522" s="14" t="e">
        <f>'240Nm 11mm 0.76m-min'!F150</f>
        <v>#N/A</v>
      </c>
      <c r="H522" s="41">
        <f>'240Nm 11mm 0.76m-min'!G150</f>
        <v>3</v>
      </c>
      <c r="I522" s="24" t="str">
        <f>'240Nm 11mm 0.76m-min'!H150</f>
        <v>J</v>
      </c>
      <c r="J522" s="35">
        <f>'240Nm 11mm 0.76m-min'!I150</f>
        <v>28</v>
      </c>
      <c r="K522" s="35">
        <f>'240Nm 11mm 0.76m-min'!J150</f>
        <v>35</v>
      </c>
      <c r="L522" s="25">
        <f>'240Nm 11mm 0.76m-min'!K150</f>
        <v>14.51</v>
      </c>
      <c r="M522" s="24" t="str">
        <f>'240Nm 11mm 0.76m-min'!L150</f>
        <v>Acciaio C15</v>
      </c>
      <c r="N522" s="25">
        <f>'240Nm 11mm 0.76m-min'!M150</f>
        <v>16.79</v>
      </c>
      <c r="O522" s="37">
        <f>'240Nm 11mm 0.76m-min'!N150</f>
        <v>240</v>
      </c>
      <c r="P522" s="41">
        <f>'240Nm 11mm 0.76m-min'!O150</f>
        <v>11</v>
      </c>
      <c r="Q522" s="46">
        <f>'240Nm 11mm 0.76m-min'!P150</f>
        <v>0.76049999999999995</v>
      </c>
      <c r="R522" s="14">
        <f>'240Nm 11mm 0.76m-min'!Q150</f>
        <v>256.66666666666669</v>
      </c>
      <c r="S522" s="26">
        <f>'240Nm 11mm 0.76m-min'!R150</f>
        <v>1</v>
      </c>
      <c r="T522" s="24"/>
      <c r="U522" s="24"/>
    </row>
    <row r="523" spans="1:21" hidden="1" x14ac:dyDescent="0.25">
      <c r="A523" s="24">
        <f>'240Nm 11mm 0.76m-min'!A151</f>
        <v>1626949</v>
      </c>
      <c r="B523" s="51">
        <f>Table15[[#This Row],[Durata d''esercizio min. Doppie corse]]/(Cycle_max*60*24)</f>
        <v>32.280734126984129</v>
      </c>
      <c r="C523" s="49">
        <f>'240Nm 11mm 0.76m-min'!B151</f>
        <v>0.83399999999999996</v>
      </c>
      <c r="D523" s="24" t="str">
        <f>'240Nm 11mm 0.76m-min'!C151</f>
        <v>Tr12x6P3</v>
      </c>
      <c r="E523" s="24" t="str">
        <f>'240Nm 11mm 0.76m-min'!D151</f>
        <v>Tr</v>
      </c>
      <c r="F523" s="35">
        <f>'240Nm 11mm 0.76m-min'!E151</f>
        <v>12</v>
      </c>
      <c r="G523" s="14">
        <f>'240Nm 11mm 0.76m-min'!F151</f>
        <v>6</v>
      </c>
      <c r="H523" s="41">
        <f>'240Nm 11mm 0.76m-min'!G151</f>
        <v>3</v>
      </c>
      <c r="I523" s="24" t="str">
        <f>'240Nm 11mm 0.76m-min'!H151</f>
        <v>R</v>
      </c>
      <c r="J523" s="35">
        <f>'240Nm 11mm 0.76m-min'!I151</f>
        <v>28</v>
      </c>
      <c r="K523" s="35">
        <f>'240Nm 11mm 0.76m-min'!J151</f>
        <v>35</v>
      </c>
      <c r="L523" s="25">
        <f>'240Nm 11mm 0.76m-min'!K151</f>
        <v>11.76</v>
      </c>
      <c r="M523" s="24" t="str">
        <f>'240Nm 11mm 0.76m-min'!L151</f>
        <v>Acciaio inox</v>
      </c>
      <c r="N523" s="25">
        <f>'240Nm 11mm 0.76m-min'!M151</f>
        <v>86.62</v>
      </c>
      <c r="O523" s="37">
        <f>'240Nm 11mm 0.76m-min'!N151</f>
        <v>240</v>
      </c>
      <c r="P523" s="41">
        <f>'240Nm 11mm 0.76m-min'!O151</f>
        <v>11</v>
      </c>
      <c r="Q523" s="46">
        <f>'240Nm 11mm 0.76m-min'!P151</f>
        <v>0.76049999999999995</v>
      </c>
      <c r="R523" s="14">
        <f>'240Nm 11mm 0.76m-min'!Q151</f>
        <v>256.66666666666669</v>
      </c>
      <c r="S523" s="26">
        <f>'240Nm 11mm 0.76m-min'!R151</f>
        <v>1</v>
      </c>
      <c r="T523" s="24"/>
      <c r="U523" s="24"/>
    </row>
    <row r="524" spans="1:21" hidden="1" x14ac:dyDescent="0.25">
      <c r="A524" s="24">
        <f>'80Nm 33mm 2.28m-min'!A150</f>
        <v>1549476</v>
      </c>
      <c r="B524" s="51">
        <f>Table15[[#This Row],[Durata d''esercizio min. Doppie corse]]/(Cycle_max*60*24)</f>
        <v>30.743571428571428</v>
      </c>
      <c r="C524" s="49">
        <f>'80Nm 33mm 2.28m-min'!B150</f>
        <v>0.28699999999999998</v>
      </c>
      <c r="D524" s="24" t="str">
        <f>'80Nm 33mm 2.28m-min'!C150</f>
        <v>Tr14x3</v>
      </c>
      <c r="E524" s="24" t="str">
        <f>'80Nm 33mm 2.28m-min'!D150</f>
        <v>Tr</v>
      </c>
      <c r="F524" s="35">
        <f>'80Nm 33mm 2.28m-min'!E150</f>
        <v>14</v>
      </c>
      <c r="G524" s="14" t="e">
        <f>'80Nm 33mm 2.28m-min'!F150</f>
        <v>#N/A</v>
      </c>
      <c r="H524" s="41">
        <f>'80Nm 33mm 2.28m-min'!G150</f>
        <v>3</v>
      </c>
      <c r="I524" s="24" t="str">
        <f>'80Nm 33mm 2.28m-min'!H150</f>
        <v>W300</v>
      </c>
      <c r="J524" s="35">
        <f>'80Nm 33mm 2.28m-min'!I150</f>
        <v>28</v>
      </c>
      <c r="K524" s="35">
        <f>'80Nm 33mm 2.28m-min'!J150</f>
        <v>35</v>
      </c>
      <c r="L524" s="25">
        <f>'80Nm 33mm 2.28m-min'!K150</f>
        <v>17.68</v>
      </c>
      <c r="M524" s="24" t="str">
        <f>'80Nm 33mm 2.28m-min'!L150</f>
        <v>Acciaio C15</v>
      </c>
      <c r="N524" s="25">
        <f>'80Nm 33mm 2.28m-min'!M150</f>
        <v>16.79</v>
      </c>
      <c r="O524" s="37">
        <f>'80Nm 33mm 2.28m-min'!N150</f>
        <v>80</v>
      </c>
      <c r="P524" s="41">
        <f>'80Nm 33mm 2.28m-min'!O150</f>
        <v>33</v>
      </c>
      <c r="Q524" s="46">
        <f>'80Nm 33mm 2.28m-min'!P150</f>
        <v>2.2810000000000001</v>
      </c>
      <c r="R524" s="14">
        <f>'80Nm 33mm 2.28m-min'!Q150</f>
        <v>770</v>
      </c>
      <c r="S524" s="26">
        <f>'80Nm 33mm 2.28m-min'!R150</f>
        <v>1</v>
      </c>
      <c r="T524" s="24"/>
      <c r="U524" s="24"/>
    </row>
    <row r="525" spans="1:21" hidden="1" x14ac:dyDescent="0.25">
      <c r="A525" s="24">
        <f>'120Nm 22mm 1.52m-min'!A152</f>
        <v>1549476</v>
      </c>
      <c r="B525" s="51">
        <f>Table15[[#This Row],[Durata d''esercizio min. Doppie corse]]/(Cycle_max*60*24)</f>
        <v>30.743571428571428</v>
      </c>
      <c r="C525" s="49">
        <f>'120Nm 22mm 1.52m-min'!B152</f>
        <v>0.40100000000000002</v>
      </c>
      <c r="D525" s="24" t="str">
        <f>'120Nm 22mm 1.52m-min'!C152</f>
        <v>Tr14x3</v>
      </c>
      <c r="E525" s="24" t="str">
        <f>'120Nm 22mm 1.52m-min'!D152</f>
        <v>Tr</v>
      </c>
      <c r="F525" s="35">
        <f>'120Nm 22mm 1.52m-min'!E152</f>
        <v>14</v>
      </c>
      <c r="G525" s="14" t="e">
        <f>'120Nm 22mm 1.52m-min'!F152</f>
        <v>#N/A</v>
      </c>
      <c r="H525" s="41">
        <f>'120Nm 22mm 1.52m-min'!G152</f>
        <v>3</v>
      </c>
      <c r="I525" s="24" t="str">
        <f>'120Nm 22mm 1.52m-min'!H152</f>
        <v>W300</v>
      </c>
      <c r="J525" s="35">
        <f>'120Nm 22mm 1.52m-min'!I152</f>
        <v>28</v>
      </c>
      <c r="K525" s="35">
        <f>'120Nm 22mm 1.52m-min'!J152</f>
        <v>35</v>
      </c>
      <c r="L525" s="25">
        <f>'120Nm 22mm 1.52m-min'!K152</f>
        <v>17.68</v>
      </c>
      <c r="M525" s="24" t="str">
        <f>'120Nm 22mm 1.52m-min'!L152</f>
        <v>Acciaio C15</v>
      </c>
      <c r="N525" s="25">
        <f>'120Nm 22mm 1.52m-min'!M152</f>
        <v>16.79</v>
      </c>
      <c r="O525" s="37">
        <f>'120Nm 22mm 1.52m-min'!N152</f>
        <v>120</v>
      </c>
      <c r="P525" s="41">
        <f>'120Nm 22mm 1.52m-min'!O152</f>
        <v>22</v>
      </c>
      <c r="Q525" s="46">
        <f>'120Nm 22mm 1.52m-min'!P152</f>
        <v>1.5209999999999999</v>
      </c>
      <c r="R525" s="14">
        <f>'120Nm 22mm 1.52m-min'!Q152</f>
        <v>513.33333333333337</v>
      </c>
      <c r="S525" s="26">
        <f>'120Nm 22mm 1.52m-min'!R152</f>
        <v>1</v>
      </c>
      <c r="T525" s="24"/>
      <c r="U525" s="24"/>
    </row>
    <row r="526" spans="1:21" hidden="1" x14ac:dyDescent="0.25">
      <c r="A526" s="24">
        <f>'240Nm 11mm 0.76m-min'!A152</f>
        <v>1549476</v>
      </c>
      <c r="B526" s="51">
        <f>Table15[[#This Row],[Durata d''esercizio min. Doppie corse]]/(Cycle_max*60*24)</f>
        <v>30.743571428571428</v>
      </c>
      <c r="C526" s="49">
        <f>'240Nm 11mm 0.76m-min'!B152</f>
        <v>0.74199999999999999</v>
      </c>
      <c r="D526" s="24" t="str">
        <f>'240Nm 11mm 0.76m-min'!C152</f>
        <v>Tr14x3</v>
      </c>
      <c r="E526" s="24" t="str">
        <f>'240Nm 11mm 0.76m-min'!D152</f>
        <v>Tr</v>
      </c>
      <c r="F526" s="35">
        <f>'240Nm 11mm 0.76m-min'!E152</f>
        <v>14</v>
      </c>
      <c r="G526" s="14" t="e">
        <f>'240Nm 11mm 0.76m-min'!F152</f>
        <v>#N/A</v>
      </c>
      <c r="H526" s="41">
        <f>'240Nm 11mm 0.76m-min'!G152</f>
        <v>3</v>
      </c>
      <c r="I526" s="24" t="str">
        <f>'240Nm 11mm 0.76m-min'!H152</f>
        <v>W300</v>
      </c>
      <c r="J526" s="35">
        <f>'240Nm 11mm 0.76m-min'!I152</f>
        <v>28</v>
      </c>
      <c r="K526" s="35">
        <f>'240Nm 11mm 0.76m-min'!J152</f>
        <v>35</v>
      </c>
      <c r="L526" s="25">
        <f>'240Nm 11mm 0.76m-min'!K152</f>
        <v>17.68</v>
      </c>
      <c r="M526" s="24" t="str">
        <f>'240Nm 11mm 0.76m-min'!L152</f>
        <v>Acciaio C15</v>
      </c>
      <c r="N526" s="25">
        <f>'240Nm 11mm 0.76m-min'!M152</f>
        <v>16.79</v>
      </c>
      <c r="O526" s="37">
        <f>'240Nm 11mm 0.76m-min'!N152</f>
        <v>240</v>
      </c>
      <c r="P526" s="41">
        <f>'240Nm 11mm 0.76m-min'!O152</f>
        <v>11</v>
      </c>
      <c r="Q526" s="46">
        <f>'240Nm 11mm 0.76m-min'!P152</f>
        <v>0.76049999999999995</v>
      </c>
      <c r="R526" s="14">
        <f>'240Nm 11mm 0.76m-min'!Q152</f>
        <v>256.66666666666669</v>
      </c>
      <c r="S526" s="26">
        <f>'240Nm 11mm 0.76m-min'!R152</f>
        <v>1</v>
      </c>
      <c r="T526" s="24"/>
      <c r="U526" s="24"/>
    </row>
    <row r="527" spans="1:21" hidden="1" x14ac:dyDescent="0.25">
      <c r="A527" s="24">
        <f>'80Nm 33mm 2.28m-min'!A151</f>
        <v>1542973</v>
      </c>
      <c r="B527" s="51">
        <f>Table15[[#This Row],[Durata d''esercizio min. Doppie corse]]/(Cycle_max*60*24)</f>
        <v>30.614543650793649</v>
      </c>
      <c r="C527" s="49">
        <f>'80Nm 33mm 2.28m-min'!B151</f>
        <v>0.20899999999999999</v>
      </c>
      <c r="D527" s="24" t="str">
        <f>'80Nm 33mm 2.28m-min'!C151</f>
        <v>Ds10x3</v>
      </c>
      <c r="E527" s="24" t="str">
        <f>'80Nm 33mm 2.28m-min'!D151</f>
        <v>Ds</v>
      </c>
      <c r="F527" s="35">
        <f>'80Nm 33mm 2.28m-min'!E151</f>
        <v>10</v>
      </c>
      <c r="G527" s="14" t="e">
        <f>'80Nm 33mm 2.28m-min'!F151</f>
        <v>#N/A</v>
      </c>
      <c r="H527" s="41">
        <f>'80Nm 33mm 2.28m-min'!G151</f>
        <v>3</v>
      </c>
      <c r="I527" s="24" t="str">
        <f>'80Nm 33mm 2.28m-min'!H151</f>
        <v>J</v>
      </c>
      <c r="J527" s="35">
        <f>'80Nm 33mm 2.28m-min'!I151</f>
        <v>25</v>
      </c>
      <c r="K527" s="35">
        <f>'80Nm 33mm 2.28m-min'!J151</f>
        <v>25</v>
      </c>
      <c r="L527" s="25" t="str">
        <f>'80Nm 33mm 2.28m-min'!K151</f>
        <v>Su richiesta</v>
      </c>
      <c r="M527" s="24" t="str">
        <f>'80Nm 33mm 2.28m-min'!L151</f>
        <v>Acciaio inox</v>
      </c>
      <c r="N527" s="25" t="str">
        <f>'80Nm 33mm 2.28m-min'!M151</f>
        <v>Su richiesta</v>
      </c>
      <c r="O527" s="37">
        <f>'80Nm 33mm 2.28m-min'!N151</f>
        <v>80</v>
      </c>
      <c r="P527" s="41">
        <f>'80Nm 33mm 2.28m-min'!O151</f>
        <v>33</v>
      </c>
      <c r="Q527" s="46">
        <f>'80Nm 33mm 2.28m-min'!P151</f>
        <v>2.2810000000000001</v>
      </c>
      <c r="R527" s="14">
        <f>'80Nm 33mm 2.28m-min'!Q151</f>
        <v>770</v>
      </c>
      <c r="S527" s="26">
        <f>'80Nm 33mm 2.28m-min'!R151</f>
        <v>1</v>
      </c>
      <c r="T527" s="24"/>
      <c r="U527" s="24"/>
    </row>
    <row r="528" spans="1:21" hidden="1" x14ac:dyDescent="0.25">
      <c r="A528" s="24">
        <f>'120Nm 22mm 1.52m-min'!A153</f>
        <v>1542973</v>
      </c>
      <c r="B528" s="51">
        <f>Table15[[#This Row],[Durata d''esercizio min. Doppie corse]]/(Cycle_max*60*24)</f>
        <v>30.614543650793649</v>
      </c>
      <c r="C528" s="49">
        <f>'120Nm 22mm 1.52m-min'!B153</f>
        <v>0.28399999999999997</v>
      </c>
      <c r="D528" s="24" t="str">
        <f>'120Nm 22mm 1.52m-min'!C153</f>
        <v>Ds10x3</v>
      </c>
      <c r="E528" s="24" t="str">
        <f>'120Nm 22mm 1.52m-min'!D153</f>
        <v>Ds</v>
      </c>
      <c r="F528" s="35">
        <f>'120Nm 22mm 1.52m-min'!E153</f>
        <v>10</v>
      </c>
      <c r="G528" s="14" t="e">
        <f>'120Nm 22mm 1.52m-min'!F153</f>
        <v>#N/A</v>
      </c>
      <c r="H528" s="41">
        <f>'120Nm 22mm 1.52m-min'!G153</f>
        <v>3</v>
      </c>
      <c r="I528" s="24" t="str">
        <f>'120Nm 22mm 1.52m-min'!H153</f>
        <v>J</v>
      </c>
      <c r="J528" s="35">
        <f>'120Nm 22mm 1.52m-min'!I153</f>
        <v>25</v>
      </c>
      <c r="K528" s="35">
        <f>'120Nm 22mm 1.52m-min'!J153</f>
        <v>25</v>
      </c>
      <c r="L528" s="25" t="str">
        <f>'120Nm 22mm 1.52m-min'!K153</f>
        <v>Su richiesta</v>
      </c>
      <c r="M528" s="24" t="str">
        <f>'120Nm 22mm 1.52m-min'!L153</f>
        <v>Acciaio inox</v>
      </c>
      <c r="N528" s="25" t="str">
        <f>'120Nm 22mm 1.52m-min'!M153</f>
        <v>Su richiesta</v>
      </c>
      <c r="O528" s="37">
        <f>'120Nm 22mm 1.52m-min'!N153</f>
        <v>120</v>
      </c>
      <c r="P528" s="41">
        <f>'120Nm 22mm 1.52m-min'!O153</f>
        <v>22</v>
      </c>
      <c r="Q528" s="46">
        <f>'120Nm 22mm 1.52m-min'!P153</f>
        <v>1.5209999999999999</v>
      </c>
      <c r="R528" s="14">
        <f>'120Nm 22mm 1.52m-min'!Q153</f>
        <v>513.33333333333337</v>
      </c>
      <c r="S528" s="26">
        <f>'120Nm 22mm 1.52m-min'!R153</f>
        <v>1</v>
      </c>
      <c r="T528" s="24"/>
      <c r="U528" s="24"/>
    </row>
    <row r="529" spans="1:21" hidden="1" x14ac:dyDescent="0.25">
      <c r="A529" s="24">
        <f>'240Nm 11mm 0.76m-min'!A153</f>
        <v>1542973</v>
      </c>
      <c r="B529" s="51">
        <f>Table15[[#This Row],[Durata d''esercizio min. Doppie corse]]/(Cycle_max*60*24)</f>
        <v>30.614543650793649</v>
      </c>
      <c r="C529" s="49">
        <f>'240Nm 11mm 0.76m-min'!B153</f>
        <v>0.50800000000000001</v>
      </c>
      <c r="D529" s="24" t="str">
        <f>'240Nm 11mm 0.76m-min'!C153</f>
        <v>Ds10x3</v>
      </c>
      <c r="E529" s="24" t="str">
        <f>'240Nm 11mm 0.76m-min'!D153</f>
        <v>Ds</v>
      </c>
      <c r="F529" s="35">
        <f>'240Nm 11mm 0.76m-min'!E153</f>
        <v>10</v>
      </c>
      <c r="G529" s="14" t="e">
        <f>'240Nm 11mm 0.76m-min'!F153</f>
        <v>#N/A</v>
      </c>
      <c r="H529" s="41">
        <f>'240Nm 11mm 0.76m-min'!G153</f>
        <v>3</v>
      </c>
      <c r="I529" s="24" t="str">
        <f>'240Nm 11mm 0.76m-min'!H153</f>
        <v>J</v>
      </c>
      <c r="J529" s="35">
        <f>'240Nm 11mm 0.76m-min'!I153</f>
        <v>25</v>
      </c>
      <c r="K529" s="35">
        <f>'240Nm 11mm 0.76m-min'!J153</f>
        <v>25</v>
      </c>
      <c r="L529" s="25" t="str">
        <f>'240Nm 11mm 0.76m-min'!K153</f>
        <v>Su richiesta</v>
      </c>
      <c r="M529" s="24" t="str">
        <f>'240Nm 11mm 0.76m-min'!L153</f>
        <v>Acciaio inox</v>
      </c>
      <c r="N529" s="25" t="str">
        <f>'240Nm 11mm 0.76m-min'!M153</f>
        <v>Su richiesta</v>
      </c>
      <c r="O529" s="37">
        <f>'240Nm 11mm 0.76m-min'!N153</f>
        <v>240</v>
      </c>
      <c r="P529" s="41">
        <f>'240Nm 11mm 0.76m-min'!O153</f>
        <v>11</v>
      </c>
      <c r="Q529" s="46">
        <f>'240Nm 11mm 0.76m-min'!P153</f>
        <v>0.76049999999999995</v>
      </c>
      <c r="R529" s="14">
        <f>'240Nm 11mm 0.76m-min'!Q153</f>
        <v>256.66666666666669</v>
      </c>
      <c r="S529" s="26">
        <f>'240Nm 11mm 0.76m-min'!R153</f>
        <v>1</v>
      </c>
      <c r="T529" s="24"/>
      <c r="U529" s="24"/>
    </row>
    <row r="530" spans="1:21" hidden="1" x14ac:dyDescent="0.25">
      <c r="A530" s="24">
        <f>'80Nm 33mm 2.28m-min'!A152</f>
        <v>1513441</v>
      </c>
      <c r="B530" s="51">
        <f>Table15[[#This Row],[Durata d''esercizio min. Doppie corse]]/(Cycle_max*60*24)</f>
        <v>30.028591269841272</v>
      </c>
      <c r="C530" s="49">
        <f>'80Nm 33mm 2.28m-min'!B152</f>
        <v>0.28699999999999998</v>
      </c>
      <c r="D530" s="24" t="str">
        <f>'80Nm 33mm 2.28m-min'!C152</f>
        <v>Tr14x3</v>
      </c>
      <c r="E530" s="24" t="str">
        <f>'80Nm 33mm 2.28m-min'!D152</f>
        <v>Tr</v>
      </c>
      <c r="F530" s="35">
        <f>'80Nm 33mm 2.28m-min'!E152</f>
        <v>14</v>
      </c>
      <c r="G530" s="14" t="e">
        <f>'80Nm 33mm 2.28m-min'!F152</f>
        <v>#N/A</v>
      </c>
      <c r="H530" s="41">
        <f>'80Nm 33mm 2.28m-min'!G152</f>
        <v>3</v>
      </c>
      <c r="I530" s="24" t="str">
        <f>'80Nm 33mm 2.28m-min'!H152</f>
        <v>R</v>
      </c>
      <c r="J530" s="35">
        <f>'80Nm 33mm 2.28m-min'!I152</f>
        <v>28</v>
      </c>
      <c r="K530" s="35">
        <f>'80Nm 33mm 2.28m-min'!J152</f>
        <v>35</v>
      </c>
      <c r="L530" s="25">
        <f>'80Nm 33mm 2.28m-min'!K152</f>
        <v>12.47</v>
      </c>
      <c r="M530" s="24" t="str">
        <f>'80Nm 33mm 2.28m-min'!L152</f>
        <v>Acciaio C15</v>
      </c>
      <c r="N530" s="25">
        <f>'80Nm 33mm 2.28m-min'!M152</f>
        <v>16.79</v>
      </c>
      <c r="O530" s="37">
        <f>'80Nm 33mm 2.28m-min'!N152</f>
        <v>80</v>
      </c>
      <c r="P530" s="41">
        <f>'80Nm 33mm 2.28m-min'!O152</f>
        <v>33</v>
      </c>
      <c r="Q530" s="46">
        <f>'80Nm 33mm 2.28m-min'!P152</f>
        <v>2.2810000000000001</v>
      </c>
      <c r="R530" s="14">
        <f>'80Nm 33mm 2.28m-min'!Q152</f>
        <v>770</v>
      </c>
      <c r="S530" s="26">
        <f>'80Nm 33mm 2.28m-min'!R152</f>
        <v>1</v>
      </c>
      <c r="T530" s="24"/>
      <c r="U530" s="24"/>
    </row>
    <row r="531" spans="1:21" hidden="1" x14ac:dyDescent="0.25">
      <c r="A531" s="24">
        <f>'120Nm 22mm 1.52m-min'!A154</f>
        <v>1513441</v>
      </c>
      <c r="B531" s="51">
        <f>Table15[[#This Row],[Durata d''esercizio min. Doppie corse]]/(Cycle_max*60*24)</f>
        <v>30.028591269841272</v>
      </c>
      <c r="C531" s="49">
        <f>'120Nm 22mm 1.52m-min'!B154</f>
        <v>0.40100000000000002</v>
      </c>
      <c r="D531" s="24" t="str">
        <f>'120Nm 22mm 1.52m-min'!C154</f>
        <v>Tr14x3</v>
      </c>
      <c r="E531" s="24" t="str">
        <f>'120Nm 22mm 1.52m-min'!D154</f>
        <v>Tr</v>
      </c>
      <c r="F531" s="35">
        <f>'120Nm 22mm 1.52m-min'!E154</f>
        <v>14</v>
      </c>
      <c r="G531" s="14" t="e">
        <f>'120Nm 22mm 1.52m-min'!F154</f>
        <v>#N/A</v>
      </c>
      <c r="H531" s="41">
        <f>'120Nm 22mm 1.52m-min'!G154</f>
        <v>3</v>
      </c>
      <c r="I531" s="24" t="str">
        <f>'120Nm 22mm 1.52m-min'!H154</f>
        <v>R</v>
      </c>
      <c r="J531" s="35">
        <f>'120Nm 22mm 1.52m-min'!I154</f>
        <v>28</v>
      </c>
      <c r="K531" s="35">
        <f>'120Nm 22mm 1.52m-min'!J154</f>
        <v>35</v>
      </c>
      <c r="L531" s="25">
        <f>'120Nm 22mm 1.52m-min'!K154</f>
        <v>12.47</v>
      </c>
      <c r="M531" s="24" t="str">
        <f>'120Nm 22mm 1.52m-min'!L154</f>
        <v>Acciaio C15</v>
      </c>
      <c r="N531" s="25">
        <f>'120Nm 22mm 1.52m-min'!M154</f>
        <v>16.79</v>
      </c>
      <c r="O531" s="37">
        <f>'120Nm 22mm 1.52m-min'!N154</f>
        <v>120</v>
      </c>
      <c r="P531" s="41">
        <f>'120Nm 22mm 1.52m-min'!O154</f>
        <v>22</v>
      </c>
      <c r="Q531" s="46">
        <f>'120Nm 22mm 1.52m-min'!P154</f>
        <v>1.5209999999999999</v>
      </c>
      <c r="R531" s="14">
        <f>'120Nm 22mm 1.52m-min'!Q154</f>
        <v>513.33333333333337</v>
      </c>
      <c r="S531" s="26">
        <f>'120Nm 22mm 1.52m-min'!R154</f>
        <v>1</v>
      </c>
      <c r="T531" s="24"/>
      <c r="U531" s="24"/>
    </row>
    <row r="532" spans="1:21" hidden="1" x14ac:dyDescent="0.25">
      <c r="A532" s="24">
        <f>'240Nm 11mm 0.76m-min'!A154</f>
        <v>1513441</v>
      </c>
      <c r="B532" s="51">
        <f>Table15[[#This Row],[Durata d''esercizio min. Doppie corse]]/(Cycle_max*60*24)</f>
        <v>30.028591269841272</v>
      </c>
      <c r="C532" s="49">
        <f>'240Nm 11mm 0.76m-min'!B154</f>
        <v>0.74199999999999999</v>
      </c>
      <c r="D532" s="24" t="str">
        <f>'240Nm 11mm 0.76m-min'!C154</f>
        <v>Tr14x3</v>
      </c>
      <c r="E532" s="24" t="str">
        <f>'240Nm 11mm 0.76m-min'!D154</f>
        <v>Tr</v>
      </c>
      <c r="F532" s="35">
        <f>'240Nm 11mm 0.76m-min'!E154</f>
        <v>14</v>
      </c>
      <c r="G532" s="14" t="e">
        <f>'240Nm 11mm 0.76m-min'!F154</f>
        <v>#N/A</v>
      </c>
      <c r="H532" s="41">
        <f>'240Nm 11mm 0.76m-min'!G154</f>
        <v>3</v>
      </c>
      <c r="I532" s="24" t="str">
        <f>'240Nm 11mm 0.76m-min'!H154</f>
        <v>R</v>
      </c>
      <c r="J532" s="35">
        <f>'240Nm 11mm 0.76m-min'!I154</f>
        <v>28</v>
      </c>
      <c r="K532" s="35">
        <f>'240Nm 11mm 0.76m-min'!J154</f>
        <v>35</v>
      </c>
      <c r="L532" s="25">
        <f>'240Nm 11mm 0.76m-min'!K154</f>
        <v>12.47</v>
      </c>
      <c r="M532" s="24" t="str">
        <f>'240Nm 11mm 0.76m-min'!L154</f>
        <v>Acciaio C15</v>
      </c>
      <c r="N532" s="25">
        <f>'240Nm 11mm 0.76m-min'!M154</f>
        <v>16.79</v>
      </c>
      <c r="O532" s="37">
        <f>'240Nm 11mm 0.76m-min'!N154</f>
        <v>240</v>
      </c>
      <c r="P532" s="41">
        <f>'240Nm 11mm 0.76m-min'!O154</f>
        <v>11</v>
      </c>
      <c r="Q532" s="46">
        <f>'240Nm 11mm 0.76m-min'!P154</f>
        <v>0.76049999999999995</v>
      </c>
      <c r="R532" s="14">
        <f>'240Nm 11mm 0.76m-min'!Q154</f>
        <v>256.66666666666669</v>
      </c>
      <c r="S532" s="26">
        <f>'240Nm 11mm 0.76m-min'!R154</f>
        <v>1</v>
      </c>
      <c r="T532" s="24"/>
      <c r="U532" s="24"/>
    </row>
    <row r="533" spans="1:21" hidden="1" x14ac:dyDescent="0.25">
      <c r="A533" s="24">
        <f>'80Nm 33mm 2.28m-min'!A153</f>
        <v>1457747</v>
      </c>
      <c r="B533" s="51">
        <f>Table15[[#This Row],[Durata d''esercizio min. Doppie corse]]/(Cycle_max*60*24)</f>
        <v>28.923551587301588</v>
      </c>
      <c r="C533" s="49">
        <f>'80Nm 33mm 2.28m-min'!B153</f>
        <v>0.25900000000000001</v>
      </c>
      <c r="D533" s="24" t="str">
        <f>'80Nm 33mm 2.28m-min'!C153</f>
        <v>Tr12x3</v>
      </c>
      <c r="E533" s="24" t="str">
        <f>'80Nm 33mm 2.28m-min'!D153</f>
        <v>Tr</v>
      </c>
      <c r="F533" s="35">
        <f>'80Nm 33mm 2.28m-min'!E153</f>
        <v>12</v>
      </c>
      <c r="G533" s="14" t="e">
        <f>'80Nm 33mm 2.28m-min'!F153</f>
        <v>#N/A</v>
      </c>
      <c r="H533" s="41">
        <f>'80Nm 33mm 2.28m-min'!G153</f>
        <v>3</v>
      </c>
      <c r="I533" s="24" t="str">
        <f>'80Nm 33mm 2.28m-min'!H153</f>
        <v>J</v>
      </c>
      <c r="J533" s="35">
        <f>'80Nm 33mm 2.28m-min'!I153</f>
        <v>28</v>
      </c>
      <c r="K533" s="35">
        <f>'80Nm 33mm 2.28m-min'!J153</f>
        <v>35</v>
      </c>
      <c r="L533" s="25">
        <f>'80Nm 33mm 2.28m-min'!K153</f>
        <v>11.3</v>
      </c>
      <c r="M533" s="24" t="str">
        <f>'80Nm 33mm 2.28m-min'!L153</f>
        <v>Acciaio inox</v>
      </c>
      <c r="N533" s="25">
        <f>'80Nm 33mm 2.28m-min'!M153</f>
        <v>63.62</v>
      </c>
      <c r="O533" s="37">
        <f>'80Nm 33mm 2.28m-min'!N153</f>
        <v>80</v>
      </c>
      <c r="P533" s="41">
        <f>'80Nm 33mm 2.28m-min'!O153</f>
        <v>33</v>
      </c>
      <c r="Q533" s="46">
        <f>'80Nm 33mm 2.28m-min'!P153</f>
        <v>2.2810000000000001</v>
      </c>
      <c r="R533" s="14">
        <f>'80Nm 33mm 2.28m-min'!Q153</f>
        <v>770</v>
      </c>
      <c r="S533" s="26">
        <f>'80Nm 33mm 2.28m-min'!R153</f>
        <v>1</v>
      </c>
      <c r="T533" s="24"/>
      <c r="U533" s="24"/>
    </row>
    <row r="534" spans="1:21" hidden="1" x14ac:dyDescent="0.25">
      <c r="A534" s="24">
        <f>'120Nm 22mm 1.52m-min'!A155</f>
        <v>1457747</v>
      </c>
      <c r="B534" s="51">
        <f>Table15[[#This Row],[Durata d''esercizio min. Doppie corse]]/(Cycle_max*60*24)</f>
        <v>28.923551587301588</v>
      </c>
      <c r="C534" s="49">
        <f>'120Nm 22mm 1.52m-min'!B155</f>
        <v>0.35799999999999998</v>
      </c>
      <c r="D534" s="24" t="str">
        <f>'120Nm 22mm 1.52m-min'!C155</f>
        <v>Tr12x3</v>
      </c>
      <c r="E534" s="24" t="str">
        <f>'120Nm 22mm 1.52m-min'!D155</f>
        <v>Tr</v>
      </c>
      <c r="F534" s="35">
        <f>'120Nm 22mm 1.52m-min'!E155</f>
        <v>12</v>
      </c>
      <c r="G534" s="14" t="e">
        <f>'120Nm 22mm 1.52m-min'!F155</f>
        <v>#N/A</v>
      </c>
      <c r="H534" s="41">
        <f>'120Nm 22mm 1.52m-min'!G155</f>
        <v>3</v>
      </c>
      <c r="I534" s="24" t="str">
        <f>'120Nm 22mm 1.52m-min'!H155</f>
        <v>J</v>
      </c>
      <c r="J534" s="35">
        <f>'120Nm 22mm 1.52m-min'!I155</f>
        <v>28</v>
      </c>
      <c r="K534" s="35">
        <f>'120Nm 22mm 1.52m-min'!J155</f>
        <v>35</v>
      </c>
      <c r="L534" s="25">
        <f>'120Nm 22mm 1.52m-min'!K155</f>
        <v>11.3</v>
      </c>
      <c r="M534" s="24" t="str">
        <f>'120Nm 22mm 1.52m-min'!L155</f>
        <v>Acciaio inox</v>
      </c>
      <c r="N534" s="25">
        <f>'120Nm 22mm 1.52m-min'!M155</f>
        <v>63.62</v>
      </c>
      <c r="O534" s="37">
        <f>'120Nm 22mm 1.52m-min'!N155</f>
        <v>120</v>
      </c>
      <c r="P534" s="41">
        <f>'120Nm 22mm 1.52m-min'!O155</f>
        <v>22</v>
      </c>
      <c r="Q534" s="46">
        <f>'120Nm 22mm 1.52m-min'!P155</f>
        <v>1.5209999999999999</v>
      </c>
      <c r="R534" s="14">
        <f>'120Nm 22mm 1.52m-min'!Q155</f>
        <v>513.33333333333337</v>
      </c>
      <c r="S534" s="26">
        <f>'120Nm 22mm 1.52m-min'!R155</f>
        <v>1</v>
      </c>
      <c r="T534" s="24"/>
      <c r="U534" s="24"/>
    </row>
    <row r="535" spans="1:21" hidden="1" x14ac:dyDescent="0.25">
      <c r="A535" s="24">
        <f>'240Nm 11mm 0.76m-min'!A155</f>
        <v>1457747</v>
      </c>
      <c r="B535" s="51">
        <f>Table15[[#This Row],[Durata d''esercizio min. Doppie corse]]/(Cycle_max*60*24)</f>
        <v>28.923551587301588</v>
      </c>
      <c r="C535" s="49">
        <f>'240Nm 11mm 0.76m-min'!B155</f>
        <v>0.65700000000000003</v>
      </c>
      <c r="D535" s="24" t="str">
        <f>'240Nm 11mm 0.76m-min'!C155</f>
        <v>Tr12x3</v>
      </c>
      <c r="E535" s="24" t="str">
        <f>'240Nm 11mm 0.76m-min'!D155</f>
        <v>Tr</v>
      </c>
      <c r="F535" s="35">
        <f>'240Nm 11mm 0.76m-min'!E155</f>
        <v>12</v>
      </c>
      <c r="G535" s="14" t="e">
        <f>'240Nm 11mm 0.76m-min'!F155</f>
        <v>#N/A</v>
      </c>
      <c r="H535" s="41">
        <f>'240Nm 11mm 0.76m-min'!G155</f>
        <v>3</v>
      </c>
      <c r="I535" s="24" t="str">
        <f>'240Nm 11mm 0.76m-min'!H155</f>
        <v>J</v>
      </c>
      <c r="J535" s="35">
        <f>'240Nm 11mm 0.76m-min'!I155</f>
        <v>28</v>
      </c>
      <c r="K535" s="35">
        <f>'240Nm 11mm 0.76m-min'!J155</f>
        <v>35</v>
      </c>
      <c r="L535" s="25">
        <f>'240Nm 11mm 0.76m-min'!K155</f>
        <v>11.3</v>
      </c>
      <c r="M535" s="24" t="str">
        <f>'240Nm 11mm 0.76m-min'!L155</f>
        <v>Acciaio inox</v>
      </c>
      <c r="N535" s="25">
        <f>'240Nm 11mm 0.76m-min'!M155</f>
        <v>63.62</v>
      </c>
      <c r="O535" s="37">
        <f>'240Nm 11mm 0.76m-min'!N155</f>
        <v>240</v>
      </c>
      <c r="P535" s="41">
        <f>'240Nm 11mm 0.76m-min'!O155</f>
        <v>11</v>
      </c>
      <c r="Q535" s="46">
        <f>'240Nm 11mm 0.76m-min'!P155</f>
        <v>0.76049999999999995</v>
      </c>
      <c r="R535" s="14">
        <f>'240Nm 11mm 0.76m-min'!Q155</f>
        <v>256.66666666666669</v>
      </c>
      <c r="S535" s="26">
        <f>'240Nm 11mm 0.76m-min'!R155</f>
        <v>1</v>
      </c>
      <c r="T535" s="24"/>
      <c r="U535" s="24"/>
    </row>
    <row r="536" spans="1:21" hidden="1" x14ac:dyDescent="0.25">
      <c r="A536" s="24">
        <f>'80Nm 33mm 2.28m-min'!A154</f>
        <v>1390980</v>
      </c>
      <c r="B536" s="51">
        <f>Table15[[#This Row],[Durata d''esercizio min. Doppie corse]]/(Cycle_max*60*24)</f>
        <v>27.598809523809525</v>
      </c>
      <c r="C536" s="49">
        <f>'80Nm 33mm 2.28m-min'!B154</f>
        <v>0.25900000000000001</v>
      </c>
      <c r="D536" s="24" t="str">
        <f>'80Nm 33mm 2.28m-min'!C154</f>
        <v>Tr12x3</v>
      </c>
      <c r="E536" s="24" t="str">
        <f>'80Nm 33mm 2.28m-min'!D154</f>
        <v>Tr</v>
      </c>
      <c r="F536" s="35">
        <f>'80Nm 33mm 2.28m-min'!E154</f>
        <v>12</v>
      </c>
      <c r="G536" s="14" t="e">
        <f>'80Nm 33mm 2.28m-min'!F154</f>
        <v>#N/A</v>
      </c>
      <c r="H536" s="41">
        <f>'80Nm 33mm 2.28m-min'!G154</f>
        <v>3</v>
      </c>
      <c r="I536" s="24" t="str">
        <f>'80Nm 33mm 2.28m-min'!H154</f>
        <v>W300</v>
      </c>
      <c r="J536" s="35">
        <f>'80Nm 33mm 2.28m-min'!I154</f>
        <v>28</v>
      </c>
      <c r="K536" s="35">
        <f>'80Nm 33mm 2.28m-min'!J154</f>
        <v>35</v>
      </c>
      <c r="L536" s="25">
        <f>'80Nm 33mm 2.28m-min'!K154</f>
        <v>14.11</v>
      </c>
      <c r="M536" s="24" t="str">
        <f>'80Nm 33mm 2.28m-min'!L154</f>
        <v>Acciaio inox</v>
      </c>
      <c r="N536" s="25">
        <f>'80Nm 33mm 2.28m-min'!M154</f>
        <v>63.62</v>
      </c>
      <c r="O536" s="37">
        <f>'80Nm 33mm 2.28m-min'!N154</f>
        <v>80</v>
      </c>
      <c r="P536" s="41">
        <f>'80Nm 33mm 2.28m-min'!O154</f>
        <v>33</v>
      </c>
      <c r="Q536" s="46">
        <f>'80Nm 33mm 2.28m-min'!P154</f>
        <v>2.2810000000000001</v>
      </c>
      <c r="R536" s="14">
        <f>'80Nm 33mm 2.28m-min'!Q154</f>
        <v>770</v>
      </c>
      <c r="S536" s="26">
        <f>'80Nm 33mm 2.28m-min'!R154</f>
        <v>1</v>
      </c>
      <c r="T536" s="24"/>
      <c r="U536" s="24"/>
    </row>
    <row r="537" spans="1:21" hidden="1" x14ac:dyDescent="0.25">
      <c r="A537" s="24">
        <f>'120Nm 22mm 1.52m-min'!A156</f>
        <v>1390980</v>
      </c>
      <c r="B537" s="51">
        <f>Table15[[#This Row],[Durata d''esercizio min. Doppie corse]]/(Cycle_max*60*24)</f>
        <v>27.598809523809525</v>
      </c>
      <c r="C537" s="49">
        <f>'120Nm 22mm 1.52m-min'!B156</f>
        <v>0.35799999999999998</v>
      </c>
      <c r="D537" s="24" t="str">
        <f>'120Nm 22mm 1.52m-min'!C156</f>
        <v>Tr12x3</v>
      </c>
      <c r="E537" s="24" t="str">
        <f>'120Nm 22mm 1.52m-min'!D156</f>
        <v>Tr</v>
      </c>
      <c r="F537" s="35">
        <f>'120Nm 22mm 1.52m-min'!E156</f>
        <v>12</v>
      </c>
      <c r="G537" s="14" t="e">
        <f>'120Nm 22mm 1.52m-min'!F156</f>
        <v>#N/A</v>
      </c>
      <c r="H537" s="41">
        <f>'120Nm 22mm 1.52m-min'!G156</f>
        <v>3</v>
      </c>
      <c r="I537" s="24" t="str">
        <f>'120Nm 22mm 1.52m-min'!H156</f>
        <v>W300</v>
      </c>
      <c r="J537" s="35">
        <f>'120Nm 22mm 1.52m-min'!I156</f>
        <v>28</v>
      </c>
      <c r="K537" s="35">
        <f>'120Nm 22mm 1.52m-min'!J156</f>
        <v>35</v>
      </c>
      <c r="L537" s="25">
        <f>'120Nm 22mm 1.52m-min'!K156</f>
        <v>14.11</v>
      </c>
      <c r="M537" s="24" t="str">
        <f>'120Nm 22mm 1.52m-min'!L156</f>
        <v>Acciaio inox</v>
      </c>
      <c r="N537" s="25">
        <f>'120Nm 22mm 1.52m-min'!M156</f>
        <v>63.62</v>
      </c>
      <c r="O537" s="37">
        <f>'120Nm 22mm 1.52m-min'!N156</f>
        <v>120</v>
      </c>
      <c r="P537" s="41">
        <f>'120Nm 22mm 1.52m-min'!O156</f>
        <v>22</v>
      </c>
      <c r="Q537" s="46">
        <f>'120Nm 22mm 1.52m-min'!P156</f>
        <v>1.5209999999999999</v>
      </c>
      <c r="R537" s="14">
        <f>'120Nm 22mm 1.52m-min'!Q156</f>
        <v>513.33333333333337</v>
      </c>
      <c r="S537" s="26">
        <f>'120Nm 22mm 1.52m-min'!R156</f>
        <v>1</v>
      </c>
      <c r="T537" s="24"/>
      <c r="U537" s="24"/>
    </row>
    <row r="538" spans="1:21" hidden="1" x14ac:dyDescent="0.25">
      <c r="A538" s="24">
        <f>'240Nm 11mm 0.76m-min'!A156</f>
        <v>1390980</v>
      </c>
      <c r="B538" s="51">
        <f>Table15[[#This Row],[Durata d''esercizio min. Doppie corse]]/(Cycle_max*60*24)</f>
        <v>27.598809523809525</v>
      </c>
      <c r="C538" s="49">
        <f>'240Nm 11mm 0.76m-min'!B156</f>
        <v>0.65700000000000003</v>
      </c>
      <c r="D538" s="24" t="str">
        <f>'240Nm 11mm 0.76m-min'!C156</f>
        <v>Tr12x3</v>
      </c>
      <c r="E538" s="24" t="str">
        <f>'240Nm 11mm 0.76m-min'!D156</f>
        <v>Tr</v>
      </c>
      <c r="F538" s="35">
        <f>'240Nm 11mm 0.76m-min'!E156</f>
        <v>12</v>
      </c>
      <c r="G538" s="14" t="e">
        <f>'240Nm 11mm 0.76m-min'!F156</f>
        <v>#N/A</v>
      </c>
      <c r="H538" s="41">
        <f>'240Nm 11mm 0.76m-min'!G156</f>
        <v>3</v>
      </c>
      <c r="I538" s="24" t="str">
        <f>'240Nm 11mm 0.76m-min'!H156</f>
        <v>W300</v>
      </c>
      <c r="J538" s="35">
        <f>'240Nm 11mm 0.76m-min'!I156</f>
        <v>28</v>
      </c>
      <c r="K538" s="35">
        <f>'240Nm 11mm 0.76m-min'!J156</f>
        <v>35</v>
      </c>
      <c r="L538" s="25">
        <f>'240Nm 11mm 0.76m-min'!K156</f>
        <v>14.11</v>
      </c>
      <c r="M538" s="24" t="str">
        <f>'240Nm 11mm 0.76m-min'!L156</f>
        <v>Acciaio inox</v>
      </c>
      <c r="N538" s="25">
        <f>'240Nm 11mm 0.76m-min'!M156</f>
        <v>63.62</v>
      </c>
      <c r="O538" s="37">
        <f>'240Nm 11mm 0.76m-min'!N156</f>
        <v>240</v>
      </c>
      <c r="P538" s="41">
        <f>'240Nm 11mm 0.76m-min'!O156</f>
        <v>11</v>
      </c>
      <c r="Q538" s="46">
        <f>'240Nm 11mm 0.76m-min'!P156</f>
        <v>0.76049999999999995</v>
      </c>
      <c r="R538" s="14">
        <f>'240Nm 11mm 0.76m-min'!Q156</f>
        <v>256.66666666666669</v>
      </c>
      <c r="S538" s="26">
        <f>'240Nm 11mm 0.76m-min'!R156</f>
        <v>1</v>
      </c>
      <c r="T538" s="24"/>
      <c r="U538" s="24"/>
    </row>
    <row r="539" spans="1:21" hidden="1" x14ac:dyDescent="0.25">
      <c r="A539" s="24">
        <f>'80Nm 33mm 2.28m-min'!A155</f>
        <v>1385531</v>
      </c>
      <c r="B539" s="51">
        <f>Table15[[#This Row],[Durata d''esercizio min. Doppie corse]]/(Cycle_max*60*24)</f>
        <v>27.490694444444443</v>
      </c>
      <c r="C539" s="49">
        <f>'80Nm 33mm 2.28m-min'!B155</f>
        <v>0.39500000000000002</v>
      </c>
      <c r="D539" s="24" t="str">
        <f>'80Nm 33mm 2.28m-min'!C155</f>
        <v>Ds10x12</v>
      </c>
      <c r="E539" s="24" t="str">
        <f>'80Nm 33mm 2.28m-min'!D155</f>
        <v>Ds</v>
      </c>
      <c r="F539" s="35">
        <f>'80Nm 33mm 2.28m-min'!E155</f>
        <v>10</v>
      </c>
      <c r="G539" s="14" t="e">
        <f>'80Nm 33mm 2.28m-min'!F155</f>
        <v>#N/A</v>
      </c>
      <c r="H539" s="41">
        <f>'80Nm 33mm 2.28m-min'!G155</f>
        <v>12</v>
      </c>
      <c r="I539" s="24" t="str">
        <f>'80Nm 33mm 2.28m-min'!H155</f>
        <v>R</v>
      </c>
      <c r="J539" s="35">
        <f>'80Nm 33mm 2.28m-min'!I155</f>
        <v>25</v>
      </c>
      <c r="K539" s="35">
        <f>'80Nm 33mm 2.28m-min'!J155</f>
        <v>25</v>
      </c>
      <c r="L539" s="25">
        <f>'80Nm 33mm 2.28m-min'!K155</f>
        <v>17.45</v>
      </c>
      <c r="M539" s="24" t="str">
        <f>'80Nm 33mm 2.28m-min'!L155</f>
        <v>Acciaio inox</v>
      </c>
      <c r="N539" s="25">
        <f>'80Nm 33mm 2.28m-min'!M155</f>
        <v>63.23</v>
      </c>
      <c r="O539" s="37">
        <f>'80Nm 33mm 2.28m-min'!N155</f>
        <v>80</v>
      </c>
      <c r="P539" s="41">
        <f>'80Nm 33mm 2.28m-min'!O155</f>
        <v>33</v>
      </c>
      <c r="Q539" s="46">
        <f>'80Nm 33mm 2.28m-min'!P155</f>
        <v>2.2810000000000001</v>
      </c>
      <c r="R539" s="14">
        <f>'80Nm 33mm 2.28m-min'!Q155</f>
        <v>192.5</v>
      </c>
      <c r="S539" s="26">
        <f>'80Nm 33mm 2.28m-min'!R155</f>
        <v>1</v>
      </c>
      <c r="T539" s="24"/>
      <c r="U539" s="24"/>
    </row>
    <row r="540" spans="1:21" hidden="1" x14ac:dyDescent="0.25">
      <c r="A540" s="24">
        <f>'120Nm 22mm 1.52m-min'!A157</f>
        <v>1385531</v>
      </c>
      <c r="B540" s="51">
        <f>Table15[[#This Row],[Durata d''esercizio min. Doppie corse]]/(Cycle_max*60*24)</f>
        <v>27.490694444444443</v>
      </c>
      <c r="C540" s="49">
        <f>'120Nm 22mm 1.52m-min'!B157</f>
        <v>0.56299999999999994</v>
      </c>
      <c r="D540" s="24" t="str">
        <f>'120Nm 22mm 1.52m-min'!C157</f>
        <v>Ds10x12</v>
      </c>
      <c r="E540" s="24" t="str">
        <f>'120Nm 22mm 1.52m-min'!D157</f>
        <v>Ds</v>
      </c>
      <c r="F540" s="35">
        <f>'120Nm 22mm 1.52m-min'!E157</f>
        <v>10</v>
      </c>
      <c r="G540" s="14" t="e">
        <f>'120Nm 22mm 1.52m-min'!F157</f>
        <v>#N/A</v>
      </c>
      <c r="H540" s="41">
        <f>'120Nm 22mm 1.52m-min'!G157</f>
        <v>12</v>
      </c>
      <c r="I540" s="24" t="str">
        <f>'120Nm 22mm 1.52m-min'!H157</f>
        <v>R</v>
      </c>
      <c r="J540" s="35">
        <f>'120Nm 22mm 1.52m-min'!I157</f>
        <v>25</v>
      </c>
      <c r="K540" s="35">
        <f>'120Nm 22mm 1.52m-min'!J157</f>
        <v>25</v>
      </c>
      <c r="L540" s="25">
        <f>'120Nm 22mm 1.52m-min'!K157</f>
        <v>17.45</v>
      </c>
      <c r="M540" s="24" t="str">
        <f>'120Nm 22mm 1.52m-min'!L157</f>
        <v>Acciaio inox</v>
      </c>
      <c r="N540" s="25">
        <f>'120Nm 22mm 1.52m-min'!M157</f>
        <v>63.23</v>
      </c>
      <c r="O540" s="37">
        <f>'120Nm 22mm 1.52m-min'!N157</f>
        <v>120</v>
      </c>
      <c r="P540" s="41">
        <f>'120Nm 22mm 1.52m-min'!O157</f>
        <v>22</v>
      </c>
      <c r="Q540" s="46">
        <f>'120Nm 22mm 1.52m-min'!P157</f>
        <v>1.5209999999999999</v>
      </c>
      <c r="R540" s="14">
        <f>'120Nm 22mm 1.52m-min'!Q157</f>
        <v>128.33333333333334</v>
      </c>
      <c r="S540" s="26">
        <f>'120Nm 22mm 1.52m-min'!R157</f>
        <v>1</v>
      </c>
      <c r="T540" s="24"/>
      <c r="U540" s="24"/>
    </row>
    <row r="541" spans="1:21" hidden="1" x14ac:dyDescent="0.25">
      <c r="A541" s="24">
        <f>'240Nm 11mm 0.76m-min'!A157</f>
        <v>1385531</v>
      </c>
      <c r="B541" s="51">
        <f>Table15[[#This Row],[Durata d''esercizio min. Doppie corse]]/(Cycle_max*60*24)</f>
        <v>27.490694444444443</v>
      </c>
      <c r="C541" s="49">
        <f>'240Nm 11mm 0.76m-min'!B157</f>
        <v>1.0649999999999999</v>
      </c>
      <c r="D541" s="24" t="str">
        <f>'240Nm 11mm 0.76m-min'!C157</f>
        <v>Ds10x12</v>
      </c>
      <c r="E541" s="24" t="str">
        <f>'240Nm 11mm 0.76m-min'!D157</f>
        <v>Ds</v>
      </c>
      <c r="F541" s="35">
        <f>'240Nm 11mm 0.76m-min'!E157</f>
        <v>10</v>
      </c>
      <c r="G541" s="14" t="e">
        <f>'240Nm 11mm 0.76m-min'!F157</f>
        <v>#N/A</v>
      </c>
      <c r="H541" s="41">
        <f>'240Nm 11mm 0.76m-min'!G157</f>
        <v>12</v>
      </c>
      <c r="I541" s="24" t="str">
        <f>'240Nm 11mm 0.76m-min'!H157</f>
        <v>R</v>
      </c>
      <c r="J541" s="35">
        <f>'240Nm 11mm 0.76m-min'!I157</f>
        <v>25</v>
      </c>
      <c r="K541" s="35">
        <f>'240Nm 11mm 0.76m-min'!J157</f>
        <v>25</v>
      </c>
      <c r="L541" s="25">
        <f>'240Nm 11mm 0.76m-min'!K157</f>
        <v>17.45</v>
      </c>
      <c r="M541" s="24" t="str">
        <f>'240Nm 11mm 0.76m-min'!L157</f>
        <v>Acciaio inox</v>
      </c>
      <c r="N541" s="25">
        <f>'240Nm 11mm 0.76m-min'!M157</f>
        <v>63.23</v>
      </c>
      <c r="O541" s="37">
        <f>'240Nm 11mm 0.76m-min'!N157</f>
        <v>240</v>
      </c>
      <c r="P541" s="41">
        <f>'240Nm 11mm 0.76m-min'!O157</f>
        <v>11</v>
      </c>
      <c r="Q541" s="46">
        <f>'240Nm 11mm 0.76m-min'!P157</f>
        <v>0.76049999999999995</v>
      </c>
      <c r="R541" s="14">
        <f>'240Nm 11mm 0.76m-min'!Q157</f>
        <v>64.166666666666671</v>
      </c>
      <c r="S541" s="26">
        <f>'240Nm 11mm 0.76m-min'!R157</f>
        <v>1</v>
      </c>
      <c r="T541" s="24"/>
      <c r="U541" s="24"/>
    </row>
    <row r="542" spans="1:21" hidden="1" x14ac:dyDescent="0.25">
      <c r="A542" s="24">
        <f>'80Nm 33mm 2.28m-min'!A156</f>
        <v>1356464</v>
      </c>
      <c r="B542" s="51">
        <f>Table15[[#This Row],[Durata d''esercizio min. Doppie corse]]/(Cycle_max*60*24)</f>
        <v>26.913968253968253</v>
      </c>
      <c r="C542" s="49">
        <f>'80Nm 33mm 2.28m-min'!B156</f>
        <v>0.25900000000000001</v>
      </c>
      <c r="D542" s="24" t="str">
        <f>'80Nm 33mm 2.28m-min'!C156</f>
        <v>Tr12x3</v>
      </c>
      <c r="E542" s="24" t="str">
        <f>'80Nm 33mm 2.28m-min'!D156</f>
        <v>Tr</v>
      </c>
      <c r="F542" s="35">
        <f>'80Nm 33mm 2.28m-min'!E156</f>
        <v>12</v>
      </c>
      <c r="G542" s="14" t="e">
        <f>'80Nm 33mm 2.28m-min'!F156</f>
        <v>#N/A</v>
      </c>
      <c r="H542" s="41">
        <f>'80Nm 33mm 2.28m-min'!G156</f>
        <v>3</v>
      </c>
      <c r="I542" s="24" t="str">
        <f>'80Nm 33mm 2.28m-min'!H156</f>
        <v>R</v>
      </c>
      <c r="J542" s="35">
        <f>'80Nm 33mm 2.28m-min'!I156</f>
        <v>28</v>
      </c>
      <c r="K542" s="35">
        <f>'80Nm 33mm 2.28m-min'!J156</f>
        <v>35</v>
      </c>
      <c r="L542" s="25">
        <f>'80Nm 33mm 2.28m-min'!K156</f>
        <v>9.14</v>
      </c>
      <c r="M542" s="24" t="str">
        <f>'80Nm 33mm 2.28m-min'!L156</f>
        <v>Acciaio inox</v>
      </c>
      <c r="N542" s="25">
        <f>'80Nm 33mm 2.28m-min'!M156</f>
        <v>63.62</v>
      </c>
      <c r="O542" s="37">
        <f>'80Nm 33mm 2.28m-min'!N156</f>
        <v>80</v>
      </c>
      <c r="P542" s="41">
        <f>'80Nm 33mm 2.28m-min'!O156</f>
        <v>33</v>
      </c>
      <c r="Q542" s="46">
        <f>'80Nm 33mm 2.28m-min'!P156</f>
        <v>2.2810000000000001</v>
      </c>
      <c r="R542" s="14">
        <f>'80Nm 33mm 2.28m-min'!Q156</f>
        <v>770</v>
      </c>
      <c r="S542" s="26">
        <f>'80Nm 33mm 2.28m-min'!R156</f>
        <v>1</v>
      </c>
      <c r="T542" s="24"/>
      <c r="U542" s="24"/>
    </row>
    <row r="543" spans="1:21" hidden="1" x14ac:dyDescent="0.25">
      <c r="A543" s="24">
        <f>'120Nm 22mm 1.52m-min'!A158</f>
        <v>1356464</v>
      </c>
      <c r="B543" s="51">
        <f>Table15[[#This Row],[Durata d''esercizio min. Doppie corse]]/(Cycle_max*60*24)</f>
        <v>26.913968253968253</v>
      </c>
      <c r="C543" s="49">
        <f>'120Nm 22mm 1.52m-min'!B158</f>
        <v>0.35799999999999998</v>
      </c>
      <c r="D543" s="24" t="str">
        <f>'120Nm 22mm 1.52m-min'!C158</f>
        <v>Tr12x3</v>
      </c>
      <c r="E543" s="24" t="str">
        <f>'120Nm 22mm 1.52m-min'!D158</f>
        <v>Tr</v>
      </c>
      <c r="F543" s="35">
        <f>'120Nm 22mm 1.52m-min'!E158</f>
        <v>12</v>
      </c>
      <c r="G543" s="14" t="e">
        <f>'120Nm 22mm 1.52m-min'!F158</f>
        <v>#N/A</v>
      </c>
      <c r="H543" s="41">
        <f>'120Nm 22mm 1.52m-min'!G158</f>
        <v>3</v>
      </c>
      <c r="I543" s="24" t="str">
        <f>'120Nm 22mm 1.52m-min'!H158</f>
        <v>R</v>
      </c>
      <c r="J543" s="35">
        <f>'120Nm 22mm 1.52m-min'!I158</f>
        <v>28</v>
      </c>
      <c r="K543" s="35">
        <f>'120Nm 22mm 1.52m-min'!J158</f>
        <v>35</v>
      </c>
      <c r="L543" s="25">
        <f>'120Nm 22mm 1.52m-min'!K158</f>
        <v>9.14</v>
      </c>
      <c r="M543" s="24" t="str">
        <f>'120Nm 22mm 1.52m-min'!L158</f>
        <v>Acciaio inox</v>
      </c>
      <c r="N543" s="25">
        <f>'120Nm 22mm 1.52m-min'!M158</f>
        <v>63.62</v>
      </c>
      <c r="O543" s="37">
        <f>'120Nm 22mm 1.52m-min'!N158</f>
        <v>120</v>
      </c>
      <c r="P543" s="41">
        <f>'120Nm 22mm 1.52m-min'!O158</f>
        <v>22</v>
      </c>
      <c r="Q543" s="46">
        <f>'120Nm 22mm 1.52m-min'!P158</f>
        <v>1.5209999999999999</v>
      </c>
      <c r="R543" s="14">
        <f>'120Nm 22mm 1.52m-min'!Q158</f>
        <v>513.33333333333337</v>
      </c>
      <c r="S543" s="26">
        <f>'120Nm 22mm 1.52m-min'!R158</f>
        <v>1</v>
      </c>
      <c r="T543" s="24"/>
      <c r="U543" s="24"/>
    </row>
    <row r="544" spans="1:21" hidden="1" x14ac:dyDescent="0.25">
      <c r="A544" s="24">
        <f>'240Nm 11mm 0.76m-min'!A158</f>
        <v>1356464</v>
      </c>
      <c r="B544" s="51">
        <f>Table15[[#This Row],[Durata d''esercizio min. Doppie corse]]/(Cycle_max*60*24)</f>
        <v>26.913968253968253</v>
      </c>
      <c r="C544" s="49">
        <f>'240Nm 11mm 0.76m-min'!B158</f>
        <v>0.65700000000000003</v>
      </c>
      <c r="D544" s="24" t="str">
        <f>'240Nm 11mm 0.76m-min'!C158</f>
        <v>Tr12x3</v>
      </c>
      <c r="E544" s="24" t="str">
        <f>'240Nm 11mm 0.76m-min'!D158</f>
        <v>Tr</v>
      </c>
      <c r="F544" s="35">
        <f>'240Nm 11mm 0.76m-min'!E158</f>
        <v>12</v>
      </c>
      <c r="G544" s="14" t="e">
        <f>'240Nm 11mm 0.76m-min'!F158</f>
        <v>#N/A</v>
      </c>
      <c r="H544" s="41">
        <f>'240Nm 11mm 0.76m-min'!G158</f>
        <v>3</v>
      </c>
      <c r="I544" s="24" t="str">
        <f>'240Nm 11mm 0.76m-min'!H158</f>
        <v>R</v>
      </c>
      <c r="J544" s="35">
        <f>'240Nm 11mm 0.76m-min'!I158</f>
        <v>28</v>
      </c>
      <c r="K544" s="35">
        <f>'240Nm 11mm 0.76m-min'!J158</f>
        <v>35</v>
      </c>
      <c r="L544" s="25">
        <f>'240Nm 11mm 0.76m-min'!K158</f>
        <v>9.14</v>
      </c>
      <c r="M544" s="24" t="str">
        <f>'240Nm 11mm 0.76m-min'!L158</f>
        <v>Acciaio inox</v>
      </c>
      <c r="N544" s="25">
        <f>'240Nm 11mm 0.76m-min'!M158</f>
        <v>63.62</v>
      </c>
      <c r="O544" s="37">
        <f>'240Nm 11mm 0.76m-min'!N158</f>
        <v>240</v>
      </c>
      <c r="P544" s="41">
        <f>'240Nm 11mm 0.76m-min'!O158</f>
        <v>11</v>
      </c>
      <c r="Q544" s="46">
        <f>'240Nm 11mm 0.76m-min'!P158</f>
        <v>0.76049999999999995</v>
      </c>
      <c r="R544" s="14">
        <f>'240Nm 11mm 0.76m-min'!Q158</f>
        <v>256.66666666666669</v>
      </c>
      <c r="S544" s="26">
        <f>'240Nm 11mm 0.76m-min'!R158</f>
        <v>1</v>
      </c>
      <c r="T544" s="24"/>
      <c r="U544" s="24"/>
    </row>
    <row r="545" spans="1:21" hidden="1" x14ac:dyDescent="0.25">
      <c r="A545" s="24">
        <f>'80Nm 33mm 2.28m-min'!A157</f>
        <v>1236481</v>
      </c>
      <c r="B545" s="51">
        <f>Table15[[#This Row],[Durata d''esercizio min. Doppie corse]]/(Cycle_max*60*24)</f>
        <v>24.533353174603175</v>
      </c>
      <c r="C545" s="49">
        <f>'80Nm 33mm 2.28m-min'!B157</f>
        <v>0.318</v>
      </c>
      <c r="D545" s="24" t="str">
        <f>'80Nm 33mm 2.28m-min'!C157</f>
        <v>Tr12x6P3</v>
      </c>
      <c r="E545" s="24" t="str">
        <f>'80Nm 33mm 2.28m-min'!D157</f>
        <v>Tr</v>
      </c>
      <c r="F545" s="35">
        <f>'80Nm 33mm 2.28m-min'!E157</f>
        <v>12</v>
      </c>
      <c r="G545" s="14">
        <f>'80Nm 33mm 2.28m-min'!F157</f>
        <v>6</v>
      </c>
      <c r="H545" s="41">
        <f>'80Nm 33mm 2.28m-min'!G157</f>
        <v>3</v>
      </c>
      <c r="I545" s="24" t="str">
        <f>'80Nm 33mm 2.28m-min'!H157</f>
        <v>J</v>
      </c>
      <c r="J545" s="35">
        <f>'80Nm 33mm 2.28m-min'!I157</f>
        <v>28</v>
      </c>
      <c r="K545" s="35">
        <f>'80Nm 33mm 2.28m-min'!J157</f>
        <v>35</v>
      </c>
      <c r="L545" s="25">
        <f>'80Nm 33mm 2.28m-min'!K157</f>
        <v>13.82</v>
      </c>
      <c r="M545" s="24" t="str">
        <f>'80Nm 33mm 2.28m-min'!L157</f>
        <v>Acciaio C15</v>
      </c>
      <c r="N545" s="25">
        <f>'80Nm 33mm 2.28m-min'!M157</f>
        <v>16.7</v>
      </c>
      <c r="O545" s="37">
        <f>'80Nm 33mm 2.28m-min'!N157</f>
        <v>80</v>
      </c>
      <c r="P545" s="41">
        <f>'80Nm 33mm 2.28m-min'!O157</f>
        <v>33</v>
      </c>
      <c r="Q545" s="46">
        <f>'80Nm 33mm 2.28m-min'!P157</f>
        <v>2.2810000000000001</v>
      </c>
      <c r="R545" s="14">
        <f>'80Nm 33mm 2.28m-min'!Q157</f>
        <v>770</v>
      </c>
      <c r="S545" s="26">
        <f>'80Nm 33mm 2.28m-min'!R157</f>
        <v>1</v>
      </c>
      <c r="T545" s="24"/>
      <c r="U545" s="24"/>
    </row>
    <row r="546" spans="1:21" hidden="1" x14ac:dyDescent="0.25">
      <c r="A546" s="24">
        <f>'120Nm 22mm 1.52m-min'!A159</f>
        <v>1236481</v>
      </c>
      <c r="B546" s="51">
        <f>Table15[[#This Row],[Durata d''esercizio min. Doppie corse]]/(Cycle_max*60*24)</f>
        <v>24.533353174603175</v>
      </c>
      <c r="C546" s="49">
        <f>'120Nm 22mm 1.52m-min'!B159</f>
        <v>0.44700000000000001</v>
      </c>
      <c r="D546" s="24" t="str">
        <f>'120Nm 22mm 1.52m-min'!C159</f>
        <v>Tr12x6P3</v>
      </c>
      <c r="E546" s="24" t="str">
        <f>'120Nm 22mm 1.52m-min'!D159</f>
        <v>Tr</v>
      </c>
      <c r="F546" s="35">
        <f>'120Nm 22mm 1.52m-min'!E159</f>
        <v>12</v>
      </c>
      <c r="G546" s="14">
        <f>'120Nm 22mm 1.52m-min'!F159</f>
        <v>6</v>
      </c>
      <c r="H546" s="41">
        <f>'120Nm 22mm 1.52m-min'!G159</f>
        <v>3</v>
      </c>
      <c r="I546" s="24" t="str">
        <f>'120Nm 22mm 1.52m-min'!H159</f>
        <v>J</v>
      </c>
      <c r="J546" s="35">
        <f>'120Nm 22mm 1.52m-min'!I159</f>
        <v>28</v>
      </c>
      <c r="K546" s="35">
        <f>'120Nm 22mm 1.52m-min'!J159</f>
        <v>35</v>
      </c>
      <c r="L546" s="25">
        <f>'120Nm 22mm 1.52m-min'!K159</f>
        <v>13.82</v>
      </c>
      <c r="M546" s="24" t="str">
        <f>'120Nm 22mm 1.52m-min'!L159</f>
        <v>Acciaio C15</v>
      </c>
      <c r="N546" s="25">
        <f>'120Nm 22mm 1.52m-min'!M159</f>
        <v>16.7</v>
      </c>
      <c r="O546" s="37">
        <f>'120Nm 22mm 1.52m-min'!N159</f>
        <v>120</v>
      </c>
      <c r="P546" s="41">
        <f>'120Nm 22mm 1.52m-min'!O159</f>
        <v>22</v>
      </c>
      <c r="Q546" s="46">
        <f>'120Nm 22mm 1.52m-min'!P159</f>
        <v>1.5209999999999999</v>
      </c>
      <c r="R546" s="14">
        <f>'120Nm 22mm 1.52m-min'!Q159</f>
        <v>513.33333333333337</v>
      </c>
      <c r="S546" s="26">
        <f>'120Nm 22mm 1.52m-min'!R159</f>
        <v>1</v>
      </c>
      <c r="T546" s="24"/>
      <c r="U546" s="24"/>
    </row>
    <row r="547" spans="1:21" hidden="1" x14ac:dyDescent="0.25">
      <c r="A547" s="24">
        <f>'240Nm 11mm 0.76m-min'!A159</f>
        <v>1236481</v>
      </c>
      <c r="B547" s="51">
        <f>Table15[[#This Row],[Durata d''esercizio min. Doppie corse]]/(Cycle_max*60*24)</f>
        <v>24.533353174603175</v>
      </c>
      <c r="C547" s="49">
        <f>'240Nm 11mm 0.76m-min'!B159</f>
        <v>0.83399999999999996</v>
      </c>
      <c r="D547" s="24" t="str">
        <f>'240Nm 11mm 0.76m-min'!C159</f>
        <v>Tr12x6P3</v>
      </c>
      <c r="E547" s="24" t="str">
        <f>'240Nm 11mm 0.76m-min'!D159</f>
        <v>Tr</v>
      </c>
      <c r="F547" s="35">
        <f>'240Nm 11mm 0.76m-min'!E159</f>
        <v>12</v>
      </c>
      <c r="G547" s="14">
        <f>'240Nm 11mm 0.76m-min'!F159</f>
        <v>6</v>
      </c>
      <c r="H547" s="41">
        <f>'240Nm 11mm 0.76m-min'!G159</f>
        <v>3</v>
      </c>
      <c r="I547" s="24" t="str">
        <f>'240Nm 11mm 0.76m-min'!H159</f>
        <v>J</v>
      </c>
      <c r="J547" s="35">
        <f>'240Nm 11mm 0.76m-min'!I159</f>
        <v>28</v>
      </c>
      <c r="K547" s="35">
        <f>'240Nm 11mm 0.76m-min'!J159</f>
        <v>35</v>
      </c>
      <c r="L547" s="25">
        <f>'240Nm 11mm 0.76m-min'!K159</f>
        <v>13.82</v>
      </c>
      <c r="M547" s="24" t="str">
        <f>'240Nm 11mm 0.76m-min'!L159</f>
        <v>Acciaio C15</v>
      </c>
      <c r="N547" s="25">
        <f>'240Nm 11mm 0.76m-min'!M159</f>
        <v>16.7</v>
      </c>
      <c r="O547" s="37">
        <f>'240Nm 11mm 0.76m-min'!N159</f>
        <v>240</v>
      </c>
      <c r="P547" s="41">
        <f>'240Nm 11mm 0.76m-min'!O159</f>
        <v>11</v>
      </c>
      <c r="Q547" s="46">
        <f>'240Nm 11mm 0.76m-min'!P159</f>
        <v>0.76049999999999995</v>
      </c>
      <c r="R547" s="14">
        <f>'240Nm 11mm 0.76m-min'!Q159</f>
        <v>256.66666666666669</v>
      </c>
      <c r="S547" s="26">
        <f>'240Nm 11mm 0.76m-min'!R159</f>
        <v>1</v>
      </c>
      <c r="T547" s="24"/>
      <c r="U547" s="24"/>
    </row>
    <row r="548" spans="1:21" hidden="1" x14ac:dyDescent="0.25">
      <c r="A548" s="24">
        <f>'80Nm 33mm 2.28m-min'!A158</f>
        <v>1177601</v>
      </c>
      <c r="B548" s="51">
        <f>Table15[[#This Row],[Durata d''esercizio min. Doppie corse]]/(Cycle_max*60*24)</f>
        <v>23.365099206349207</v>
      </c>
      <c r="C548" s="49">
        <f>'80Nm 33mm 2.28m-min'!B158</f>
        <v>0.318</v>
      </c>
      <c r="D548" s="24" t="str">
        <f>'80Nm 33mm 2.28m-min'!C158</f>
        <v>Tr12x6P3</v>
      </c>
      <c r="E548" s="24" t="str">
        <f>'80Nm 33mm 2.28m-min'!D158</f>
        <v>Tr</v>
      </c>
      <c r="F548" s="35">
        <f>'80Nm 33mm 2.28m-min'!E158</f>
        <v>12</v>
      </c>
      <c r="G548" s="14">
        <f>'80Nm 33mm 2.28m-min'!F158</f>
        <v>6</v>
      </c>
      <c r="H548" s="41">
        <f>'80Nm 33mm 2.28m-min'!G158</f>
        <v>3</v>
      </c>
      <c r="I548" s="24" t="str">
        <f>'80Nm 33mm 2.28m-min'!H158</f>
        <v>W300</v>
      </c>
      <c r="J548" s="35">
        <f>'80Nm 33mm 2.28m-min'!I158</f>
        <v>28</v>
      </c>
      <c r="K548" s="35">
        <f>'80Nm 33mm 2.28m-min'!J158</f>
        <v>35</v>
      </c>
      <c r="L548" s="25">
        <f>'80Nm 33mm 2.28m-min'!K158</f>
        <v>16.920000000000002</v>
      </c>
      <c r="M548" s="24" t="str">
        <f>'80Nm 33mm 2.28m-min'!L158</f>
        <v>Acciaio C15</v>
      </c>
      <c r="N548" s="25">
        <f>'80Nm 33mm 2.28m-min'!M158</f>
        <v>16.7</v>
      </c>
      <c r="O548" s="37">
        <f>'80Nm 33mm 2.28m-min'!N158</f>
        <v>80</v>
      </c>
      <c r="P548" s="41">
        <f>'80Nm 33mm 2.28m-min'!O158</f>
        <v>33</v>
      </c>
      <c r="Q548" s="46">
        <f>'80Nm 33mm 2.28m-min'!P158</f>
        <v>2.2810000000000001</v>
      </c>
      <c r="R548" s="14">
        <f>'80Nm 33mm 2.28m-min'!Q158</f>
        <v>770</v>
      </c>
      <c r="S548" s="26">
        <f>'80Nm 33mm 2.28m-min'!R158</f>
        <v>1</v>
      </c>
      <c r="T548" s="24"/>
      <c r="U548" s="24"/>
    </row>
    <row r="549" spans="1:21" hidden="1" x14ac:dyDescent="0.25">
      <c r="A549" s="24">
        <f>'120Nm 22mm 1.52m-min'!A160</f>
        <v>1177601</v>
      </c>
      <c r="B549" s="51">
        <f>Table15[[#This Row],[Durata d''esercizio min. Doppie corse]]/(Cycle_max*60*24)</f>
        <v>23.365099206349207</v>
      </c>
      <c r="C549" s="49">
        <f>'120Nm 22mm 1.52m-min'!B160</f>
        <v>0.44700000000000001</v>
      </c>
      <c r="D549" s="24" t="str">
        <f>'120Nm 22mm 1.52m-min'!C160</f>
        <v>Tr12x6P3</v>
      </c>
      <c r="E549" s="24" t="str">
        <f>'120Nm 22mm 1.52m-min'!D160</f>
        <v>Tr</v>
      </c>
      <c r="F549" s="35">
        <f>'120Nm 22mm 1.52m-min'!E160</f>
        <v>12</v>
      </c>
      <c r="G549" s="14">
        <f>'120Nm 22mm 1.52m-min'!F160</f>
        <v>6</v>
      </c>
      <c r="H549" s="41">
        <f>'120Nm 22mm 1.52m-min'!G160</f>
        <v>3</v>
      </c>
      <c r="I549" s="24" t="str">
        <f>'120Nm 22mm 1.52m-min'!H160</f>
        <v>W300</v>
      </c>
      <c r="J549" s="35">
        <f>'120Nm 22mm 1.52m-min'!I160</f>
        <v>28</v>
      </c>
      <c r="K549" s="35">
        <f>'120Nm 22mm 1.52m-min'!J160</f>
        <v>35</v>
      </c>
      <c r="L549" s="25">
        <f>'120Nm 22mm 1.52m-min'!K160</f>
        <v>16.920000000000002</v>
      </c>
      <c r="M549" s="24" t="str">
        <f>'120Nm 22mm 1.52m-min'!L160</f>
        <v>Acciaio C15</v>
      </c>
      <c r="N549" s="25">
        <f>'120Nm 22mm 1.52m-min'!M160</f>
        <v>16.7</v>
      </c>
      <c r="O549" s="37">
        <f>'120Nm 22mm 1.52m-min'!N160</f>
        <v>120</v>
      </c>
      <c r="P549" s="41">
        <f>'120Nm 22mm 1.52m-min'!O160</f>
        <v>22</v>
      </c>
      <c r="Q549" s="46">
        <f>'120Nm 22mm 1.52m-min'!P160</f>
        <v>1.5209999999999999</v>
      </c>
      <c r="R549" s="14">
        <f>'120Nm 22mm 1.52m-min'!Q160</f>
        <v>513.33333333333337</v>
      </c>
      <c r="S549" s="26">
        <f>'120Nm 22mm 1.52m-min'!R160</f>
        <v>1</v>
      </c>
      <c r="T549" s="24"/>
      <c r="U549" s="24"/>
    </row>
    <row r="550" spans="1:21" hidden="1" x14ac:dyDescent="0.25">
      <c r="A550" s="24">
        <f>'240Nm 11mm 0.76m-min'!A160</f>
        <v>1177601</v>
      </c>
      <c r="B550" s="51">
        <f>Table15[[#This Row],[Durata d''esercizio min. Doppie corse]]/(Cycle_max*60*24)</f>
        <v>23.365099206349207</v>
      </c>
      <c r="C550" s="49">
        <f>'240Nm 11mm 0.76m-min'!B160</f>
        <v>0.83399999999999996</v>
      </c>
      <c r="D550" s="24" t="str">
        <f>'240Nm 11mm 0.76m-min'!C160</f>
        <v>Tr12x6P3</v>
      </c>
      <c r="E550" s="24" t="str">
        <f>'240Nm 11mm 0.76m-min'!D160</f>
        <v>Tr</v>
      </c>
      <c r="F550" s="35">
        <f>'240Nm 11mm 0.76m-min'!E160</f>
        <v>12</v>
      </c>
      <c r="G550" s="14">
        <f>'240Nm 11mm 0.76m-min'!F160</f>
        <v>6</v>
      </c>
      <c r="H550" s="41">
        <f>'240Nm 11mm 0.76m-min'!G160</f>
        <v>3</v>
      </c>
      <c r="I550" s="24" t="str">
        <f>'240Nm 11mm 0.76m-min'!H160</f>
        <v>W300</v>
      </c>
      <c r="J550" s="35">
        <f>'240Nm 11mm 0.76m-min'!I160</f>
        <v>28</v>
      </c>
      <c r="K550" s="35">
        <f>'240Nm 11mm 0.76m-min'!J160</f>
        <v>35</v>
      </c>
      <c r="L550" s="25">
        <f>'240Nm 11mm 0.76m-min'!K160</f>
        <v>16.920000000000002</v>
      </c>
      <c r="M550" s="24" t="str">
        <f>'240Nm 11mm 0.76m-min'!L160</f>
        <v>Acciaio C15</v>
      </c>
      <c r="N550" s="25">
        <f>'240Nm 11mm 0.76m-min'!M160</f>
        <v>16.7</v>
      </c>
      <c r="O550" s="37">
        <f>'240Nm 11mm 0.76m-min'!N160</f>
        <v>240</v>
      </c>
      <c r="P550" s="41">
        <f>'240Nm 11mm 0.76m-min'!O160</f>
        <v>11</v>
      </c>
      <c r="Q550" s="46">
        <f>'240Nm 11mm 0.76m-min'!P160</f>
        <v>0.76049999999999995</v>
      </c>
      <c r="R550" s="14">
        <f>'240Nm 11mm 0.76m-min'!Q160</f>
        <v>256.66666666666669</v>
      </c>
      <c r="S550" s="26">
        <f>'240Nm 11mm 0.76m-min'!R160</f>
        <v>1</v>
      </c>
      <c r="T550" s="24"/>
      <c r="U550" s="24"/>
    </row>
    <row r="551" spans="1:21" hidden="1" x14ac:dyDescent="0.25">
      <c r="A551" s="24">
        <f>'80Nm 33mm 2.28m-min'!A159</f>
        <v>1165245</v>
      </c>
      <c r="B551" s="51">
        <f>Table15[[#This Row],[Durata d''esercizio min. Doppie corse]]/(Cycle_max*60*24)</f>
        <v>23.119940476190475</v>
      </c>
      <c r="C551" s="49">
        <f>'80Nm 33mm 2.28m-min'!B159</f>
        <v>0.33400000000000002</v>
      </c>
      <c r="D551" s="24" t="str">
        <f>'80Nm 33mm 2.28m-min'!C159</f>
        <v>Ds8x10</v>
      </c>
      <c r="E551" s="24" t="str">
        <f>'80Nm 33mm 2.28m-min'!D159</f>
        <v>Ds</v>
      </c>
      <c r="F551" s="35">
        <f>'80Nm 33mm 2.28m-min'!E159</f>
        <v>8</v>
      </c>
      <c r="G551" s="14" t="e">
        <f>'80Nm 33mm 2.28m-min'!F159</f>
        <v>#N/A</v>
      </c>
      <c r="H551" s="41">
        <f>'80Nm 33mm 2.28m-min'!G159</f>
        <v>10</v>
      </c>
      <c r="I551" s="24" t="str">
        <f>'80Nm 33mm 2.28m-min'!H159</f>
        <v>J</v>
      </c>
      <c r="J551" s="35">
        <f>'80Nm 33mm 2.28m-min'!I159</f>
        <v>20</v>
      </c>
      <c r="K551" s="35">
        <f>'80Nm 33mm 2.28m-min'!J159</f>
        <v>20</v>
      </c>
      <c r="L551" s="25">
        <f>'80Nm 33mm 2.28m-min'!K159</f>
        <v>19.91</v>
      </c>
      <c r="M551" s="24" t="str">
        <f>'80Nm 33mm 2.28m-min'!L159</f>
        <v>Acciaio inox</v>
      </c>
      <c r="N551" s="25">
        <f>'80Nm 33mm 2.28m-min'!M159</f>
        <v>60.98</v>
      </c>
      <c r="O551" s="37">
        <f>'80Nm 33mm 2.28m-min'!N159</f>
        <v>80</v>
      </c>
      <c r="P551" s="41">
        <f>'80Nm 33mm 2.28m-min'!O159</f>
        <v>33</v>
      </c>
      <c r="Q551" s="46">
        <f>'80Nm 33mm 2.28m-min'!P159</f>
        <v>2.2810000000000001</v>
      </c>
      <c r="R551" s="14">
        <f>'80Nm 33mm 2.28m-min'!Q159</f>
        <v>231</v>
      </c>
      <c r="S551" s="26">
        <f>'80Nm 33mm 2.28m-min'!R159</f>
        <v>1</v>
      </c>
      <c r="T551" s="24"/>
      <c r="U551" s="24"/>
    </row>
    <row r="552" spans="1:21" hidden="1" x14ac:dyDescent="0.25">
      <c r="A552" s="24">
        <f>'80Nm 33mm 2.28m-min'!A160</f>
        <v>1165245</v>
      </c>
      <c r="B552" s="51">
        <f>Table15[[#This Row],[Durata d''esercizio min. Doppie corse]]/(Cycle_max*60*24)</f>
        <v>23.119940476190475</v>
      </c>
      <c r="C552" s="49">
        <f>'80Nm 33mm 2.28m-min'!B160</f>
        <v>0.44500000000000001</v>
      </c>
      <c r="D552" s="24" t="str">
        <f>'80Nm 33mm 2.28m-min'!C160</f>
        <v>Ds8x15</v>
      </c>
      <c r="E552" s="24" t="str">
        <f>'80Nm 33mm 2.28m-min'!D160</f>
        <v>Ds</v>
      </c>
      <c r="F552" s="35">
        <f>'80Nm 33mm 2.28m-min'!E160</f>
        <v>8</v>
      </c>
      <c r="G552" s="14" t="e">
        <f>'80Nm 33mm 2.28m-min'!F160</f>
        <v>#N/A</v>
      </c>
      <c r="H552" s="41">
        <f>'80Nm 33mm 2.28m-min'!G160</f>
        <v>15</v>
      </c>
      <c r="I552" s="24" t="str">
        <f>'80Nm 33mm 2.28m-min'!H160</f>
        <v>J</v>
      </c>
      <c r="J552" s="35">
        <f>'80Nm 33mm 2.28m-min'!I160</f>
        <v>20</v>
      </c>
      <c r="K552" s="35">
        <f>'80Nm 33mm 2.28m-min'!J160</f>
        <v>20</v>
      </c>
      <c r="L552" s="25">
        <f>'80Nm 33mm 2.28m-min'!K160</f>
        <v>19.91</v>
      </c>
      <c r="M552" s="24" t="str">
        <f>'80Nm 33mm 2.28m-min'!L160</f>
        <v>Acciaio inox</v>
      </c>
      <c r="N552" s="25">
        <f>'80Nm 33mm 2.28m-min'!M160</f>
        <v>60.98</v>
      </c>
      <c r="O552" s="37">
        <f>'80Nm 33mm 2.28m-min'!N160</f>
        <v>80</v>
      </c>
      <c r="P552" s="41">
        <f>'80Nm 33mm 2.28m-min'!O160</f>
        <v>33</v>
      </c>
      <c r="Q552" s="46">
        <f>'80Nm 33mm 2.28m-min'!P160</f>
        <v>2.2810000000000001</v>
      </c>
      <c r="R552" s="14">
        <f>'80Nm 33mm 2.28m-min'!Q160</f>
        <v>154</v>
      </c>
      <c r="S552" s="26">
        <f>'80Nm 33mm 2.28m-min'!R160</f>
        <v>1</v>
      </c>
      <c r="T552" s="24"/>
      <c r="U552" s="24"/>
    </row>
    <row r="553" spans="1:21" hidden="1" x14ac:dyDescent="0.25">
      <c r="A553" s="24">
        <f>'120Nm 22mm 1.52m-min'!A161</f>
        <v>1165245</v>
      </c>
      <c r="B553" s="51">
        <f>Table15[[#This Row],[Durata d''esercizio min. Doppie corse]]/(Cycle_max*60*24)</f>
        <v>23.119940476190475</v>
      </c>
      <c r="C553" s="49">
        <f>'120Nm 22mm 1.52m-min'!B161</f>
        <v>0.63800000000000001</v>
      </c>
      <c r="D553" s="24" t="str">
        <f>'120Nm 22mm 1.52m-min'!C161</f>
        <v>Ds8x15</v>
      </c>
      <c r="E553" s="24" t="str">
        <f>'120Nm 22mm 1.52m-min'!D161</f>
        <v>Ds</v>
      </c>
      <c r="F553" s="35">
        <f>'120Nm 22mm 1.52m-min'!E161</f>
        <v>8</v>
      </c>
      <c r="G553" s="14" t="e">
        <f>'120Nm 22mm 1.52m-min'!F161</f>
        <v>#N/A</v>
      </c>
      <c r="H553" s="41">
        <f>'120Nm 22mm 1.52m-min'!G161</f>
        <v>15</v>
      </c>
      <c r="I553" s="24" t="str">
        <f>'120Nm 22mm 1.52m-min'!H161</f>
        <v>J</v>
      </c>
      <c r="J553" s="35">
        <f>'120Nm 22mm 1.52m-min'!I161</f>
        <v>20</v>
      </c>
      <c r="K553" s="35">
        <f>'120Nm 22mm 1.52m-min'!J161</f>
        <v>20</v>
      </c>
      <c r="L553" s="25">
        <f>'120Nm 22mm 1.52m-min'!K161</f>
        <v>19.91</v>
      </c>
      <c r="M553" s="24" t="str">
        <f>'120Nm 22mm 1.52m-min'!L161</f>
        <v>Acciaio inox</v>
      </c>
      <c r="N553" s="25">
        <f>'120Nm 22mm 1.52m-min'!M161</f>
        <v>60.98</v>
      </c>
      <c r="O553" s="37">
        <f>'120Nm 22mm 1.52m-min'!N161</f>
        <v>120</v>
      </c>
      <c r="P553" s="41">
        <f>'120Nm 22mm 1.52m-min'!O161</f>
        <v>22</v>
      </c>
      <c r="Q553" s="46">
        <f>'120Nm 22mm 1.52m-min'!P161</f>
        <v>1.5209999999999999</v>
      </c>
      <c r="R553" s="14">
        <f>'120Nm 22mm 1.52m-min'!Q161</f>
        <v>102.66666666666667</v>
      </c>
      <c r="S553" s="26">
        <f>'120Nm 22mm 1.52m-min'!R161</f>
        <v>1</v>
      </c>
      <c r="T553" s="24"/>
      <c r="U553" s="24"/>
    </row>
    <row r="554" spans="1:21" hidden="1" x14ac:dyDescent="0.25">
      <c r="A554" s="24">
        <f>'120Nm 22mm 1.52m-min'!A162</f>
        <v>1165245</v>
      </c>
      <c r="B554" s="51">
        <f>Table15[[#This Row],[Durata d''esercizio min. Doppie corse]]/(Cycle_max*60*24)</f>
        <v>23.119940476190475</v>
      </c>
      <c r="C554" s="49">
        <f>'120Nm 22mm 1.52m-min'!B162</f>
        <v>0.47199999999999998</v>
      </c>
      <c r="D554" s="24" t="str">
        <f>'120Nm 22mm 1.52m-min'!C162</f>
        <v>Ds8x10</v>
      </c>
      <c r="E554" s="24" t="str">
        <f>'120Nm 22mm 1.52m-min'!D162</f>
        <v>Ds</v>
      </c>
      <c r="F554" s="35">
        <f>'120Nm 22mm 1.52m-min'!E162</f>
        <v>8</v>
      </c>
      <c r="G554" s="14" t="e">
        <f>'120Nm 22mm 1.52m-min'!F162</f>
        <v>#N/A</v>
      </c>
      <c r="H554" s="41">
        <f>'120Nm 22mm 1.52m-min'!G162</f>
        <v>10</v>
      </c>
      <c r="I554" s="24" t="str">
        <f>'120Nm 22mm 1.52m-min'!H162</f>
        <v>J</v>
      </c>
      <c r="J554" s="35">
        <f>'120Nm 22mm 1.52m-min'!I162</f>
        <v>20</v>
      </c>
      <c r="K554" s="35">
        <f>'120Nm 22mm 1.52m-min'!J162</f>
        <v>20</v>
      </c>
      <c r="L554" s="25">
        <f>'120Nm 22mm 1.52m-min'!K162</f>
        <v>19.91</v>
      </c>
      <c r="M554" s="24" t="str">
        <f>'120Nm 22mm 1.52m-min'!L162</f>
        <v>Acciaio inox</v>
      </c>
      <c r="N554" s="25">
        <f>'120Nm 22mm 1.52m-min'!M162</f>
        <v>60.98</v>
      </c>
      <c r="O554" s="37">
        <f>'120Nm 22mm 1.52m-min'!N162</f>
        <v>120</v>
      </c>
      <c r="P554" s="41">
        <f>'120Nm 22mm 1.52m-min'!O162</f>
        <v>22</v>
      </c>
      <c r="Q554" s="46">
        <f>'120Nm 22mm 1.52m-min'!P162</f>
        <v>1.5209999999999999</v>
      </c>
      <c r="R554" s="14">
        <f>'120Nm 22mm 1.52m-min'!Q162</f>
        <v>154</v>
      </c>
      <c r="S554" s="26">
        <f>'120Nm 22mm 1.52m-min'!R162</f>
        <v>1</v>
      </c>
      <c r="T554" s="24"/>
      <c r="U554" s="24"/>
    </row>
    <row r="555" spans="1:21" hidden="1" x14ac:dyDescent="0.25">
      <c r="A555" s="24">
        <f>'240Nm 11mm 0.76m-min'!A161</f>
        <v>1165245</v>
      </c>
      <c r="B555" s="51">
        <f>Table15[[#This Row],[Durata d''esercizio min. Doppie corse]]/(Cycle_max*60*24)</f>
        <v>23.119940476190475</v>
      </c>
      <c r="C555" s="49">
        <f>'240Nm 11mm 0.76m-min'!B161</f>
        <v>1.2150000000000001</v>
      </c>
      <c r="D555" s="24" t="str">
        <f>'240Nm 11mm 0.76m-min'!C161</f>
        <v>Ds8x15</v>
      </c>
      <c r="E555" s="24" t="str">
        <f>'240Nm 11mm 0.76m-min'!D161</f>
        <v>Ds</v>
      </c>
      <c r="F555" s="35">
        <f>'240Nm 11mm 0.76m-min'!E161</f>
        <v>8</v>
      </c>
      <c r="G555" s="14" t="e">
        <f>'240Nm 11mm 0.76m-min'!F161</f>
        <v>#N/A</v>
      </c>
      <c r="H555" s="41">
        <f>'240Nm 11mm 0.76m-min'!G161</f>
        <v>15</v>
      </c>
      <c r="I555" s="24" t="str">
        <f>'240Nm 11mm 0.76m-min'!H161</f>
        <v>J</v>
      </c>
      <c r="J555" s="35">
        <f>'240Nm 11mm 0.76m-min'!I161</f>
        <v>20</v>
      </c>
      <c r="K555" s="35">
        <f>'240Nm 11mm 0.76m-min'!J161</f>
        <v>20</v>
      </c>
      <c r="L555" s="25">
        <f>'240Nm 11mm 0.76m-min'!K161</f>
        <v>19.91</v>
      </c>
      <c r="M555" s="24" t="str">
        <f>'240Nm 11mm 0.76m-min'!L161</f>
        <v>Acciaio inox</v>
      </c>
      <c r="N555" s="25">
        <f>'240Nm 11mm 0.76m-min'!M161</f>
        <v>60.98</v>
      </c>
      <c r="O555" s="37">
        <f>'240Nm 11mm 0.76m-min'!N161</f>
        <v>240</v>
      </c>
      <c r="P555" s="41">
        <f>'240Nm 11mm 0.76m-min'!O161</f>
        <v>11</v>
      </c>
      <c r="Q555" s="46">
        <f>'240Nm 11mm 0.76m-min'!P161</f>
        <v>0.76049999999999995</v>
      </c>
      <c r="R555" s="14">
        <f>'240Nm 11mm 0.76m-min'!Q161</f>
        <v>51.333333333333336</v>
      </c>
      <c r="S555" s="26">
        <f>'240Nm 11mm 0.76m-min'!R161</f>
        <v>1</v>
      </c>
      <c r="T555" s="24"/>
      <c r="U555" s="24"/>
    </row>
    <row r="556" spans="1:21" hidden="1" x14ac:dyDescent="0.25">
      <c r="A556" s="24">
        <f>'240Nm 11mm 0.76m-min'!A162</f>
        <v>1165245</v>
      </c>
      <c r="B556" s="51">
        <f>Table15[[#This Row],[Durata d''esercizio min. Doppie corse]]/(Cycle_max*60*24)</f>
        <v>23.119940476190475</v>
      </c>
      <c r="C556" s="49">
        <f>'240Nm 11mm 0.76m-min'!B162</f>
        <v>0.88300000000000001</v>
      </c>
      <c r="D556" s="24" t="str">
        <f>'240Nm 11mm 0.76m-min'!C162</f>
        <v>Ds8x10</v>
      </c>
      <c r="E556" s="24" t="str">
        <f>'240Nm 11mm 0.76m-min'!D162</f>
        <v>Ds</v>
      </c>
      <c r="F556" s="35">
        <f>'240Nm 11mm 0.76m-min'!E162</f>
        <v>8</v>
      </c>
      <c r="G556" s="14" t="e">
        <f>'240Nm 11mm 0.76m-min'!F162</f>
        <v>#N/A</v>
      </c>
      <c r="H556" s="41">
        <f>'240Nm 11mm 0.76m-min'!G162</f>
        <v>10</v>
      </c>
      <c r="I556" s="24" t="str">
        <f>'240Nm 11mm 0.76m-min'!H162</f>
        <v>J</v>
      </c>
      <c r="J556" s="35">
        <f>'240Nm 11mm 0.76m-min'!I162</f>
        <v>20</v>
      </c>
      <c r="K556" s="35">
        <f>'240Nm 11mm 0.76m-min'!J162</f>
        <v>20</v>
      </c>
      <c r="L556" s="25">
        <f>'240Nm 11mm 0.76m-min'!K162</f>
        <v>19.91</v>
      </c>
      <c r="M556" s="24" t="str">
        <f>'240Nm 11mm 0.76m-min'!L162</f>
        <v>Acciaio inox</v>
      </c>
      <c r="N556" s="25">
        <f>'240Nm 11mm 0.76m-min'!M162</f>
        <v>60.98</v>
      </c>
      <c r="O556" s="37">
        <f>'240Nm 11mm 0.76m-min'!N162</f>
        <v>240</v>
      </c>
      <c r="P556" s="41">
        <f>'240Nm 11mm 0.76m-min'!O162</f>
        <v>11</v>
      </c>
      <c r="Q556" s="46">
        <f>'240Nm 11mm 0.76m-min'!P162</f>
        <v>0.76049999999999995</v>
      </c>
      <c r="R556" s="14">
        <f>'240Nm 11mm 0.76m-min'!Q162</f>
        <v>77</v>
      </c>
      <c r="S556" s="26">
        <f>'240Nm 11mm 0.76m-min'!R162</f>
        <v>1</v>
      </c>
      <c r="T556" s="24"/>
      <c r="U556" s="24"/>
    </row>
    <row r="557" spans="1:21" hidden="1" x14ac:dyDescent="0.25">
      <c r="A557" s="24">
        <f>'80Nm 33mm 2.28m-min'!A161</f>
        <v>1150215</v>
      </c>
      <c r="B557" s="51">
        <f>Table15[[#This Row],[Durata d''esercizio min. Doppie corse]]/(Cycle_max*60*24)</f>
        <v>22.821726190476191</v>
      </c>
      <c r="C557" s="49">
        <f>'80Nm 33mm 2.28m-min'!B161</f>
        <v>0.318</v>
      </c>
      <c r="D557" s="24" t="str">
        <f>'80Nm 33mm 2.28m-min'!C161</f>
        <v>Tr12x6P3</v>
      </c>
      <c r="E557" s="24" t="str">
        <f>'80Nm 33mm 2.28m-min'!D161</f>
        <v>Tr</v>
      </c>
      <c r="F557" s="35">
        <f>'80Nm 33mm 2.28m-min'!E161</f>
        <v>12</v>
      </c>
      <c r="G557" s="14">
        <f>'80Nm 33mm 2.28m-min'!F161</f>
        <v>6</v>
      </c>
      <c r="H557" s="41">
        <f>'80Nm 33mm 2.28m-min'!G161</f>
        <v>3</v>
      </c>
      <c r="I557" s="24" t="str">
        <f>'80Nm 33mm 2.28m-min'!H161</f>
        <v>R</v>
      </c>
      <c r="J557" s="35">
        <f>'80Nm 33mm 2.28m-min'!I161</f>
        <v>28</v>
      </c>
      <c r="K557" s="35">
        <f>'80Nm 33mm 2.28m-min'!J161</f>
        <v>35</v>
      </c>
      <c r="L557" s="25">
        <f>'80Nm 33mm 2.28m-min'!K161</f>
        <v>11.76</v>
      </c>
      <c r="M557" s="24" t="str">
        <f>'80Nm 33mm 2.28m-min'!L161</f>
        <v>Acciaio C15</v>
      </c>
      <c r="N557" s="25">
        <f>'80Nm 33mm 2.28m-min'!M161</f>
        <v>16.7</v>
      </c>
      <c r="O557" s="37">
        <f>'80Nm 33mm 2.28m-min'!N161</f>
        <v>80</v>
      </c>
      <c r="P557" s="41">
        <f>'80Nm 33mm 2.28m-min'!O161</f>
        <v>33</v>
      </c>
      <c r="Q557" s="46">
        <f>'80Nm 33mm 2.28m-min'!P161</f>
        <v>2.2810000000000001</v>
      </c>
      <c r="R557" s="14">
        <f>'80Nm 33mm 2.28m-min'!Q161</f>
        <v>770</v>
      </c>
      <c r="S557" s="26">
        <f>'80Nm 33mm 2.28m-min'!R161</f>
        <v>1</v>
      </c>
      <c r="T557" s="24"/>
      <c r="U557" s="24"/>
    </row>
    <row r="558" spans="1:21" hidden="1" x14ac:dyDescent="0.25">
      <c r="A558" s="24">
        <f>'120Nm 22mm 1.52m-min'!A163</f>
        <v>1150215</v>
      </c>
      <c r="B558" s="51">
        <f>Table15[[#This Row],[Durata d''esercizio min. Doppie corse]]/(Cycle_max*60*24)</f>
        <v>22.821726190476191</v>
      </c>
      <c r="C558" s="49">
        <f>'120Nm 22mm 1.52m-min'!B163</f>
        <v>0.44700000000000001</v>
      </c>
      <c r="D558" s="24" t="str">
        <f>'120Nm 22mm 1.52m-min'!C163</f>
        <v>Tr12x6P3</v>
      </c>
      <c r="E558" s="24" t="str">
        <f>'120Nm 22mm 1.52m-min'!D163</f>
        <v>Tr</v>
      </c>
      <c r="F558" s="35">
        <f>'120Nm 22mm 1.52m-min'!E163</f>
        <v>12</v>
      </c>
      <c r="G558" s="14">
        <f>'120Nm 22mm 1.52m-min'!F163</f>
        <v>6</v>
      </c>
      <c r="H558" s="41">
        <f>'120Nm 22mm 1.52m-min'!G163</f>
        <v>3</v>
      </c>
      <c r="I558" s="24" t="str">
        <f>'120Nm 22mm 1.52m-min'!H163</f>
        <v>R</v>
      </c>
      <c r="J558" s="35">
        <f>'120Nm 22mm 1.52m-min'!I163</f>
        <v>28</v>
      </c>
      <c r="K558" s="35">
        <f>'120Nm 22mm 1.52m-min'!J163</f>
        <v>35</v>
      </c>
      <c r="L558" s="25">
        <f>'120Nm 22mm 1.52m-min'!K163</f>
        <v>11.76</v>
      </c>
      <c r="M558" s="24" t="str">
        <f>'120Nm 22mm 1.52m-min'!L163</f>
        <v>Acciaio C15</v>
      </c>
      <c r="N558" s="25">
        <f>'120Nm 22mm 1.52m-min'!M163</f>
        <v>16.7</v>
      </c>
      <c r="O558" s="37">
        <f>'120Nm 22mm 1.52m-min'!N163</f>
        <v>120</v>
      </c>
      <c r="P558" s="41">
        <f>'120Nm 22mm 1.52m-min'!O163</f>
        <v>22</v>
      </c>
      <c r="Q558" s="46">
        <f>'120Nm 22mm 1.52m-min'!P163</f>
        <v>1.5209999999999999</v>
      </c>
      <c r="R558" s="14">
        <f>'120Nm 22mm 1.52m-min'!Q163</f>
        <v>513.33333333333337</v>
      </c>
      <c r="S558" s="26">
        <f>'120Nm 22mm 1.52m-min'!R163</f>
        <v>1</v>
      </c>
      <c r="T558" s="24"/>
      <c r="U558" s="24"/>
    </row>
    <row r="559" spans="1:21" hidden="1" x14ac:dyDescent="0.25">
      <c r="A559" s="24">
        <f>'240Nm 11mm 0.76m-min'!A163</f>
        <v>1150215</v>
      </c>
      <c r="B559" s="51">
        <f>Table15[[#This Row],[Durata d''esercizio min. Doppie corse]]/(Cycle_max*60*24)</f>
        <v>22.821726190476191</v>
      </c>
      <c r="C559" s="49">
        <f>'240Nm 11mm 0.76m-min'!B163</f>
        <v>0.83399999999999996</v>
      </c>
      <c r="D559" s="24" t="str">
        <f>'240Nm 11mm 0.76m-min'!C163</f>
        <v>Tr12x6P3</v>
      </c>
      <c r="E559" s="24" t="str">
        <f>'240Nm 11mm 0.76m-min'!D163</f>
        <v>Tr</v>
      </c>
      <c r="F559" s="35">
        <f>'240Nm 11mm 0.76m-min'!E163</f>
        <v>12</v>
      </c>
      <c r="G559" s="14">
        <f>'240Nm 11mm 0.76m-min'!F163</f>
        <v>6</v>
      </c>
      <c r="H559" s="41">
        <f>'240Nm 11mm 0.76m-min'!G163</f>
        <v>3</v>
      </c>
      <c r="I559" s="24" t="str">
        <f>'240Nm 11mm 0.76m-min'!H163</f>
        <v>R</v>
      </c>
      <c r="J559" s="35">
        <f>'240Nm 11mm 0.76m-min'!I163</f>
        <v>28</v>
      </c>
      <c r="K559" s="35">
        <f>'240Nm 11mm 0.76m-min'!J163</f>
        <v>35</v>
      </c>
      <c r="L559" s="25">
        <f>'240Nm 11mm 0.76m-min'!K163</f>
        <v>11.76</v>
      </c>
      <c r="M559" s="24" t="str">
        <f>'240Nm 11mm 0.76m-min'!L163</f>
        <v>Acciaio C15</v>
      </c>
      <c r="N559" s="25">
        <f>'240Nm 11mm 0.76m-min'!M163</f>
        <v>16.7</v>
      </c>
      <c r="O559" s="37">
        <f>'240Nm 11mm 0.76m-min'!N163</f>
        <v>240</v>
      </c>
      <c r="P559" s="41">
        <f>'240Nm 11mm 0.76m-min'!O163</f>
        <v>11</v>
      </c>
      <c r="Q559" s="46">
        <f>'240Nm 11mm 0.76m-min'!P163</f>
        <v>0.76049999999999995</v>
      </c>
      <c r="R559" s="14">
        <f>'240Nm 11mm 0.76m-min'!Q163</f>
        <v>256.66666666666669</v>
      </c>
      <c r="S559" s="26">
        <f>'240Nm 11mm 0.76m-min'!R163</f>
        <v>1</v>
      </c>
      <c r="T559" s="24"/>
      <c r="U559" s="24"/>
    </row>
    <row r="560" spans="1:21" hidden="1" x14ac:dyDescent="0.25">
      <c r="A560" s="24">
        <f>'80Nm 33mm 2.28m-min'!A162</f>
        <v>1142167</v>
      </c>
      <c r="B560" s="51">
        <f>Table15[[#This Row],[Durata d''esercizio min. Doppie corse]]/(Cycle_max*60*24)</f>
        <v>22.662043650793652</v>
      </c>
      <c r="C560" s="49">
        <f>'80Nm 33mm 2.28m-min'!B162</f>
        <v>0.69199999999999995</v>
      </c>
      <c r="D560" s="24" t="str">
        <f>'80Nm 33mm 2.28m-min'!C162</f>
        <v>Ds10x25</v>
      </c>
      <c r="E560" s="24" t="str">
        <f>'80Nm 33mm 2.28m-min'!D162</f>
        <v>Ds</v>
      </c>
      <c r="F560" s="35">
        <f>'80Nm 33mm 2.28m-min'!E162</f>
        <v>10</v>
      </c>
      <c r="G560" s="14" t="e">
        <f>'80Nm 33mm 2.28m-min'!F162</f>
        <v>#N/A</v>
      </c>
      <c r="H560" s="41">
        <f>'80Nm 33mm 2.28m-min'!G162</f>
        <v>25</v>
      </c>
      <c r="I560" s="24" t="str">
        <f>'80Nm 33mm 2.28m-min'!H162</f>
        <v>R</v>
      </c>
      <c r="J560" s="35">
        <f>'80Nm 33mm 2.28m-min'!I162</f>
        <v>25</v>
      </c>
      <c r="K560" s="35">
        <f>'80Nm 33mm 2.28m-min'!J162</f>
        <v>25</v>
      </c>
      <c r="L560" s="25">
        <f>'80Nm 33mm 2.28m-min'!K162</f>
        <v>17.45</v>
      </c>
      <c r="M560" s="24" t="str">
        <f>'80Nm 33mm 2.28m-min'!L162</f>
        <v>Acciaio inox</v>
      </c>
      <c r="N560" s="25">
        <f>'80Nm 33mm 2.28m-min'!M162</f>
        <v>64.349999999999994</v>
      </c>
      <c r="O560" s="37">
        <f>'80Nm 33mm 2.28m-min'!N162</f>
        <v>80</v>
      </c>
      <c r="P560" s="41">
        <f>'80Nm 33mm 2.28m-min'!O162</f>
        <v>33</v>
      </c>
      <c r="Q560" s="46">
        <f>'80Nm 33mm 2.28m-min'!P162</f>
        <v>2.2810000000000001</v>
      </c>
      <c r="R560" s="14">
        <f>'80Nm 33mm 2.28m-min'!Q162</f>
        <v>92.4</v>
      </c>
      <c r="S560" s="26">
        <f>'80Nm 33mm 2.28m-min'!R162</f>
        <v>1</v>
      </c>
      <c r="T560" s="24"/>
      <c r="U560" s="24"/>
    </row>
    <row r="561" spans="1:21" hidden="1" x14ac:dyDescent="0.25">
      <c r="A561" s="24">
        <f>'120Nm 22mm 1.52m-min'!A164</f>
        <v>1142167</v>
      </c>
      <c r="B561" s="51">
        <f>Table15[[#This Row],[Durata d''esercizio min. Doppie corse]]/(Cycle_max*60*24)</f>
        <v>22.662043650793652</v>
      </c>
      <c r="C561" s="49">
        <f>'120Nm 22mm 1.52m-min'!B164</f>
        <v>1.0069999999999999</v>
      </c>
      <c r="D561" s="24" t="str">
        <f>'120Nm 22mm 1.52m-min'!C164</f>
        <v>Ds10x25</v>
      </c>
      <c r="E561" s="24" t="str">
        <f>'120Nm 22mm 1.52m-min'!D164</f>
        <v>Ds</v>
      </c>
      <c r="F561" s="35">
        <f>'120Nm 22mm 1.52m-min'!E164</f>
        <v>10</v>
      </c>
      <c r="G561" s="14" t="e">
        <f>'120Nm 22mm 1.52m-min'!F164</f>
        <v>#N/A</v>
      </c>
      <c r="H561" s="41">
        <f>'120Nm 22mm 1.52m-min'!G164</f>
        <v>25</v>
      </c>
      <c r="I561" s="24" t="str">
        <f>'120Nm 22mm 1.52m-min'!H164</f>
        <v>R</v>
      </c>
      <c r="J561" s="35">
        <f>'120Nm 22mm 1.52m-min'!I164</f>
        <v>25</v>
      </c>
      <c r="K561" s="35">
        <f>'120Nm 22mm 1.52m-min'!J164</f>
        <v>25</v>
      </c>
      <c r="L561" s="25">
        <f>'120Nm 22mm 1.52m-min'!K164</f>
        <v>17.45</v>
      </c>
      <c r="M561" s="24" t="str">
        <f>'120Nm 22mm 1.52m-min'!L164</f>
        <v>Acciaio inox</v>
      </c>
      <c r="N561" s="25">
        <f>'120Nm 22mm 1.52m-min'!M164</f>
        <v>64.349999999999994</v>
      </c>
      <c r="O561" s="37">
        <f>'120Nm 22mm 1.52m-min'!N164</f>
        <v>120</v>
      </c>
      <c r="P561" s="41">
        <f>'120Nm 22mm 1.52m-min'!O164</f>
        <v>22</v>
      </c>
      <c r="Q561" s="46">
        <f>'120Nm 22mm 1.52m-min'!P164</f>
        <v>1.5209999999999999</v>
      </c>
      <c r="R561" s="14">
        <f>'120Nm 22mm 1.52m-min'!Q164</f>
        <v>61.6</v>
      </c>
      <c r="S561" s="26">
        <f>'120Nm 22mm 1.52m-min'!R164</f>
        <v>1</v>
      </c>
      <c r="T561" s="24"/>
      <c r="U561" s="24"/>
    </row>
    <row r="562" spans="1:21" hidden="1" x14ac:dyDescent="0.25">
      <c r="A562" s="24">
        <f>'240Nm 11mm 0.76m-min'!A164</f>
        <v>1142167</v>
      </c>
      <c r="B562" s="51">
        <f>Table15[[#This Row],[Durata d''esercizio min. Doppie corse]]/(Cycle_max*60*24)</f>
        <v>22.662043650793652</v>
      </c>
      <c r="C562" s="49">
        <f>'240Nm 11mm 0.76m-min'!B164</f>
        <v>1.9550000000000001</v>
      </c>
      <c r="D562" s="24" t="str">
        <f>'240Nm 11mm 0.76m-min'!C164</f>
        <v>Ds10x25</v>
      </c>
      <c r="E562" s="24" t="str">
        <f>'240Nm 11mm 0.76m-min'!D164</f>
        <v>Ds</v>
      </c>
      <c r="F562" s="35">
        <f>'240Nm 11mm 0.76m-min'!E164</f>
        <v>10</v>
      </c>
      <c r="G562" s="14" t="e">
        <f>'240Nm 11mm 0.76m-min'!F164</f>
        <v>#N/A</v>
      </c>
      <c r="H562" s="41">
        <f>'240Nm 11mm 0.76m-min'!G164</f>
        <v>25</v>
      </c>
      <c r="I562" s="24" t="str">
        <f>'240Nm 11mm 0.76m-min'!H164</f>
        <v>R</v>
      </c>
      <c r="J562" s="35">
        <f>'240Nm 11mm 0.76m-min'!I164</f>
        <v>25</v>
      </c>
      <c r="K562" s="35">
        <f>'240Nm 11mm 0.76m-min'!J164</f>
        <v>25</v>
      </c>
      <c r="L562" s="25">
        <f>'240Nm 11mm 0.76m-min'!K164</f>
        <v>17.45</v>
      </c>
      <c r="M562" s="24" t="str">
        <f>'240Nm 11mm 0.76m-min'!L164</f>
        <v>Acciaio inox</v>
      </c>
      <c r="N562" s="25">
        <f>'240Nm 11mm 0.76m-min'!M164</f>
        <v>64.349999999999994</v>
      </c>
      <c r="O562" s="37">
        <f>'240Nm 11mm 0.76m-min'!N164</f>
        <v>240</v>
      </c>
      <c r="P562" s="41">
        <f>'240Nm 11mm 0.76m-min'!O164</f>
        <v>11</v>
      </c>
      <c r="Q562" s="46">
        <f>'240Nm 11mm 0.76m-min'!P164</f>
        <v>0.76049999999999995</v>
      </c>
      <c r="R562" s="14">
        <f>'240Nm 11mm 0.76m-min'!Q164</f>
        <v>30.8</v>
      </c>
      <c r="S562" s="26">
        <f>'240Nm 11mm 0.76m-min'!R164</f>
        <v>1</v>
      </c>
      <c r="T562" s="24"/>
      <c r="U562" s="24"/>
    </row>
    <row r="563" spans="1:21" hidden="1" x14ac:dyDescent="0.25">
      <c r="A563" s="24">
        <f>'80Nm 33mm 2.28m-min'!A163</f>
        <v>1041248</v>
      </c>
      <c r="B563" s="51">
        <f>Table15[[#This Row],[Durata d''esercizio min. Doppie corse]]/(Cycle_max*60*24)</f>
        <v>20.659682539682539</v>
      </c>
      <c r="C563" s="49">
        <f>'80Nm 33mm 2.28m-min'!B163</f>
        <v>0.25900000000000001</v>
      </c>
      <c r="D563" s="24" t="str">
        <f>'80Nm 33mm 2.28m-min'!C163</f>
        <v>Tr12x3</v>
      </c>
      <c r="E563" s="24" t="str">
        <f>'80Nm 33mm 2.28m-min'!D163</f>
        <v>Tr</v>
      </c>
      <c r="F563" s="35">
        <f>'80Nm 33mm 2.28m-min'!E163</f>
        <v>12</v>
      </c>
      <c r="G563" s="14" t="e">
        <f>'80Nm 33mm 2.28m-min'!F163</f>
        <v>#N/A</v>
      </c>
      <c r="H563" s="41">
        <f>'80Nm 33mm 2.28m-min'!G163</f>
        <v>3</v>
      </c>
      <c r="I563" s="24" t="str">
        <f>'80Nm 33mm 2.28m-min'!H163</f>
        <v>J</v>
      </c>
      <c r="J563" s="35">
        <f>'80Nm 33mm 2.28m-min'!I163</f>
        <v>28</v>
      </c>
      <c r="K563" s="35">
        <f>'80Nm 33mm 2.28m-min'!J163</f>
        <v>35</v>
      </c>
      <c r="L563" s="25">
        <f>'80Nm 33mm 2.28m-min'!K163</f>
        <v>11.3</v>
      </c>
      <c r="M563" s="24" t="str">
        <f>'80Nm 33mm 2.28m-min'!L163</f>
        <v>Acciaio C15</v>
      </c>
      <c r="N563" s="25">
        <f>'80Nm 33mm 2.28m-min'!M163</f>
        <v>16.7</v>
      </c>
      <c r="O563" s="37">
        <f>'80Nm 33mm 2.28m-min'!N163</f>
        <v>80</v>
      </c>
      <c r="P563" s="41">
        <f>'80Nm 33mm 2.28m-min'!O163</f>
        <v>33</v>
      </c>
      <c r="Q563" s="46">
        <f>'80Nm 33mm 2.28m-min'!P163</f>
        <v>2.2810000000000001</v>
      </c>
      <c r="R563" s="14">
        <f>'80Nm 33mm 2.28m-min'!Q163</f>
        <v>770</v>
      </c>
      <c r="S563" s="26">
        <f>'80Nm 33mm 2.28m-min'!R163</f>
        <v>1</v>
      </c>
      <c r="T563" s="24"/>
      <c r="U563" s="24"/>
    </row>
    <row r="564" spans="1:21" hidden="1" x14ac:dyDescent="0.25">
      <c r="A564" s="24">
        <f>'120Nm 22mm 1.52m-min'!A165</f>
        <v>1041248</v>
      </c>
      <c r="B564" s="51">
        <f>Table15[[#This Row],[Durata d''esercizio min. Doppie corse]]/(Cycle_max*60*24)</f>
        <v>20.659682539682539</v>
      </c>
      <c r="C564" s="49">
        <f>'120Nm 22mm 1.52m-min'!B165</f>
        <v>0.35799999999999998</v>
      </c>
      <c r="D564" s="24" t="str">
        <f>'120Nm 22mm 1.52m-min'!C165</f>
        <v>Tr12x3</v>
      </c>
      <c r="E564" s="24" t="str">
        <f>'120Nm 22mm 1.52m-min'!D165</f>
        <v>Tr</v>
      </c>
      <c r="F564" s="35">
        <f>'120Nm 22mm 1.52m-min'!E165</f>
        <v>12</v>
      </c>
      <c r="G564" s="14" t="e">
        <f>'120Nm 22mm 1.52m-min'!F165</f>
        <v>#N/A</v>
      </c>
      <c r="H564" s="41">
        <f>'120Nm 22mm 1.52m-min'!G165</f>
        <v>3</v>
      </c>
      <c r="I564" s="24" t="str">
        <f>'120Nm 22mm 1.52m-min'!H165</f>
        <v>J</v>
      </c>
      <c r="J564" s="35">
        <f>'120Nm 22mm 1.52m-min'!I165</f>
        <v>28</v>
      </c>
      <c r="K564" s="35">
        <f>'120Nm 22mm 1.52m-min'!J165</f>
        <v>35</v>
      </c>
      <c r="L564" s="25">
        <f>'120Nm 22mm 1.52m-min'!K165</f>
        <v>11.3</v>
      </c>
      <c r="M564" s="24" t="str">
        <f>'120Nm 22mm 1.52m-min'!L165</f>
        <v>Acciaio C15</v>
      </c>
      <c r="N564" s="25">
        <f>'120Nm 22mm 1.52m-min'!M165</f>
        <v>16.7</v>
      </c>
      <c r="O564" s="37">
        <f>'120Nm 22mm 1.52m-min'!N165</f>
        <v>120</v>
      </c>
      <c r="P564" s="41">
        <f>'120Nm 22mm 1.52m-min'!O165</f>
        <v>22</v>
      </c>
      <c r="Q564" s="46">
        <f>'120Nm 22mm 1.52m-min'!P165</f>
        <v>1.5209999999999999</v>
      </c>
      <c r="R564" s="14">
        <f>'120Nm 22mm 1.52m-min'!Q165</f>
        <v>513.33333333333337</v>
      </c>
      <c r="S564" s="26">
        <f>'120Nm 22mm 1.52m-min'!R165</f>
        <v>1</v>
      </c>
      <c r="T564" s="24"/>
      <c r="U564" s="24"/>
    </row>
    <row r="565" spans="1:21" hidden="1" x14ac:dyDescent="0.25">
      <c r="A565" s="24">
        <f>'240Nm 11mm 0.76m-min'!A165</f>
        <v>1041248</v>
      </c>
      <c r="B565" s="51">
        <f>Table15[[#This Row],[Durata d''esercizio min. Doppie corse]]/(Cycle_max*60*24)</f>
        <v>20.659682539682539</v>
      </c>
      <c r="C565" s="49">
        <f>'240Nm 11mm 0.76m-min'!B165</f>
        <v>0.65700000000000003</v>
      </c>
      <c r="D565" s="24" t="str">
        <f>'240Nm 11mm 0.76m-min'!C165</f>
        <v>Tr12x3</v>
      </c>
      <c r="E565" s="24" t="str">
        <f>'240Nm 11mm 0.76m-min'!D165</f>
        <v>Tr</v>
      </c>
      <c r="F565" s="35">
        <f>'240Nm 11mm 0.76m-min'!E165</f>
        <v>12</v>
      </c>
      <c r="G565" s="14" t="e">
        <f>'240Nm 11mm 0.76m-min'!F165</f>
        <v>#N/A</v>
      </c>
      <c r="H565" s="41">
        <f>'240Nm 11mm 0.76m-min'!G165</f>
        <v>3</v>
      </c>
      <c r="I565" s="24" t="str">
        <f>'240Nm 11mm 0.76m-min'!H165</f>
        <v>J</v>
      </c>
      <c r="J565" s="35">
        <f>'240Nm 11mm 0.76m-min'!I165</f>
        <v>28</v>
      </c>
      <c r="K565" s="35">
        <f>'240Nm 11mm 0.76m-min'!J165</f>
        <v>35</v>
      </c>
      <c r="L565" s="25">
        <f>'240Nm 11mm 0.76m-min'!K165</f>
        <v>11.3</v>
      </c>
      <c r="M565" s="24" t="str">
        <f>'240Nm 11mm 0.76m-min'!L165</f>
        <v>Acciaio C15</v>
      </c>
      <c r="N565" s="25">
        <f>'240Nm 11mm 0.76m-min'!M165</f>
        <v>16.7</v>
      </c>
      <c r="O565" s="37">
        <f>'240Nm 11mm 0.76m-min'!N165</f>
        <v>240</v>
      </c>
      <c r="P565" s="41">
        <f>'240Nm 11mm 0.76m-min'!O165</f>
        <v>11</v>
      </c>
      <c r="Q565" s="46">
        <f>'240Nm 11mm 0.76m-min'!P165</f>
        <v>0.76049999999999995</v>
      </c>
      <c r="R565" s="14">
        <f>'240Nm 11mm 0.76m-min'!Q165</f>
        <v>256.66666666666669</v>
      </c>
      <c r="S565" s="26">
        <f>'240Nm 11mm 0.76m-min'!R165</f>
        <v>1</v>
      </c>
      <c r="T565" s="24"/>
      <c r="U565" s="24"/>
    </row>
    <row r="566" spans="1:21" hidden="1" x14ac:dyDescent="0.25">
      <c r="A566" s="24">
        <f>'80Nm 33mm 2.28m-min'!A164</f>
        <v>992359</v>
      </c>
      <c r="B566" s="51">
        <f>Table15[[#This Row],[Durata d''esercizio min. Doppie corse]]/(Cycle_max*60*24)</f>
        <v>19.689662698412697</v>
      </c>
      <c r="C566" s="49">
        <f>'80Nm 33mm 2.28m-min'!B164</f>
        <v>0.82299999999999995</v>
      </c>
      <c r="D566" s="24" t="str">
        <f>'80Nm 33mm 2.28m-min'!C164</f>
        <v>Ds635x254</v>
      </c>
      <c r="E566" s="24" t="str">
        <f>'80Nm 33mm 2.28m-min'!D164</f>
        <v>Ds</v>
      </c>
      <c r="F566" s="35">
        <f>'80Nm 33mm 2.28m-min'!E164</f>
        <v>635</v>
      </c>
      <c r="G566" s="14" t="e">
        <f>'80Nm 33mm 2.28m-min'!F164</f>
        <v>#N/A</v>
      </c>
      <c r="H566" s="41">
        <f>'80Nm 33mm 2.28m-min'!G164</f>
        <v>254</v>
      </c>
      <c r="I566" s="24" t="str">
        <f>'80Nm 33mm 2.28m-min'!H164</f>
        <v>J</v>
      </c>
      <c r="J566" s="35">
        <f>'80Nm 33mm 2.28m-min'!I164</f>
        <v>13</v>
      </c>
      <c r="K566" s="35">
        <f>'80Nm 33mm 2.28m-min'!J164</f>
        <v>15</v>
      </c>
      <c r="L566" s="25">
        <f>'80Nm 33mm 2.28m-min'!K164</f>
        <v>16.579999999999998</v>
      </c>
      <c r="M566" s="24" t="str">
        <f>'80Nm 33mm 2.28m-min'!L164</f>
        <v>Acciaio inox</v>
      </c>
      <c r="N566" s="25">
        <f>'80Nm 33mm 2.28m-min'!M164</f>
        <v>53.48</v>
      </c>
      <c r="O566" s="37">
        <f>'80Nm 33mm 2.28m-min'!N164</f>
        <v>80</v>
      </c>
      <c r="P566" s="41">
        <f>'80Nm 33mm 2.28m-min'!O164</f>
        <v>33</v>
      </c>
      <c r="Q566" s="46">
        <f>'80Nm 33mm 2.28m-min'!P164</f>
        <v>2.2810000000000001</v>
      </c>
      <c r="R566" s="14">
        <f>'80Nm 33mm 2.28m-min'!Q164</f>
        <v>9.0944881889763778</v>
      </c>
      <c r="S566" s="26">
        <f>'80Nm 33mm 2.28m-min'!R164</f>
        <v>1</v>
      </c>
      <c r="T566" s="24"/>
      <c r="U566" s="24"/>
    </row>
    <row r="567" spans="1:21" hidden="1" x14ac:dyDescent="0.25">
      <c r="A567" s="24">
        <f>'120Nm 22mm 1.52m-min'!A166</f>
        <v>992359</v>
      </c>
      <c r="B567" s="51">
        <f>Table15[[#This Row],[Durata d''esercizio min. Doppie corse]]/(Cycle_max*60*24)</f>
        <v>19.689662698412697</v>
      </c>
      <c r="C567" s="49">
        <f>'120Nm 22mm 1.52m-min'!B166</f>
        <v>1.204</v>
      </c>
      <c r="D567" s="24" t="str">
        <f>'120Nm 22mm 1.52m-min'!C166</f>
        <v>Ds635x254</v>
      </c>
      <c r="E567" s="24" t="str">
        <f>'120Nm 22mm 1.52m-min'!D166</f>
        <v>Ds</v>
      </c>
      <c r="F567" s="35">
        <f>'120Nm 22mm 1.52m-min'!E166</f>
        <v>635</v>
      </c>
      <c r="G567" s="14" t="e">
        <f>'120Nm 22mm 1.52m-min'!F166</f>
        <v>#N/A</v>
      </c>
      <c r="H567" s="41">
        <f>'120Nm 22mm 1.52m-min'!G166</f>
        <v>254</v>
      </c>
      <c r="I567" s="24" t="str">
        <f>'120Nm 22mm 1.52m-min'!H166</f>
        <v>J</v>
      </c>
      <c r="J567" s="35">
        <f>'120Nm 22mm 1.52m-min'!I166</f>
        <v>13</v>
      </c>
      <c r="K567" s="35">
        <f>'120Nm 22mm 1.52m-min'!J166</f>
        <v>15</v>
      </c>
      <c r="L567" s="25">
        <f>'120Nm 22mm 1.52m-min'!K166</f>
        <v>16.579999999999998</v>
      </c>
      <c r="M567" s="24" t="str">
        <f>'120Nm 22mm 1.52m-min'!L166</f>
        <v>Acciaio inox</v>
      </c>
      <c r="N567" s="25">
        <f>'120Nm 22mm 1.52m-min'!M166</f>
        <v>53.48</v>
      </c>
      <c r="O567" s="37">
        <f>'120Nm 22mm 1.52m-min'!N166</f>
        <v>120</v>
      </c>
      <c r="P567" s="41">
        <f>'120Nm 22mm 1.52m-min'!O166</f>
        <v>22</v>
      </c>
      <c r="Q567" s="46">
        <f>'120Nm 22mm 1.52m-min'!P166</f>
        <v>1.5209999999999999</v>
      </c>
      <c r="R567" s="14">
        <f>'120Nm 22mm 1.52m-min'!Q166</f>
        <v>6.0629921259842519</v>
      </c>
      <c r="S567" s="26">
        <f>'120Nm 22mm 1.52m-min'!R166</f>
        <v>1</v>
      </c>
      <c r="T567" s="24"/>
      <c r="U567" s="24"/>
    </row>
    <row r="568" spans="1:21" hidden="1" x14ac:dyDescent="0.25">
      <c r="A568" s="24">
        <f>'240Nm 11mm 0.76m-min'!A166</f>
        <v>992359</v>
      </c>
      <c r="B568" s="51">
        <f>Table15[[#This Row],[Durata d''esercizio min. Doppie corse]]/(Cycle_max*60*24)</f>
        <v>19.689662698412697</v>
      </c>
      <c r="C568" s="49">
        <f>'240Nm 11mm 0.76m-min'!B166</f>
        <v>2.3479999999999999</v>
      </c>
      <c r="D568" s="24" t="str">
        <f>'240Nm 11mm 0.76m-min'!C166</f>
        <v>Ds635x254</v>
      </c>
      <c r="E568" s="24" t="str">
        <f>'240Nm 11mm 0.76m-min'!D166</f>
        <v>Ds</v>
      </c>
      <c r="F568" s="35">
        <f>'240Nm 11mm 0.76m-min'!E166</f>
        <v>635</v>
      </c>
      <c r="G568" s="14" t="e">
        <f>'240Nm 11mm 0.76m-min'!F166</f>
        <v>#N/A</v>
      </c>
      <c r="H568" s="41">
        <f>'240Nm 11mm 0.76m-min'!G166</f>
        <v>254</v>
      </c>
      <c r="I568" s="24" t="str">
        <f>'240Nm 11mm 0.76m-min'!H166</f>
        <v>J</v>
      </c>
      <c r="J568" s="35">
        <f>'240Nm 11mm 0.76m-min'!I166</f>
        <v>13</v>
      </c>
      <c r="K568" s="35">
        <f>'240Nm 11mm 0.76m-min'!J166</f>
        <v>15</v>
      </c>
      <c r="L568" s="25">
        <f>'240Nm 11mm 0.76m-min'!K166</f>
        <v>16.579999999999998</v>
      </c>
      <c r="M568" s="24" t="str">
        <f>'240Nm 11mm 0.76m-min'!L166</f>
        <v>Acciaio inox</v>
      </c>
      <c r="N568" s="25">
        <f>'240Nm 11mm 0.76m-min'!M166</f>
        <v>53.48</v>
      </c>
      <c r="O568" s="37">
        <f>'240Nm 11mm 0.76m-min'!N166</f>
        <v>240</v>
      </c>
      <c r="P568" s="41">
        <f>'240Nm 11mm 0.76m-min'!O166</f>
        <v>11</v>
      </c>
      <c r="Q568" s="46">
        <f>'240Nm 11mm 0.76m-min'!P166</f>
        <v>0.76049999999999995</v>
      </c>
      <c r="R568" s="14">
        <f>'240Nm 11mm 0.76m-min'!Q166</f>
        <v>3.0314960629921259</v>
      </c>
      <c r="S568" s="26">
        <f>'240Nm 11mm 0.76m-min'!R166</f>
        <v>1</v>
      </c>
      <c r="T568" s="24"/>
      <c r="U568" s="24"/>
    </row>
    <row r="569" spans="1:21" hidden="1" x14ac:dyDescent="0.25">
      <c r="A569" s="24">
        <f>'80Nm 33mm 2.28m-min'!A165</f>
        <v>992114</v>
      </c>
      <c r="B569" s="51">
        <f>Table15[[#This Row],[Durata d''esercizio min. Doppie corse]]/(Cycle_max*60*24)</f>
        <v>19.684801587301589</v>
      </c>
      <c r="C569" s="49">
        <f>'80Nm 33mm 2.28m-min'!B165</f>
        <v>0.25900000000000001</v>
      </c>
      <c r="D569" s="24" t="str">
        <f>'80Nm 33mm 2.28m-min'!C165</f>
        <v>Tr12x3</v>
      </c>
      <c r="E569" s="24" t="str">
        <f>'80Nm 33mm 2.28m-min'!D165</f>
        <v>Tr</v>
      </c>
      <c r="F569" s="35">
        <f>'80Nm 33mm 2.28m-min'!E165</f>
        <v>12</v>
      </c>
      <c r="G569" s="14" t="e">
        <f>'80Nm 33mm 2.28m-min'!F165</f>
        <v>#N/A</v>
      </c>
      <c r="H569" s="41">
        <f>'80Nm 33mm 2.28m-min'!G165</f>
        <v>3</v>
      </c>
      <c r="I569" s="24" t="str">
        <f>'80Nm 33mm 2.28m-min'!H165</f>
        <v>W300</v>
      </c>
      <c r="J569" s="35">
        <f>'80Nm 33mm 2.28m-min'!I165</f>
        <v>28</v>
      </c>
      <c r="K569" s="35">
        <f>'80Nm 33mm 2.28m-min'!J165</f>
        <v>35</v>
      </c>
      <c r="L569" s="25">
        <f>'80Nm 33mm 2.28m-min'!K165</f>
        <v>14.11</v>
      </c>
      <c r="M569" s="24" t="str">
        <f>'80Nm 33mm 2.28m-min'!L165</f>
        <v>Acciaio C15</v>
      </c>
      <c r="N569" s="25">
        <f>'80Nm 33mm 2.28m-min'!M165</f>
        <v>16.7</v>
      </c>
      <c r="O569" s="37">
        <f>'80Nm 33mm 2.28m-min'!N165</f>
        <v>80</v>
      </c>
      <c r="P569" s="41">
        <f>'80Nm 33mm 2.28m-min'!O165</f>
        <v>33</v>
      </c>
      <c r="Q569" s="46">
        <f>'80Nm 33mm 2.28m-min'!P165</f>
        <v>2.2810000000000001</v>
      </c>
      <c r="R569" s="14">
        <f>'80Nm 33mm 2.28m-min'!Q165</f>
        <v>770</v>
      </c>
      <c r="S569" s="26">
        <f>'80Nm 33mm 2.28m-min'!R165</f>
        <v>1</v>
      </c>
      <c r="T569" s="24"/>
      <c r="U569" s="24"/>
    </row>
    <row r="570" spans="1:21" hidden="1" x14ac:dyDescent="0.25">
      <c r="A570" s="24">
        <f>'120Nm 22mm 1.52m-min'!A167</f>
        <v>992114</v>
      </c>
      <c r="B570" s="51">
        <f>Table15[[#This Row],[Durata d''esercizio min. Doppie corse]]/(Cycle_max*60*24)</f>
        <v>19.684801587301589</v>
      </c>
      <c r="C570" s="49">
        <f>'120Nm 22mm 1.52m-min'!B167</f>
        <v>0.35799999999999998</v>
      </c>
      <c r="D570" s="24" t="str">
        <f>'120Nm 22mm 1.52m-min'!C167</f>
        <v>Tr12x3</v>
      </c>
      <c r="E570" s="24" t="str">
        <f>'120Nm 22mm 1.52m-min'!D167</f>
        <v>Tr</v>
      </c>
      <c r="F570" s="35">
        <f>'120Nm 22mm 1.52m-min'!E167</f>
        <v>12</v>
      </c>
      <c r="G570" s="14" t="e">
        <f>'120Nm 22mm 1.52m-min'!F167</f>
        <v>#N/A</v>
      </c>
      <c r="H570" s="41">
        <f>'120Nm 22mm 1.52m-min'!G167</f>
        <v>3</v>
      </c>
      <c r="I570" s="24" t="str">
        <f>'120Nm 22mm 1.52m-min'!H167</f>
        <v>W300</v>
      </c>
      <c r="J570" s="35">
        <f>'120Nm 22mm 1.52m-min'!I167</f>
        <v>28</v>
      </c>
      <c r="K570" s="35">
        <f>'120Nm 22mm 1.52m-min'!J167</f>
        <v>35</v>
      </c>
      <c r="L570" s="25">
        <f>'120Nm 22mm 1.52m-min'!K167</f>
        <v>14.11</v>
      </c>
      <c r="M570" s="24" t="str">
        <f>'120Nm 22mm 1.52m-min'!L167</f>
        <v>Acciaio C15</v>
      </c>
      <c r="N570" s="25">
        <f>'120Nm 22mm 1.52m-min'!M167</f>
        <v>16.7</v>
      </c>
      <c r="O570" s="37">
        <f>'120Nm 22mm 1.52m-min'!N167</f>
        <v>120</v>
      </c>
      <c r="P570" s="41">
        <f>'120Nm 22mm 1.52m-min'!O167</f>
        <v>22</v>
      </c>
      <c r="Q570" s="46">
        <f>'120Nm 22mm 1.52m-min'!P167</f>
        <v>1.5209999999999999</v>
      </c>
      <c r="R570" s="14">
        <f>'120Nm 22mm 1.52m-min'!Q167</f>
        <v>513.33333333333337</v>
      </c>
      <c r="S570" s="26">
        <f>'120Nm 22mm 1.52m-min'!R167</f>
        <v>1</v>
      </c>
      <c r="T570" s="24"/>
      <c r="U570" s="24"/>
    </row>
    <row r="571" spans="1:21" hidden="1" x14ac:dyDescent="0.25">
      <c r="A571" s="24">
        <f>'240Nm 11mm 0.76m-min'!A167</f>
        <v>992114</v>
      </c>
      <c r="B571" s="51">
        <f>Table15[[#This Row],[Durata d''esercizio min. Doppie corse]]/(Cycle_max*60*24)</f>
        <v>19.684801587301589</v>
      </c>
      <c r="C571" s="49">
        <f>'240Nm 11mm 0.76m-min'!B167</f>
        <v>0.65700000000000003</v>
      </c>
      <c r="D571" s="24" t="str">
        <f>'240Nm 11mm 0.76m-min'!C167</f>
        <v>Tr12x3</v>
      </c>
      <c r="E571" s="24" t="str">
        <f>'240Nm 11mm 0.76m-min'!D167</f>
        <v>Tr</v>
      </c>
      <c r="F571" s="35">
        <f>'240Nm 11mm 0.76m-min'!E167</f>
        <v>12</v>
      </c>
      <c r="G571" s="14" t="e">
        <f>'240Nm 11mm 0.76m-min'!F167</f>
        <v>#N/A</v>
      </c>
      <c r="H571" s="41">
        <f>'240Nm 11mm 0.76m-min'!G167</f>
        <v>3</v>
      </c>
      <c r="I571" s="24" t="str">
        <f>'240Nm 11mm 0.76m-min'!H167</f>
        <v>W300</v>
      </c>
      <c r="J571" s="35">
        <f>'240Nm 11mm 0.76m-min'!I167</f>
        <v>28</v>
      </c>
      <c r="K571" s="35">
        <f>'240Nm 11mm 0.76m-min'!J167</f>
        <v>35</v>
      </c>
      <c r="L571" s="25">
        <f>'240Nm 11mm 0.76m-min'!K167</f>
        <v>14.11</v>
      </c>
      <c r="M571" s="24" t="str">
        <f>'240Nm 11mm 0.76m-min'!L167</f>
        <v>Acciaio C15</v>
      </c>
      <c r="N571" s="25">
        <f>'240Nm 11mm 0.76m-min'!M167</f>
        <v>16.7</v>
      </c>
      <c r="O571" s="37">
        <f>'240Nm 11mm 0.76m-min'!N167</f>
        <v>240</v>
      </c>
      <c r="P571" s="41">
        <f>'240Nm 11mm 0.76m-min'!O167</f>
        <v>11</v>
      </c>
      <c r="Q571" s="46">
        <f>'240Nm 11mm 0.76m-min'!P167</f>
        <v>0.76049999999999995</v>
      </c>
      <c r="R571" s="14">
        <f>'240Nm 11mm 0.76m-min'!Q167</f>
        <v>256.66666666666669</v>
      </c>
      <c r="S571" s="26">
        <f>'240Nm 11mm 0.76m-min'!R167</f>
        <v>1</v>
      </c>
      <c r="T571" s="24"/>
      <c r="U571" s="24"/>
    </row>
    <row r="572" spans="1:21" hidden="1" x14ac:dyDescent="0.25">
      <c r="A572" s="24">
        <f>'80Nm 33mm 2.28m-min'!A166</f>
        <v>974430</v>
      </c>
      <c r="B572" s="51">
        <f>Table15[[#This Row],[Durata d''esercizio min. Doppie corse]]/(Cycle_max*60*24)</f>
        <v>19.333928571428572</v>
      </c>
      <c r="C572" s="49">
        <f>'80Nm 33mm 2.28m-min'!B166</f>
        <v>0.25900000000000001</v>
      </c>
      <c r="D572" s="24" t="str">
        <f>'80Nm 33mm 2.28m-min'!C166</f>
        <v>Tr12x3</v>
      </c>
      <c r="E572" s="24" t="str">
        <f>'80Nm 33mm 2.28m-min'!D166</f>
        <v>Tr</v>
      </c>
      <c r="F572" s="35">
        <f>'80Nm 33mm 2.28m-min'!E166</f>
        <v>12</v>
      </c>
      <c r="G572" s="14" t="e">
        <f>'80Nm 33mm 2.28m-min'!F166</f>
        <v>#N/A</v>
      </c>
      <c r="H572" s="41">
        <f>'80Nm 33mm 2.28m-min'!G166</f>
        <v>3</v>
      </c>
      <c r="I572" s="24" t="str">
        <f>'80Nm 33mm 2.28m-min'!H166</f>
        <v>R</v>
      </c>
      <c r="J572" s="35">
        <f>'80Nm 33mm 2.28m-min'!I166</f>
        <v>28</v>
      </c>
      <c r="K572" s="35">
        <f>'80Nm 33mm 2.28m-min'!J166</f>
        <v>35</v>
      </c>
      <c r="L572" s="25">
        <f>'80Nm 33mm 2.28m-min'!K166</f>
        <v>9.14</v>
      </c>
      <c r="M572" s="24" t="str">
        <f>'80Nm 33mm 2.28m-min'!L166</f>
        <v>Acciaio C15</v>
      </c>
      <c r="N572" s="25">
        <f>'80Nm 33mm 2.28m-min'!M166</f>
        <v>16.7</v>
      </c>
      <c r="O572" s="37">
        <f>'80Nm 33mm 2.28m-min'!N166</f>
        <v>80</v>
      </c>
      <c r="P572" s="41">
        <f>'80Nm 33mm 2.28m-min'!O166</f>
        <v>33</v>
      </c>
      <c r="Q572" s="46">
        <f>'80Nm 33mm 2.28m-min'!P166</f>
        <v>2.2810000000000001</v>
      </c>
      <c r="R572" s="14">
        <f>'80Nm 33mm 2.28m-min'!Q166</f>
        <v>770</v>
      </c>
      <c r="S572" s="26">
        <f>'80Nm 33mm 2.28m-min'!R166</f>
        <v>1</v>
      </c>
      <c r="T572" s="24"/>
      <c r="U572" s="24"/>
    </row>
    <row r="573" spans="1:21" hidden="1" x14ac:dyDescent="0.25">
      <c r="A573" s="24">
        <f>'120Nm 22mm 1.52m-min'!A168</f>
        <v>974430</v>
      </c>
      <c r="B573" s="51">
        <f>Table15[[#This Row],[Durata d''esercizio min. Doppie corse]]/(Cycle_max*60*24)</f>
        <v>19.333928571428572</v>
      </c>
      <c r="C573" s="49">
        <f>'120Nm 22mm 1.52m-min'!B168</f>
        <v>0.35799999999999998</v>
      </c>
      <c r="D573" s="24" t="str">
        <f>'120Nm 22mm 1.52m-min'!C168</f>
        <v>Tr12x3</v>
      </c>
      <c r="E573" s="24" t="str">
        <f>'120Nm 22mm 1.52m-min'!D168</f>
        <v>Tr</v>
      </c>
      <c r="F573" s="35">
        <f>'120Nm 22mm 1.52m-min'!E168</f>
        <v>12</v>
      </c>
      <c r="G573" s="14" t="e">
        <f>'120Nm 22mm 1.52m-min'!F168</f>
        <v>#N/A</v>
      </c>
      <c r="H573" s="41">
        <f>'120Nm 22mm 1.52m-min'!G168</f>
        <v>3</v>
      </c>
      <c r="I573" s="24" t="str">
        <f>'120Nm 22mm 1.52m-min'!H168</f>
        <v>R</v>
      </c>
      <c r="J573" s="35">
        <f>'120Nm 22mm 1.52m-min'!I168</f>
        <v>28</v>
      </c>
      <c r="K573" s="35">
        <f>'120Nm 22mm 1.52m-min'!J168</f>
        <v>35</v>
      </c>
      <c r="L573" s="25">
        <f>'120Nm 22mm 1.52m-min'!K168</f>
        <v>9.14</v>
      </c>
      <c r="M573" s="24" t="str">
        <f>'120Nm 22mm 1.52m-min'!L168</f>
        <v>Acciaio C15</v>
      </c>
      <c r="N573" s="25">
        <f>'120Nm 22mm 1.52m-min'!M168</f>
        <v>16.7</v>
      </c>
      <c r="O573" s="37">
        <f>'120Nm 22mm 1.52m-min'!N168</f>
        <v>120</v>
      </c>
      <c r="P573" s="41">
        <f>'120Nm 22mm 1.52m-min'!O168</f>
        <v>22</v>
      </c>
      <c r="Q573" s="46">
        <f>'120Nm 22mm 1.52m-min'!P168</f>
        <v>1.5209999999999999</v>
      </c>
      <c r="R573" s="14">
        <f>'120Nm 22mm 1.52m-min'!Q168</f>
        <v>513.33333333333337</v>
      </c>
      <c r="S573" s="26">
        <f>'120Nm 22mm 1.52m-min'!R168</f>
        <v>1</v>
      </c>
      <c r="T573" s="24"/>
      <c r="U573" s="24"/>
    </row>
    <row r="574" spans="1:21" hidden="1" x14ac:dyDescent="0.25">
      <c r="A574" s="24">
        <f>'240Nm 11mm 0.76m-min'!A168</f>
        <v>974430</v>
      </c>
      <c r="B574" s="51">
        <f>Table15[[#This Row],[Durata d''esercizio min. Doppie corse]]/(Cycle_max*60*24)</f>
        <v>19.333928571428572</v>
      </c>
      <c r="C574" s="49">
        <f>'240Nm 11mm 0.76m-min'!B168</f>
        <v>0.65700000000000003</v>
      </c>
      <c r="D574" s="24" t="str">
        <f>'240Nm 11mm 0.76m-min'!C168</f>
        <v>Tr12x3</v>
      </c>
      <c r="E574" s="24" t="str">
        <f>'240Nm 11mm 0.76m-min'!D168</f>
        <v>Tr</v>
      </c>
      <c r="F574" s="35">
        <f>'240Nm 11mm 0.76m-min'!E168</f>
        <v>12</v>
      </c>
      <c r="G574" s="14" t="e">
        <f>'240Nm 11mm 0.76m-min'!F168</f>
        <v>#N/A</v>
      </c>
      <c r="H574" s="41">
        <f>'240Nm 11mm 0.76m-min'!G168</f>
        <v>3</v>
      </c>
      <c r="I574" s="24" t="str">
        <f>'240Nm 11mm 0.76m-min'!H168</f>
        <v>R</v>
      </c>
      <c r="J574" s="35">
        <f>'240Nm 11mm 0.76m-min'!I168</f>
        <v>28</v>
      </c>
      <c r="K574" s="35">
        <f>'240Nm 11mm 0.76m-min'!J168</f>
        <v>35</v>
      </c>
      <c r="L574" s="25">
        <f>'240Nm 11mm 0.76m-min'!K168</f>
        <v>9.14</v>
      </c>
      <c r="M574" s="24" t="str">
        <f>'240Nm 11mm 0.76m-min'!L168</f>
        <v>Acciaio C15</v>
      </c>
      <c r="N574" s="25">
        <f>'240Nm 11mm 0.76m-min'!M168</f>
        <v>16.7</v>
      </c>
      <c r="O574" s="37">
        <f>'240Nm 11mm 0.76m-min'!N168</f>
        <v>240</v>
      </c>
      <c r="P574" s="41">
        <f>'240Nm 11mm 0.76m-min'!O168</f>
        <v>11</v>
      </c>
      <c r="Q574" s="46">
        <f>'240Nm 11mm 0.76m-min'!P168</f>
        <v>0.76049999999999995</v>
      </c>
      <c r="R574" s="14">
        <f>'240Nm 11mm 0.76m-min'!Q168</f>
        <v>256.66666666666669</v>
      </c>
      <c r="S574" s="26">
        <f>'240Nm 11mm 0.76m-min'!R168</f>
        <v>1</v>
      </c>
      <c r="T574" s="24"/>
      <c r="U574" s="24"/>
    </row>
    <row r="575" spans="1:21" hidden="1" x14ac:dyDescent="0.25">
      <c r="A575" s="24">
        <f>'80Nm 33mm 2.28m-min'!A167</f>
        <v>915703</v>
      </c>
      <c r="B575" s="51">
        <f>Table15[[#This Row],[Durata d''esercizio min. Doppie corse]]/(Cycle_max*60*24)</f>
        <v>18.168710317460317</v>
      </c>
      <c r="C575" s="49">
        <f>'80Nm 33mm 2.28m-min'!B167</f>
        <v>0.66600000000000004</v>
      </c>
      <c r="D575" s="24" t="str">
        <f>'80Nm 33mm 2.28m-min'!C167</f>
        <v>Ds8x24</v>
      </c>
      <c r="E575" s="24" t="str">
        <f>'80Nm 33mm 2.28m-min'!D167</f>
        <v>Ds</v>
      </c>
      <c r="F575" s="35">
        <f>'80Nm 33mm 2.28m-min'!E167</f>
        <v>8</v>
      </c>
      <c r="G575" s="14" t="e">
        <f>'80Nm 33mm 2.28m-min'!F167</f>
        <v>#N/A</v>
      </c>
      <c r="H575" s="41">
        <f>'80Nm 33mm 2.28m-min'!G167</f>
        <v>24</v>
      </c>
      <c r="I575" s="24" t="str">
        <f>'80Nm 33mm 2.28m-min'!H167</f>
        <v>J</v>
      </c>
      <c r="J575" s="35">
        <f>'80Nm 33mm 2.28m-min'!I167</f>
        <v>20</v>
      </c>
      <c r="K575" s="35">
        <f>'80Nm 33mm 2.28m-min'!J167</f>
        <v>20</v>
      </c>
      <c r="L575" s="25" t="str">
        <f>'80Nm 33mm 2.28m-min'!K167</f>
        <v>Su richiesta</v>
      </c>
      <c r="M575" s="24" t="str">
        <f>'80Nm 33mm 2.28m-min'!L167</f>
        <v>Acciaio inox</v>
      </c>
      <c r="N575" s="25" t="str">
        <f>'80Nm 33mm 2.28m-min'!M167</f>
        <v>Su richiesta</v>
      </c>
      <c r="O575" s="37">
        <f>'80Nm 33mm 2.28m-min'!N167</f>
        <v>80</v>
      </c>
      <c r="P575" s="41">
        <f>'80Nm 33mm 2.28m-min'!O167</f>
        <v>33</v>
      </c>
      <c r="Q575" s="46">
        <f>'80Nm 33mm 2.28m-min'!P167</f>
        <v>2.2810000000000001</v>
      </c>
      <c r="R575" s="14">
        <f>'80Nm 33mm 2.28m-min'!Q167</f>
        <v>96.25</v>
      </c>
      <c r="S575" s="26">
        <f>'80Nm 33mm 2.28m-min'!R167</f>
        <v>1</v>
      </c>
      <c r="T575" s="24"/>
      <c r="U575" s="24"/>
    </row>
    <row r="576" spans="1:21" hidden="1" x14ac:dyDescent="0.25">
      <c r="A576" s="24">
        <f>'120Nm 22mm 1.52m-min'!A169</f>
        <v>915703</v>
      </c>
      <c r="B576" s="51">
        <f>Table15[[#This Row],[Durata d''esercizio min. Doppie corse]]/(Cycle_max*60*24)</f>
        <v>18.168710317460317</v>
      </c>
      <c r="C576" s="49">
        <f>'120Nm 22mm 1.52m-min'!B169</f>
        <v>0.96899999999999997</v>
      </c>
      <c r="D576" s="24" t="str">
        <f>'120Nm 22mm 1.52m-min'!C169</f>
        <v>Ds8x24</v>
      </c>
      <c r="E576" s="24" t="str">
        <f>'120Nm 22mm 1.52m-min'!D169</f>
        <v>Ds</v>
      </c>
      <c r="F576" s="35">
        <f>'120Nm 22mm 1.52m-min'!E169</f>
        <v>8</v>
      </c>
      <c r="G576" s="14" t="e">
        <f>'120Nm 22mm 1.52m-min'!F169</f>
        <v>#N/A</v>
      </c>
      <c r="H576" s="41">
        <f>'120Nm 22mm 1.52m-min'!G169</f>
        <v>24</v>
      </c>
      <c r="I576" s="24" t="str">
        <f>'120Nm 22mm 1.52m-min'!H169</f>
        <v>J</v>
      </c>
      <c r="J576" s="35">
        <f>'120Nm 22mm 1.52m-min'!I169</f>
        <v>20</v>
      </c>
      <c r="K576" s="35">
        <f>'120Nm 22mm 1.52m-min'!J169</f>
        <v>20</v>
      </c>
      <c r="L576" s="25" t="str">
        <f>'120Nm 22mm 1.52m-min'!K169</f>
        <v>Su richiesta</v>
      </c>
      <c r="M576" s="24" t="str">
        <f>'120Nm 22mm 1.52m-min'!L169</f>
        <v>Acciaio inox</v>
      </c>
      <c r="N576" s="25" t="str">
        <f>'120Nm 22mm 1.52m-min'!M169</f>
        <v>Su richiesta</v>
      </c>
      <c r="O576" s="37">
        <f>'120Nm 22mm 1.52m-min'!N169</f>
        <v>120</v>
      </c>
      <c r="P576" s="41">
        <f>'120Nm 22mm 1.52m-min'!O169</f>
        <v>22</v>
      </c>
      <c r="Q576" s="46">
        <f>'120Nm 22mm 1.52m-min'!P169</f>
        <v>1.5209999999999999</v>
      </c>
      <c r="R576" s="14">
        <f>'120Nm 22mm 1.52m-min'!Q169</f>
        <v>64.166666666666671</v>
      </c>
      <c r="S576" s="26">
        <f>'120Nm 22mm 1.52m-min'!R169</f>
        <v>1</v>
      </c>
      <c r="T576" s="24"/>
      <c r="U576" s="24"/>
    </row>
    <row r="577" spans="1:21" hidden="1" x14ac:dyDescent="0.25">
      <c r="A577" s="24">
        <f>'240Nm 11mm 0.76m-min'!A169</f>
        <v>915703</v>
      </c>
      <c r="B577" s="51">
        <f>Table15[[#This Row],[Durata d''esercizio min. Doppie corse]]/(Cycle_max*60*24)</f>
        <v>18.168710317460317</v>
      </c>
      <c r="C577" s="49">
        <f>'240Nm 11mm 0.76m-min'!B169</f>
        <v>1.879</v>
      </c>
      <c r="D577" s="24" t="str">
        <f>'240Nm 11mm 0.76m-min'!C169</f>
        <v>Ds8x24</v>
      </c>
      <c r="E577" s="24" t="str">
        <f>'240Nm 11mm 0.76m-min'!D169</f>
        <v>Ds</v>
      </c>
      <c r="F577" s="35">
        <f>'240Nm 11mm 0.76m-min'!E169</f>
        <v>8</v>
      </c>
      <c r="G577" s="14" t="e">
        <f>'240Nm 11mm 0.76m-min'!F169</f>
        <v>#N/A</v>
      </c>
      <c r="H577" s="41">
        <f>'240Nm 11mm 0.76m-min'!G169</f>
        <v>24</v>
      </c>
      <c r="I577" s="24" t="str">
        <f>'240Nm 11mm 0.76m-min'!H169</f>
        <v>J</v>
      </c>
      <c r="J577" s="35">
        <f>'240Nm 11mm 0.76m-min'!I169</f>
        <v>20</v>
      </c>
      <c r="K577" s="35">
        <f>'240Nm 11mm 0.76m-min'!J169</f>
        <v>20</v>
      </c>
      <c r="L577" s="25" t="str">
        <f>'240Nm 11mm 0.76m-min'!K169</f>
        <v>Su richiesta</v>
      </c>
      <c r="M577" s="24" t="str">
        <f>'240Nm 11mm 0.76m-min'!L169</f>
        <v>Acciaio inox</v>
      </c>
      <c r="N577" s="25" t="str">
        <f>'240Nm 11mm 0.76m-min'!M169</f>
        <v>Su richiesta</v>
      </c>
      <c r="O577" s="37">
        <f>'240Nm 11mm 0.76m-min'!N169</f>
        <v>240</v>
      </c>
      <c r="P577" s="41">
        <f>'240Nm 11mm 0.76m-min'!O169</f>
        <v>11</v>
      </c>
      <c r="Q577" s="46">
        <f>'240Nm 11mm 0.76m-min'!P169</f>
        <v>0.76049999999999995</v>
      </c>
      <c r="R577" s="14">
        <f>'240Nm 11mm 0.76m-min'!Q169</f>
        <v>32.083333333333336</v>
      </c>
      <c r="S577" s="26">
        <f>'240Nm 11mm 0.76m-min'!R169</f>
        <v>1</v>
      </c>
      <c r="T577" s="24"/>
      <c r="U577" s="24"/>
    </row>
    <row r="578" spans="1:21" hidden="1" x14ac:dyDescent="0.25">
      <c r="A578" s="24">
        <f>'80Nm 33mm 2.28m-min'!A168</f>
        <v>885470</v>
      </c>
      <c r="B578" s="51">
        <f>Table15[[#This Row],[Durata d''esercizio min. Doppie corse]]/(Cycle_max*60*24)</f>
        <v>17.568849206349206</v>
      </c>
      <c r="C578" s="49">
        <f>'80Nm 33mm 2.28m-min'!B168</f>
        <v>0.23200000000000001</v>
      </c>
      <c r="D578" s="24" t="str">
        <f>'80Nm 33mm 2.28m-min'!C168</f>
        <v>Ds635x508</v>
      </c>
      <c r="E578" s="24" t="str">
        <f>'80Nm 33mm 2.28m-min'!D168</f>
        <v>Ds</v>
      </c>
      <c r="F578" s="35">
        <f>'80Nm 33mm 2.28m-min'!E168</f>
        <v>635</v>
      </c>
      <c r="G578" s="14" t="e">
        <f>'80Nm 33mm 2.28m-min'!F168</f>
        <v>#N/A</v>
      </c>
      <c r="H578" s="41">
        <f>'80Nm 33mm 2.28m-min'!G168</f>
        <v>508</v>
      </c>
      <c r="I578" s="24" t="str">
        <f>'80Nm 33mm 2.28m-min'!H168</f>
        <v>J</v>
      </c>
      <c r="J578" s="35">
        <f>'80Nm 33mm 2.28m-min'!I168</f>
        <v>13</v>
      </c>
      <c r="K578" s="35">
        <f>'80Nm 33mm 2.28m-min'!J168</f>
        <v>15</v>
      </c>
      <c r="L578" s="25">
        <f>'80Nm 33mm 2.28m-min'!K168</f>
        <v>16.579999999999998</v>
      </c>
      <c r="M578" s="24" t="str">
        <f>'80Nm 33mm 2.28m-min'!L168</f>
        <v>Acciaio inox</v>
      </c>
      <c r="N578" s="25">
        <f>'80Nm 33mm 2.28m-min'!M168</f>
        <v>44.48</v>
      </c>
      <c r="O578" s="37">
        <f>'80Nm 33mm 2.28m-min'!N168</f>
        <v>80</v>
      </c>
      <c r="P578" s="41">
        <f>'80Nm 33mm 2.28m-min'!O168</f>
        <v>33</v>
      </c>
      <c r="Q578" s="46">
        <f>'80Nm 33mm 2.28m-min'!P168</f>
        <v>2.2810000000000001</v>
      </c>
      <c r="R578" s="14">
        <f>'80Nm 33mm 2.28m-min'!Q168</f>
        <v>4.5472440944881889</v>
      </c>
      <c r="S578" s="26">
        <f>'80Nm 33mm 2.28m-min'!R168</f>
        <v>1</v>
      </c>
      <c r="T578" s="24"/>
      <c r="U578" s="24"/>
    </row>
    <row r="579" spans="1:21" hidden="1" x14ac:dyDescent="0.25">
      <c r="A579" s="24">
        <f>'120Nm 22mm 1.52m-min'!A170</f>
        <v>885470</v>
      </c>
      <c r="B579" s="51">
        <f>Table15[[#This Row],[Durata d''esercizio min. Doppie corse]]/(Cycle_max*60*24)</f>
        <v>17.568849206349206</v>
      </c>
      <c r="C579" s="49">
        <f>'120Nm 22mm 1.52m-min'!B170</f>
        <v>0.318</v>
      </c>
      <c r="D579" s="24" t="str">
        <f>'120Nm 22mm 1.52m-min'!C170</f>
        <v>Ds635x508</v>
      </c>
      <c r="E579" s="24" t="str">
        <f>'120Nm 22mm 1.52m-min'!D170</f>
        <v>Ds</v>
      </c>
      <c r="F579" s="35">
        <f>'120Nm 22mm 1.52m-min'!E170</f>
        <v>635</v>
      </c>
      <c r="G579" s="14" t="e">
        <f>'120Nm 22mm 1.52m-min'!F170</f>
        <v>#N/A</v>
      </c>
      <c r="H579" s="41">
        <f>'120Nm 22mm 1.52m-min'!G170</f>
        <v>508</v>
      </c>
      <c r="I579" s="24" t="str">
        <f>'120Nm 22mm 1.52m-min'!H170</f>
        <v>J</v>
      </c>
      <c r="J579" s="35">
        <f>'120Nm 22mm 1.52m-min'!I170</f>
        <v>13</v>
      </c>
      <c r="K579" s="35">
        <f>'120Nm 22mm 1.52m-min'!J170</f>
        <v>15</v>
      </c>
      <c r="L579" s="25">
        <f>'120Nm 22mm 1.52m-min'!K170</f>
        <v>16.579999999999998</v>
      </c>
      <c r="M579" s="24" t="str">
        <f>'120Nm 22mm 1.52m-min'!L170</f>
        <v>Acciaio inox</v>
      </c>
      <c r="N579" s="25">
        <f>'120Nm 22mm 1.52m-min'!M170</f>
        <v>44.48</v>
      </c>
      <c r="O579" s="37">
        <f>'120Nm 22mm 1.52m-min'!N170</f>
        <v>120</v>
      </c>
      <c r="P579" s="41">
        <f>'120Nm 22mm 1.52m-min'!O170</f>
        <v>22</v>
      </c>
      <c r="Q579" s="46">
        <f>'120Nm 22mm 1.52m-min'!P170</f>
        <v>1.5209999999999999</v>
      </c>
      <c r="R579" s="14">
        <f>'120Nm 22mm 1.52m-min'!Q170</f>
        <v>3.0314960629921259</v>
      </c>
      <c r="S579" s="26">
        <f>'120Nm 22mm 1.52m-min'!R170</f>
        <v>1</v>
      </c>
      <c r="T579" s="24"/>
      <c r="U579" s="24"/>
    </row>
    <row r="580" spans="1:21" hidden="1" x14ac:dyDescent="0.25">
      <c r="A580" s="24">
        <f>'240Nm 11mm 0.76m-min'!A170</f>
        <v>885470</v>
      </c>
      <c r="B580" s="51">
        <f>Table15[[#This Row],[Durata d''esercizio min. Doppie corse]]/(Cycle_max*60*24)</f>
        <v>17.568849206349206</v>
      </c>
      <c r="C580" s="49">
        <f>'240Nm 11mm 0.76m-min'!B170</f>
        <v>0.57599999999999996</v>
      </c>
      <c r="D580" s="24" t="str">
        <f>'240Nm 11mm 0.76m-min'!C170</f>
        <v>Ds635x508</v>
      </c>
      <c r="E580" s="24" t="str">
        <f>'240Nm 11mm 0.76m-min'!D170</f>
        <v>Ds</v>
      </c>
      <c r="F580" s="35">
        <f>'240Nm 11mm 0.76m-min'!E170</f>
        <v>635</v>
      </c>
      <c r="G580" s="14" t="e">
        <f>'240Nm 11mm 0.76m-min'!F170</f>
        <v>#N/A</v>
      </c>
      <c r="H580" s="41">
        <f>'240Nm 11mm 0.76m-min'!G170</f>
        <v>508</v>
      </c>
      <c r="I580" s="24" t="str">
        <f>'240Nm 11mm 0.76m-min'!H170</f>
        <v>J</v>
      </c>
      <c r="J580" s="35">
        <f>'240Nm 11mm 0.76m-min'!I170</f>
        <v>13</v>
      </c>
      <c r="K580" s="35">
        <f>'240Nm 11mm 0.76m-min'!J170</f>
        <v>15</v>
      </c>
      <c r="L580" s="25">
        <f>'240Nm 11mm 0.76m-min'!K170</f>
        <v>16.579999999999998</v>
      </c>
      <c r="M580" s="24" t="str">
        <f>'240Nm 11mm 0.76m-min'!L170</f>
        <v>Acciaio inox</v>
      </c>
      <c r="N580" s="25">
        <f>'240Nm 11mm 0.76m-min'!M170</f>
        <v>44.48</v>
      </c>
      <c r="O580" s="37">
        <f>'240Nm 11mm 0.76m-min'!N170</f>
        <v>240</v>
      </c>
      <c r="P580" s="41">
        <f>'240Nm 11mm 0.76m-min'!O170</f>
        <v>11</v>
      </c>
      <c r="Q580" s="46">
        <f>'240Nm 11mm 0.76m-min'!P170</f>
        <v>0.76049999999999995</v>
      </c>
      <c r="R580" s="14">
        <f>'240Nm 11mm 0.76m-min'!Q170</f>
        <v>1.515748031496063</v>
      </c>
      <c r="S580" s="26">
        <f>'240Nm 11mm 0.76m-min'!R170</f>
        <v>1</v>
      </c>
      <c r="T580" s="24"/>
      <c r="U580" s="24"/>
    </row>
    <row r="581" spans="1:21" hidden="1" x14ac:dyDescent="0.25">
      <c r="A581" s="24">
        <f>'80Nm 33mm 2.28m-min'!A169</f>
        <v>751771</v>
      </c>
      <c r="B581" s="51">
        <f>Table15[[#This Row],[Durata d''esercizio min. Doppie corse]]/(Cycle_max*60*24)</f>
        <v>14.916091269841269</v>
      </c>
      <c r="C581" s="49">
        <f>'80Nm 33mm 2.28m-min'!B169</f>
        <v>0.33400000000000002</v>
      </c>
      <c r="D581" s="24" t="str">
        <f>'80Nm 33mm 2.28m-min'!C169</f>
        <v>Ds8x10</v>
      </c>
      <c r="E581" s="24" t="str">
        <f>'80Nm 33mm 2.28m-min'!D169</f>
        <v>Ds</v>
      </c>
      <c r="F581" s="35">
        <f>'80Nm 33mm 2.28m-min'!E169</f>
        <v>8</v>
      </c>
      <c r="G581" s="14" t="e">
        <f>'80Nm 33mm 2.28m-min'!F169</f>
        <v>#N/A</v>
      </c>
      <c r="H581" s="41">
        <f>'80Nm 33mm 2.28m-min'!G169</f>
        <v>10</v>
      </c>
      <c r="I581" s="24" t="str">
        <f>'80Nm 33mm 2.28m-min'!H169</f>
        <v>R</v>
      </c>
      <c r="J581" s="35">
        <f>'80Nm 33mm 2.28m-min'!I169</f>
        <v>20</v>
      </c>
      <c r="K581" s="35">
        <f>'80Nm 33mm 2.28m-min'!J169</f>
        <v>20</v>
      </c>
      <c r="L581" s="25">
        <f>'80Nm 33mm 2.28m-min'!K169</f>
        <v>16.71</v>
      </c>
      <c r="M581" s="24" t="str">
        <f>'80Nm 33mm 2.28m-min'!L169</f>
        <v>Acciaio inox</v>
      </c>
      <c r="N581" s="25">
        <f>'80Nm 33mm 2.28m-min'!M169</f>
        <v>60.98</v>
      </c>
      <c r="O581" s="37">
        <f>'80Nm 33mm 2.28m-min'!N169</f>
        <v>80</v>
      </c>
      <c r="P581" s="41">
        <f>'80Nm 33mm 2.28m-min'!O169</f>
        <v>33</v>
      </c>
      <c r="Q581" s="46">
        <f>'80Nm 33mm 2.28m-min'!P169</f>
        <v>2.2810000000000001</v>
      </c>
      <c r="R581" s="14">
        <f>'80Nm 33mm 2.28m-min'!Q169</f>
        <v>231</v>
      </c>
      <c r="S581" s="26">
        <f>'80Nm 33mm 2.28m-min'!R169</f>
        <v>1</v>
      </c>
      <c r="T581" s="24"/>
      <c r="U581" s="24"/>
    </row>
    <row r="582" spans="1:21" hidden="1" x14ac:dyDescent="0.25">
      <c r="A582" s="24">
        <f>'80Nm 33mm 2.28m-min'!A170</f>
        <v>751771</v>
      </c>
      <c r="B582" s="51">
        <f>Table15[[#This Row],[Durata d''esercizio min. Doppie corse]]/(Cycle_max*60*24)</f>
        <v>14.916091269841269</v>
      </c>
      <c r="C582" s="49">
        <f>'80Nm 33mm 2.28m-min'!B170</f>
        <v>0.44500000000000001</v>
      </c>
      <c r="D582" s="24" t="str">
        <f>'80Nm 33mm 2.28m-min'!C170</f>
        <v>Ds8x15</v>
      </c>
      <c r="E582" s="24" t="str">
        <f>'80Nm 33mm 2.28m-min'!D170</f>
        <v>Ds</v>
      </c>
      <c r="F582" s="35">
        <f>'80Nm 33mm 2.28m-min'!E170</f>
        <v>8</v>
      </c>
      <c r="G582" s="14" t="e">
        <f>'80Nm 33mm 2.28m-min'!F170</f>
        <v>#N/A</v>
      </c>
      <c r="H582" s="41">
        <f>'80Nm 33mm 2.28m-min'!G170</f>
        <v>15</v>
      </c>
      <c r="I582" s="24" t="str">
        <f>'80Nm 33mm 2.28m-min'!H170</f>
        <v>R</v>
      </c>
      <c r="J582" s="35">
        <f>'80Nm 33mm 2.28m-min'!I170</f>
        <v>20</v>
      </c>
      <c r="K582" s="35">
        <f>'80Nm 33mm 2.28m-min'!J170</f>
        <v>20</v>
      </c>
      <c r="L582" s="25">
        <f>'80Nm 33mm 2.28m-min'!K170</f>
        <v>16.71</v>
      </c>
      <c r="M582" s="24" t="str">
        <f>'80Nm 33mm 2.28m-min'!L170</f>
        <v>Acciaio inox</v>
      </c>
      <c r="N582" s="25">
        <f>'80Nm 33mm 2.28m-min'!M170</f>
        <v>60.98</v>
      </c>
      <c r="O582" s="37">
        <f>'80Nm 33mm 2.28m-min'!N170</f>
        <v>80</v>
      </c>
      <c r="P582" s="41">
        <f>'80Nm 33mm 2.28m-min'!O170</f>
        <v>33</v>
      </c>
      <c r="Q582" s="46">
        <f>'80Nm 33mm 2.28m-min'!P170</f>
        <v>2.2810000000000001</v>
      </c>
      <c r="R582" s="14">
        <f>'80Nm 33mm 2.28m-min'!Q170</f>
        <v>154</v>
      </c>
      <c r="S582" s="26">
        <f>'80Nm 33mm 2.28m-min'!R170</f>
        <v>1</v>
      </c>
      <c r="T582" s="24"/>
      <c r="U582" s="24"/>
    </row>
    <row r="583" spans="1:21" hidden="1" x14ac:dyDescent="0.25">
      <c r="A583" s="24">
        <f>'120Nm 22mm 1.52m-min'!A171</f>
        <v>751771</v>
      </c>
      <c r="B583" s="51">
        <f>Table15[[#This Row],[Durata d''esercizio min. Doppie corse]]/(Cycle_max*60*24)</f>
        <v>14.916091269841269</v>
      </c>
      <c r="C583" s="49">
        <f>'120Nm 22mm 1.52m-min'!B171</f>
        <v>0.63800000000000001</v>
      </c>
      <c r="D583" s="24" t="str">
        <f>'120Nm 22mm 1.52m-min'!C171</f>
        <v>Ds8x15</v>
      </c>
      <c r="E583" s="24" t="str">
        <f>'120Nm 22mm 1.52m-min'!D171</f>
        <v>Ds</v>
      </c>
      <c r="F583" s="35">
        <f>'120Nm 22mm 1.52m-min'!E171</f>
        <v>8</v>
      </c>
      <c r="G583" s="14" t="e">
        <f>'120Nm 22mm 1.52m-min'!F171</f>
        <v>#N/A</v>
      </c>
      <c r="H583" s="41">
        <f>'120Nm 22mm 1.52m-min'!G171</f>
        <v>15</v>
      </c>
      <c r="I583" s="24" t="str">
        <f>'120Nm 22mm 1.52m-min'!H171</f>
        <v>R</v>
      </c>
      <c r="J583" s="35">
        <f>'120Nm 22mm 1.52m-min'!I171</f>
        <v>20</v>
      </c>
      <c r="K583" s="35">
        <f>'120Nm 22mm 1.52m-min'!J171</f>
        <v>20</v>
      </c>
      <c r="L583" s="25">
        <f>'120Nm 22mm 1.52m-min'!K171</f>
        <v>16.71</v>
      </c>
      <c r="M583" s="24" t="str">
        <f>'120Nm 22mm 1.52m-min'!L171</f>
        <v>Acciaio inox</v>
      </c>
      <c r="N583" s="25">
        <f>'120Nm 22mm 1.52m-min'!M171</f>
        <v>60.98</v>
      </c>
      <c r="O583" s="37">
        <f>'120Nm 22mm 1.52m-min'!N171</f>
        <v>120</v>
      </c>
      <c r="P583" s="41">
        <f>'120Nm 22mm 1.52m-min'!O171</f>
        <v>22</v>
      </c>
      <c r="Q583" s="46">
        <f>'120Nm 22mm 1.52m-min'!P171</f>
        <v>1.5209999999999999</v>
      </c>
      <c r="R583" s="14">
        <f>'120Nm 22mm 1.52m-min'!Q171</f>
        <v>102.66666666666667</v>
      </c>
      <c r="S583" s="26">
        <f>'120Nm 22mm 1.52m-min'!R171</f>
        <v>1</v>
      </c>
      <c r="T583" s="24"/>
      <c r="U583" s="24"/>
    </row>
    <row r="584" spans="1:21" hidden="1" x14ac:dyDescent="0.25">
      <c r="A584" s="24">
        <f>'120Nm 22mm 1.52m-min'!A172</f>
        <v>751771</v>
      </c>
      <c r="B584" s="51">
        <f>Table15[[#This Row],[Durata d''esercizio min. Doppie corse]]/(Cycle_max*60*24)</f>
        <v>14.916091269841269</v>
      </c>
      <c r="C584" s="49">
        <f>'120Nm 22mm 1.52m-min'!B172</f>
        <v>0.47199999999999998</v>
      </c>
      <c r="D584" s="24" t="str">
        <f>'120Nm 22mm 1.52m-min'!C172</f>
        <v>Ds8x10</v>
      </c>
      <c r="E584" s="24" t="str">
        <f>'120Nm 22mm 1.52m-min'!D172</f>
        <v>Ds</v>
      </c>
      <c r="F584" s="35">
        <f>'120Nm 22mm 1.52m-min'!E172</f>
        <v>8</v>
      </c>
      <c r="G584" s="14" t="e">
        <f>'120Nm 22mm 1.52m-min'!F172</f>
        <v>#N/A</v>
      </c>
      <c r="H584" s="41">
        <f>'120Nm 22mm 1.52m-min'!G172</f>
        <v>10</v>
      </c>
      <c r="I584" s="24" t="str">
        <f>'120Nm 22mm 1.52m-min'!H172</f>
        <v>R</v>
      </c>
      <c r="J584" s="35">
        <f>'120Nm 22mm 1.52m-min'!I172</f>
        <v>20</v>
      </c>
      <c r="K584" s="35">
        <f>'120Nm 22mm 1.52m-min'!J172</f>
        <v>20</v>
      </c>
      <c r="L584" s="25">
        <f>'120Nm 22mm 1.52m-min'!K172</f>
        <v>16.71</v>
      </c>
      <c r="M584" s="24" t="str">
        <f>'120Nm 22mm 1.52m-min'!L172</f>
        <v>Acciaio inox</v>
      </c>
      <c r="N584" s="25">
        <f>'120Nm 22mm 1.52m-min'!M172</f>
        <v>60.98</v>
      </c>
      <c r="O584" s="37">
        <f>'120Nm 22mm 1.52m-min'!N172</f>
        <v>120</v>
      </c>
      <c r="P584" s="41">
        <f>'120Nm 22mm 1.52m-min'!O172</f>
        <v>22</v>
      </c>
      <c r="Q584" s="46">
        <f>'120Nm 22mm 1.52m-min'!P172</f>
        <v>1.5209999999999999</v>
      </c>
      <c r="R584" s="14">
        <f>'120Nm 22mm 1.52m-min'!Q172</f>
        <v>154</v>
      </c>
      <c r="S584" s="26">
        <f>'120Nm 22mm 1.52m-min'!R172</f>
        <v>1</v>
      </c>
      <c r="T584" s="24"/>
      <c r="U584" s="24"/>
    </row>
    <row r="585" spans="1:21" hidden="1" x14ac:dyDescent="0.25">
      <c r="A585" s="24">
        <f>'240Nm 11mm 0.76m-min'!A171</f>
        <v>751771</v>
      </c>
      <c r="B585" s="51">
        <f>Table15[[#This Row],[Durata d''esercizio min. Doppie corse]]/(Cycle_max*60*24)</f>
        <v>14.916091269841269</v>
      </c>
      <c r="C585" s="49">
        <f>'240Nm 11mm 0.76m-min'!B171</f>
        <v>1.2150000000000001</v>
      </c>
      <c r="D585" s="24" t="str">
        <f>'240Nm 11mm 0.76m-min'!C171</f>
        <v>Ds8x15</v>
      </c>
      <c r="E585" s="24" t="str">
        <f>'240Nm 11mm 0.76m-min'!D171</f>
        <v>Ds</v>
      </c>
      <c r="F585" s="35">
        <f>'240Nm 11mm 0.76m-min'!E171</f>
        <v>8</v>
      </c>
      <c r="G585" s="14" t="e">
        <f>'240Nm 11mm 0.76m-min'!F171</f>
        <v>#N/A</v>
      </c>
      <c r="H585" s="41">
        <f>'240Nm 11mm 0.76m-min'!G171</f>
        <v>15</v>
      </c>
      <c r="I585" s="24" t="str">
        <f>'240Nm 11mm 0.76m-min'!H171</f>
        <v>R</v>
      </c>
      <c r="J585" s="35">
        <f>'240Nm 11mm 0.76m-min'!I171</f>
        <v>20</v>
      </c>
      <c r="K585" s="35">
        <f>'240Nm 11mm 0.76m-min'!J171</f>
        <v>20</v>
      </c>
      <c r="L585" s="25">
        <f>'240Nm 11mm 0.76m-min'!K171</f>
        <v>16.71</v>
      </c>
      <c r="M585" s="24" t="str">
        <f>'240Nm 11mm 0.76m-min'!L171</f>
        <v>Acciaio inox</v>
      </c>
      <c r="N585" s="25">
        <f>'240Nm 11mm 0.76m-min'!M171</f>
        <v>60.98</v>
      </c>
      <c r="O585" s="37">
        <f>'240Nm 11mm 0.76m-min'!N171</f>
        <v>240</v>
      </c>
      <c r="P585" s="41">
        <f>'240Nm 11mm 0.76m-min'!O171</f>
        <v>11</v>
      </c>
      <c r="Q585" s="46">
        <f>'240Nm 11mm 0.76m-min'!P171</f>
        <v>0.76049999999999995</v>
      </c>
      <c r="R585" s="14">
        <f>'240Nm 11mm 0.76m-min'!Q171</f>
        <v>51.333333333333336</v>
      </c>
      <c r="S585" s="26">
        <f>'240Nm 11mm 0.76m-min'!R171</f>
        <v>1</v>
      </c>
      <c r="T585" s="24"/>
      <c r="U585" s="24"/>
    </row>
    <row r="586" spans="1:21" hidden="1" x14ac:dyDescent="0.25">
      <c r="A586" s="24">
        <f>'240Nm 11mm 0.76m-min'!A172</f>
        <v>751771</v>
      </c>
      <c r="B586" s="51">
        <f>Table15[[#This Row],[Durata d''esercizio min. Doppie corse]]/(Cycle_max*60*24)</f>
        <v>14.916091269841269</v>
      </c>
      <c r="C586" s="49">
        <f>'240Nm 11mm 0.76m-min'!B172</f>
        <v>0.88300000000000001</v>
      </c>
      <c r="D586" s="24" t="str">
        <f>'240Nm 11mm 0.76m-min'!C172</f>
        <v>Ds8x10</v>
      </c>
      <c r="E586" s="24" t="str">
        <f>'240Nm 11mm 0.76m-min'!D172</f>
        <v>Ds</v>
      </c>
      <c r="F586" s="35">
        <f>'240Nm 11mm 0.76m-min'!E172</f>
        <v>8</v>
      </c>
      <c r="G586" s="14" t="e">
        <f>'240Nm 11mm 0.76m-min'!F172</f>
        <v>#N/A</v>
      </c>
      <c r="H586" s="41">
        <f>'240Nm 11mm 0.76m-min'!G172</f>
        <v>10</v>
      </c>
      <c r="I586" s="24" t="str">
        <f>'240Nm 11mm 0.76m-min'!H172</f>
        <v>R</v>
      </c>
      <c r="J586" s="35">
        <f>'240Nm 11mm 0.76m-min'!I172</f>
        <v>20</v>
      </c>
      <c r="K586" s="35">
        <f>'240Nm 11mm 0.76m-min'!J172</f>
        <v>20</v>
      </c>
      <c r="L586" s="25">
        <f>'240Nm 11mm 0.76m-min'!K172</f>
        <v>16.71</v>
      </c>
      <c r="M586" s="24" t="str">
        <f>'240Nm 11mm 0.76m-min'!L172</f>
        <v>Acciaio inox</v>
      </c>
      <c r="N586" s="25">
        <f>'240Nm 11mm 0.76m-min'!M172</f>
        <v>60.98</v>
      </c>
      <c r="O586" s="37">
        <f>'240Nm 11mm 0.76m-min'!N172</f>
        <v>240</v>
      </c>
      <c r="P586" s="41">
        <f>'240Nm 11mm 0.76m-min'!O172</f>
        <v>11</v>
      </c>
      <c r="Q586" s="46">
        <f>'240Nm 11mm 0.76m-min'!P172</f>
        <v>0.76049999999999995</v>
      </c>
      <c r="R586" s="14">
        <f>'240Nm 11mm 0.76m-min'!Q172</f>
        <v>77</v>
      </c>
      <c r="S586" s="26">
        <f>'240Nm 11mm 0.76m-min'!R172</f>
        <v>1</v>
      </c>
      <c r="T586" s="24"/>
      <c r="U586" s="24"/>
    </row>
    <row r="587" spans="1:21" hidden="1" x14ac:dyDescent="0.25">
      <c r="A587" s="24">
        <f>'80Nm 33mm 2.28m-min'!A171</f>
        <v>672396</v>
      </c>
      <c r="B587" s="51">
        <f>Table15[[#This Row],[Durata d''esercizio min. Doppie corse]]/(Cycle_max*60*24)</f>
        <v>13.341190476190476</v>
      </c>
      <c r="C587" s="49">
        <f>'80Nm 33mm 2.28m-min'!B171</f>
        <v>1.5069999999999999</v>
      </c>
      <c r="D587" s="24" t="str">
        <f>'80Nm 33mm 2.28m-min'!C171</f>
        <v>Ds10x50</v>
      </c>
      <c r="E587" s="24" t="str">
        <f>'80Nm 33mm 2.28m-min'!D171</f>
        <v>Ds</v>
      </c>
      <c r="F587" s="35">
        <f>'80Nm 33mm 2.28m-min'!E171</f>
        <v>10</v>
      </c>
      <c r="G587" s="14" t="e">
        <f>'80Nm 33mm 2.28m-min'!F171</f>
        <v>#N/A</v>
      </c>
      <c r="H587" s="41">
        <f>'80Nm 33mm 2.28m-min'!G171</f>
        <v>50</v>
      </c>
      <c r="I587" s="24" t="str">
        <f>'80Nm 33mm 2.28m-min'!H171</f>
        <v>R</v>
      </c>
      <c r="J587" s="35">
        <f>'80Nm 33mm 2.28m-min'!I171</f>
        <v>25</v>
      </c>
      <c r="K587" s="35">
        <f>'80Nm 33mm 2.28m-min'!J171</f>
        <v>25</v>
      </c>
      <c r="L587" s="25">
        <f>'80Nm 33mm 2.28m-min'!K171</f>
        <v>17.45</v>
      </c>
      <c r="M587" s="24" t="str">
        <f>'80Nm 33mm 2.28m-min'!L171</f>
        <v>Acciaio inox</v>
      </c>
      <c r="N587" s="25">
        <f>'80Nm 33mm 2.28m-min'!M171</f>
        <v>77.849999999999994</v>
      </c>
      <c r="O587" s="37">
        <f>'80Nm 33mm 2.28m-min'!N171</f>
        <v>80</v>
      </c>
      <c r="P587" s="41">
        <f>'80Nm 33mm 2.28m-min'!O171</f>
        <v>33</v>
      </c>
      <c r="Q587" s="46">
        <f>'80Nm 33mm 2.28m-min'!P171</f>
        <v>2.2810000000000001</v>
      </c>
      <c r="R587" s="14">
        <f>'80Nm 33mm 2.28m-min'!Q171</f>
        <v>46.2</v>
      </c>
      <c r="S587" s="26">
        <f>'80Nm 33mm 2.28m-min'!R171</f>
        <v>1</v>
      </c>
      <c r="T587" s="24"/>
      <c r="U587" s="24"/>
    </row>
    <row r="588" spans="1:21" hidden="1" x14ac:dyDescent="0.25">
      <c r="A588" s="24">
        <f>'120Nm 22mm 1.52m-min'!A173</f>
        <v>672396</v>
      </c>
      <c r="B588" s="51">
        <f>Table15[[#This Row],[Durata d''esercizio min. Doppie corse]]/(Cycle_max*60*24)</f>
        <v>13.341190476190476</v>
      </c>
      <c r="C588" s="49">
        <f>'120Nm 22mm 1.52m-min'!B173</f>
        <v>2.23</v>
      </c>
      <c r="D588" s="24" t="str">
        <f>'120Nm 22mm 1.52m-min'!C173</f>
        <v>Ds10x50</v>
      </c>
      <c r="E588" s="24" t="str">
        <f>'120Nm 22mm 1.52m-min'!D173</f>
        <v>Ds</v>
      </c>
      <c r="F588" s="35">
        <f>'120Nm 22mm 1.52m-min'!E173</f>
        <v>10</v>
      </c>
      <c r="G588" s="14" t="e">
        <f>'120Nm 22mm 1.52m-min'!F173</f>
        <v>#N/A</v>
      </c>
      <c r="H588" s="41">
        <f>'120Nm 22mm 1.52m-min'!G173</f>
        <v>50</v>
      </c>
      <c r="I588" s="24" t="str">
        <f>'120Nm 22mm 1.52m-min'!H173</f>
        <v>R</v>
      </c>
      <c r="J588" s="35">
        <f>'120Nm 22mm 1.52m-min'!I173</f>
        <v>25</v>
      </c>
      <c r="K588" s="35">
        <f>'120Nm 22mm 1.52m-min'!J173</f>
        <v>25</v>
      </c>
      <c r="L588" s="25">
        <f>'120Nm 22mm 1.52m-min'!K173</f>
        <v>17.45</v>
      </c>
      <c r="M588" s="24" t="str">
        <f>'120Nm 22mm 1.52m-min'!L173</f>
        <v>Acciaio inox</v>
      </c>
      <c r="N588" s="25">
        <f>'120Nm 22mm 1.52m-min'!M173</f>
        <v>77.849999999999994</v>
      </c>
      <c r="O588" s="37">
        <f>'120Nm 22mm 1.52m-min'!N173</f>
        <v>120</v>
      </c>
      <c r="P588" s="41">
        <f>'120Nm 22mm 1.52m-min'!O173</f>
        <v>22</v>
      </c>
      <c r="Q588" s="46">
        <f>'120Nm 22mm 1.52m-min'!P173</f>
        <v>1.5209999999999999</v>
      </c>
      <c r="R588" s="14">
        <f>'120Nm 22mm 1.52m-min'!Q173</f>
        <v>30.8</v>
      </c>
      <c r="S588" s="26">
        <f>'120Nm 22mm 1.52m-min'!R173</f>
        <v>1</v>
      </c>
      <c r="T588" s="24"/>
      <c r="U588" s="24"/>
    </row>
    <row r="589" spans="1:21" hidden="1" x14ac:dyDescent="0.25">
      <c r="A589" s="24">
        <f>'240Nm 11mm 0.76m-min'!A173</f>
        <v>672396</v>
      </c>
      <c r="B589" s="51">
        <f>Table15[[#This Row],[Durata d''esercizio min. Doppie corse]]/(Cycle_max*60*24)</f>
        <v>13.341190476190476</v>
      </c>
      <c r="C589" s="49">
        <f>'240Nm 11mm 0.76m-min'!B173</f>
        <v>4.4009999999999998</v>
      </c>
      <c r="D589" s="24" t="str">
        <f>'240Nm 11mm 0.76m-min'!C173</f>
        <v>Ds10x50</v>
      </c>
      <c r="E589" s="24" t="str">
        <f>'240Nm 11mm 0.76m-min'!D173</f>
        <v>Ds</v>
      </c>
      <c r="F589" s="35">
        <f>'240Nm 11mm 0.76m-min'!E173</f>
        <v>10</v>
      </c>
      <c r="G589" s="14" t="e">
        <f>'240Nm 11mm 0.76m-min'!F173</f>
        <v>#N/A</v>
      </c>
      <c r="H589" s="41">
        <f>'240Nm 11mm 0.76m-min'!G173</f>
        <v>50</v>
      </c>
      <c r="I589" s="24" t="str">
        <f>'240Nm 11mm 0.76m-min'!H173</f>
        <v>R</v>
      </c>
      <c r="J589" s="35">
        <f>'240Nm 11mm 0.76m-min'!I173</f>
        <v>25</v>
      </c>
      <c r="K589" s="35">
        <f>'240Nm 11mm 0.76m-min'!J173</f>
        <v>25</v>
      </c>
      <c r="L589" s="25">
        <f>'240Nm 11mm 0.76m-min'!K173</f>
        <v>17.45</v>
      </c>
      <c r="M589" s="24" t="str">
        <f>'240Nm 11mm 0.76m-min'!L173</f>
        <v>Acciaio inox</v>
      </c>
      <c r="N589" s="25">
        <f>'240Nm 11mm 0.76m-min'!M173</f>
        <v>77.849999999999994</v>
      </c>
      <c r="O589" s="37">
        <f>'240Nm 11mm 0.76m-min'!N173</f>
        <v>240</v>
      </c>
      <c r="P589" s="41">
        <f>'240Nm 11mm 0.76m-min'!O173</f>
        <v>11</v>
      </c>
      <c r="Q589" s="46">
        <f>'240Nm 11mm 0.76m-min'!P173</f>
        <v>0.76049999999999995</v>
      </c>
      <c r="R589" s="14">
        <f>'240Nm 11mm 0.76m-min'!Q173</f>
        <v>15.4</v>
      </c>
      <c r="S589" s="26">
        <f>'240Nm 11mm 0.76m-min'!R173</f>
        <v>1</v>
      </c>
      <c r="T589" s="24"/>
      <c r="U589" s="24"/>
    </row>
    <row r="590" spans="1:21" hidden="1" x14ac:dyDescent="0.25">
      <c r="A590" s="24">
        <f>'80Nm 33mm 2.28m-min'!A172</f>
        <v>590776</v>
      </c>
      <c r="B590" s="51">
        <f>Table15[[#This Row],[Durata d''esercizio min. Doppie corse]]/(Cycle_max*60*24)</f>
        <v>11.721746031746031</v>
      </c>
      <c r="C590" s="49">
        <f>'80Nm 33mm 2.28m-min'!B172</f>
        <v>0.66600000000000004</v>
      </c>
      <c r="D590" s="24" t="str">
        <f>'80Nm 33mm 2.28m-min'!C172</f>
        <v>Ds8x24</v>
      </c>
      <c r="E590" s="24" t="str">
        <f>'80Nm 33mm 2.28m-min'!D172</f>
        <v>Ds</v>
      </c>
      <c r="F590" s="35">
        <f>'80Nm 33mm 2.28m-min'!E172</f>
        <v>8</v>
      </c>
      <c r="G590" s="14" t="e">
        <f>'80Nm 33mm 2.28m-min'!F172</f>
        <v>#N/A</v>
      </c>
      <c r="H590" s="41">
        <f>'80Nm 33mm 2.28m-min'!G172</f>
        <v>24</v>
      </c>
      <c r="I590" s="24" t="str">
        <f>'80Nm 33mm 2.28m-min'!H172</f>
        <v>R</v>
      </c>
      <c r="J590" s="35">
        <f>'80Nm 33mm 2.28m-min'!I172</f>
        <v>20</v>
      </c>
      <c r="K590" s="35">
        <f>'80Nm 33mm 2.28m-min'!J172</f>
        <v>20</v>
      </c>
      <c r="L590" s="25" t="str">
        <f>'80Nm 33mm 2.28m-min'!K172</f>
        <v>Su richiesta</v>
      </c>
      <c r="M590" s="24" t="str">
        <f>'80Nm 33mm 2.28m-min'!L172</f>
        <v>Acciaio inox</v>
      </c>
      <c r="N590" s="25" t="str">
        <f>'80Nm 33mm 2.28m-min'!M172</f>
        <v>Su richiesta</v>
      </c>
      <c r="O590" s="37">
        <f>'80Nm 33mm 2.28m-min'!N172</f>
        <v>80</v>
      </c>
      <c r="P590" s="41">
        <f>'80Nm 33mm 2.28m-min'!O172</f>
        <v>33</v>
      </c>
      <c r="Q590" s="46">
        <f>'80Nm 33mm 2.28m-min'!P172</f>
        <v>2.2810000000000001</v>
      </c>
      <c r="R590" s="14">
        <f>'80Nm 33mm 2.28m-min'!Q172</f>
        <v>96.25</v>
      </c>
      <c r="S590" s="26">
        <f>'80Nm 33mm 2.28m-min'!R172</f>
        <v>1</v>
      </c>
      <c r="T590" s="24"/>
      <c r="U590" s="24"/>
    </row>
    <row r="591" spans="1:21" hidden="1" x14ac:dyDescent="0.25">
      <c r="A591" s="24">
        <f>'120Nm 22mm 1.52m-min'!A174</f>
        <v>590776</v>
      </c>
      <c r="B591" s="51">
        <f>Table15[[#This Row],[Durata d''esercizio min. Doppie corse]]/(Cycle_max*60*24)</f>
        <v>11.721746031746031</v>
      </c>
      <c r="C591" s="49">
        <f>'120Nm 22mm 1.52m-min'!B174</f>
        <v>0.96899999999999997</v>
      </c>
      <c r="D591" s="24" t="str">
        <f>'120Nm 22mm 1.52m-min'!C174</f>
        <v>Ds8x24</v>
      </c>
      <c r="E591" s="24" t="str">
        <f>'120Nm 22mm 1.52m-min'!D174</f>
        <v>Ds</v>
      </c>
      <c r="F591" s="35">
        <f>'120Nm 22mm 1.52m-min'!E174</f>
        <v>8</v>
      </c>
      <c r="G591" s="14" t="e">
        <f>'120Nm 22mm 1.52m-min'!F174</f>
        <v>#N/A</v>
      </c>
      <c r="H591" s="41">
        <f>'120Nm 22mm 1.52m-min'!G174</f>
        <v>24</v>
      </c>
      <c r="I591" s="24" t="str">
        <f>'120Nm 22mm 1.52m-min'!H174</f>
        <v>R</v>
      </c>
      <c r="J591" s="35">
        <f>'120Nm 22mm 1.52m-min'!I174</f>
        <v>20</v>
      </c>
      <c r="K591" s="35">
        <f>'120Nm 22mm 1.52m-min'!J174</f>
        <v>20</v>
      </c>
      <c r="L591" s="25" t="str">
        <f>'120Nm 22mm 1.52m-min'!K174</f>
        <v>Su richiesta</v>
      </c>
      <c r="M591" s="24" t="str">
        <f>'120Nm 22mm 1.52m-min'!L174</f>
        <v>Acciaio inox</v>
      </c>
      <c r="N591" s="25" t="str">
        <f>'120Nm 22mm 1.52m-min'!M174</f>
        <v>Su richiesta</v>
      </c>
      <c r="O591" s="37">
        <f>'120Nm 22mm 1.52m-min'!N174</f>
        <v>120</v>
      </c>
      <c r="P591" s="41">
        <f>'120Nm 22mm 1.52m-min'!O174</f>
        <v>22</v>
      </c>
      <c r="Q591" s="46">
        <f>'120Nm 22mm 1.52m-min'!P174</f>
        <v>1.5209999999999999</v>
      </c>
      <c r="R591" s="14">
        <f>'120Nm 22mm 1.52m-min'!Q174</f>
        <v>64.166666666666671</v>
      </c>
      <c r="S591" s="26">
        <f>'120Nm 22mm 1.52m-min'!R174</f>
        <v>1</v>
      </c>
      <c r="T591" s="24"/>
      <c r="U591" s="24"/>
    </row>
    <row r="592" spans="1:21" hidden="1" x14ac:dyDescent="0.25">
      <c r="A592" s="24">
        <f>'240Nm 11mm 0.76m-min'!A174</f>
        <v>590776</v>
      </c>
      <c r="B592" s="51">
        <f>Table15[[#This Row],[Durata d''esercizio min. Doppie corse]]/(Cycle_max*60*24)</f>
        <v>11.721746031746031</v>
      </c>
      <c r="C592" s="49">
        <f>'240Nm 11mm 0.76m-min'!B174</f>
        <v>1.879</v>
      </c>
      <c r="D592" s="24" t="str">
        <f>'240Nm 11mm 0.76m-min'!C174</f>
        <v>Ds8x24</v>
      </c>
      <c r="E592" s="24" t="str">
        <f>'240Nm 11mm 0.76m-min'!D174</f>
        <v>Ds</v>
      </c>
      <c r="F592" s="35">
        <f>'240Nm 11mm 0.76m-min'!E174</f>
        <v>8</v>
      </c>
      <c r="G592" s="14" t="e">
        <f>'240Nm 11mm 0.76m-min'!F174</f>
        <v>#N/A</v>
      </c>
      <c r="H592" s="41">
        <f>'240Nm 11mm 0.76m-min'!G174</f>
        <v>24</v>
      </c>
      <c r="I592" s="24" t="str">
        <f>'240Nm 11mm 0.76m-min'!H174</f>
        <v>R</v>
      </c>
      <c r="J592" s="35">
        <f>'240Nm 11mm 0.76m-min'!I174</f>
        <v>20</v>
      </c>
      <c r="K592" s="35">
        <f>'240Nm 11mm 0.76m-min'!J174</f>
        <v>20</v>
      </c>
      <c r="L592" s="25" t="str">
        <f>'240Nm 11mm 0.76m-min'!K174</f>
        <v>Su richiesta</v>
      </c>
      <c r="M592" s="24" t="str">
        <f>'240Nm 11mm 0.76m-min'!L174</f>
        <v>Acciaio inox</v>
      </c>
      <c r="N592" s="25" t="str">
        <f>'240Nm 11mm 0.76m-min'!M174</f>
        <v>Su richiesta</v>
      </c>
      <c r="O592" s="37">
        <f>'240Nm 11mm 0.76m-min'!N174</f>
        <v>240</v>
      </c>
      <c r="P592" s="41">
        <f>'240Nm 11mm 0.76m-min'!O174</f>
        <v>11</v>
      </c>
      <c r="Q592" s="46">
        <f>'240Nm 11mm 0.76m-min'!P174</f>
        <v>0.76049999999999995</v>
      </c>
      <c r="R592" s="14">
        <f>'240Nm 11mm 0.76m-min'!Q174</f>
        <v>32.083333333333336</v>
      </c>
      <c r="S592" s="26">
        <f>'240Nm 11mm 0.76m-min'!R174</f>
        <v>1</v>
      </c>
      <c r="T592" s="24"/>
      <c r="U592" s="24"/>
    </row>
    <row r="593" spans="1:21" hidden="1" x14ac:dyDescent="0.25">
      <c r="A593" s="24">
        <f>'80Nm 33mm 2.28m-min'!A173</f>
        <v>571271</v>
      </c>
      <c r="B593" s="51">
        <f>Table15[[#This Row],[Durata d''esercizio min. Doppie corse]]/(Cycle_max*60*24)</f>
        <v>11.334742063492063</v>
      </c>
      <c r="C593" s="49">
        <f>'80Nm 33mm 2.28m-min'!B173</f>
        <v>0.23200000000000001</v>
      </c>
      <c r="D593" s="24" t="str">
        <f>'80Nm 33mm 2.28m-min'!C173</f>
        <v>Ds635x508</v>
      </c>
      <c r="E593" s="24" t="str">
        <f>'80Nm 33mm 2.28m-min'!D173</f>
        <v>Ds</v>
      </c>
      <c r="F593" s="35">
        <f>'80Nm 33mm 2.28m-min'!E173</f>
        <v>635</v>
      </c>
      <c r="G593" s="14" t="e">
        <f>'80Nm 33mm 2.28m-min'!F173</f>
        <v>#N/A</v>
      </c>
      <c r="H593" s="41">
        <f>'80Nm 33mm 2.28m-min'!G173</f>
        <v>508</v>
      </c>
      <c r="I593" s="24" t="str">
        <f>'80Nm 33mm 2.28m-min'!H173</f>
        <v>R</v>
      </c>
      <c r="J593" s="35">
        <f>'80Nm 33mm 2.28m-min'!I173</f>
        <v>13</v>
      </c>
      <c r="K593" s="35">
        <f>'80Nm 33mm 2.28m-min'!J173</f>
        <v>15</v>
      </c>
      <c r="L593" s="25">
        <f>'80Nm 33mm 2.28m-min'!K173</f>
        <v>14.1</v>
      </c>
      <c r="M593" s="24" t="str">
        <f>'80Nm 33mm 2.28m-min'!L173</f>
        <v>Acciaio inox</v>
      </c>
      <c r="N593" s="25">
        <f>'80Nm 33mm 2.28m-min'!M173</f>
        <v>44.48</v>
      </c>
      <c r="O593" s="37">
        <f>'80Nm 33mm 2.28m-min'!N173</f>
        <v>80</v>
      </c>
      <c r="P593" s="41">
        <f>'80Nm 33mm 2.28m-min'!O173</f>
        <v>33</v>
      </c>
      <c r="Q593" s="46">
        <f>'80Nm 33mm 2.28m-min'!P173</f>
        <v>2.2810000000000001</v>
      </c>
      <c r="R593" s="14">
        <f>'80Nm 33mm 2.28m-min'!Q173</f>
        <v>4.5472440944881889</v>
      </c>
      <c r="S593" s="26">
        <f>'80Nm 33mm 2.28m-min'!R173</f>
        <v>1</v>
      </c>
      <c r="T593" s="24"/>
      <c r="U593" s="24"/>
    </row>
    <row r="594" spans="1:21" hidden="1" x14ac:dyDescent="0.25">
      <c r="A594" s="24">
        <f>'120Nm 22mm 1.52m-min'!A175</f>
        <v>571271</v>
      </c>
      <c r="B594" s="51">
        <f>Table15[[#This Row],[Durata d''esercizio min. Doppie corse]]/(Cycle_max*60*24)</f>
        <v>11.334742063492063</v>
      </c>
      <c r="C594" s="49">
        <f>'120Nm 22mm 1.52m-min'!B175</f>
        <v>0.318</v>
      </c>
      <c r="D594" s="24" t="str">
        <f>'120Nm 22mm 1.52m-min'!C175</f>
        <v>Ds635x508</v>
      </c>
      <c r="E594" s="24" t="str">
        <f>'120Nm 22mm 1.52m-min'!D175</f>
        <v>Ds</v>
      </c>
      <c r="F594" s="35">
        <f>'120Nm 22mm 1.52m-min'!E175</f>
        <v>635</v>
      </c>
      <c r="G594" s="14" t="e">
        <f>'120Nm 22mm 1.52m-min'!F175</f>
        <v>#N/A</v>
      </c>
      <c r="H594" s="41">
        <f>'120Nm 22mm 1.52m-min'!G175</f>
        <v>508</v>
      </c>
      <c r="I594" s="24" t="str">
        <f>'120Nm 22mm 1.52m-min'!H175</f>
        <v>R</v>
      </c>
      <c r="J594" s="35">
        <f>'120Nm 22mm 1.52m-min'!I175</f>
        <v>13</v>
      </c>
      <c r="K594" s="35">
        <f>'120Nm 22mm 1.52m-min'!J175</f>
        <v>15</v>
      </c>
      <c r="L594" s="25">
        <f>'120Nm 22mm 1.52m-min'!K175</f>
        <v>14.1</v>
      </c>
      <c r="M594" s="24" t="str">
        <f>'120Nm 22mm 1.52m-min'!L175</f>
        <v>Acciaio inox</v>
      </c>
      <c r="N594" s="25">
        <f>'120Nm 22mm 1.52m-min'!M175</f>
        <v>44.48</v>
      </c>
      <c r="O594" s="37">
        <f>'120Nm 22mm 1.52m-min'!N175</f>
        <v>120</v>
      </c>
      <c r="P594" s="41">
        <f>'120Nm 22mm 1.52m-min'!O175</f>
        <v>22</v>
      </c>
      <c r="Q594" s="46">
        <f>'120Nm 22mm 1.52m-min'!P175</f>
        <v>1.5209999999999999</v>
      </c>
      <c r="R594" s="14">
        <f>'120Nm 22mm 1.52m-min'!Q175</f>
        <v>3.0314960629921259</v>
      </c>
      <c r="S594" s="26">
        <f>'120Nm 22mm 1.52m-min'!R175</f>
        <v>1</v>
      </c>
      <c r="T594" s="24"/>
      <c r="U594" s="24"/>
    </row>
    <row r="595" spans="1:21" hidden="1" x14ac:dyDescent="0.25">
      <c r="A595" s="24">
        <f>'240Nm 11mm 0.76m-min'!A175</f>
        <v>571271</v>
      </c>
      <c r="B595" s="51">
        <f>Table15[[#This Row],[Durata d''esercizio min. Doppie corse]]/(Cycle_max*60*24)</f>
        <v>11.334742063492063</v>
      </c>
      <c r="C595" s="49">
        <f>'240Nm 11mm 0.76m-min'!B175</f>
        <v>0.57599999999999996</v>
      </c>
      <c r="D595" s="24" t="str">
        <f>'240Nm 11mm 0.76m-min'!C175</f>
        <v>Ds635x508</v>
      </c>
      <c r="E595" s="24" t="str">
        <f>'240Nm 11mm 0.76m-min'!D175</f>
        <v>Ds</v>
      </c>
      <c r="F595" s="35">
        <f>'240Nm 11mm 0.76m-min'!E175</f>
        <v>635</v>
      </c>
      <c r="G595" s="14" t="e">
        <f>'240Nm 11mm 0.76m-min'!F175</f>
        <v>#N/A</v>
      </c>
      <c r="H595" s="41">
        <f>'240Nm 11mm 0.76m-min'!G175</f>
        <v>508</v>
      </c>
      <c r="I595" s="24" t="str">
        <f>'240Nm 11mm 0.76m-min'!H175</f>
        <v>R</v>
      </c>
      <c r="J595" s="35">
        <f>'240Nm 11mm 0.76m-min'!I175</f>
        <v>13</v>
      </c>
      <c r="K595" s="35">
        <f>'240Nm 11mm 0.76m-min'!J175</f>
        <v>15</v>
      </c>
      <c r="L595" s="25">
        <f>'240Nm 11mm 0.76m-min'!K175</f>
        <v>14.1</v>
      </c>
      <c r="M595" s="24" t="str">
        <f>'240Nm 11mm 0.76m-min'!L175</f>
        <v>Acciaio inox</v>
      </c>
      <c r="N595" s="25">
        <f>'240Nm 11mm 0.76m-min'!M175</f>
        <v>44.48</v>
      </c>
      <c r="O595" s="37">
        <f>'240Nm 11mm 0.76m-min'!N175</f>
        <v>240</v>
      </c>
      <c r="P595" s="41">
        <f>'240Nm 11mm 0.76m-min'!O175</f>
        <v>11</v>
      </c>
      <c r="Q595" s="46">
        <f>'240Nm 11mm 0.76m-min'!P175</f>
        <v>0.76049999999999995</v>
      </c>
      <c r="R595" s="14">
        <f>'240Nm 11mm 0.76m-min'!Q175</f>
        <v>1.515748031496063</v>
      </c>
      <c r="S595" s="26">
        <f>'240Nm 11mm 0.76m-min'!R175</f>
        <v>1</v>
      </c>
      <c r="T595" s="24"/>
      <c r="U595" s="24"/>
    </row>
    <row r="596" spans="1:21" hidden="1" x14ac:dyDescent="0.25">
      <c r="A596" s="24">
        <f>'80Nm 33mm 2.28m-min'!A174</f>
        <v>451168</v>
      </c>
      <c r="B596" s="51">
        <f>Table15[[#This Row],[Durata d''esercizio min. Doppie corse]]/(Cycle_max*60*24)</f>
        <v>8.9517460317460316</v>
      </c>
      <c r="C596" s="49">
        <f>'80Nm 33mm 2.28m-min'!B174</f>
        <v>0.38100000000000001</v>
      </c>
      <c r="D596" s="24" t="str">
        <f>'80Nm 33mm 2.28m-min'!C174</f>
        <v>Ds635x127</v>
      </c>
      <c r="E596" s="24" t="str">
        <f>'80Nm 33mm 2.28m-min'!D174</f>
        <v>Ds</v>
      </c>
      <c r="F596" s="35">
        <f>'80Nm 33mm 2.28m-min'!E174</f>
        <v>635</v>
      </c>
      <c r="G596" s="14" t="e">
        <f>'80Nm 33mm 2.28m-min'!F174</f>
        <v>#N/A</v>
      </c>
      <c r="H596" s="41">
        <f>'80Nm 33mm 2.28m-min'!G174</f>
        <v>127</v>
      </c>
      <c r="I596" s="24" t="str">
        <f>'80Nm 33mm 2.28m-min'!H174</f>
        <v>J</v>
      </c>
      <c r="J596" s="35">
        <f>'80Nm 33mm 2.28m-min'!I174</f>
        <v>13</v>
      </c>
      <c r="K596" s="35">
        <f>'80Nm 33mm 2.28m-min'!J174</f>
        <v>15</v>
      </c>
      <c r="L596" s="25">
        <f>'80Nm 33mm 2.28m-min'!K174</f>
        <v>16.579999999999998</v>
      </c>
      <c r="M596" s="24" t="str">
        <f>'80Nm 33mm 2.28m-min'!L174</f>
        <v>Acciaio inox</v>
      </c>
      <c r="N596" s="25">
        <f>'80Nm 33mm 2.28m-min'!M174</f>
        <v>44.48</v>
      </c>
      <c r="O596" s="37">
        <f>'80Nm 33mm 2.28m-min'!N174</f>
        <v>80</v>
      </c>
      <c r="P596" s="41">
        <f>'80Nm 33mm 2.28m-min'!O174</f>
        <v>33</v>
      </c>
      <c r="Q596" s="46">
        <f>'80Nm 33mm 2.28m-min'!P174</f>
        <v>2.2810000000000001</v>
      </c>
      <c r="R596" s="14">
        <f>'80Nm 33mm 2.28m-min'!Q174</f>
        <v>18.188976377952756</v>
      </c>
      <c r="S596" s="26">
        <f>'80Nm 33mm 2.28m-min'!R174</f>
        <v>1</v>
      </c>
      <c r="T596" s="24"/>
      <c r="U596" s="24"/>
    </row>
    <row r="597" spans="1:21" hidden="1" x14ac:dyDescent="0.25">
      <c r="A597" s="24">
        <f>'120Nm 22mm 1.52m-min'!A176</f>
        <v>451168</v>
      </c>
      <c r="B597" s="51">
        <f>Table15[[#This Row],[Durata d''esercizio min. Doppie corse]]/(Cycle_max*60*24)</f>
        <v>8.9517460317460316</v>
      </c>
      <c r="C597" s="49">
        <f>'120Nm 22mm 1.52m-min'!B176</f>
        <v>0.54100000000000004</v>
      </c>
      <c r="D597" s="24" t="str">
        <f>'120Nm 22mm 1.52m-min'!C176</f>
        <v>Ds635x127</v>
      </c>
      <c r="E597" s="24" t="str">
        <f>'120Nm 22mm 1.52m-min'!D176</f>
        <v>Ds</v>
      </c>
      <c r="F597" s="35">
        <f>'120Nm 22mm 1.52m-min'!E176</f>
        <v>635</v>
      </c>
      <c r="G597" s="14" t="e">
        <f>'120Nm 22mm 1.52m-min'!F176</f>
        <v>#N/A</v>
      </c>
      <c r="H597" s="41">
        <f>'120Nm 22mm 1.52m-min'!G176</f>
        <v>127</v>
      </c>
      <c r="I597" s="24" t="str">
        <f>'120Nm 22mm 1.52m-min'!H176</f>
        <v>J</v>
      </c>
      <c r="J597" s="35">
        <f>'120Nm 22mm 1.52m-min'!I176</f>
        <v>13</v>
      </c>
      <c r="K597" s="35">
        <f>'120Nm 22mm 1.52m-min'!J176</f>
        <v>15</v>
      </c>
      <c r="L597" s="25">
        <f>'120Nm 22mm 1.52m-min'!K176</f>
        <v>16.579999999999998</v>
      </c>
      <c r="M597" s="24" t="str">
        <f>'120Nm 22mm 1.52m-min'!L176</f>
        <v>Acciaio inox</v>
      </c>
      <c r="N597" s="25">
        <f>'120Nm 22mm 1.52m-min'!M176</f>
        <v>44.48</v>
      </c>
      <c r="O597" s="37">
        <f>'120Nm 22mm 1.52m-min'!N176</f>
        <v>120</v>
      </c>
      <c r="P597" s="41">
        <f>'120Nm 22mm 1.52m-min'!O176</f>
        <v>22</v>
      </c>
      <c r="Q597" s="46">
        <f>'120Nm 22mm 1.52m-min'!P176</f>
        <v>1.5209999999999999</v>
      </c>
      <c r="R597" s="14">
        <f>'120Nm 22mm 1.52m-min'!Q176</f>
        <v>12.125984251968504</v>
      </c>
      <c r="S597" s="26">
        <f>'120Nm 22mm 1.52m-min'!R176</f>
        <v>1</v>
      </c>
      <c r="T597" s="24"/>
      <c r="U597" s="24"/>
    </row>
    <row r="598" spans="1:21" hidden="1" x14ac:dyDescent="0.25">
      <c r="A598" s="24">
        <f>'240Nm 11mm 0.76m-min'!A176</f>
        <v>451168</v>
      </c>
      <c r="B598" s="51">
        <f>Table15[[#This Row],[Durata d''esercizio min. Doppie corse]]/(Cycle_max*60*24)</f>
        <v>8.9517460317460316</v>
      </c>
      <c r="C598" s="49">
        <f>'240Nm 11mm 0.76m-min'!B176</f>
        <v>1.0229999999999999</v>
      </c>
      <c r="D598" s="24" t="str">
        <f>'240Nm 11mm 0.76m-min'!C176</f>
        <v>Ds635x127</v>
      </c>
      <c r="E598" s="24" t="str">
        <f>'240Nm 11mm 0.76m-min'!D176</f>
        <v>Ds</v>
      </c>
      <c r="F598" s="35">
        <f>'240Nm 11mm 0.76m-min'!E176</f>
        <v>635</v>
      </c>
      <c r="G598" s="14" t="e">
        <f>'240Nm 11mm 0.76m-min'!F176</f>
        <v>#N/A</v>
      </c>
      <c r="H598" s="41">
        <f>'240Nm 11mm 0.76m-min'!G176</f>
        <v>127</v>
      </c>
      <c r="I598" s="24" t="str">
        <f>'240Nm 11mm 0.76m-min'!H176</f>
        <v>J</v>
      </c>
      <c r="J598" s="35">
        <f>'240Nm 11mm 0.76m-min'!I176</f>
        <v>13</v>
      </c>
      <c r="K598" s="35">
        <f>'240Nm 11mm 0.76m-min'!J176</f>
        <v>15</v>
      </c>
      <c r="L598" s="25">
        <f>'240Nm 11mm 0.76m-min'!K176</f>
        <v>16.579999999999998</v>
      </c>
      <c r="M598" s="24" t="str">
        <f>'240Nm 11mm 0.76m-min'!L176</f>
        <v>Acciaio inox</v>
      </c>
      <c r="N598" s="25">
        <f>'240Nm 11mm 0.76m-min'!M176</f>
        <v>44.48</v>
      </c>
      <c r="O598" s="37">
        <f>'240Nm 11mm 0.76m-min'!N176</f>
        <v>240</v>
      </c>
      <c r="P598" s="41">
        <f>'240Nm 11mm 0.76m-min'!O176</f>
        <v>11</v>
      </c>
      <c r="Q598" s="46">
        <f>'240Nm 11mm 0.76m-min'!P176</f>
        <v>0.76049999999999995</v>
      </c>
      <c r="R598" s="14">
        <f>'240Nm 11mm 0.76m-min'!Q176</f>
        <v>6.0629921259842519</v>
      </c>
      <c r="S598" s="26">
        <f>'240Nm 11mm 0.76m-min'!R176</f>
        <v>1</v>
      </c>
      <c r="T598" s="24"/>
      <c r="U598" s="24"/>
    </row>
    <row r="599" spans="1:21" hidden="1" x14ac:dyDescent="0.25">
      <c r="A599" s="24">
        <f>'80Nm 33mm 2.28m-min'!A175</f>
        <v>320116</v>
      </c>
      <c r="B599" s="51">
        <f>Table15[[#This Row],[Durata d''esercizio min. Doppie corse]]/(Cycle_max*60*24)</f>
        <v>6.3515079365079368</v>
      </c>
      <c r="C599" s="49">
        <f>'80Nm 33mm 2.28m-min'!B175</f>
        <v>0.82299999999999995</v>
      </c>
      <c r="D599" s="24" t="str">
        <f>'80Nm 33mm 2.28m-min'!C175</f>
        <v>Ds635x254</v>
      </c>
      <c r="E599" s="24" t="str">
        <f>'80Nm 33mm 2.28m-min'!D175</f>
        <v>Ds</v>
      </c>
      <c r="F599" s="35">
        <f>'80Nm 33mm 2.28m-min'!E175</f>
        <v>635</v>
      </c>
      <c r="G599" s="14" t="e">
        <f>'80Nm 33mm 2.28m-min'!F175</f>
        <v>#N/A</v>
      </c>
      <c r="H599" s="41">
        <f>'80Nm 33mm 2.28m-min'!G175</f>
        <v>254</v>
      </c>
      <c r="I599" s="24" t="str">
        <f>'80Nm 33mm 2.28m-min'!H175</f>
        <v>R</v>
      </c>
      <c r="J599" s="35">
        <f>'80Nm 33mm 2.28m-min'!I175</f>
        <v>13</v>
      </c>
      <c r="K599" s="35">
        <f>'80Nm 33mm 2.28m-min'!J175</f>
        <v>15</v>
      </c>
      <c r="L599" s="25">
        <f>'80Nm 33mm 2.28m-min'!K175</f>
        <v>14.1</v>
      </c>
      <c r="M599" s="24" t="str">
        <f>'80Nm 33mm 2.28m-min'!L175</f>
        <v>Acciaio inox</v>
      </c>
      <c r="N599" s="25">
        <f>'80Nm 33mm 2.28m-min'!M175</f>
        <v>53.48</v>
      </c>
      <c r="O599" s="37">
        <f>'80Nm 33mm 2.28m-min'!N175</f>
        <v>80</v>
      </c>
      <c r="P599" s="41">
        <f>'80Nm 33mm 2.28m-min'!O175</f>
        <v>33</v>
      </c>
      <c r="Q599" s="46">
        <f>'80Nm 33mm 2.28m-min'!P175</f>
        <v>2.2810000000000001</v>
      </c>
      <c r="R599" s="14">
        <f>'80Nm 33mm 2.28m-min'!Q175</f>
        <v>9.0944881889763778</v>
      </c>
      <c r="S599" s="26">
        <f>'80Nm 33mm 2.28m-min'!R175</f>
        <v>1</v>
      </c>
      <c r="T599" s="24"/>
      <c r="U599" s="24"/>
    </row>
    <row r="600" spans="1:21" hidden="1" x14ac:dyDescent="0.25">
      <c r="A600" s="24">
        <f>'120Nm 22mm 1.52m-min'!A177</f>
        <v>320116</v>
      </c>
      <c r="B600" s="51">
        <f>Table15[[#This Row],[Durata d''esercizio min. Doppie corse]]/(Cycle_max*60*24)</f>
        <v>6.3515079365079368</v>
      </c>
      <c r="C600" s="49">
        <f>'120Nm 22mm 1.52m-min'!B177</f>
        <v>1.204</v>
      </c>
      <c r="D600" s="24" t="str">
        <f>'120Nm 22mm 1.52m-min'!C177</f>
        <v>Ds635x254</v>
      </c>
      <c r="E600" s="24" t="str">
        <f>'120Nm 22mm 1.52m-min'!D177</f>
        <v>Ds</v>
      </c>
      <c r="F600" s="35">
        <f>'120Nm 22mm 1.52m-min'!E177</f>
        <v>635</v>
      </c>
      <c r="G600" s="14" t="e">
        <f>'120Nm 22mm 1.52m-min'!F177</f>
        <v>#N/A</v>
      </c>
      <c r="H600" s="41">
        <f>'120Nm 22mm 1.52m-min'!G177</f>
        <v>254</v>
      </c>
      <c r="I600" s="24" t="str">
        <f>'120Nm 22mm 1.52m-min'!H177</f>
        <v>R</v>
      </c>
      <c r="J600" s="35">
        <f>'120Nm 22mm 1.52m-min'!I177</f>
        <v>13</v>
      </c>
      <c r="K600" s="35">
        <f>'120Nm 22mm 1.52m-min'!J177</f>
        <v>15</v>
      </c>
      <c r="L600" s="25">
        <f>'120Nm 22mm 1.52m-min'!K177</f>
        <v>14.1</v>
      </c>
      <c r="M600" s="24" t="str">
        <f>'120Nm 22mm 1.52m-min'!L177</f>
        <v>Acciaio inox</v>
      </c>
      <c r="N600" s="25">
        <f>'120Nm 22mm 1.52m-min'!M177</f>
        <v>53.48</v>
      </c>
      <c r="O600" s="37">
        <f>'120Nm 22mm 1.52m-min'!N177</f>
        <v>120</v>
      </c>
      <c r="P600" s="41">
        <f>'120Nm 22mm 1.52m-min'!O177</f>
        <v>22</v>
      </c>
      <c r="Q600" s="46">
        <f>'120Nm 22mm 1.52m-min'!P177</f>
        <v>1.5209999999999999</v>
      </c>
      <c r="R600" s="14">
        <f>'120Nm 22mm 1.52m-min'!Q177</f>
        <v>6.0629921259842519</v>
      </c>
      <c r="S600" s="26">
        <f>'120Nm 22mm 1.52m-min'!R177</f>
        <v>1</v>
      </c>
      <c r="T600" s="24"/>
      <c r="U600" s="24"/>
    </row>
    <row r="601" spans="1:21" hidden="1" x14ac:dyDescent="0.25">
      <c r="A601" s="24">
        <f>'120Nm 22mm 1.52m-min'!A131</f>
        <v>315040</v>
      </c>
      <c r="B601" s="51">
        <f>Table15[[#This Row],[Durata d''esercizio min. Doppie corse]]/(Cycle_max*60*24)</f>
        <v>6.2507936507936508</v>
      </c>
      <c r="C601" s="49">
        <f>'120Nm 22mm 1.52m-min'!B131</f>
        <v>0.45800000000000002</v>
      </c>
      <c r="D601" s="24" t="str">
        <f>'120Nm 22mm 1.52m-min'!C131</f>
        <v>Tr16x4</v>
      </c>
      <c r="E601" s="24" t="str">
        <f>'120Nm 22mm 1.52m-min'!D131</f>
        <v>Tr</v>
      </c>
      <c r="F601" s="35">
        <f>'120Nm 22mm 1.52m-min'!E131</f>
        <v>16</v>
      </c>
      <c r="G601" s="14" t="e">
        <f>'120Nm 22mm 1.52m-min'!F131</f>
        <v>#N/A</v>
      </c>
      <c r="H601" s="41">
        <f>'120Nm 22mm 1.52m-min'!G131</f>
        <v>4</v>
      </c>
      <c r="I601" s="24" t="str">
        <f>'120Nm 22mm 1.52m-min'!H131</f>
        <v>W300</v>
      </c>
      <c r="J601" s="35">
        <f>'120Nm 22mm 1.52m-min'!I131</f>
        <v>28</v>
      </c>
      <c r="K601" s="35">
        <f>'120Nm 22mm 1.52m-min'!J131</f>
        <v>35</v>
      </c>
      <c r="L601" s="25">
        <f>'120Nm 22mm 1.52m-min'!K131</f>
        <v>17.68</v>
      </c>
      <c r="M601" s="24" t="str">
        <f>'120Nm 22mm 1.52m-min'!L131</f>
        <v>Acciaio C15</v>
      </c>
      <c r="N601" s="25">
        <f>'120Nm 22mm 1.52m-min'!M131</f>
        <v>19.09</v>
      </c>
      <c r="O601" s="37">
        <f>'120Nm 22mm 1.52m-min'!N131</f>
        <v>120</v>
      </c>
      <c r="P601" s="41">
        <f>'120Nm 22mm 1.52m-min'!O131</f>
        <v>22</v>
      </c>
      <c r="Q601" s="46">
        <f>'120Nm 22mm 1.52m-min'!P131</f>
        <v>1.5209999999999999</v>
      </c>
      <c r="R601" s="14">
        <f>'120Nm 22mm 1.52m-min'!Q131</f>
        <v>385</v>
      </c>
      <c r="S601" s="26">
        <f>'120Nm 22mm 1.52m-min'!R131</f>
        <v>1</v>
      </c>
      <c r="T601" s="24"/>
      <c r="U601" s="24"/>
    </row>
    <row r="602" spans="1:21" hidden="1" x14ac:dyDescent="0.25">
      <c r="A602" s="24">
        <f>'80Nm 33mm 2.28m-min'!A176</f>
        <v>291076</v>
      </c>
      <c r="B602" s="51">
        <f>Table15[[#This Row],[Durata d''esercizio min. Doppie corse]]/(Cycle_max*60*24)</f>
        <v>5.77531746031746</v>
      </c>
      <c r="C602" s="49">
        <f>'80Nm 33mm 2.28m-min'!B176</f>
        <v>0.38100000000000001</v>
      </c>
      <c r="D602" s="24" t="str">
        <f>'80Nm 33mm 2.28m-min'!C176</f>
        <v>Ds635x127</v>
      </c>
      <c r="E602" s="24" t="str">
        <f>'80Nm 33mm 2.28m-min'!D176</f>
        <v>Ds</v>
      </c>
      <c r="F602" s="35">
        <f>'80Nm 33mm 2.28m-min'!E176</f>
        <v>635</v>
      </c>
      <c r="G602" s="14" t="e">
        <f>'80Nm 33mm 2.28m-min'!F176</f>
        <v>#N/A</v>
      </c>
      <c r="H602" s="41">
        <f>'80Nm 33mm 2.28m-min'!G176</f>
        <v>127</v>
      </c>
      <c r="I602" s="24" t="str">
        <f>'80Nm 33mm 2.28m-min'!H176</f>
        <v>R</v>
      </c>
      <c r="J602" s="35">
        <f>'80Nm 33mm 2.28m-min'!I176</f>
        <v>13</v>
      </c>
      <c r="K602" s="35">
        <f>'80Nm 33mm 2.28m-min'!J176</f>
        <v>15</v>
      </c>
      <c r="L602" s="25">
        <f>'80Nm 33mm 2.28m-min'!K176</f>
        <v>14.1</v>
      </c>
      <c r="M602" s="24" t="str">
        <f>'80Nm 33mm 2.28m-min'!L176</f>
        <v>Acciaio inox</v>
      </c>
      <c r="N602" s="25">
        <f>'80Nm 33mm 2.28m-min'!M176</f>
        <v>44.48</v>
      </c>
      <c r="O602" s="37">
        <f>'80Nm 33mm 2.28m-min'!N176</f>
        <v>80</v>
      </c>
      <c r="P602" s="41">
        <f>'80Nm 33mm 2.28m-min'!O176</f>
        <v>33</v>
      </c>
      <c r="Q602" s="46">
        <f>'80Nm 33mm 2.28m-min'!P176</f>
        <v>2.2810000000000001</v>
      </c>
      <c r="R602" s="14">
        <f>'80Nm 33mm 2.28m-min'!Q176</f>
        <v>18.188976377952756</v>
      </c>
      <c r="S602" s="26">
        <f>'80Nm 33mm 2.28m-min'!R176</f>
        <v>1</v>
      </c>
      <c r="T602" s="24"/>
      <c r="U602" s="24"/>
    </row>
    <row r="603" spans="1:21" hidden="1" x14ac:dyDescent="0.25">
      <c r="A603" s="24">
        <f>'120Nm 22mm 1.52m-min'!A178</f>
        <v>291076</v>
      </c>
      <c r="B603" s="51">
        <f>Table15[[#This Row],[Durata d''esercizio min. Doppie corse]]/(Cycle_max*60*24)</f>
        <v>5.77531746031746</v>
      </c>
      <c r="C603" s="49">
        <f>'120Nm 22mm 1.52m-min'!B178</f>
        <v>0.54100000000000004</v>
      </c>
      <c r="D603" s="24" t="str">
        <f>'120Nm 22mm 1.52m-min'!C178</f>
        <v>Ds635x127</v>
      </c>
      <c r="E603" s="24" t="str">
        <f>'120Nm 22mm 1.52m-min'!D178</f>
        <v>Ds</v>
      </c>
      <c r="F603" s="35">
        <f>'120Nm 22mm 1.52m-min'!E178</f>
        <v>635</v>
      </c>
      <c r="G603" s="14" t="e">
        <f>'120Nm 22mm 1.52m-min'!F178</f>
        <v>#N/A</v>
      </c>
      <c r="H603" s="41">
        <f>'120Nm 22mm 1.52m-min'!G178</f>
        <v>127</v>
      </c>
      <c r="I603" s="24" t="str">
        <f>'120Nm 22mm 1.52m-min'!H178</f>
        <v>R</v>
      </c>
      <c r="J603" s="35">
        <f>'120Nm 22mm 1.52m-min'!I178</f>
        <v>13</v>
      </c>
      <c r="K603" s="35">
        <f>'120Nm 22mm 1.52m-min'!J178</f>
        <v>15</v>
      </c>
      <c r="L603" s="25">
        <f>'120Nm 22mm 1.52m-min'!K178</f>
        <v>14.1</v>
      </c>
      <c r="M603" s="24" t="str">
        <f>'120Nm 22mm 1.52m-min'!L178</f>
        <v>Acciaio inox</v>
      </c>
      <c r="N603" s="25">
        <f>'120Nm 22mm 1.52m-min'!M178</f>
        <v>44.48</v>
      </c>
      <c r="O603" s="37">
        <f>'120Nm 22mm 1.52m-min'!N178</f>
        <v>120</v>
      </c>
      <c r="P603" s="41">
        <f>'120Nm 22mm 1.52m-min'!O178</f>
        <v>22</v>
      </c>
      <c r="Q603" s="46">
        <f>'120Nm 22mm 1.52m-min'!P178</f>
        <v>1.5209999999999999</v>
      </c>
      <c r="R603" s="14">
        <f>'120Nm 22mm 1.52m-min'!Q178</f>
        <v>12.125984251968504</v>
      </c>
      <c r="S603" s="26">
        <f>'120Nm 22mm 1.52m-min'!R178</f>
        <v>1</v>
      </c>
      <c r="T603" s="24"/>
      <c r="U603" s="24"/>
    </row>
    <row r="604" spans="1:21" x14ac:dyDescent="0.25">
      <c r="A604" s="24" t="s">
        <v>94</v>
      </c>
      <c r="B604" s="24"/>
      <c r="C604" s="24"/>
      <c r="F604" s="24"/>
      <c r="G604" s="24"/>
      <c r="H604" s="52"/>
      <c r="J604" s="24"/>
      <c r="K604" s="24"/>
      <c r="L604" s="24"/>
      <c r="N604" s="24"/>
      <c r="O604" s="24"/>
      <c r="P604" s="52"/>
      <c r="Q604" s="24"/>
      <c r="R604" s="24">
        <f>SUBTOTAL(103,Table15[RPM])</f>
        <v>1</v>
      </c>
      <c r="S604" s="53">
        <f>SUBTOTAL(103,Table15[Tempo di funzionamento])</f>
        <v>1</v>
      </c>
      <c r="T604" s="24"/>
      <c r="U604" s="24"/>
    </row>
  </sheetData>
  <conditionalFormatting sqref="C1:C603 C605:C1048576">
    <cfRule type="dataBar" priority="5">
      <dataBar>
        <cfvo type="min"/>
        <cfvo type="num" val="4"/>
        <color rgb="FFFFB628"/>
      </dataBar>
      <extLst>
        <ext xmlns:x14="http://schemas.microsoft.com/office/spreadsheetml/2009/9/main" uri="{B025F937-C7B1-47D3-B67F-A62EFF666E3E}">
          <x14:id>{9FDA048F-D0B6-4372-820F-0D02345763AC}</x14:id>
        </ext>
      </extLst>
    </cfRule>
  </conditionalFormatting>
  <conditionalFormatting sqref="F1:F603 F605:F1048576">
    <cfRule type="dataBar" priority="4">
      <dataBar>
        <cfvo type="min"/>
        <cfvo type="num" val="20"/>
        <color rgb="FFFFB628"/>
      </dataBar>
      <extLst>
        <ext xmlns:x14="http://schemas.microsoft.com/office/spreadsheetml/2009/9/main" uri="{B025F937-C7B1-47D3-B67F-A62EFF666E3E}">
          <x14:id>{6873EB21-6945-4C9C-8C84-856F423F7C14}</x14:id>
        </ext>
      </extLst>
    </cfRule>
  </conditionalFormatting>
  <conditionalFormatting sqref="H1:H603 H605:H1048576">
    <cfRule type="dataBar" priority="3">
      <dataBar>
        <cfvo type="min"/>
        <cfvo type="num" val="25"/>
        <color rgb="FFFFB628"/>
      </dataBar>
      <extLst>
        <ext xmlns:x14="http://schemas.microsoft.com/office/spreadsheetml/2009/9/main" uri="{B025F937-C7B1-47D3-B67F-A62EFF666E3E}">
          <x14:id>{62C23D38-91C4-48C7-B638-8BD6D7D9433A}</x14:id>
        </ext>
      </extLst>
    </cfRule>
  </conditionalFormatting>
  <conditionalFormatting sqref="R1:R603 R605:R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{C511ACAC-EC4D-4792-98F3-75BDAF1A47F2}</x14:id>
        </ext>
      </extLst>
    </cfRule>
  </conditionalFormatting>
  <conditionalFormatting sqref="A1:B603 A605:B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{8DD43974-B8A8-4946-B0F4-208FD2525545}</x14:id>
        </ext>
      </extLst>
    </cfRule>
  </conditionalFormatting>
  <conditionalFormatting sqref="B1:B603 B605:B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{BA15537B-3616-4057-95A9-F28317749DF0}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DA048F-D0B6-4372-820F-0D02345763AC}">
            <x14:dataBar minLength="0" maxLength="100" gradient="0">
              <x14:cfvo type="autoMin"/>
              <x14:cfvo type="num">
                <xm:f>4</xm:f>
              </x14:cfvo>
              <x14:negativeFillColor rgb="FFFF0000"/>
              <x14:axisColor rgb="FF000000"/>
            </x14:dataBar>
          </x14:cfRule>
          <xm:sqref>C1:C603 C605:C1048576</xm:sqref>
        </x14:conditionalFormatting>
        <x14:conditionalFormatting xmlns:xm="http://schemas.microsoft.com/office/excel/2006/main">
          <x14:cfRule type="dataBar" id="{6873EB21-6945-4C9C-8C84-856F423F7C14}">
            <x14:dataBar minLength="0" maxLength="100" gradient="0">
              <x14:cfvo type="autoMin"/>
              <x14:cfvo type="num">
                <xm:f>20</xm:f>
              </x14:cfvo>
              <x14:negativeFillColor rgb="FFFF0000"/>
              <x14:axisColor rgb="FF000000"/>
            </x14:dataBar>
          </x14:cfRule>
          <xm:sqref>F1:F603 F605:F1048576</xm:sqref>
        </x14:conditionalFormatting>
        <x14:conditionalFormatting xmlns:xm="http://schemas.microsoft.com/office/excel/2006/main">
          <x14:cfRule type="dataBar" id="{62C23D38-91C4-48C7-B638-8BD6D7D9433A}">
            <x14:dataBar minLength="0" maxLength="100" gradient="0">
              <x14:cfvo type="autoMin"/>
              <x14:cfvo type="num">
                <xm:f>25</xm:f>
              </x14:cfvo>
              <x14:negativeFillColor rgb="FFFF0000"/>
              <x14:axisColor rgb="FF000000"/>
            </x14:dataBar>
          </x14:cfRule>
          <xm:sqref>H1:H603 H605:H1048576</xm:sqref>
        </x14:conditionalFormatting>
        <x14:conditionalFormatting xmlns:xm="http://schemas.microsoft.com/office/excel/2006/main">
          <x14:cfRule type="dataBar" id="{C511ACAC-EC4D-4792-98F3-75BDAF1A4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R1:R603 R605:R1048576</xm:sqref>
        </x14:conditionalFormatting>
        <x14:conditionalFormatting xmlns:xm="http://schemas.microsoft.com/office/excel/2006/main">
          <x14:cfRule type="dataBar" id="{8DD43974-B8A8-4946-B0F4-208FD25255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A1:B603 A605:B1048576</xm:sqref>
        </x14:conditionalFormatting>
        <x14:conditionalFormatting xmlns:xm="http://schemas.microsoft.com/office/excel/2006/main">
          <x14:cfRule type="dataBar" id="{BA15537B-3616-4057-95A9-F28317749D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B1:B603 B605:B1048576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16A1-4F93-4FF6-8A86-C5D561975EEF}">
  <dimension ref="A1:Y23"/>
  <sheetViews>
    <sheetView topLeftCell="F1" workbookViewId="0">
      <selection activeCell="E20" sqref="E20"/>
    </sheetView>
  </sheetViews>
  <sheetFormatPr defaultRowHeight="15" x14ac:dyDescent="0.25"/>
  <cols>
    <col min="1" max="1" width="14.28515625" style="24" customWidth="1"/>
    <col min="2" max="2" width="14.28515625" style="51" customWidth="1"/>
    <col min="3" max="3" width="14.28515625" style="49" customWidth="1"/>
    <col min="4" max="5" width="14.28515625" style="24" customWidth="1"/>
    <col min="6" max="6" width="14.28515625" style="35" customWidth="1"/>
    <col min="7" max="7" width="14.28515625" style="14" hidden="1" customWidth="1"/>
    <col min="8" max="8" width="14.28515625" style="41" customWidth="1"/>
    <col min="9" max="9" width="14.28515625" style="24" customWidth="1"/>
    <col min="10" max="11" width="14.28515625" style="35" customWidth="1"/>
    <col min="12" max="12" width="14.28515625" style="25" customWidth="1"/>
    <col min="13" max="13" width="14.28515625" style="24" customWidth="1"/>
    <col min="14" max="14" width="14.28515625" style="25" customWidth="1"/>
    <col min="15" max="15" width="14.28515625" style="37" customWidth="1"/>
    <col min="16" max="16" width="14.28515625" style="41" customWidth="1"/>
    <col min="17" max="17" width="14.28515625" style="46" customWidth="1"/>
    <col min="18" max="18" width="14.28515625" style="14" customWidth="1"/>
    <col min="19" max="19" width="14.28515625" style="26" customWidth="1"/>
    <col min="20" max="21" width="9.140625" style="24"/>
    <col min="22" max="22" width="9.140625" style="26"/>
    <col min="23" max="23" width="9.140625" style="24"/>
    <col min="24" max="24" width="22.140625" style="24" bestFit="1" customWidth="1"/>
    <col min="25" max="25" width="17.5703125" style="24" bestFit="1" customWidth="1"/>
    <col min="26" max="16384" width="9.140625" style="24"/>
  </cols>
  <sheetData>
    <row r="1" spans="1:25" s="54" customFormat="1" ht="131.25" customHeight="1" x14ac:dyDescent="0.25">
      <c r="A1" s="54" t="s">
        <v>64</v>
      </c>
      <c r="B1" s="55" t="s">
        <v>93</v>
      </c>
      <c r="C1" s="56" t="s">
        <v>86</v>
      </c>
      <c r="D1" s="54" t="s">
        <v>66</v>
      </c>
      <c r="E1" s="54" t="s">
        <v>11</v>
      </c>
      <c r="F1" s="57" t="s">
        <v>81</v>
      </c>
      <c r="G1" s="58" t="s">
        <v>83</v>
      </c>
      <c r="H1" s="59" t="s">
        <v>8</v>
      </c>
      <c r="I1" s="54" t="s">
        <v>67</v>
      </c>
      <c r="J1" s="57" t="s">
        <v>84</v>
      </c>
      <c r="K1" s="57" t="s">
        <v>69</v>
      </c>
      <c r="L1" s="60" t="s">
        <v>85</v>
      </c>
      <c r="M1" s="54" t="s">
        <v>71</v>
      </c>
      <c r="N1" s="60" t="s">
        <v>72</v>
      </c>
      <c r="O1" s="61" t="s">
        <v>80</v>
      </c>
      <c r="P1" s="59" t="s">
        <v>73</v>
      </c>
      <c r="Q1" s="62" t="s">
        <v>27</v>
      </c>
      <c r="R1" s="58" t="s">
        <v>34</v>
      </c>
      <c r="S1" s="63" t="s">
        <v>74</v>
      </c>
      <c r="T1" s="54" t="s">
        <v>95</v>
      </c>
      <c r="U1" s="54" t="s">
        <v>96</v>
      </c>
      <c r="V1" s="75" t="s">
        <v>97</v>
      </c>
      <c r="W1" s="54" t="s">
        <v>98</v>
      </c>
      <c r="X1" s="54" t="s">
        <v>104</v>
      </c>
      <c r="Y1" s="54" t="s">
        <v>105</v>
      </c>
    </row>
    <row r="2" spans="1:25" x14ac:dyDescent="0.25">
      <c r="A2" s="24">
        <f>'ALL (Table) (NEMA 17)'!A476</f>
        <v>2147573</v>
      </c>
      <c r="B2" s="51">
        <f>Table13[[#This Row],[Durata d''esercizio min. Doppie corse]]/(Table13[[#This Row],[Cycle\min]]*60*24)</f>
        <v>42.610575396825396</v>
      </c>
      <c r="C2" s="50">
        <v>0.39500000000000002</v>
      </c>
      <c r="D2" s="24" t="s">
        <v>55</v>
      </c>
      <c r="E2" s="24" t="str" cm="1">
        <f t="array" ref="E2">LEFT(D2,MIN(SEARCH({0,1,2,3,4,5,6,7,8,9},D2&amp;"0123456789"))-1)</f>
        <v>Ds</v>
      </c>
      <c r="F2" s="35" cm="1">
        <f t="array" ref="F2">_xlfn.NUMBERVALUE(RIGHT(LEFT(D2,SEARCH("x",D2)-1),SEARCH("x",D2)-MIN(SEARCH({0,1,2,3,4,5,6,7,8,9},D2&amp;"0123456789"))))</f>
        <v>10</v>
      </c>
      <c r="G2" s="14" t="e">
        <f t="shared" ref="G2:G8" si="0">IFERROR(_xlfn.NUMBERVALUE(RIGHT(LEFT(D2,SEARCH("P",D2)-1),SEARCH("P",D2)-SEARCH("x",D2)-1)),NA())</f>
        <v>#N/A</v>
      </c>
      <c r="H2" s="41">
        <f t="shared" ref="H2:H8" si="1">_xlfn.NUMBERVALUE(RIGHT(D2,LEN(D2)-IFERROR(SEARCH("P",D2),SEARCH("x",D2))))</f>
        <v>12</v>
      </c>
      <c r="I2" s="24" t="s">
        <v>13</v>
      </c>
      <c r="J2" s="35">
        <v>25</v>
      </c>
      <c r="K2" s="35">
        <v>25</v>
      </c>
      <c r="L2" s="25">
        <v>20.85</v>
      </c>
      <c r="M2" s="24" t="s">
        <v>14</v>
      </c>
      <c r="N2" s="25">
        <v>63.23</v>
      </c>
      <c r="O2" s="37">
        <v>80</v>
      </c>
      <c r="P2" s="41">
        <v>33</v>
      </c>
      <c r="Q2" s="46">
        <f>2.281/(Cycle_max/Table13[[#This Row],[Cycle\min]])</f>
        <v>2.2810000000000001</v>
      </c>
      <c r="R2" s="14">
        <f>Table13[[#This Row],[Cycle\min]]*2*P2/H2</f>
        <v>192.5</v>
      </c>
      <c r="S2" s="26">
        <f>'80Nm 33mm 2.28m-min'!R177</f>
        <v>1</v>
      </c>
      <c r="T2" s="42">
        <f>Cycle_max</f>
        <v>35</v>
      </c>
      <c r="U2" s="78">
        <f>P_kPA</f>
        <v>4</v>
      </c>
      <c r="V2" s="26">
        <v>0.2</v>
      </c>
      <c r="W2" s="51">
        <f>Table13[[#This Row],[Percentuale di utilizzo]]*Table13[[#This Row],[Durata d''esercizio min. Giorni]]</f>
        <v>8.5221150793650793</v>
      </c>
      <c r="X2" s="24" t="str">
        <f>'ALL (Table) (NEMA 17)'!T476</f>
        <v>DST-JFRM-2525DS10X12</v>
      </c>
      <c r="Y2" s="24" t="str">
        <f>'ALL (Table) (NEMA 17)'!U476</f>
        <v>DST-LS-10X12-R-ES</v>
      </c>
    </row>
    <row r="3" spans="1:25" x14ac:dyDescent="0.25">
      <c r="A3" s="24">
        <f>$A$2*$O$2/Table13[[#This Row],[Forza assiale dinamica (continua)]]</f>
        <v>4295146</v>
      </c>
      <c r="B3" s="51">
        <f>Table13[[#This Row],[Durata d''esercizio min. Doppie corse]]/(Table13[[#This Row],[Cycle\min]]*60*24)</f>
        <v>85.221150793650793</v>
      </c>
      <c r="C3" s="50">
        <v>0.22800000000000001</v>
      </c>
      <c r="D3" s="24" t="s">
        <v>55</v>
      </c>
      <c r="E3" s="24" t="str" cm="1">
        <f t="array" ref="E3">LEFT(D3,MIN(SEARCH({0,1,2,3,4,5,6,7,8,9},D3&amp;"0123456789"))-1)</f>
        <v>Ds</v>
      </c>
      <c r="F3" s="35" cm="1">
        <f t="array" ref="F3">_xlfn.NUMBERVALUE(RIGHT(LEFT(D3,SEARCH("x",D3)-1),SEARCH("x",D3)-MIN(SEARCH({0,1,2,3,4,5,6,7,8,9},D3&amp;"0123456789"))))</f>
        <v>10</v>
      </c>
      <c r="G3" s="14" t="e">
        <f t="shared" si="0"/>
        <v>#N/A</v>
      </c>
      <c r="H3" s="41">
        <f t="shared" si="1"/>
        <v>12</v>
      </c>
      <c r="I3" s="24" t="s">
        <v>13</v>
      </c>
      <c r="J3" s="35">
        <v>25</v>
      </c>
      <c r="K3" s="35">
        <v>25</v>
      </c>
      <c r="L3" s="25">
        <v>20.85</v>
      </c>
      <c r="M3" s="24" t="s">
        <v>14</v>
      </c>
      <c r="N3" s="25">
        <v>63.23</v>
      </c>
      <c r="O3" s="37">
        <v>40</v>
      </c>
      <c r="P3" s="41">
        <v>33</v>
      </c>
      <c r="Q3" s="46">
        <f>2.281/(Cycle_max/Table13[[#This Row],[Cycle\min]])</f>
        <v>2.2810000000000001</v>
      </c>
      <c r="R3" s="14">
        <f>Table13[[#This Row],[Cycle\min]]*2*P3/H3</f>
        <v>192.5</v>
      </c>
      <c r="S3" s="26">
        <f>'80Nm 33mm 2.28m-min'!R178</f>
        <v>1</v>
      </c>
      <c r="T3" s="42">
        <f>Cycle_max</f>
        <v>35</v>
      </c>
      <c r="U3" s="78">
        <f>U2/2</f>
        <v>2</v>
      </c>
      <c r="V3" s="26">
        <v>0.15</v>
      </c>
      <c r="W3" s="51">
        <f>Table13[[#This Row],[Percentuale di utilizzo]]*Table13[[#This Row],[Durata d''esercizio min. Giorni]]</f>
        <v>12.783172619047619</v>
      </c>
      <c r="X3" s="24" t="s">
        <v>102</v>
      </c>
      <c r="Y3" s="24" t="s">
        <v>103</v>
      </c>
    </row>
    <row r="4" spans="1:25" x14ac:dyDescent="0.25">
      <c r="A4" s="24">
        <v>8590292</v>
      </c>
      <c r="B4" s="51">
        <f>Table13[[#This Row],[Durata d''esercizio min. Doppie corse]]/(Table13[[#This Row],[Cycle\min]]*60*24)</f>
        <v>170.44230158730159</v>
      </c>
      <c r="C4" s="50">
        <v>0.14399999999999999</v>
      </c>
      <c r="D4" s="24" t="s">
        <v>55</v>
      </c>
      <c r="E4" s="24" t="str" cm="1">
        <f t="array" ref="E4">LEFT(D4,MIN(SEARCH({0,1,2,3,4,5,6,7,8,9},D4&amp;"0123456789"))-1)</f>
        <v>Ds</v>
      </c>
      <c r="F4" s="35" cm="1">
        <f t="array" ref="F4">_xlfn.NUMBERVALUE(RIGHT(LEFT(D4,SEARCH("x",D4)-1),SEARCH("x",D4)-MIN(SEARCH({0,1,2,3,4,5,6,7,8,9},D4&amp;"0123456789"))))</f>
        <v>10</v>
      </c>
      <c r="G4" s="14" t="e">
        <f t="shared" si="0"/>
        <v>#N/A</v>
      </c>
      <c r="H4" s="41">
        <f t="shared" si="1"/>
        <v>12</v>
      </c>
      <c r="I4" s="24" t="s">
        <v>13</v>
      </c>
      <c r="J4" s="35">
        <v>25</v>
      </c>
      <c r="K4" s="35">
        <v>25</v>
      </c>
      <c r="L4" s="25">
        <v>20.85</v>
      </c>
      <c r="M4" s="24" t="s">
        <v>14</v>
      </c>
      <c r="N4" s="25">
        <v>63.23</v>
      </c>
      <c r="O4" s="37">
        <v>20</v>
      </c>
      <c r="P4" s="41">
        <v>33</v>
      </c>
      <c r="Q4" s="46">
        <f>2.281/(Cycle_max/Table13[[#This Row],[Cycle\min]])</f>
        <v>2.2810000000000001</v>
      </c>
      <c r="R4" s="14">
        <f>Table13[[#This Row],[Cycle\min]]*2*P4/H4</f>
        <v>192.5</v>
      </c>
      <c r="S4" s="26">
        <f>'80Nm 33mm 2.28m-min'!R179</f>
        <v>1</v>
      </c>
      <c r="T4" s="42">
        <f>Cycle_max</f>
        <v>35</v>
      </c>
      <c r="U4" s="78">
        <f>U3/2</f>
        <v>1</v>
      </c>
      <c r="V4" s="26">
        <v>0.15</v>
      </c>
      <c r="W4" s="51">
        <f>Table13[[#This Row],[Percentuale di utilizzo]]*Table13[[#This Row],[Durata d''esercizio min. Giorni]]</f>
        <v>25.566345238095238</v>
      </c>
      <c r="X4" s="24" t="s">
        <v>102</v>
      </c>
      <c r="Y4" s="24" t="s">
        <v>103</v>
      </c>
    </row>
    <row r="5" spans="1:25" x14ac:dyDescent="0.25">
      <c r="A5" s="24">
        <v>17180585</v>
      </c>
      <c r="B5" s="51">
        <f>Table13[[#This Row],[Durata d''esercizio min. Doppie corse]]/(Table13[[#This Row],[Cycle\min]]*60*24)</f>
        <v>340.88462301587299</v>
      </c>
      <c r="C5" s="50">
        <v>7.1999999999999995E-2</v>
      </c>
      <c r="D5" s="24" t="s">
        <v>55</v>
      </c>
      <c r="E5" s="24" t="str" cm="1">
        <f t="array" ref="E5">LEFT(D5,MIN(SEARCH({0,1,2,3,4,5,6,7,8,9},D5&amp;"0123456789"))-1)</f>
        <v>Ds</v>
      </c>
      <c r="F5" s="35" cm="1">
        <f t="array" ref="F5">_xlfn.NUMBERVALUE(RIGHT(LEFT(D5,SEARCH("x",D5)-1),SEARCH("x",D5)-MIN(SEARCH({0,1,2,3,4,5,6,7,8,9},D5&amp;"0123456789"))))</f>
        <v>10</v>
      </c>
      <c r="G5" s="14" t="e">
        <f t="shared" si="0"/>
        <v>#N/A</v>
      </c>
      <c r="H5" s="41">
        <f t="shared" si="1"/>
        <v>12</v>
      </c>
      <c r="I5" s="24" t="s">
        <v>13</v>
      </c>
      <c r="J5" s="35">
        <v>25</v>
      </c>
      <c r="K5" s="35">
        <v>25</v>
      </c>
      <c r="L5" s="25">
        <v>20.85</v>
      </c>
      <c r="M5" s="24" t="s">
        <v>14</v>
      </c>
      <c r="N5" s="25">
        <v>63.23</v>
      </c>
      <c r="O5" s="37">
        <v>10</v>
      </c>
      <c r="P5" s="41">
        <v>33</v>
      </c>
      <c r="Q5" s="46">
        <f>2.281/(Cycle_max/Table13[[#This Row],[Cycle\min]])</f>
        <v>2.2810000000000001</v>
      </c>
      <c r="R5" s="14">
        <f>Table13[[#This Row],[Cycle\min]]*2*P5/H5</f>
        <v>192.5</v>
      </c>
      <c r="S5" s="26">
        <f>'80Nm 33mm 2.28m-min'!R180</f>
        <v>1</v>
      </c>
      <c r="T5" s="42">
        <f>Cycle_max</f>
        <v>35</v>
      </c>
      <c r="U5" s="78">
        <f>U4/2</f>
        <v>0.5</v>
      </c>
      <c r="V5" s="26">
        <v>0.15</v>
      </c>
      <c r="W5" s="51">
        <f>Table13[[#This Row],[Percentuale di utilizzo]]*Table13[[#This Row],[Durata d''esercizio min. Giorni]]</f>
        <v>51.132693452380948</v>
      </c>
      <c r="X5" s="24" t="s">
        <v>102</v>
      </c>
      <c r="Y5" s="24" t="s">
        <v>103</v>
      </c>
    </row>
    <row r="6" spans="1:25" x14ac:dyDescent="0.25">
      <c r="A6" s="24">
        <f>A2</f>
        <v>2147573</v>
      </c>
      <c r="B6" s="51">
        <f>Table13[[#This Row],[Durata d''esercizio min. Doppie corse]]/(Table13[[#This Row],[Cycle\min]]*60*24)</f>
        <v>85.221150793650793</v>
      </c>
      <c r="C6" s="50">
        <v>0.39500000000000002</v>
      </c>
      <c r="D6" s="24" t="s">
        <v>55</v>
      </c>
      <c r="E6" s="24" t="str" cm="1">
        <f t="array" ref="E6">LEFT(D6,MIN(SEARCH({0,1,2,3,4,5,6,7,8,9},D6&amp;"0123456789"))-1)</f>
        <v>Ds</v>
      </c>
      <c r="F6" s="35" cm="1">
        <f t="array" ref="F6">_xlfn.NUMBERVALUE(RIGHT(LEFT(D6,SEARCH("x",D6)-1),SEARCH("x",D6)-MIN(SEARCH({0,1,2,3,4,5,6,7,8,9},D6&amp;"0123456789"))))</f>
        <v>10</v>
      </c>
      <c r="G6" s="14" t="e">
        <f t="shared" si="0"/>
        <v>#N/A</v>
      </c>
      <c r="H6" s="41">
        <f t="shared" si="1"/>
        <v>12</v>
      </c>
      <c r="I6" s="24" t="s">
        <v>13</v>
      </c>
      <c r="J6" s="35">
        <v>25</v>
      </c>
      <c r="K6" s="35">
        <v>25</v>
      </c>
      <c r="L6" s="25">
        <v>20.85</v>
      </c>
      <c r="M6" s="24" t="s">
        <v>14</v>
      </c>
      <c r="N6" s="25">
        <v>63.23</v>
      </c>
      <c r="O6" s="37">
        <v>80</v>
      </c>
      <c r="P6" s="41">
        <v>33</v>
      </c>
      <c r="Q6" s="46">
        <f>2.281/(Cycle_max/Table13[[#This Row],[Cycle\min]])</f>
        <v>1.1405000000000001</v>
      </c>
      <c r="R6" s="14">
        <f>Table13[[#This Row],[Cycle\min]]*2*P6/H6</f>
        <v>96.25</v>
      </c>
      <c r="S6" s="26">
        <f>'80Nm 33mm 2.28m-min'!R181</f>
        <v>1</v>
      </c>
      <c r="T6" s="42">
        <f>Cycle_max/2</f>
        <v>17.5</v>
      </c>
      <c r="U6" s="78">
        <f>P_kPA</f>
        <v>4</v>
      </c>
      <c r="V6" s="26">
        <v>0.15</v>
      </c>
      <c r="W6" s="51">
        <f>Table13[[#This Row],[Percentuale di utilizzo]]*Table13[[#This Row],[Durata d''esercizio min. Giorni]]</f>
        <v>12.783172619047619</v>
      </c>
      <c r="X6" s="24" t="s">
        <v>102</v>
      </c>
      <c r="Y6" s="24" t="s">
        <v>103</v>
      </c>
    </row>
    <row r="7" spans="1:25" x14ac:dyDescent="0.25">
      <c r="A7" s="24">
        <f>A6</f>
        <v>2147573</v>
      </c>
      <c r="B7" s="51">
        <f>Table13[[#This Row],[Durata d''esercizio min. Doppie corse]]/(Table13[[#This Row],[Cycle\min]]*60*24)</f>
        <v>170.44230158730159</v>
      </c>
      <c r="C7" s="50">
        <v>0.39500000000000002</v>
      </c>
      <c r="D7" s="24" t="s">
        <v>55</v>
      </c>
      <c r="E7" s="24" t="str" cm="1">
        <f t="array" ref="E7">LEFT(D7,MIN(SEARCH({0,1,2,3,4,5,6,7,8,9},D7&amp;"0123456789"))-1)</f>
        <v>Ds</v>
      </c>
      <c r="F7" s="35" cm="1">
        <f t="array" ref="F7">_xlfn.NUMBERVALUE(RIGHT(LEFT(D7,SEARCH("x",D7)-1),SEARCH("x",D7)-MIN(SEARCH({0,1,2,3,4,5,6,7,8,9},D7&amp;"0123456789"))))</f>
        <v>10</v>
      </c>
      <c r="G7" s="14" t="e">
        <f t="shared" si="0"/>
        <v>#N/A</v>
      </c>
      <c r="H7" s="41">
        <f t="shared" si="1"/>
        <v>12</v>
      </c>
      <c r="I7" s="24" t="s">
        <v>13</v>
      </c>
      <c r="J7" s="35">
        <v>25</v>
      </c>
      <c r="K7" s="35">
        <v>25</v>
      </c>
      <c r="L7" s="25">
        <v>20.85</v>
      </c>
      <c r="M7" s="24" t="s">
        <v>14</v>
      </c>
      <c r="N7" s="25">
        <v>63.23</v>
      </c>
      <c r="O7" s="37">
        <v>80</v>
      </c>
      <c r="P7" s="41">
        <v>33</v>
      </c>
      <c r="Q7" s="46">
        <f>2.281/(Cycle_max/Table13[[#This Row],[Cycle\min]])</f>
        <v>0.57025000000000003</v>
      </c>
      <c r="R7" s="14">
        <f>Table13[[#This Row],[Cycle\min]]*2*P7/H7</f>
        <v>48.125</v>
      </c>
      <c r="S7" s="26">
        <f>'80Nm 33mm 2.28m-min'!R182</f>
        <v>1</v>
      </c>
      <c r="T7" s="42">
        <f>Cycle_max/4</f>
        <v>8.75</v>
      </c>
      <c r="U7" s="78">
        <f>P_kPA</f>
        <v>4</v>
      </c>
      <c r="V7" s="26">
        <v>0.15</v>
      </c>
      <c r="W7" s="51">
        <f>Table13[[#This Row],[Percentuale di utilizzo]]*Table13[[#This Row],[Durata d''esercizio min. Giorni]]</f>
        <v>25.566345238095238</v>
      </c>
      <c r="X7" s="24" t="s">
        <v>102</v>
      </c>
      <c r="Y7" s="24" t="s">
        <v>103</v>
      </c>
    </row>
    <row r="8" spans="1:25" x14ac:dyDescent="0.25">
      <c r="A8" s="24">
        <f>A7</f>
        <v>2147573</v>
      </c>
      <c r="B8" s="51">
        <f>Table13[[#This Row],[Durata d''esercizio min. Doppie corse]]/(Table13[[#This Row],[Cycle\min]]*60*24)</f>
        <v>340.88460317460317</v>
      </c>
      <c r="C8" s="50">
        <v>0.39500000000000002</v>
      </c>
      <c r="D8" s="24" t="s">
        <v>55</v>
      </c>
      <c r="E8" s="24" t="str" cm="1">
        <f t="array" ref="E8">LEFT(D8,MIN(SEARCH({0,1,2,3,4,5,6,7,8,9},D8&amp;"0123456789"))-1)</f>
        <v>Ds</v>
      </c>
      <c r="F8" s="35" cm="1">
        <f t="array" ref="F8">_xlfn.NUMBERVALUE(RIGHT(LEFT(D8,SEARCH("x",D8)-1),SEARCH("x",D8)-MIN(SEARCH({0,1,2,3,4,5,6,7,8,9},D8&amp;"0123456789"))))</f>
        <v>10</v>
      </c>
      <c r="G8" s="14" t="e">
        <f t="shared" si="0"/>
        <v>#N/A</v>
      </c>
      <c r="H8" s="41">
        <f t="shared" si="1"/>
        <v>12</v>
      </c>
      <c r="I8" s="24" t="s">
        <v>13</v>
      </c>
      <c r="J8" s="35">
        <v>25</v>
      </c>
      <c r="K8" s="35">
        <v>25</v>
      </c>
      <c r="L8" s="25">
        <v>20.85</v>
      </c>
      <c r="M8" s="24" t="s">
        <v>14</v>
      </c>
      <c r="N8" s="25">
        <v>63.23</v>
      </c>
      <c r="O8" s="37">
        <v>80</v>
      </c>
      <c r="P8" s="41">
        <v>33</v>
      </c>
      <c r="Q8" s="46">
        <f>2.281/(Cycle_max/Table13[[#This Row],[Cycle\min]])</f>
        <v>0.28512500000000002</v>
      </c>
      <c r="R8" s="14">
        <f>Table13[[#This Row],[Cycle\min]]*2*P8/H8</f>
        <v>24.0625</v>
      </c>
      <c r="S8" s="26">
        <f>'80Nm 33mm 2.28m-min'!R183</f>
        <v>1</v>
      </c>
      <c r="T8" s="42">
        <f>Cycle_max/8</f>
        <v>4.375</v>
      </c>
      <c r="U8" s="78">
        <f>P_kPA</f>
        <v>4</v>
      </c>
      <c r="V8" s="26">
        <v>0.05</v>
      </c>
      <c r="W8" s="51">
        <f>Table13[[#This Row],[Percentuale di utilizzo]]*Table13[[#This Row],[Durata d''esercizio min. Giorni]]</f>
        <v>17.044230158730159</v>
      </c>
      <c r="X8" s="24" t="s">
        <v>102</v>
      </c>
      <c r="Y8" s="24" t="s">
        <v>103</v>
      </c>
    </row>
    <row r="9" spans="1:25" x14ac:dyDescent="0.25">
      <c r="C9" s="24"/>
      <c r="F9" s="24"/>
      <c r="G9" s="24"/>
      <c r="H9" s="53"/>
      <c r="J9" s="24"/>
      <c r="K9" s="24"/>
      <c r="L9" s="24"/>
      <c r="N9" s="24"/>
      <c r="O9" s="24"/>
      <c r="P9" s="53"/>
      <c r="Q9" s="24"/>
      <c r="R9" s="24"/>
      <c r="S9" s="53"/>
      <c r="V9" s="76">
        <f>SUBTOTAL(109,Table13[Percentuale di utilizzo])</f>
        <v>1</v>
      </c>
      <c r="W9" s="51">
        <f>SUBTOTAL(109,Table13[Vita Utilizzata])</f>
        <v>153.3980744047619</v>
      </c>
    </row>
    <row r="12" spans="1:25" x14ac:dyDescent="0.25">
      <c r="B12" s="10"/>
    </row>
    <row r="18" spans="6:18" x14ac:dyDescent="0.25">
      <c r="R18" s="42"/>
    </row>
    <row r="21" spans="6:18" x14ac:dyDescent="0.25">
      <c r="F21" s="77"/>
      <c r="G21" s="77"/>
    </row>
    <row r="22" spans="6:18" x14ac:dyDescent="0.25">
      <c r="F22" s="77"/>
      <c r="G22" s="77"/>
    </row>
    <row r="23" spans="6:18" x14ac:dyDescent="0.25">
      <c r="F23" s="77"/>
      <c r="G23" s="77"/>
    </row>
  </sheetData>
  <phoneticPr fontId="3" type="noConversion"/>
  <conditionalFormatting sqref="R2:R8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{0DCC7727-AA7D-4225-96CE-52DFA97320E9}</x14:id>
        </ext>
      </extLst>
    </cfRule>
  </conditionalFormatting>
  <conditionalFormatting sqref="Q2:Q8">
    <cfRule type="dataBar" priority="13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{0BA59093-28BB-41EA-8DC3-5DBFC608AF9A}</x14:id>
        </ext>
      </extLst>
    </cfRule>
  </conditionalFormatting>
  <conditionalFormatting sqref="O2:O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{A31DDFE8-2118-43D5-B6E6-EC27D316052D}</x14:id>
        </ext>
      </extLst>
    </cfRule>
  </conditionalFormatting>
  <conditionalFormatting sqref="A2:A8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{5F24657E-81E1-458F-B4F9-35F6E7CC4FF9}</x14:id>
        </ext>
      </extLst>
    </cfRule>
  </conditionalFormatting>
  <conditionalFormatting sqref="B2:B8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{1911CFB5-A21E-4C15-B548-4E1E44E80C35}</x14:id>
        </ext>
      </extLst>
    </cfRule>
  </conditionalFormatting>
  <conditionalFormatting sqref="C2:C8">
    <cfRule type="dataBar" priority="17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{4A1D151A-9343-4AB6-9F0D-97A4B3A999F0}</x14:id>
        </ext>
      </extLst>
    </cfRule>
  </conditionalFormatting>
  <conditionalFormatting sqref="T2:T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{FD59486B-AC7A-4CA7-AACF-4B45097A7700}</x14:id>
        </ext>
      </extLst>
    </cfRule>
  </conditionalFormatting>
  <conditionalFormatting sqref="U2:U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{46D336D6-5B9E-4BA3-88BF-D1279065F449}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CC7727-AA7D-4225-96CE-52DFA97320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R2:R8</xm:sqref>
        </x14:conditionalFormatting>
        <x14:conditionalFormatting xmlns:xm="http://schemas.microsoft.com/office/excel/2006/main">
          <x14:cfRule type="dataBar" id="{0BA59093-28BB-41EA-8DC3-5DBFC608AF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Q2:Q8</xm:sqref>
        </x14:conditionalFormatting>
        <x14:conditionalFormatting xmlns:xm="http://schemas.microsoft.com/office/excel/2006/main">
          <x14:cfRule type="dataBar" id="{A31DDFE8-2118-43D5-B6E6-EC27D31605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5F24657E-81E1-458F-B4F9-35F6E7CC4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A2:A8</xm:sqref>
        </x14:conditionalFormatting>
        <x14:conditionalFormatting xmlns:xm="http://schemas.microsoft.com/office/excel/2006/main">
          <x14:cfRule type="dataBar" id="{1911CFB5-A21E-4C15-B548-4E1E44E80C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id="{4A1D151A-9343-4AB6-9F0D-97A4B3A999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id="{FD59486B-AC7A-4CA7-AACF-4B45097A7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T2:T8</xm:sqref>
        </x14:conditionalFormatting>
        <x14:conditionalFormatting xmlns:xm="http://schemas.microsoft.com/office/excel/2006/main">
          <x14:cfRule type="dataBar" id="{46D336D6-5B9E-4BA3-88BF-D1279065F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414E-425F-4C16-B642-7B0763763FC3}">
  <dimension ref="A1:Y9"/>
  <sheetViews>
    <sheetView topLeftCell="F1" workbookViewId="0">
      <selection activeCell="H25" sqref="H25"/>
    </sheetView>
  </sheetViews>
  <sheetFormatPr defaultRowHeight="15" x14ac:dyDescent="0.25"/>
  <cols>
    <col min="1" max="1" width="14.28515625" style="24" customWidth="1"/>
    <col min="2" max="2" width="14.28515625" style="51" customWidth="1"/>
    <col min="3" max="3" width="14.28515625" style="49" customWidth="1"/>
    <col min="4" max="5" width="14.28515625" style="24" customWidth="1"/>
    <col min="6" max="6" width="14.28515625" style="35" customWidth="1"/>
    <col min="7" max="7" width="14.28515625" style="14" hidden="1" customWidth="1"/>
    <col min="8" max="8" width="14.28515625" style="41" customWidth="1"/>
    <col min="9" max="9" width="14.28515625" style="24" customWidth="1"/>
    <col min="10" max="11" width="14.28515625" style="35" customWidth="1"/>
    <col min="12" max="12" width="14.28515625" style="25" customWidth="1"/>
    <col min="13" max="13" width="14.28515625" style="24" customWidth="1"/>
    <col min="14" max="14" width="14.28515625" style="25" customWidth="1"/>
    <col min="15" max="15" width="14.28515625" style="37" customWidth="1"/>
    <col min="16" max="16" width="14.28515625" style="41" customWidth="1"/>
    <col min="17" max="17" width="14.28515625" style="46" customWidth="1"/>
    <col min="18" max="18" width="14.28515625" style="14" customWidth="1"/>
    <col min="19" max="19" width="14.28515625" style="26" customWidth="1"/>
    <col min="20" max="21" width="9.140625" style="24"/>
    <col min="22" max="22" width="9.140625" style="26"/>
    <col min="23" max="23" width="9.140625" style="24"/>
    <col min="24" max="24" width="22.140625" style="24" bestFit="1" customWidth="1"/>
    <col min="25" max="25" width="17.5703125" style="24" bestFit="1" customWidth="1"/>
    <col min="26" max="16384" width="9.140625" style="24"/>
  </cols>
  <sheetData>
    <row r="1" spans="1:25" s="54" customFormat="1" ht="131.25" customHeight="1" x14ac:dyDescent="0.25">
      <c r="A1" s="54" t="s">
        <v>64</v>
      </c>
      <c r="B1" s="55" t="s">
        <v>93</v>
      </c>
      <c r="C1" s="56" t="s">
        <v>86</v>
      </c>
      <c r="D1" s="54" t="s">
        <v>66</v>
      </c>
      <c r="E1" s="54" t="s">
        <v>11</v>
      </c>
      <c r="F1" s="57" t="s">
        <v>81</v>
      </c>
      <c r="G1" s="58" t="s">
        <v>83</v>
      </c>
      <c r="H1" s="59" t="s">
        <v>8</v>
      </c>
      <c r="I1" s="54" t="s">
        <v>67</v>
      </c>
      <c r="J1" s="57" t="s">
        <v>84</v>
      </c>
      <c r="K1" s="57" t="s">
        <v>69</v>
      </c>
      <c r="L1" s="60" t="s">
        <v>85</v>
      </c>
      <c r="M1" s="54" t="s">
        <v>71</v>
      </c>
      <c r="N1" s="60" t="s">
        <v>72</v>
      </c>
      <c r="O1" s="61" t="s">
        <v>80</v>
      </c>
      <c r="P1" s="59" t="s">
        <v>73</v>
      </c>
      <c r="Q1" s="62" t="s">
        <v>27</v>
      </c>
      <c r="R1" s="58" t="s">
        <v>34</v>
      </c>
      <c r="S1" s="63" t="s">
        <v>74</v>
      </c>
      <c r="T1" s="54" t="s">
        <v>95</v>
      </c>
      <c r="U1" s="54" t="s">
        <v>96</v>
      </c>
      <c r="V1" s="75" t="s">
        <v>97</v>
      </c>
      <c r="W1" s="54" t="s">
        <v>98</v>
      </c>
      <c r="X1" s="54" t="s">
        <v>104</v>
      </c>
      <c r="Y1" s="54" t="s">
        <v>105</v>
      </c>
    </row>
    <row r="2" spans="1:25" x14ac:dyDescent="0.25">
      <c r="A2" s="24">
        <v>3540718</v>
      </c>
      <c r="B2" s="51">
        <f>Table137[[#This Row],[Durata d''esercizio min. Doppie corse]]/(Table137[[#This Row],[Cycle\min]]*60*24)</f>
        <v>70.252341269841267</v>
      </c>
      <c r="C2" s="50">
        <v>0.69199999999999995</v>
      </c>
      <c r="D2" s="24" t="s">
        <v>12</v>
      </c>
      <c r="E2" s="24" t="str" cm="1">
        <f t="array" ref="E2">LEFT(D2,MIN(SEARCH({0,1,2,3,4,5,6,7,8,9},D2&amp;"0123456789"))-1)</f>
        <v>Ds</v>
      </c>
      <c r="F2" s="35" cm="1">
        <f t="array" ref="F2">_xlfn.NUMBERVALUE(RIGHT(LEFT(D2,SEARCH("x",D2)-1),SEARCH("x",D2)-MIN(SEARCH({0,1,2,3,4,5,6,7,8,9},D2&amp;"0123456789"))))</f>
        <v>10</v>
      </c>
      <c r="G2" s="14" t="e">
        <f t="shared" ref="G2:G8" si="0">IFERROR(_xlfn.NUMBERVALUE(RIGHT(LEFT(D2,SEARCH("P",D2)-1),SEARCH("P",D2)-SEARCH("x",D2)-1)),NA())</f>
        <v>#N/A</v>
      </c>
      <c r="H2" s="41">
        <f t="shared" ref="H2:H8" si="1">_xlfn.NUMBERVALUE(RIGHT(D2,LEN(D2)-IFERROR(SEARCH("P",D2),SEARCH("x",D2))))</f>
        <v>25</v>
      </c>
      <c r="I2" s="24" t="s">
        <v>13</v>
      </c>
      <c r="J2" s="35">
        <v>25</v>
      </c>
      <c r="K2" s="35">
        <v>25</v>
      </c>
      <c r="L2" s="25">
        <v>20.85</v>
      </c>
      <c r="M2" s="24" t="s">
        <v>14</v>
      </c>
      <c r="N2" s="25">
        <v>64.349999999999994</v>
      </c>
      <c r="O2" s="37">
        <v>80</v>
      </c>
      <c r="P2" s="41">
        <v>33</v>
      </c>
      <c r="Q2" s="46">
        <f>2.281/(Cycle_max/Table137[[#This Row],[Cycle\min]])</f>
        <v>2.2810000000000001</v>
      </c>
      <c r="R2" s="14">
        <f>Table137[[#This Row],[Cycle\min]]*2*P2/H2</f>
        <v>92.4</v>
      </c>
      <c r="S2" s="26">
        <f>'80Nm 33mm 2.28m-min'!R177</f>
        <v>1</v>
      </c>
      <c r="T2" s="42">
        <f>Cycle_max</f>
        <v>35</v>
      </c>
      <c r="U2" s="74">
        <f>P_kPA</f>
        <v>4</v>
      </c>
      <c r="V2" s="26">
        <v>0.2</v>
      </c>
      <c r="W2" s="51">
        <f>Table137[[#This Row],[Percentuale di utilizzo]]*Table137[[#This Row],[Durata d''esercizio min. Giorni]]</f>
        <v>14.050468253968255</v>
      </c>
      <c r="X2" s="24" t="str">
        <f>'ALL (Table) (NEMA 23)'!T348</f>
        <v>DST-JFRM-2525DS10X25</v>
      </c>
      <c r="Y2" s="24" t="str">
        <f>'ALL (Table) (NEMA 23)'!U348</f>
        <v>DST-LS-10X25-R-ES</v>
      </c>
    </row>
    <row r="3" spans="1:25" x14ac:dyDescent="0.25">
      <c r="A3" s="24">
        <v>7081435</v>
      </c>
      <c r="B3" s="51">
        <f>Table137[[#This Row],[Durata d''esercizio min. Doppie corse]]/(Table137[[#This Row],[Cycle\min]]*60*24)</f>
        <v>140.50466269841269</v>
      </c>
      <c r="C3" s="24">
        <v>0.376</v>
      </c>
      <c r="D3" s="24" t="s">
        <v>12</v>
      </c>
      <c r="E3" s="24" t="str" cm="1">
        <f t="array" ref="E3">LEFT(D3,MIN(SEARCH({0,1,2,3,4,5,6,7,8,9},D3&amp;"0123456789"))-1)</f>
        <v>Ds</v>
      </c>
      <c r="F3" s="35" cm="1">
        <f t="array" ref="F3">_xlfn.NUMBERVALUE(RIGHT(LEFT(D3,SEARCH("x",D3)-1),SEARCH("x",D3)-MIN(SEARCH({0,1,2,3,4,5,6,7,8,9},D3&amp;"0123456789"))))</f>
        <v>10</v>
      </c>
      <c r="G3" s="14" t="e">
        <f t="shared" si="0"/>
        <v>#N/A</v>
      </c>
      <c r="H3" s="41">
        <f t="shared" si="1"/>
        <v>25</v>
      </c>
      <c r="I3" s="24" t="s">
        <v>13</v>
      </c>
      <c r="J3" s="35">
        <v>25</v>
      </c>
      <c r="K3" s="35">
        <v>25</v>
      </c>
      <c r="L3" s="25">
        <v>20.85</v>
      </c>
      <c r="M3" s="24" t="s">
        <v>14</v>
      </c>
      <c r="N3" s="25">
        <v>64.349999999999994</v>
      </c>
      <c r="O3" s="37">
        <v>40</v>
      </c>
      <c r="P3" s="41">
        <v>33</v>
      </c>
      <c r="Q3" s="46">
        <f>2.281/(Cycle_max/Table137[[#This Row],[Cycle\min]])</f>
        <v>2.2810000000000001</v>
      </c>
      <c r="R3" s="14">
        <f>Table137[[#This Row],[Cycle\min]]*2*P3/H3</f>
        <v>92.4</v>
      </c>
      <c r="S3" s="26">
        <f>'80Nm 33mm 2.28m-min'!R178</f>
        <v>1</v>
      </c>
      <c r="T3" s="42">
        <f>Cycle_max</f>
        <v>35</v>
      </c>
      <c r="U3" s="74">
        <f>U2/2</f>
        <v>2</v>
      </c>
      <c r="V3" s="26">
        <v>0.15</v>
      </c>
      <c r="W3" s="51">
        <f>Table137[[#This Row],[Percentuale di utilizzo]]*Table137[[#This Row],[Durata d''esercizio min. Giorni]]</f>
        <v>21.075699404761902</v>
      </c>
      <c r="X3" s="24" t="s">
        <v>102</v>
      </c>
      <c r="Y3" s="24" t="s">
        <v>103</v>
      </c>
    </row>
    <row r="4" spans="1:25" x14ac:dyDescent="0.25">
      <c r="A4" s="24">
        <v>14162871</v>
      </c>
      <c r="B4" s="51">
        <f>Table137[[#This Row],[Durata d''esercizio min. Doppie corse]]/(Table137[[#This Row],[Cycle\min]]*60*24)</f>
        <v>281.00934523809525</v>
      </c>
      <c r="C4" s="50">
        <v>0.218</v>
      </c>
      <c r="D4" s="24" t="s">
        <v>12</v>
      </c>
      <c r="E4" s="24" t="str" cm="1">
        <f t="array" ref="E4">LEFT(D4,MIN(SEARCH({0,1,2,3,4,5,6,7,8,9},D4&amp;"0123456789"))-1)</f>
        <v>Ds</v>
      </c>
      <c r="F4" s="35" cm="1">
        <f t="array" ref="F4">_xlfn.NUMBERVALUE(RIGHT(LEFT(D4,SEARCH("x",D4)-1),SEARCH("x",D4)-MIN(SEARCH({0,1,2,3,4,5,6,7,8,9},D4&amp;"0123456789"))))</f>
        <v>10</v>
      </c>
      <c r="G4" s="14" t="e">
        <f t="shared" si="0"/>
        <v>#N/A</v>
      </c>
      <c r="H4" s="41">
        <f t="shared" si="1"/>
        <v>25</v>
      </c>
      <c r="I4" s="24" t="s">
        <v>13</v>
      </c>
      <c r="J4" s="35">
        <v>25</v>
      </c>
      <c r="K4" s="35">
        <v>25</v>
      </c>
      <c r="L4" s="25">
        <v>20.85</v>
      </c>
      <c r="M4" s="24" t="s">
        <v>14</v>
      </c>
      <c r="N4" s="25">
        <v>64.349999999999994</v>
      </c>
      <c r="O4" s="37">
        <v>20</v>
      </c>
      <c r="P4" s="41">
        <v>33</v>
      </c>
      <c r="Q4" s="46">
        <f>2.281/(Cycle_max/Table137[[#This Row],[Cycle\min]])</f>
        <v>2.2810000000000001</v>
      </c>
      <c r="R4" s="14">
        <f>Table137[[#This Row],[Cycle\min]]*2*P4/H4</f>
        <v>92.4</v>
      </c>
      <c r="S4" s="26">
        <f>'80Nm 33mm 2.28m-min'!R179</f>
        <v>1</v>
      </c>
      <c r="T4" s="42">
        <f>Cycle_max</f>
        <v>35</v>
      </c>
      <c r="U4" s="74">
        <f>U3/2</f>
        <v>1</v>
      </c>
      <c r="V4" s="26">
        <v>0.15</v>
      </c>
      <c r="W4" s="51">
        <f>Table137[[#This Row],[Percentuale di utilizzo]]*Table137[[#This Row],[Durata d''esercizio min. Giorni]]</f>
        <v>42.151401785714285</v>
      </c>
      <c r="X4" s="24" t="s">
        <v>102</v>
      </c>
      <c r="Y4" s="24" t="s">
        <v>103</v>
      </c>
    </row>
    <row r="5" spans="1:25" x14ac:dyDescent="0.25">
      <c r="A5" s="24">
        <v>28325742</v>
      </c>
      <c r="B5" s="51">
        <f>Table137[[#This Row],[Durata d''esercizio min. Doppie corse]]/(Table137[[#This Row],[Cycle\min]]*60*24)</f>
        <v>562.0186904761905</v>
      </c>
      <c r="C5" s="50">
        <v>0.13900000000000001</v>
      </c>
      <c r="D5" s="24" t="s">
        <v>12</v>
      </c>
      <c r="E5" s="24" t="str" cm="1">
        <f t="array" ref="E5">LEFT(D5,MIN(SEARCH({0,1,2,3,4,5,6,7,8,9},D5&amp;"0123456789"))-1)</f>
        <v>Ds</v>
      </c>
      <c r="F5" s="35" cm="1">
        <f t="array" ref="F5">_xlfn.NUMBERVALUE(RIGHT(LEFT(D5,SEARCH("x",D5)-1),SEARCH("x",D5)-MIN(SEARCH({0,1,2,3,4,5,6,7,8,9},D5&amp;"0123456789"))))</f>
        <v>10</v>
      </c>
      <c r="G5" s="14" t="e">
        <f t="shared" si="0"/>
        <v>#N/A</v>
      </c>
      <c r="H5" s="41">
        <f t="shared" si="1"/>
        <v>25</v>
      </c>
      <c r="I5" s="24" t="s">
        <v>13</v>
      </c>
      <c r="J5" s="35">
        <v>25</v>
      </c>
      <c r="K5" s="35">
        <v>25</v>
      </c>
      <c r="L5" s="25">
        <v>20.85</v>
      </c>
      <c r="M5" s="24" t="s">
        <v>14</v>
      </c>
      <c r="N5" s="25">
        <v>64.349999999999994</v>
      </c>
      <c r="O5" s="37">
        <v>10</v>
      </c>
      <c r="P5" s="41">
        <v>33</v>
      </c>
      <c r="Q5" s="46">
        <f>2.281/(Cycle_max/Table137[[#This Row],[Cycle\min]])</f>
        <v>2.2810000000000001</v>
      </c>
      <c r="R5" s="14">
        <f>Table137[[#This Row],[Cycle\min]]*2*P5/H5</f>
        <v>92.4</v>
      </c>
      <c r="S5" s="26">
        <f>'80Nm 33mm 2.28m-min'!R180</f>
        <v>1</v>
      </c>
      <c r="T5" s="42">
        <f>Cycle_max</f>
        <v>35</v>
      </c>
      <c r="U5" s="74">
        <f>U4/2</f>
        <v>0.5</v>
      </c>
      <c r="V5" s="26">
        <v>0.15</v>
      </c>
      <c r="W5" s="51">
        <f>Table137[[#This Row],[Percentuale di utilizzo]]*Table137[[#This Row],[Durata d''esercizio min. Giorni]]</f>
        <v>84.302803571428569</v>
      </c>
      <c r="X5" s="24" t="s">
        <v>102</v>
      </c>
      <c r="Y5" s="24" t="s">
        <v>103</v>
      </c>
    </row>
    <row r="6" spans="1:25" x14ac:dyDescent="0.25">
      <c r="A6" s="24">
        <f>A2</f>
        <v>3540718</v>
      </c>
      <c r="B6" s="51">
        <f>Table137[[#This Row],[Durata d''esercizio min. Doppie corse]]/(Table137[[#This Row],[Cycle\min]]*60*24)</f>
        <v>140.50468253968253</v>
      </c>
      <c r="C6" s="50">
        <f>C2</f>
        <v>0.69199999999999995</v>
      </c>
      <c r="D6" s="24" t="s">
        <v>12</v>
      </c>
      <c r="E6" s="24" t="str" cm="1">
        <f t="array" ref="E6">LEFT(D6,MIN(SEARCH({0,1,2,3,4,5,6,7,8,9},D6&amp;"0123456789"))-1)</f>
        <v>Ds</v>
      </c>
      <c r="F6" s="35" cm="1">
        <f t="array" ref="F6">_xlfn.NUMBERVALUE(RIGHT(LEFT(D6,SEARCH("x",D6)-1),SEARCH("x",D6)-MIN(SEARCH({0,1,2,3,4,5,6,7,8,9},D6&amp;"0123456789"))))</f>
        <v>10</v>
      </c>
      <c r="G6" s="14" t="e">
        <f t="shared" si="0"/>
        <v>#N/A</v>
      </c>
      <c r="H6" s="41">
        <f t="shared" si="1"/>
        <v>25</v>
      </c>
      <c r="I6" s="24" t="s">
        <v>13</v>
      </c>
      <c r="J6" s="35">
        <v>25</v>
      </c>
      <c r="K6" s="35">
        <v>25</v>
      </c>
      <c r="L6" s="25">
        <v>20.85</v>
      </c>
      <c r="M6" s="24" t="s">
        <v>14</v>
      </c>
      <c r="N6" s="25">
        <v>64.349999999999994</v>
      </c>
      <c r="O6" s="37">
        <v>80</v>
      </c>
      <c r="P6" s="41">
        <v>33</v>
      </c>
      <c r="Q6" s="46">
        <f>2.281/(Cycle_max/Table137[[#This Row],[Cycle\min]])</f>
        <v>1.1405000000000001</v>
      </c>
      <c r="R6" s="14">
        <f>Table137[[#This Row],[Cycle\min]]*2*P6/H6</f>
        <v>46.2</v>
      </c>
      <c r="S6" s="26">
        <f>'80Nm 33mm 2.28m-min'!R181</f>
        <v>1</v>
      </c>
      <c r="T6" s="42">
        <f>Cycle_max/2</f>
        <v>17.5</v>
      </c>
      <c r="U6" s="74">
        <f>P_kPA</f>
        <v>4</v>
      </c>
      <c r="V6" s="26">
        <v>0.15</v>
      </c>
      <c r="W6" s="51">
        <f>Table137[[#This Row],[Percentuale di utilizzo]]*Table137[[#This Row],[Durata d''esercizio min. Giorni]]</f>
        <v>21.075702380952379</v>
      </c>
      <c r="X6" s="24" t="s">
        <v>102</v>
      </c>
      <c r="Y6" s="24" t="s">
        <v>103</v>
      </c>
    </row>
    <row r="7" spans="1:25" x14ac:dyDescent="0.25">
      <c r="A7" s="24">
        <f>A6</f>
        <v>3540718</v>
      </c>
      <c r="B7" s="51">
        <f>Table137[[#This Row],[Durata d''esercizio min. Doppie corse]]/(Table137[[#This Row],[Cycle\min]]*60*24)</f>
        <v>281.00936507936507</v>
      </c>
      <c r="C7" s="50">
        <f>C2</f>
        <v>0.69199999999999995</v>
      </c>
      <c r="D7" s="24" t="s">
        <v>12</v>
      </c>
      <c r="E7" s="24" t="str" cm="1">
        <f t="array" ref="E7">LEFT(D7,MIN(SEARCH({0,1,2,3,4,5,6,7,8,9},D7&amp;"0123456789"))-1)</f>
        <v>Ds</v>
      </c>
      <c r="F7" s="35" cm="1">
        <f t="array" ref="F7">_xlfn.NUMBERVALUE(RIGHT(LEFT(D7,SEARCH("x",D7)-1),SEARCH("x",D7)-MIN(SEARCH({0,1,2,3,4,5,6,7,8,9},D7&amp;"0123456789"))))</f>
        <v>10</v>
      </c>
      <c r="G7" s="14" t="e">
        <f t="shared" si="0"/>
        <v>#N/A</v>
      </c>
      <c r="H7" s="41">
        <f t="shared" si="1"/>
        <v>25</v>
      </c>
      <c r="I7" s="24" t="s">
        <v>13</v>
      </c>
      <c r="J7" s="35">
        <v>25</v>
      </c>
      <c r="K7" s="35">
        <v>25</v>
      </c>
      <c r="L7" s="25">
        <v>20.85</v>
      </c>
      <c r="M7" s="24" t="s">
        <v>14</v>
      </c>
      <c r="N7" s="25">
        <v>64.349999999999994</v>
      </c>
      <c r="O7" s="37">
        <v>80</v>
      </c>
      <c r="P7" s="41">
        <v>33</v>
      </c>
      <c r="Q7" s="46">
        <f>2.281/(Cycle_max/Table137[[#This Row],[Cycle\min]])</f>
        <v>0.57025000000000003</v>
      </c>
      <c r="R7" s="14">
        <f>Table137[[#This Row],[Cycle\min]]*2*P7/H7</f>
        <v>23.1</v>
      </c>
      <c r="S7" s="26">
        <f>'80Nm 33mm 2.28m-min'!R182</f>
        <v>1</v>
      </c>
      <c r="T7" s="42">
        <f>Cycle_max/4</f>
        <v>8.75</v>
      </c>
      <c r="U7" s="74">
        <f>P_kPA</f>
        <v>4</v>
      </c>
      <c r="V7" s="26">
        <v>0.15</v>
      </c>
      <c r="W7" s="51">
        <f>Table137[[#This Row],[Percentuale di utilizzo]]*Table137[[#This Row],[Durata d''esercizio min. Giorni]]</f>
        <v>42.151404761904757</v>
      </c>
      <c r="X7" s="24" t="s">
        <v>102</v>
      </c>
      <c r="Y7" s="24" t="s">
        <v>103</v>
      </c>
    </row>
    <row r="8" spans="1:25" x14ac:dyDescent="0.25">
      <c r="A8" s="24">
        <f>A7</f>
        <v>3540718</v>
      </c>
      <c r="B8" s="51">
        <f>Table137[[#This Row],[Durata d''esercizio min. Doppie corse]]/(Table137[[#This Row],[Cycle\min]]*60*24)</f>
        <v>562.01873015873014</v>
      </c>
      <c r="C8" s="50">
        <f>C2</f>
        <v>0.69199999999999995</v>
      </c>
      <c r="D8" s="24" t="s">
        <v>12</v>
      </c>
      <c r="E8" s="24" t="str" cm="1">
        <f t="array" ref="E8">LEFT(D8,MIN(SEARCH({0,1,2,3,4,5,6,7,8,9},D8&amp;"0123456789"))-1)</f>
        <v>Ds</v>
      </c>
      <c r="F8" s="35" cm="1">
        <f t="array" ref="F8">_xlfn.NUMBERVALUE(RIGHT(LEFT(D8,SEARCH("x",D8)-1),SEARCH("x",D8)-MIN(SEARCH({0,1,2,3,4,5,6,7,8,9},D8&amp;"0123456789"))))</f>
        <v>10</v>
      </c>
      <c r="G8" s="14" t="e">
        <f t="shared" si="0"/>
        <v>#N/A</v>
      </c>
      <c r="H8" s="41">
        <f t="shared" si="1"/>
        <v>25</v>
      </c>
      <c r="I8" s="24" t="s">
        <v>13</v>
      </c>
      <c r="J8" s="35">
        <v>25</v>
      </c>
      <c r="K8" s="35">
        <v>25</v>
      </c>
      <c r="L8" s="25">
        <v>20.85</v>
      </c>
      <c r="M8" s="24" t="s">
        <v>14</v>
      </c>
      <c r="N8" s="25">
        <v>64.349999999999994</v>
      </c>
      <c r="O8" s="37">
        <v>80</v>
      </c>
      <c r="P8" s="41">
        <v>33</v>
      </c>
      <c r="Q8" s="46">
        <f>2.281/(Cycle_max/Table137[[#This Row],[Cycle\min]])</f>
        <v>0.28512500000000002</v>
      </c>
      <c r="R8" s="14">
        <f>Table137[[#This Row],[Cycle\min]]*2*P8/H8</f>
        <v>11.55</v>
      </c>
      <c r="S8" s="26">
        <f>'80Nm 33mm 2.28m-min'!R183</f>
        <v>1</v>
      </c>
      <c r="T8" s="42">
        <f>Cycle_max/8</f>
        <v>4.375</v>
      </c>
      <c r="U8" s="74">
        <f>P_kPA</f>
        <v>4</v>
      </c>
      <c r="V8" s="26">
        <v>0.05</v>
      </c>
      <c r="W8" s="51">
        <f>Table137[[#This Row],[Percentuale di utilizzo]]*Table137[[#This Row],[Durata d''esercizio min. Giorni]]</f>
        <v>28.10093650793651</v>
      </c>
      <c r="X8" s="24" t="s">
        <v>102</v>
      </c>
      <c r="Y8" s="24" t="s">
        <v>103</v>
      </c>
    </row>
    <row r="9" spans="1:25" x14ac:dyDescent="0.25">
      <c r="C9" s="24"/>
      <c r="F9" s="24"/>
      <c r="G9" s="24"/>
      <c r="H9" s="53"/>
      <c r="J9" s="24"/>
      <c r="K9" s="24"/>
      <c r="L9" s="24"/>
      <c r="N9" s="24"/>
      <c r="O9" s="24"/>
      <c r="P9" s="53"/>
      <c r="Q9" s="24"/>
      <c r="R9" s="24"/>
      <c r="S9" s="53"/>
      <c r="V9" s="76">
        <f>SUBTOTAL(109,Table137[Percentuale di utilizzo])</f>
        <v>1</v>
      </c>
      <c r="W9" s="51">
        <f>SUBTOTAL(109,Table137[Vita Utilizzata])</f>
        <v>252.90841666666665</v>
      </c>
    </row>
  </sheetData>
  <conditionalFormatting sqref="R2:R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{D1BF8304-8535-4849-B9F6-CD0262595E9F}</x14:id>
        </ext>
      </extLst>
    </cfRule>
  </conditionalFormatting>
  <conditionalFormatting sqref="Q2:Q8">
    <cfRule type="dataBar" priority="4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{5C931848-76E7-43EE-BE84-8AEF7783C706}</x14:id>
        </ext>
      </extLst>
    </cfRule>
  </conditionalFormatting>
  <conditionalFormatting sqref="O2:O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{DC80F192-E618-4EA6-B8F6-580AEE0B7C94}</x14:id>
        </ext>
      </extLst>
    </cfRule>
  </conditionalFormatting>
  <conditionalFormatting sqref="A2:A8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{97863F3C-5A65-4967-A15D-BD33D9200099}</x14:id>
        </ext>
      </extLst>
    </cfRule>
  </conditionalFormatting>
  <conditionalFormatting sqref="B2:B8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{3EE153BD-573D-4222-9563-FD6A193559E3}</x14:id>
        </ext>
      </extLst>
    </cfRule>
  </conditionalFormatting>
  <conditionalFormatting sqref="C2:C8">
    <cfRule type="dataBar" priority="8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{89D89118-6C2A-4486-8D41-F5130C9F7D2C}</x14:id>
        </ext>
      </extLst>
    </cfRule>
  </conditionalFormatting>
  <conditionalFormatting sqref="T2:T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{B7A25B0B-7E79-46EC-8E79-459135B977ED}</x14:id>
        </ext>
      </extLst>
    </cfRule>
  </conditionalFormatting>
  <conditionalFormatting sqref="U2:U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{7E9DC67D-9E44-4482-969C-570BEAF0F453}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BF8304-8535-4849-B9F6-CD0262595E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R2:R8</xm:sqref>
        </x14:conditionalFormatting>
        <x14:conditionalFormatting xmlns:xm="http://schemas.microsoft.com/office/excel/2006/main">
          <x14:cfRule type="dataBar" id="{5C931848-76E7-43EE-BE84-8AEF7783C7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Q2:Q8</xm:sqref>
        </x14:conditionalFormatting>
        <x14:conditionalFormatting xmlns:xm="http://schemas.microsoft.com/office/excel/2006/main">
          <x14:cfRule type="dataBar" id="{DC80F192-E618-4EA6-B8F6-580AEE0B7C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97863F3C-5A65-4967-A15D-BD33D92000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A2:A8</xm:sqref>
        </x14:conditionalFormatting>
        <x14:conditionalFormatting xmlns:xm="http://schemas.microsoft.com/office/excel/2006/main">
          <x14:cfRule type="dataBar" id="{3EE153BD-573D-4222-9563-FD6A19355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id="{89D89118-6C2A-4486-8D41-F5130C9F7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id="{B7A25B0B-7E79-46EC-8E79-459135B977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T2:T8</xm:sqref>
        </x14:conditionalFormatting>
        <x14:conditionalFormatting xmlns:xm="http://schemas.microsoft.com/office/excel/2006/main">
          <x14:cfRule type="dataBar" id="{7E9DC67D-9E44-4482-969C-570BEAF0F4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A3D7-9EF3-4470-BB53-7856D9E32AF2}">
  <dimension ref="A1:J16"/>
  <sheetViews>
    <sheetView tabSelected="1" workbookViewId="0">
      <selection activeCell="E16" sqref="E16"/>
    </sheetView>
  </sheetViews>
  <sheetFormatPr defaultRowHeight="15" x14ac:dyDescent="0.25"/>
  <cols>
    <col min="1" max="1" width="11.42578125" customWidth="1"/>
    <col min="2" max="2" width="17.140625" customWidth="1"/>
    <col min="3" max="5" width="11.42578125" customWidth="1"/>
    <col min="6" max="6" width="13.140625" bestFit="1" customWidth="1"/>
    <col min="7" max="7" width="17.7109375" bestFit="1" customWidth="1"/>
    <col min="8" max="9" width="11.42578125" customWidth="1"/>
    <col min="10" max="10" width="13.42578125" style="24" bestFit="1" customWidth="1"/>
  </cols>
  <sheetData>
    <row r="1" spans="1:10" s="23" customFormat="1" x14ac:dyDescent="0.25">
      <c r="A1" s="23" t="s">
        <v>89</v>
      </c>
      <c r="B1" s="23" t="s">
        <v>90</v>
      </c>
      <c r="C1" s="23" t="s">
        <v>0</v>
      </c>
      <c r="D1" s="23" t="s">
        <v>91</v>
      </c>
      <c r="E1" s="23" t="s">
        <v>92</v>
      </c>
      <c r="F1" s="23" t="s">
        <v>99</v>
      </c>
      <c r="G1" s="23" t="s">
        <v>100</v>
      </c>
      <c r="H1" s="23" t="s">
        <v>33</v>
      </c>
      <c r="I1" s="23" t="s">
        <v>34</v>
      </c>
      <c r="J1" s="23" t="s">
        <v>101</v>
      </c>
    </row>
    <row r="2" spans="1:10" x14ac:dyDescent="0.25">
      <c r="A2" s="47">
        <v>17</v>
      </c>
      <c r="B2" s="24" t="s">
        <v>87</v>
      </c>
      <c r="C2" s="35">
        <v>49</v>
      </c>
      <c r="D2" s="48">
        <v>1.8</v>
      </c>
      <c r="E2" s="48">
        <v>1.8</v>
      </c>
      <c r="F2" s="49">
        <v>0.5</v>
      </c>
      <c r="G2" s="49">
        <f t="shared" ref="G2:G3" si="0">F2/D2*E2</f>
        <v>0.5</v>
      </c>
      <c r="H2" s="12">
        <v>24</v>
      </c>
      <c r="I2" s="12">
        <v>100</v>
      </c>
      <c r="J2" s="49">
        <v>0.5</v>
      </c>
    </row>
    <row r="3" spans="1:10" x14ac:dyDescent="0.25">
      <c r="A3" s="47">
        <v>17</v>
      </c>
      <c r="B3" s="24" t="s">
        <v>87</v>
      </c>
      <c r="C3" s="35">
        <v>49</v>
      </c>
      <c r="D3" s="48">
        <v>1.8</v>
      </c>
      <c r="E3" s="48">
        <v>1.8</v>
      </c>
      <c r="F3" s="49">
        <v>0.5</v>
      </c>
      <c r="G3" s="49">
        <f t="shared" si="0"/>
        <v>0.5</v>
      </c>
      <c r="H3" s="12">
        <v>24</v>
      </c>
      <c r="I3" s="12">
        <v>400</v>
      </c>
      <c r="J3" s="49">
        <v>0.4</v>
      </c>
    </row>
    <row r="4" spans="1:10" x14ac:dyDescent="0.25">
      <c r="A4" s="47">
        <v>17</v>
      </c>
      <c r="B4" s="24" t="s">
        <v>87</v>
      </c>
      <c r="C4" s="35">
        <v>49</v>
      </c>
      <c r="D4" s="48">
        <v>1.8</v>
      </c>
      <c r="E4" s="48">
        <v>1.8</v>
      </c>
      <c r="F4" s="49">
        <v>0.5</v>
      </c>
      <c r="G4" s="49">
        <f>F4/D4*E4</f>
        <v>0.5</v>
      </c>
      <c r="H4" s="12">
        <v>48</v>
      </c>
      <c r="I4" s="12">
        <v>1000</v>
      </c>
      <c r="J4" s="49">
        <v>0.4</v>
      </c>
    </row>
    <row r="5" spans="1:10" x14ac:dyDescent="0.25">
      <c r="A5" s="47">
        <v>23</v>
      </c>
      <c r="B5" s="24" t="s">
        <v>87</v>
      </c>
      <c r="C5" s="35">
        <v>76</v>
      </c>
      <c r="D5" s="48">
        <v>4.2</v>
      </c>
      <c r="E5" s="48">
        <v>3</v>
      </c>
      <c r="F5" s="49">
        <v>1.7</v>
      </c>
      <c r="G5" s="49">
        <f>F5/D5*E5</f>
        <v>1.2142857142857142</v>
      </c>
      <c r="H5" s="24">
        <v>24</v>
      </c>
      <c r="I5" s="24">
        <v>100</v>
      </c>
      <c r="J5" s="49">
        <f>F5</f>
        <v>1.7</v>
      </c>
    </row>
    <row r="6" spans="1:10" x14ac:dyDescent="0.25">
      <c r="A6" s="47">
        <v>24</v>
      </c>
      <c r="B6" s="24" t="s">
        <v>88</v>
      </c>
      <c r="C6" s="35">
        <v>88</v>
      </c>
      <c r="D6" s="48">
        <v>4.2</v>
      </c>
      <c r="E6" s="48">
        <v>3</v>
      </c>
      <c r="F6" s="49">
        <v>3.1</v>
      </c>
      <c r="G6" s="49">
        <f>F6/D6*E6</f>
        <v>2.2142857142857144</v>
      </c>
      <c r="H6" s="24">
        <v>24</v>
      </c>
      <c r="I6" s="24">
        <v>100</v>
      </c>
      <c r="J6" s="49">
        <f>F6</f>
        <v>3.1</v>
      </c>
    </row>
    <row r="13" spans="1:10" x14ac:dyDescent="0.25">
      <c r="B13">
        <v>12</v>
      </c>
      <c r="C13">
        <v>0</v>
      </c>
      <c r="E13" s="79" cm="1">
        <f t="array" ref="E13:F13">LINEST(C13:C15,B13:B15,TRUE,FALSE)</f>
        <v>0.69742300941439295</v>
      </c>
      <c r="F13">
        <v>-8.4215254507738955</v>
      </c>
      <c r="G13">
        <f>B13*$E$13+$F$13</f>
        <v>-5.2449337801180107E-2</v>
      </c>
    </row>
    <row r="14" spans="1:10" x14ac:dyDescent="0.25">
      <c r="A14" s="47">
        <v>17</v>
      </c>
      <c r="B14">
        <v>43.8</v>
      </c>
      <c r="C14">
        <v>22</v>
      </c>
      <c r="D14">
        <f>B14-C14</f>
        <v>21.799999999999997</v>
      </c>
      <c r="G14">
        <f t="shared" ref="G14:G15" si="1">B14*$E$13+$F$13</f>
        <v>22.125602361576515</v>
      </c>
    </row>
    <row r="15" spans="1:10" x14ac:dyDescent="0.25">
      <c r="A15" s="47">
        <v>23</v>
      </c>
      <c r="B15">
        <v>66.599999999999994</v>
      </c>
      <c r="C15">
        <v>38.1</v>
      </c>
      <c r="D15">
        <f t="shared" ref="D15" si="2">B15-C15</f>
        <v>28.499999999999993</v>
      </c>
      <c r="G15">
        <f t="shared" si="1"/>
        <v>38.026846976224675</v>
      </c>
    </row>
    <row r="16" spans="1:10" x14ac:dyDescent="0.25">
      <c r="A16" s="47">
        <v>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D18F0-58C2-4F77-8E3B-EF513CF75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CALC</vt:lpstr>
      <vt:lpstr>80Nm 33mm 2.28m-min</vt:lpstr>
      <vt:lpstr>120Nm 22mm 1.52m-min</vt:lpstr>
      <vt:lpstr>240Nm 11mm 0.76m-min</vt:lpstr>
      <vt:lpstr>ALL</vt:lpstr>
      <vt:lpstr>ALL (Table)</vt:lpstr>
      <vt:lpstr>ALL (Table) (NEMA 17)</vt:lpstr>
      <vt:lpstr>ALL (Table) (NEMA 23)</vt:lpstr>
      <vt:lpstr>FatigueLife (NEMA 17)</vt:lpstr>
      <vt:lpstr>FatigueLife (NEMA 23)</vt:lpstr>
      <vt:lpstr>MOT-AN-S-060-005-042-L-A-AAAA</vt:lpstr>
      <vt:lpstr>A</vt:lpstr>
      <vt:lpstr>A_mm</vt:lpstr>
      <vt:lpstr>B_1</vt:lpstr>
      <vt:lpstr>B_2</vt:lpstr>
      <vt:lpstr>C_1</vt:lpstr>
      <vt:lpstr>C_2</vt:lpstr>
      <vt:lpstr>C_Sicurezza</vt:lpstr>
      <vt:lpstr>Cycle_max</vt:lpstr>
      <vt:lpstr>F</vt:lpstr>
      <vt:lpstr>F_Kg</vt:lpstr>
      <vt:lpstr>H</vt:lpstr>
      <vt:lpstr>H_mm</vt:lpstr>
      <vt:lpstr>L</vt:lpstr>
      <vt:lpstr>L_mm</vt:lpstr>
      <vt:lpstr>P</vt:lpstr>
      <vt:lpstr>P_kPA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2020-03-20T16:16:42Z</dcterms:created>
  <dcterms:modified xsi:type="dcterms:W3CDTF">2020-04-02T09:41:36Z</dcterms:modified>
</cp:coreProperties>
</file>