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/>
  </bookViews>
  <sheets>
    <sheet name="Sheet1" sheetId="1" r:id="rId1"/>
  </sheets>
  <definedNames>
    <definedName name="in2mm">Sheet1!$F$8</definedName>
    <definedName name="kpsi2mpa">Sheet1!$F$9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B34" i="1" l="1"/>
  <c r="B57" i="1" l="1"/>
  <c r="B58" i="1" s="1"/>
  <c r="B71" i="1"/>
  <c r="B72" i="1" s="1"/>
  <c r="B15" i="1" l="1"/>
  <c r="B43" i="1"/>
  <c r="B44" i="1" s="1"/>
  <c r="B35" i="1"/>
  <c r="B36" i="1" s="1"/>
  <c r="B37" i="1" s="1"/>
  <c r="B28" i="1"/>
  <c r="B22" i="1"/>
  <c r="B23" i="1" s="1"/>
  <c r="B20" i="1"/>
  <c r="B21" i="1" s="1"/>
  <c r="B45" i="1" s="1"/>
  <c r="B29" i="1" l="1"/>
  <c r="B30" i="1"/>
  <c r="B46" i="1"/>
  <c r="B31" i="1" l="1"/>
  <c r="B52" i="1" s="1"/>
  <c r="B59" i="1"/>
  <c r="B51" i="1" l="1"/>
  <c r="B54" i="1" s="1"/>
  <c r="B62" i="1" s="1"/>
  <c r="B63" i="1" s="1"/>
</calcChain>
</file>

<file path=xl/sharedStrings.xml><?xml version="1.0" encoding="utf-8"?>
<sst xmlns="http://schemas.openxmlformats.org/spreadsheetml/2006/main" count="131" uniqueCount="108">
  <si>
    <t>Input loads</t>
  </si>
  <si>
    <t>TPI</t>
  </si>
  <si>
    <t>P</t>
  </si>
  <si>
    <t>n_finger</t>
  </si>
  <si>
    <t>n_pinion</t>
  </si>
  <si>
    <t>r_finger</t>
  </si>
  <si>
    <t>d_finger</t>
  </si>
  <si>
    <t>d_pinion</t>
  </si>
  <si>
    <t>in</t>
  </si>
  <si>
    <t>Finger gear pitch diameter</t>
  </si>
  <si>
    <t>Pinion pitch diameter</t>
  </si>
  <si>
    <t>Calculate tooth thickness (base at width of tooth)</t>
  </si>
  <si>
    <t>Need to know the circular pitch</t>
  </si>
  <si>
    <t>p</t>
  </si>
  <si>
    <t>t</t>
  </si>
  <si>
    <t>mm/inch</t>
  </si>
  <si>
    <t>Constants</t>
  </si>
  <si>
    <t>mm</t>
  </si>
  <si>
    <t>Finger gear - number of teeth</t>
  </si>
  <si>
    <t>Drive pinion - number of teeth</t>
  </si>
  <si>
    <t>Input torque per finger required to drive bag</t>
  </si>
  <si>
    <t>tau_in</t>
  </si>
  <si>
    <t>Diametral pitch for gear set</t>
  </si>
  <si>
    <t>FW</t>
  </si>
  <si>
    <t>Gear face width</t>
  </si>
  <si>
    <t>Pinion pitch diameter, metric</t>
  </si>
  <si>
    <t>Finger gear pitch diameter, metric</t>
  </si>
  <si>
    <t>tooth thickness, metric</t>
  </si>
  <si>
    <t>teeth</t>
  </si>
  <si>
    <t>Nm</t>
  </si>
  <si>
    <t>How much load does the gear tooth experience?</t>
  </si>
  <si>
    <t>a</t>
  </si>
  <si>
    <t>addendum</t>
  </si>
  <si>
    <t>b</t>
  </si>
  <si>
    <t>dedendum</t>
  </si>
  <si>
    <t>L</t>
  </si>
  <si>
    <t>F_tip</t>
  </si>
  <si>
    <t>Nmm</t>
  </si>
  <si>
    <t>(convert to N-mm)</t>
  </si>
  <si>
    <t>N</t>
  </si>
  <si>
    <t>Force at pinion tooth tip</t>
  </si>
  <si>
    <t>What stress does this force cause at the gear root?</t>
  </si>
  <si>
    <t>Area moment of inertia of tooth "beam"</t>
  </si>
  <si>
    <t>I_tooth</t>
  </si>
  <si>
    <t>mm^4</t>
  </si>
  <si>
    <t>sigma_bend</t>
  </si>
  <si>
    <t>M_max</t>
  </si>
  <si>
    <t>Bending moment on tooth</t>
  </si>
  <si>
    <t>y_max</t>
  </si>
  <si>
    <t>Location along beam height of max bending stress</t>
  </si>
  <si>
    <t>MPa</t>
  </si>
  <si>
    <t>Max bending stress on beam</t>
  </si>
  <si>
    <t>N mm</t>
  </si>
  <si>
    <t>P.A.</t>
  </si>
  <si>
    <t>deg</t>
  </si>
  <si>
    <t>Gear face width, metric</t>
  </si>
  <si>
    <t>How long is each tooth? Add dedendum to addendum</t>
  </si>
  <si>
    <t>Fatigue considerations</t>
  </si>
  <si>
    <t>r_f</t>
  </si>
  <si>
    <t>Metric</t>
  </si>
  <si>
    <t>Full-depth tooth root fillet (assumes 20 deg P.A.)</t>
  </si>
  <si>
    <t>r_f/t</t>
  </si>
  <si>
    <t>Gear description inputs</t>
  </si>
  <si>
    <t>Intermediate gear geometry calculations (AGMA standard)</t>
  </si>
  <si>
    <t>Force required to produce required torque</t>
  </si>
  <si>
    <t>Driving torque on finger</t>
  </si>
  <si>
    <t>tau_finger</t>
  </si>
  <si>
    <t>Use beam bending calculations</t>
  </si>
  <si>
    <t>There's a fillet at the tooth root - what stress concentration does this entail?</t>
  </si>
  <si>
    <t>Ratio of root fillet, to tooth thickness - needed for stress conc lookup</t>
  </si>
  <si>
    <t>sigma_net</t>
  </si>
  <si>
    <t>Max bending stress, with stress concentration factor</t>
  </si>
  <si>
    <t>First consider aluminum</t>
  </si>
  <si>
    <t>MPa/kpsi</t>
  </si>
  <si>
    <t>kpsi</t>
  </si>
  <si>
    <t>Next consider steel</t>
  </si>
  <si>
    <r>
      <t xml:space="preserve">Gorash, Y., &amp; MacKenzie, D. (2017). On cyclic yield strength in definition of limits for characterisation of fatigue and creep behaviour. </t>
    </r>
    <r>
      <rPr>
        <i/>
        <sz val="11"/>
        <color theme="1"/>
        <rFont val="Calibri"/>
        <family val="2"/>
        <scheme val="minor"/>
      </rPr>
      <t>Open Engineering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(1), 126-140.</t>
    </r>
  </si>
  <si>
    <t>Fatigue data from G.T. Yahr, "Fatigue Design Curves for 6061-T6 Aluminum", Oak Ridge National Laboratory 1993</t>
  </si>
  <si>
    <t>The pinion must drive the finger with double the torque of a single finger</t>
  </si>
  <si>
    <t>WORST CASE - Assume all load on a single tooth at the tip</t>
  </si>
  <si>
    <t>Same, in pound units</t>
  </si>
  <si>
    <t>Finger gear radius (half of gear diameter)</t>
  </si>
  <si>
    <t>circular pitch (distance between teeth)</t>
  </si>
  <si>
    <t>circular pitch, metric</t>
  </si>
  <si>
    <t>tooth length (addendum+dedendum)</t>
  </si>
  <si>
    <t>tooth length (metric)</t>
  </si>
  <si>
    <t>This will later be multiplied since there are two fingers</t>
  </si>
  <si>
    <t>Updated 14 April 2020</t>
  </si>
  <si>
    <t>tooth thickness, found at the pitch line</t>
  </si>
  <si>
    <t>Stress concentration factor - from Chart 3.7 in Peterson's Stress Concentration Factors (3rd ed.)</t>
  </si>
  <si>
    <t>Aluminium does not have an endurance limit, it will always fatigue, so we have to consult test data</t>
  </si>
  <si>
    <t>UTS of 6061-T6 Al (measured)</t>
  </si>
  <si>
    <t>Endurance limit derating for 500 million cycles (adjusts the alternating stress to reach 500 million cycles)</t>
  </si>
  <si>
    <t>UTS_Al</t>
  </si>
  <si>
    <t>Allowable stress to reach 500 million cycles, this is an approximation for infinite life</t>
  </si>
  <si>
    <t>Pressure angle, not used in this spreadsheet</t>
  </si>
  <si>
    <t>max. allow</t>
  </si>
  <si>
    <t>Since the load is not alternating (no significant load on out stroke), the life can be doubled to 20K cycles.</t>
  </si>
  <si>
    <t>For example, for the 7.5 N-m input (15 N-m total) the stress is 320 MPa. Life can be estimated as 10K cycles.</t>
  </si>
  <si>
    <t>At 40 breaths per minute, damage would be expected to show up in under a day of cycles.</t>
  </si>
  <si>
    <t>In conclusion, although this is a highly conservative estimate, Aluminium will not survive.</t>
  </si>
  <si>
    <t>To use the plot below, find applied stress on the y-axis and read the life from the x-axis or, as an alternative, use the max. allowable stress for "infinite" life and stay below this level</t>
  </si>
  <si>
    <t>The plot below shows fatigue limits for two different types of steel; stress values below these curves are unlikely to cause fatigue.</t>
  </si>
  <si>
    <t>The alternating stress for non-reversed loads is half the peak stress. (If you imagine the load as a sinusoid - it's the amplitude of the load.)</t>
  </si>
  <si>
    <t>Half of the peak stress is 160 MPa, which is at the endurance limit of A36 steel, so steel will probably serve in this application.</t>
  </si>
  <si>
    <t>E-Vent gear stress and fatigue analysis</t>
  </si>
  <si>
    <t>Purpose: This spreadsheet is designed to calculate the maximum bending stress experienced by gear teeth. This should be compared to stress – fatigue curves for a given candidate material.</t>
  </si>
  <si>
    <t>Calculations: Design equations from Shigley &amp; Mischke, Chapter 13
Calculations are for the pinion (small gear) which has smaller tooth faces and must transmit torque for both arms. This spreadsheet focuses on conservative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</si>
</sst>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0" borderId="2" applyNumberFormat="0" applyFill="0" applyAlignment="0" applyProtection="0"/>
    <xf numFmtId="0" fontId="8" fillId="4" borderId="0" applyNumberFormat="0" applyBorder="0" applyAlignment="0" applyProtection="0"/>
  </cellStyleXfs>
  <cellXfs count="26">
    <xf numFmtId="0" fontId="0" fillId="0" borderId="0" xfId="0"/>
    <xf numFmtId="0" fontId="2" fillId="2" borderId="1" xfId="2"/>
    <xf numFmtId="0" fontId="3" fillId="3" borderId="1" xfId="3"/>
    <xf numFmtId="164" fontId="3" fillId="3" borderId="1" xfId="3" applyNumberFormat="1"/>
    <xf numFmtId="2" fontId="3" fillId="3" borderId="1" xfId="3" applyNumberFormat="1"/>
    <xf numFmtId="165" fontId="3" fillId="3" borderId="1" xfId="3" applyNumberFormat="1"/>
    <xf numFmtId="1" fontId="3" fillId="3" borderId="1" xfId="3" applyNumberFormat="1"/>
    <xf numFmtId="0" fontId="4" fillId="0" borderId="2" xfId="4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3" xfId="0" applyFont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/>
    <xf numFmtId="0" fontId="5" fillId="0" borderId="0" xfId="0" applyFont="1"/>
    <xf numFmtId="0" fontId="6" fillId="0" borderId="0" xfId="0" applyFont="1" applyAlignment="1">
      <alignment vertical="center"/>
    </xf>
    <xf numFmtId="0" fontId="0" fillId="0" borderId="0" xfId="0" applyFont="1"/>
    <xf numFmtId="164" fontId="2" fillId="2" borderId="1" xfId="2" applyNumberFormat="1"/>
    <xf numFmtId="0" fontId="7" fillId="0" borderId="0" xfId="1" applyFont="1"/>
    <xf numFmtId="0" fontId="8" fillId="4" borderId="0" xfId="5"/>
    <xf numFmtId="0" fontId="8" fillId="4" borderId="0" xfId="5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6">
    <cellStyle name="Calculation" xfId="3" builtinId="22"/>
    <cellStyle name="Good" xfId="5" builtinId="26"/>
    <cellStyle name="Heading 3" xfId="4" builtinId="18"/>
    <cellStyle name="Input" xfId="2" builtinId="20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380998</xdr:colOff>
      <xdr:row>77</xdr:row>
      <xdr:rowOff>57378</xdr:rowOff>
    </xdr:from>
    <xdr:to>
      <xdr:col>22</xdr:col>
      <xdr:colOff>412022</xdr:colOff>
      <xdr:row>103</xdr:row>
      <xdr:rowOff>91566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E33B978-C45E-4DC0-B50A-92BC0A9A7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8694" y="15073748"/>
          <a:ext cx="9224719" cy="4987188"/>
        </a:xfrm>
        <a:prstGeom prst="rect">
          <a:avLst/>
        </a:prstGeom>
      </xdr:spPr>
    </xdr:pic>
    <xdr:clientData/>
  </xdr:twoCellAnchor>
  <xdr:twoCellAnchor editAs="oneCell">
    <xdr:from>
      <xdr:col>4</xdr:col>
      <xdr:colOff>434477</xdr:colOff>
      <xdr:row>37</xdr:row>
      <xdr:rowOff>165319</xdr:rowOff>
    </xdr:from>
    <xdr:to>
      <xdr:col>13</xdr:col>
      <xdr:colOff>378037</xdr:colOff>
      <xdr:row>52</xdr:row>
      <xdr:rowOff>101930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165D3F4-EB26-48F7-A9F1-78EF23C30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7124" y="7549995"/>
          <a:ext cx="5389619" cy="2805317"/>
        </a:xfrm>
        <a:prstGeom prst="rect">
          <a:avLst/>
        </a:prstGeom>
      </xdr:spPr>
    </xdr:pic>
    <xdr:clientData/>
  </xdr:twoCellAnchor>
  <xdr:twoCellAnchor editAs="oneCell">
    <xdr:from>
      <xdr:col>0</xdr:col>
      <xdr:colOff>133769</xdr:colOff>
      <xdr:row>78</xdr:row>
      <xdr:rowOff>97805</xdr:rowOff>
    </xdr:from>
    <xdr:to>
      <xdr:col>6</xdr:col>
      <xdr:colOff>180410</xdr:colOff>
      <xdr:row>102</xdr:row>
      <xdr:rowOff>55656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ECC6E9-CB36-4211-91BF-7F64DFA4E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769" y="15325899"/>
          <a:ext cx="6309329" cy="4529851"/>
        </a:xfrm>
        <a:prstGeom prst="rect">
          <a:avLst/>
        </a:prstGeom>
      </xdr:spPr>
    </xdr:pic>
    <xdr:clientData/>
  </xdr:twoCellAnchor>
  <xdr:twoCellAnchor>
    <xdr:from>
      <xdr:col>1</xdr:col>
      <xdr:colOff>331731</xdr:colOff>
      <xdr:row>95</xdr:row>
      <xdr:rowOff>45091</xdr:rowOff>
    </xdr:from>
    <xdr:to>
      <xdr:col>3</xdr:col>
      <xdr:colOff>476250</xdr:colOff>
      <xdr:row>95</xdr:row>
      <xdr:rowOff>47625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82D15AC2-DA98-4F09-8580-262E716DD95F}"/>
            </a:ext>
          </a:extLst>
        </xdr:cNvPr>
        <xdr:cNvCxnSpPr>
          <a:cxnSpLocks/>
        </xdr:cNvCxnSpPr>
      </xdr:nvCxnSpPr>
      <xdr:spPr>
        <a:xfrm>
          <a:off x="1081825" y="18511685"/>
          <a:ext cx="1358956" cy="2534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500033</xdr:colOff>
      <xdr:row>95</xdr:row>
      <xdr:rowOff>47625</xdr:rowOff>
    </xdr:from>
    <xdr:to>
      <xdr:col>3</xdr:col>
      <xdr:colOff>500063</xdr:colOff>
      <xdr:row>97</xdr:row>
      <xdr:rowOff>36974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D9C0E9B-99BA-40E9-BB47-39B147DA2BCF}"/>
            </a:ext>
          </a:extLst>
        </xdr:cNvPr>
        <xdr:cNvCxnSpPr/>
      </xdr:nvCxnSpPr>
      <xdr:spPr>
        <a:xfrm flipV="1">
          <a:off x="2464564" y="18514219"/>
          <a:ext cx="30" cy="370349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111</xdr:row>
      <xdr:rowOff>1</xdr:rowOff>
    </xdr:from>
    <xdr:to>
      <xdr:col>6</xdr:col>
      <xdr:colOff>149367</xdr:colOff>
      <xdr:row>137</xdr:row>
      <xdr:rowOff>106681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4358781-E41B-4305-AC1D-F5F12D47F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118581"/>
          <a:ext cx="6521445" cy="4861560"/>
        </a:xfrm>
        <a:prstGeom prst="rect">
          <a:avLst/>
        </a:prstGeom>
      </xdr:spPr>
    </xdr:pic>
    <xdr:clientData/>
  </xdr:twoCellAnchor>
  <xdr:twoCellAnchor>
    <xdr:from>
      <xdr:col>4</xdr:col>
      <xdr:colOff>308162</xdr:colOff>
      <xdr:row>9</xdr:row>
      <xdr:rowOff>169691</xdr:rowOff>
    </xdr:from>
    <xdr:to>
      <xdr:col>11</xdr:col>
      <xdr:colOff>568429</xdr:colOff>
      <xdr:row>35</xdr:row>
      <xdr:rowOff>66502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94D2B41F-B4A6-4D31-B9C8-83FA721B8F3C}"/>
            </a:ext>
          </a:extLst>
        </xdr:cNvPr>
        <xdr:cNvGrpSpPr/>
      </xdr:nvGrpSpPr>
      <xdr:grpSpPr>
        <a:xfrm>
          <a:off x="5480237" y="2836691"/>
          <a:ext cx="4527467" cy="4621211"/>
          <a:chOff x="7098888" y="482703"/>
          <a:chExt cx="4527468" cy="4678136"/>
        </a:xfrm>
      </xdr:grpSpPr>
      <xdr:grpSp>
        <xdr:nvGrpSpPr>
          <xdr:cNvPr id="60" name="Group 59">
            <a:extLst>
              <a:ext uri="{FF2B5EF4-FFF2-40B4-BE49-F238E27FC236}">
                <a16:creationId xmlns:a16="http://schemas.microsoft.com/office/drawing/2014/main" id="{488375F0-9169-4DE8-8E96-191BD6791535}"/>
              </a:ext>
            </a:extLst>
          </xdr:cNvPr>
          <xdr:cNvGrpSpPr/>
        </xdr:nvGrpSpPr>
        <xdr:grpSpPr>
          <a:xfrm>
            <a:off x="7098888" y="482703"/>
            <a:ext cx="4527468" cy="4678136"/>
            <a:chOff x="1741076" y="1147072"/>
            <a:chExt cx="4527468" cy="4678136"/>
          </a:xfrm>
        </xdr:grpSpPr>
        <xdr:sp macro="" textlink="">
          <xdr:nvSpPr>
            <xdr:cNvPr id="68" name="Oval 67">
              <a:extLst>
                <a:ext uri="{FF2B5EF4-FFF2-40B4-BE49-F238E27FC236}">
                  <a16:creationId xmlns:a16="http://schemas.microsoft.com/office/drawing/2014/main" id="{68A73AC7-7FF5-4D67-BE81-9DA353D4E8CB}"/>
                </a:ext>
              </a:extLst>
            </xdr:cNvPr>
            <xdr:cNvSpPr/>
          </xdr:nvSpPr>
          <xdr:spPr>
            <a:xfrm>
              <a:off x="2749296" y="3429000"/>
              <a:ext cx="975360" cy="975360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</a:rPr>
                <a:t>48T</a:t>
              </a:r>
            </a:p>
          </xdr:txBody>
        </xdr:sp>
        <xdr:sp macro="" textlink="">
          <xdr:nvSpPr>
            <xdr:cNvPr id="69" name="Oval 68">
              <a:extLst>
                <a:ext uri="{FF2B5EF4-FFF2-40B4-BE49-F238E27FC236}">
                  <a16:creationId xmlns:a16="http://schemas.microsoft.com/office/drawing/2014/main" id="{14147E67-E81A-4985-8679-14DC4939221A}"/>
                </a:ext>
              </a:extLst>
            </xdr:cNvPr>
            <xdr:cNvSpPr/>
          </xdr:nvSpPr>
          <xdr:spPr>
            <a:xfrm>
              <a:off x="2929128" y="5076420"/>
              <a:ext cx="615696" cy="615696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200">
                  <a:solidFill>
                    <a:schemeClr val="tx1"/>
                  </a:solidFill>
                </a:rPr>
                <a:t>30T</a:t>
              </a:r>
            </a:p>
          </xdr:txBody>
        </xdr:sp>
        <xdr:cxnSp macro="">
          <xdr:nvCxnSpPr>
            <xdr:cNvPr id="70" name="Straight Connector 69">
              <a:extLst>
                <a:ext uri="{FF2B5EF4-FFF2-40B4-BE49-F238E27FC236}">
                  <a16:creationId xmlns:a16="http://schemas.microsoft.com/office/drawing/2014/main" id="{9D1EBD93-557A-4407-A70C-EAE1F4BAB1E4}"/>
                </a:ext>
              </a:extLst>
            </xdr:cNvPr>
            <xdr:cNvCxnSpPr/>
          </xdr:nvCxnSpPr>
          <xdr:spPr>
            <a:xfrm flipH="1" flipV="1">
              <a:off x="2432304" y="1865376"/>
              <a:ext cx="633984" cy="1606296"/>
            </a:xfrm>
            <a:prstGeom prst="line">
              <a:avLst/>
            </a:prstGeom>
            <a:ln w="82550" cap="rnd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1" name="Arc 70">
              <a:extLst>
                <a:ext uri="{FF2B5EF4-FFF2-40B4-BE49-F238E27FC236}">
                  <a16:creationId xmlns:a16="http://schemas.microsoft.com/office/drawing/2014/main" id="{00A2D309-03A3-4DAA-9577-C5F61C5E7A80}"/>
                </a:ext>
              </a:extLst>
            </xdr:cNvPr>
            <xdr:cNvSpPr/>
          </xdr:nvSpPr>
          <xdr:spPr>
            <a:xfrm flipH="1">
              <a:off x="2103691" y="1536763"/>
              <a:ext cx="657225" cy="657225"/>
            </a:xfrm>
            <a:prstGeom prst="arc">
              <a:avLst>
                <a:gd name="adj1" fmla="val 8674978"/>
                <a:gd name="adj2" fmla="val 0"/>
              </a:avLst>
            </a:prstGeom>
            <a:ln w="0">
              <a:solidFill>
                <a:srgbClr val="FF0000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2" name="Arc 71">
              <a:extLst>
                <a:ext uri="{FF2B5EF4-FFF2-40B4-BE49-F238E27FC236}">
                  <a16:creationId xmlns:a16="http://schemas.microsoft.com/office/drawing/2014/main" id="{440F1323-815C-429B-89C0-82D3F55B2F18}"/>
                </a:ext>
              </a:extLst>
            </xdr:cNvPr>
            <xdr:cNvSpPr/>
          </xdr:nvSpPr>
          <xdr:spPr>
            <a:xfrm>
              <a:off x="5302613" y="1559266"/>
              <a:ext cx="657225" cy="657225"/>
            </a:xfrm>
            <a:prstGeom prst="arc">
              <a:avLst>
                <a:gd name="adj1" fmla="val 8674978"/>
                <a:gd name="adj2" fmla="val 0"/>
              </a:avLst>
            </a:prstGeom>
            <a:ln w="0">
              <a:solidFill>
                <a:srgbClr val="FF0000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xdr:sp macro="" textlink="">
          <xdr:nvSpPr>
            <xdr:cNvPr id="73" name="Oval 72">
              <a:extLst>
                <a:ext uri="{FF2B5EF4-FFF2-40B4-BE49-F238E27FC236}">
                  <a16:creationId xmlns:a16="http://schemas.microsoft.com/office/drawing/2014/main" id="{9ACA2760-C783-428F-9E84-6494AB47ABD9}"/>
                </a:ext>
              </a:extLst>
            </xdr:cNvPr>
            <xdr:cNvSpPr/>
          </xdr:nvSpPr>
          <xdr:spPr>
            <a:xfrm>
              <a:off x="4317824" y="3451504"/>
              <a:ext cx="975360" cy="975360"/>
            </a:xfrm>
            <a:prstGeom prst="ellipse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>
                  <a:solidFill>
                    <a:schemeClr val="tx1"/>
                  </a:solidFill>
                </a:rPr>
                <a:t>48T</a:t>
              </a:r>
            </a:p>
          </xdr:txBody>
        </xdr:sp>
        <xdr:cxnSp macro="">
          <xdr:nvCxnSpPr>
            <xdr:cNvPr id="74" name="Straight Connector 73">
              <a:extLst>
                <a:ext uri="{FF2B5EF4-FFF2-40B4-BE49-F238E27FC236}">
                  <a16:creationId xmlns:a16="http://schemas.microsoft.com/office/drawing/2014/main" id="{20983C09-9058-492B-8CFB-F1BA9CFC9483}"/>
                </a:ext>
              </a:extLst>
            </xdr:cNvPr>
            <xdr:cNvCxnSpPr>
              <a:cxnSpLocks/>
            </xdr:cNvCxnSpPr>
          </xdr:nvCxnSpPr>
          <xdr:spPr>
            <a:xfrm flipV="1">
              <a:off x="4985621" y="1887880"/>
              <a:ext cx="633984" cy="1606296"/>
            </a:xfrm>
            <a:prstGeom prst="line">
              <a:avLst/>
            </a:prstGeom>
            <a:ln w="82550" cap="rnd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75" name="TextBox 26">
                  <a:extLst>
                    <a:ext uri="{FF2B5EF4-FFF2-40B4-BE49-F238E27FC236}">
                      <a16:creationId xmlns:a16="http://schemas.microsoft.com/office/drawing/2014/main" id="{418A7C55-9E8B-408E-A09F-1E1D20859B42}"/>
                    </a:ext>
                  </a:extLst>
                </xdr:cNvPr>
                <xdr:cNvSpPr txBox="1"/>
              </xdr:nvSpPr>
              <xdr:spPr>
                <a:xfrm>
                  <a:off x="1741076" y="1147072"/>
                  <a:ext cx="1803748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b="0" i="0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US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𝑖𝑛</m:t>
                            </m:r>
                          </m:sub>
                        </m:sSub>
                        <m:r>
                          <a:rPr lang="en-US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=7.5 </m:t>
                        </m:r>
                        <m:r>
                          <a:rPr lang="en-US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𝑁𝑚</m:t>
                        </m:r>
                      </m:oMath>
                    </m:oMathPara>
                  </a14:m>
                  <a:endParaRPr lang="en-US">
                    <a:solidFill>
                      <a:srgbClr val="FF0000"/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75" name="TextBox 26">
                  <a:extLst>
                    <a:ext uri="{FF2B5EF4-FFF2-40B4-BE49-F238E27FC236}">
                      <a16:creationId xmlns:a16="http://schemas.microsoft.com/office/drawing/2014/main" id="{418A7C55-9E8B-408E-A09F-1E1D20859B42}"/>
                    </a:ext>
                  </a:extLst>
                </xdr:cNvPr>
                <xdr:cNvSpPr txBox="1"/>
              </xdr:nvSpPr>
              <xdr:spPr>
                <a:xfrm>
                  <a:off x="1741076" y="1147072"/>
                  <a:ext cx="1803748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en-US" b="0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a:t>Γ_𝑖𝑛=7.5 𝑁𝑚</a:t>
                  </a:r>
                  <a:endParaRPr lang="en-US">
                    <a:solidFill>
                      <a:srgbClr val="FF0000"/>
                    </a:solidFill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76" name="TextBox 27">
                  <a:extLst>
                    <a:ext uri="{FF2B5EF4-FFF2-40B4-BE49-F238E27FC236}">
                      <a16:creationId xmlns:a16="http://schemas.microsoft.com/office/drawing/2014/main" id="{4E438524-37C5-40DB-A131-D213CAFD349C}"/>
                    </a:ext>
                  </a:extLst>
                </xdr:cNvPr>
                <xdr:cNvSpPr txBox="1"/>
              </xdr:nvSpPr>
              <xdr:spPr>
                <a:xfrm>
                  <a:off x="4464796" y="1147072"/>
                  <a:ext cx="1803748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b="0" i="0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US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𝑖𝑛</m:t>
                            </m:r>
                          </m:sub>
                        </m:sSub>
                        <m:r>
                          <a:rPr lang="en-US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=7.5 </m:t>
                        </m:r>
                        <m:r>
                          <a:rPr lang="en-US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𝑁𝑚</m:t>
                        </m:r>
                      </m:oMath>
                    </m:oMathPara>
                  </a14:m>
                  <a:endParaRPr lang="en-US">
                    <a:solidFill>
                      <a:srgbClr val="FF0000"/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76" name="TextBox 27">
                  <a:extLst>
                    <a:ext uri="{FF2B5EF4-FFF2-40B4-BE49-F238E27FC236}">
                      <a16:creationId xmlns:a16="http://schemas.microsoft.com/office/drawing/2014/main" id="{4E438524-37C5-40DB-A131-D213CAFD349C}"/>
                    </a:ext>
                  </a:extLst>
                </xdr:cNvPr>
                <xdr:cNvSpPr txBox="1"/>
              </xdr:nvSpPr>
              <xdr:spPr>
                <a:xfrm>
                  <a:off x="4464796" y="1147072"/>
                  <a:ext cx="1803748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en-US" b="0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a:t>Γ_𝑖𝑛=7.5 𝑁𝑚</a:t>
                  </a:r>
                  <a:endParaRPr lang="en-US">
                    <a:solidFill>
                      <a:srgbClr val="FF0000"/>
                    </a:solidFill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77" name="TextBox 32">
                  <a:extLst>
                    <a:ext uri="{FF2B5EF4-FFF2-40B4-BE49-F238E27FC236}">
                      <a16:creationId xmlns:a16="http://schemas.microsoft.com/office/drawing/2014/main" id="{C5F2EFE8-24AD-4157-AB20-193468560753}"/>
                    </a:ext>
                  </a:extLst>
                </xdr:cNvPr>
                <xdr:cNvSpPr txBox="1"/>
              </xdr:nvSpPr>
              <xdr:spPr>
                <a:xfrm>
                  <a:off x="4055957" y="3309510"/>
                  <a:ext cx="256987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n-US" b="0" i="1">
                            <a:solidFill>
                              <a:srgbClr val="4472C4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oMath>
                    </m:oMathPara>
                  </a14:m>
                  <a:endParaRPr lang="en-US">
                    <a:solidFill>
                      <a:srgbClr val="4472C4"/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77" name="TextBox 32">
                  <a:extLst>
                    <a:ext uri="{FF2B5EF4-FFF2-40B4-BE49-F238E27FC236}">
                      <a16:creationId xmlns:a16="http://schemas.microsoft.com/office/drawing/2014/main" id="{C5F2EFE8-24AD-4157-AB20-193468560753}"/>
                    </a:ext>
                  </a:extLst>
                </xdr:cNvPr>
                <xdr:cNvSpPr txBox="1"/>
              </xdr:nvSpPr>
              <xdr:spPr>
                <a:xfrm>
                  <a:off x="4055957" y="3309510"/>
                  <a:ext cx="256987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en-US" b="0" i="0">
                      <a:solidFill>
                        <a:srgbClr val="4472C4"/>
                      </a:solidFill>
                      <a:latin typeface="Cambria Math" panose="02040503050406030204" pitchFamily="18" charset="0"/>
                    </a:rPr>
                    <a:t>𝐹</a:t>
                  </a:r>
                  <a:endParaRPr lang="en-US">
                    <a:solidFill>
                      <a:srgbClr val="4472C4"/>
                    </a:solidFill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78" name="TextBox 34">
                  <a:extLst>
                    <a:ext uri="{FF2B5EF4-FFF2-40B4-BE49-F238E27FC236}">
                      <a16:creationId xmlns:a16="http://schemas.microsoft.com/office/drawing/2014/main" id="{5A698875-47D7-4A31-9656-C79ED7CCE5DB}"/>
                    </a:ext>
                  </a:extLst>
                </xdr:cNvPr>
                <xdr:cNvSpPr txBox="1"/>
              </xdr:nvSpPr>
              <xdr:spPr>
                <a:xfrm>
                  <a:off x="3715057" y="4093369"/>
                  <a:ext cx="256987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n-US" b="0" i="1">
                            <a:solidFill>
                              <a:srgbClr val="4472C4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oMath>
                    </m:oMathPara>
                  </a14:m>
                  <a:endParaRPr lang="en-US">
                    <a:solidFill>
                      <a:srgbClr val="4472C4"/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78" name="TextBox 34">
                  <a:extLst>
                    <a:ext uri="{FF2B5EF4-FFF2-40B4-BE49-F238E27FC236}">
                      <a16:creationId xmlns:a16="http://schemas.microsoft.com/office/drawing/2014/main" id="{5A698875-47D7-4A31-9656-C79ED7CCE5DB}"/>
                    </a:ext>
                  </a:extLst>
                </xdr:cNvPr>
                <xdr:cNvSpPr txBox="1"/>
              </xdr:nvSpPr>
              <xdr:spPr>
                <a:xfrm>
                  <a:off x="3715057" y="4093369"/>
                  <a:ext cx="256987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en-US" b="0" i="0">
                      <a:solidFill>
                        <a:srgbClr val="4472C4"/>
                      </a:solidFill>
                      <a:latin typeface="Cambria Math" panose="02040503050406030204" pitchFamily="18" charset="0"/>
                    </a:rPr>
                    <a:t>𝐹</a:t>
                  </a:r>
                  <a:endParaRPr lang="en-US">
                    <a:solidFill>
                      <a:srgbClr val="4472C4"/>
                    </a:solidFill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79" name="TextBox 38">
                  <a:extLst>
                    <a:ext uri="{FF2B5EF4-FFF2-40B4-BE49-F238E27FC236}">
                      <a16:creationId xmlns:a16="http://schemas.microsoft.com/office/drawing/2014/main" id="{E45AC168-59ED-45E7-9A10-057085FBC51B}"/>
                    </a:ext>
                  </a:extLst>
                </xdr:cNvPr>
                <xdr:cNvSpPr txBox="1"/>
              </xdr:nvSpPr>
              <xdr:spPr>
                <a:xfrm>
                  <a:off x="3287837" y="4371058"/>
                  <a:ext cx="256987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b="0" i="1">
                                <a:solidFill>
                                  <a:srgbClr val="4472C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b="0" i="1">
                                <a:solidFill>
                                  <a:srgbClr val="4472C4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b="0" i="1">
                                <a:solidFill>
                                  <a:srgbClr val="4472C4"/>
                                </a:solidFill>
                                <a:latin typeface="Cambria Math" panose="02040503050406030204" pitchFamily="18" charset="0"/>
                              </a:rPr>
                              <m:t>𝑖𝑛</m:t>
                            </m:r>
                          </m:sub>
                        </m:sSub>
                      </m:oMath>
                    </m:oMathPara>
                  </a14:m>
                  <a:endParaRPr lang="en-US">
                    <a:solidFill>
                      <a:srgbClr val="4472C4"/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79" name="TextBox 38">
                  <a:extLst>
                    <a:ext uri="{FF2B5EF4-FFF2-40B4-BE49-F238E27FC236}">
                      <a16:creationId xmlns:a16="http://schemas.microsoft.com/office/drawing/2014/main" id="{E45AC168-59ED-45E7-9A10-057085FBC51B}"/>
                    </a:ext>
                  </a:extLst>
                </xdr:cNvPr>
                <xdr:cNvSpPr txBox="1"/>
              </xdr:nvSpPr>
              <xdr:spPr>
                <a:xfrm>
                  <a:off x="3287837" y="4371058"/>
                  <a:ext cx="256987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en-US" b="0" i="0">
                      <a:solidFill>
                        <a:srgbClr val="4472C4"/>
                      </a:solidFill>
                      <a:latin typeface="Cambria Math" panose="02040503050406030204" pitchFamily="18" charset="0"/>
                    </a:rPr>
                    <a:t>𝐹_𝑖𝑛</a:t>
                  </a:r>
                  <a:endParaRPr lang="en-US">
                    <a:solidFill>
                      <a:srgbClr val="4472C4"/>
                    </a:solidFill>
                  </a:endParaRPr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80" name="TextBox 40">
                  <a:extLst>
                    <a:ext uri="{FF2B5EF4-FFF2-40B4-BE49-F238E27FC236}">
                      <a16:creationId xmlns:a16="http://schemas.microsoft.com/office/drawing/2014/main" id="{23F1C7DA-1140-44AC-A351-FD64E31815E6}"/>
                    </a:ext>
                  </a:extLst>
                </xdr:cNvPr>
                <xdr:cNvSpPr txBox="1"/>
              </xdr:nvSpPr>
              <xdr:spPr>
                <a:xfrm>
                  <a:off x="2759177" y="4725850"/>
                  <a:ext cx="256987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b="0" i="1">
                                <a:solidFill>
                                  <a:srgbClr val="4472C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b="0" i="1">
                                <a:solidFill>
                                  <a:srgbClr val="4472C4"/>
                                </a:solidFill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b="0" i="1">
                                <a:solidFill>
                                  <a:srgbClr val="4472C4"/>
                                </a:solidFill>
                                <a:latin typeface="Cambria Math" panose="02040503050406030204" pitchFamily="18" charset="0"/>
                              </a:rPr>
                              <m:t>𝑖𝑛</m:t>
                            </m:r>
                          </m:sub>
                        </m:sSub>
                      </m:oMath>
                    </m:oMathPara>
                  </a14:m>
                  <a:endParaRPr lang="en-US">
                    <a:solidFill>
                      <a:srgbClr val="4472C4"/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80" name="TextBox 40">
                  <a:extLst>
                    <a:ext uri="{FF2B5EF4-FFF2-40B4-BE49-F238E27FC236}">
                      <a16:creationId xmlns:a16="http://schemas.microsoft.com/office/drawing/2014/main" id="{23F1C7DA-1140-44AC-A351-FD64E31815E6}"/>
                    </a:ext>
                  </a:extLst>
                </xdr:cNvPr>
                <xdr:cNvSpPr txBox="1"/>
              </xdr:nvSpPr>
              <xdr:spPr>
                <a:xfrm>
                  <a:off x="2759177" y="4725850"/>
                  <a:ext cx="256987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en-US" b="0" i="0">
                      <a:solidFill>
                        <a:srgbClr val="4472C4"/>
                      </a:solidFill>
                      <a:latin typeface="Cambria Math" panose="02040503050406030204" pitchFamily="18" charset="0"/>
                    </a:rPr>
                    <a:t>𝐹_𝑖𝑛</a:t>
                  </a:r>
                  <a:endParaRPr lang="en-US">
                    <a:solidFill>
                      <a:srgbClr val="4472C4"/>
                    </a:solidFill>
                  </a:endParaRPr>
                </a:p>
              </xdr:txBody>
            </xdr:sp>
          </mc:Fallback>
        </mc:AlternateContent>
        <xdr:sp macro="" textlink="">
          <xdr:nvSpPr>
            <xdr:cNvPr id="81" name="Arc 80">
              <a:extLst>
                <a:ext uri="{FF2B5EF4-FFF2-40B4-BE49-F238E27FC236}">
                  <a16:creationId xmlns:a16="http://schemas.microsoft.com/office/drawing/2014/main" id="{7F603A97-9875-4FA0-AB3D-37B33DD24D8A}"/>
                </a:ext>
              </a:extLst>
            </xdr:cNvPr>
            <xdr:cNvSpPr/>
          </xdr:nvSpPr>
          <xdr:spPr>
            <a:xfrm rot="6134897" flipH="1">
              <a:off x="2815696" y="4996344"/>
              <a:ext cx="842560" cy="815168"/>
            </a:xfrm>
            <a:prstGeom prst="arc">
              <a:avLst>
                <a:gd name="adj1" fmla="val 8674978"/>
                <a:gd name="adj2" fmla="val 0"/>
              </a:avLst>
            </a:prstGeom>
            <a:ln w="0">
              <a:solidFill>
                <a:srgbClr val="FF0000"/>
              </a:solidFill>
              <a:tailEnd type="stealt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n-US"/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82" name="TextBox 42">
                  <a:extLst>
                    <a:ext uri="{FF2B5EF4-FFF2-40B4-BE49-F238E27FC236}">
                      <a16:creationId xmlns:a16="http://schemas.microsoft.com/office/drawing/2014/main" id="{DC15DF57-6766-4E86-AAC5-35A762CC4B55}"/>
                    </a:ext>
                  </a:extLst>
                </xdr:cNvPr>
                <xdr:cNvSpPr txBox="1"/>
              </xdr:nvSpPr>
              <xdr:spPr>
                <a:xfrm>
                  <a:off x="3154083" y="5406772"/>
                  <a:ext cx="1803748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b="0" i="0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Γ</m:t>
                            </m:r>
                          </m:e>
                          <m:sub>
                            <m:r>
                              <a:rPr lang="en-US" b="0" i="1">
                                <a:solidFill>
                                  <a:srgbClr val="FF0000"/>
                                </a:solidFill>
                                <a:latin typeface="Cambria Math" panose="02040503050406030204" pitchFamily="18" charset="0"/>
                              </a:rPr>
                              <m:t>𝑚𝑜𝑡𝑜𝑟</m:t>
                            </m:r>
                          </m:sub>
                        </m:sSub>
                      </m:oMath>
                    </m:oMathPara>
                  </a14:m>
                  <a:endParaRPr lang="en-US">
                    <a:solidFill>
                      <a:srgbClr val="FF0000"/>
                    </a:solidFill>
                  </a:endParaRPr>
                </a:p>
              </xdr:txBody>
            </xdr:sp>
          </mc:Choice>
          <mc:Fallback xmlns="">
            <xdr:sp macro="" textlink="">
              <xdr:nvSpPr>
                <xdr:cNvPr id="82" name="TextBox 42">
                  <a:extLst>
                    <a:ext uri="{FF2B5EF4-FFF2-40B4-BE49-F238E27FC236}">
                      <a16:creationId xmlns:a16="http://schemas.microsoft.com/office/drawing/2014/main" id="{DC15DF57-6766-4E86-AAC5-35A762CC4B55}"/>
                    </a:ext>
                  </a:extLst>
                </xdr:cNvPr>
                <xdr:cNvSpPr txBox="1"/>
              </xdr:nvSpPr>
              <xdr:spPr>
                <a:xfrm>
                  <a:off x="3154083" y="5406772"/>
                  <a:ext cx="1803748" cy="369332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>
                  <a:defPPr>
                    <a:defRPr lang="en-US"/>
                  </a:defPPr>
                  <a:lvl1pPr marL="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800" kern="120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/>
                  <a:r>
                    <a:rPr lang="en-US" b="0" i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a:t>Γ_𝑚𝑜𝑡𝑜𝑟</a:t>
                  </a:r>
                  <a:endParaRPr lang="en-US">
                    <a:solidFill>
                      <a:srgbClr val="FF0000"/>
                    </a:solidFill>
                  </a:endParaRPr>
                </a:p>
              </xdr:txBody>
            </xdr:sp>
          </mc:Fallback>
        </mc:AlternateContent>
      </xdr:grpSp>
      <xdr:cxnSp macro="">
        <xdr:nvCxnSpPr>
          <xdr:cNvPr id="61" name="Straight Arrow Connector 60">
            <a:extLst>
              <a:ext uri="{FF2B5EF4-FFF2-40B4-BE49-F238E27FC236}">
                <a16:creationId xmlns:a16="http://schemas.microsoft.com/office/drawing/2014/main" id="{AFC856F1-9BF6-473D-BE0E-2817241133C6}"/>
              </a:ext>
            </a:extLst>
          </xdr:cNvPr>
          <xdr:cNvCxnSpPr>
            <a:endCxn id="73" idx="2"/>
          </xdr:cNvCxnSpPr>
        </xdr:nvCxnSpPr>
        <xdr:spPr>
          <a:xfrm>
            <a:off x="9675636" y="2807303"/>
            <a:ext cx="0" cy="46751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Connector 61">
            <a:extLst>
              <a:ext uri="{FF2B5EF4-FFF2-40B4-BE49-F238E27FC236}">
                <a16:creationId xmlns:a16="http://schemas.microsoft.com/office/drawing/2014/main" id="{B3485C02-F00A-4E1C-BDFC-EE9B6AB0065F}"/>
              </a:ext>
            </a:extLst>
          </xdr:cNvPr>
          <xdr:cNvCxnSpPr>
            <a:stCxn id="73" idx="2"/>
          </xdr:cNvCxnSpPr>
        </xdr:nvCxnSpPr>
        <xdr:spPr>
          <a:xfrm>
            <a:off x="9675636" y="3274815"/>
            <a:ext cx="489920" cy="11310"/>
          </a:xfrm>
          <a:prstGeom prst="line">
            <a:avLst/>
          </a:prstGeom>
          <a:ln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Straight Arrow Connector 62">
            <a:extLst>
              <a:ext uri="{FF2B5EF4-FFF2-40B4-BE49-F238E27FC236}">
                <a16:creationId xmlns:a16="http://schemas.microsoft.com/office/drawing/2014/main" id="{36BA89AC-6759-42EB-9A08-CE52694F0944}"/>
              </a:ext>
            </a:extLst>
          </xdr:cNvPr>
          <xdr:cNvCxnSpPr>
            <a:cxnSpLocks/>
          </xdr:cNvCxnSpPr>
        </xdr:nvCxnSpPr>
        <xdr:spPr>
          <a:xfrm flipV="1">
            <a:off x="9082468" y="3252311"/>
            <a:ext cx="0" cy="46751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Straight Connector 63">
            <a:extLst>
              <a:ext uri="{FF2B5EF4-FFF2-40B4-BE49-F238E27FC236}">
                <a16:creationId xmlns:a16="http://schemas.microsoft.com/office/drawing/2014/main" id="{68138FA6-1665-4F09-B9F8-C176FFD72B2E}"/>
              </a:ext>
            </a:extLst>
          </xdr:cNvPr>
          <xdr:cNvCxnSpPr/>
        </xdr:nvCxnSpPr>
        <xdr:spPr>
          <a:xfrm>
            <a:off x="8582949" y="3252311"/>
            <a:ext cx="489920" cy="11310"/>
          </a:xfrm>
          <a:prstGeom prst="line">
            <a:avLst/>
          </a:prstGeom>
          <a:ln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Arrow Connector 64">
            <a:extLst>
              <a:ext uri="{FF2B5EF4-FFF2-40B4-BE49-F238E27FC236}">
                <a16:creationId xmlns:a16="http://schemas.microsoft.com/office/drawing/2014/main" id="{A7D71CB7-D06E-47F4-BD7D-EAE8DA1C5CDD}"/>
              </a:ext>
            </a:extLst>
          </xdr:cNvPr>
          <xdr:cNvCxnSpPr>
            <a:cxnSpLocks/>
          </xdr:cNvCxnSpPr>
        </xdr:nvCxnSpPr>
        <xdr:spPr>
          <a:xfrm flipH="1">
            <a:off x="8582950" y="3739991"/>
            <a:ext cx="430391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Straight Arrow Connector 65">
            <a:extLst>
              <a:ext uri="{FF2B5EF4-FFF2-40B4-BE49-F238E27FC236}">
                <a16:creationId xmlns:a16="http://schemas.microsoft.com/office/drawing/2014/main" id="{EA69CA5A-7ED0-4FAF-A8C3-8B0726706C57}"/>
              </a:ext>
            </a:extLst>
          </xdr:cNvPr>
          <xdr:cNvCxnSpPr>
            <a:cxnSpLocks/>
          </xdr:cNvCxnSpPr>
        </xdr:nvCxnSpPr>
        <xdr:spPr>
          <a:xfrm>
            <a:off x="8164397" y="4412051"/>
            <a:ext cx="430391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Straight Connector 66">
            <a:extLst>
              <a:ext uri="{FF2B5EF4-FFF2-40B4-BE49-F238E27FC236}">
                <a16:creationId xmlns:a16="http://schemas.microsoft.com/office/drawing/2014/main" id="{64BD6087-69A3-4040-ABA4-DD8AC64DA77C}"/>
              </a:ext>
            </a:extLst>
          </xdr:cNvPr>
          <xdr:cNvCxnSpPr>
            <a:cxnSpLocks/>
          </xdr:cNvCxnSpPr>
        </xdr:nvCxnSpPr>
        <xdr:spPr>
          <a:xfrm flipH="1">
            <a:off x="8608644" y="3277573"/>
            <a:ext cx="11310" cy="489920"/>
          </a:xfrm>
          <a:prstGeom prst="line">
            <a:avLst/>
          </a:prstGeom>
          <a:ln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abSelected="1" topLeftCell="A133" zoomScale="160" zoomScaleNormal="160" workbookViewId="0">
      <selection activeCell="D51" sqref="D51"/>
    </sheetView>
  </sheetViews>
  <sheetFormatPr defaultRowHeight="14.4" x14ac:dyDescent="0.3"/>
  <cols>
    <col min="1" max="1" width="11.33203125" customWidth="1"/>
    <col min="4" max="4" width="46.33203125" customWidth="1"/>
  </cols>
  <sheetData>
    <row r="1" spans="1:7" ht="23.4" x14ac:dyDescent="0.45">
      <c r="A1" s="21" t="s">
        <v>105</v>
      </c>
    </row>
    <row r="2" spans="1:7" ht="50.1" customHeight="1" x14ac:dyDescent="0.3">
      <c r="A2" s="23" t="s">
        <v>106</v>
      </c>
      <c r="B2" s="23"/>
      <c r="C2" s="23"/>
      <c r="D2" s="23"/>
    </row>
    <row r="3" spans="1:7" ht="50.1" customHeight="1" x14ac:dyDescent="0.3">
      <c r="A3" s="24" t="s">
        <v>107</v>
      </c>
      <c r="B3" s="25"/>
      <c r="C3" s="25"/>
      <c r="D3" s="25"/>
    </row>
    <row r="4" spans="1:7" x14ac:dyDescent="0.3">
      <c r="A4" t="s">
        <v>87</v>
      </c>
    </row>
    <row r="6" spans="1:7" ht="15" thickBot="1" x14ac:dyDescent="0.35">
      <c r="A6" s="7" t="s">
        <v>0</v>
      </c>
      <c r="B6" s="7"/>
      <c r="C6" s="7"/>
      <c r="D6" s="7"/>
    </row>
    <row r="7" spans="1:7" x14ac:dyDescent="0.3">
      <c r="A7" t="s">
        <v>21</v>
      </c>
      <c r="B7" s="1">
        <v>7.5</v>
      </c>
      <c r="C7" t="s">
        <v>29</v>
      </c>
      <c r="D7" t="s">
        <v>20</v>
      </c>
      <c r="F7" s="11" t="s">
        <v>16</v>
      </c>
      <c r="G7" s="8"/>
    </row>
    <row r="8" spans="1:7" x14ac:dyDescent="0.3">
      <c r="D8" t="s">
        <v>86</v>
      </c>
      <c r="F8" s="12">
        <v>25.4</v>
      </c>
      <c r="G8" s="13" t="s">
        <v>15</v>
      </c>
    </row>
    <row r="9" spans="1:7" ht="15" thickBot="1" x14ac:dyDescent="0.35">
      <c r="F9" s="9">
        <v>6.8949999999999996</v>
      </c>
      <c r="G9" s="10" t="s">
        <v>73</v>
      </c>
    </row>
    <row r="10" spans="1:7" ht="15" thickBot="1" x14ac:dyDescent="0.35">
      <c r="A10" s="7" t="s">
        <v>62</v>
      </c>
      <c r="B10" s="7"/>
      <c r="C10" s="7"/>
      <c r="D10" s="7"/>
    </row>
    <row r="11" spans="1:7" x14ac:dyDescent="0.3">
      <c r="A11" t="s">
        <v>2</v>
      </c>
      <c r="B11" s="1">
        <v>16</v>
      </c>
      <c r="C11" t="s">
        <v>1</v>
      </c>
      <c r="D11" t="s">
        <v>22</v>
      </c>
    </row>
    <row r="12" spans="1:7" x14ac:dyDescent="0.3">
      <c r="A12" t="s">
        <v>53</v>
      </c>
      <c r="B12" s="1">
        <v>14.5</v>
      </c>
      <c r="C12" t="s">
        <v>54</v>
      </c>
      <c r="D12" t="s">
        <v>95</v>
      </c>
    </row>
    <row r="14" spans="1:7" x14ac:dyDescent="0.3">
      <c r="A14" t="s">
        <v>23</v>
      </c>
      <c r="B14" s="20">
        <v>0.25</v>
      </c>
      <c r="C14" t="s">
        <v>8</v>
      </c>
      <c r="D14" t="s">
        <v>24</v>
      </c>
    </row>
    <row r="15" spans="1:7" x14ac:dyDescent="0.3">
      <c r="B15" s="4">
        <f>B14*$F$8</f>
        <v>6.35</v>
      </c>
      <c r="C15" t="s">
        <v>17</v>
      </c>
      <c r="D15" t="s">
        <v>55</v>
      </c>
    </row>
    <row r="17" spans="1:4" x14ac:dyDescent="0.3">
      <c r="A17" t="s">
        <v>3</v>
      </c>
      <c r="B17" s="1">
        <v>48</v>
      </c>
      <c r="C17" t="s">
        <v>28</v>
      </c>
      <c r="D17" t="s">
        <v>18</v>
      </c>
    </row>
    <row r="18" spans="1:4" x14ac:dyDescent="0.3">
      <c r="A18" t="s">
        <v>4</v>
      </c>
      <c r="B18" s="1">
        <v>30</v>
      </c>
      <c r="C18" t="s">
        <v>28</v>
      </c>
      <c r="D18" t="s">
        <v>19</v>
      </c>
    </row>
    <row r="20" spans="1:4" x14ac:dyDescent="0.3">
      <c r="A20" t="s">
        <v>6</v>
      </c>
      <c r="B20" s="3">
        <f>B17/B11</f>
        <v>3</v>
      </c>
      <c r="C20" t="s">
        <v>8</v>
      </c>
      <c r="D20" t="s">
        <v>9</v>
      </c>
    </row>
    <row r="21" spans="1:4" x14ac:dyDescent="0.3">
      <c r="B21" s="4">
        <f>B20*$F$8</f>
        <v>76.199999999999989</v>
      </c>
      <c r="C21" t="s">
        <v>17</v>
      </c>
      <c r="D21" t="s">
        <v>26</v>
      </c>
    </row>
    <row r="22" spans="1:4" x14ac:dyDescent="0.3">
      <c r="A22" t="s">
        <v>7</v>
      </c>
      <c r="B22" s="3">
        <f>B18/B11</f>
        <v>1.875</v>
      </c>
      <c r="C22" t="s">
        <v>8</v>
      </c>
      <c r="D22" t="s">
        <v>10</v>
      </c>
    </row>
    <row r="23" spans="1:4" x14ac:dyDescent="0.3">
      <c r="B23" s="4">
        <f>B22*$F$8</f>
        <v>47.625</v>
      </c>
      <c r="C23" t="s">
        <v>17</v>
      </c>
      <c r="D23" t="s">
        <v>25</v>
      </c>
    </row>
    <row r="25" spans="1:4" ht="15" thickBot="1" x14ac:dyDescent="0.35">
      <c r="A25" s="7" t="s">
        <v>63</v>
      </c>
      <c r="B25" s="7"/>
      <c r="C25" s="7"/>
      <c r="D25" s="7"/>
    </row>
    <row r="26" spans="1:4" x14ac:dyDescent="0.3">
      <c r="A26" t="s">
        <v>11</v>
      </c>
    </row>
    <row r="27" spans="1:4" x14ac:dyDescent="0.3">
      <c r="A27" s="16" t="s">
        <v>12</v>
      </c>
    </row>
    <row r="28" spans="1:4" x14ac:dyDescent="0.3">
      <c r="A28" t="s">
        <v>13</v>
      </c>
      <c r="B28" s="3">
        <f>PI()/B11</f>
        <v>0.19634954084936207</v>
      </c>
      <c r="C28" t="s">
        <v>8</v>
      </c>
      <c r="D28" t="s">
        <v>82</v>
      </c>
    </row>
    <row r="29" spans="1:4" x14ac:dyDescent="0.3">
      <c r="B29" s="4">
        <f>B28*$F$8</f>
        <v>4.9872783375737963</v>
      </c>
      <c r="C29" t="s">
        <v>17</v>
      </c>
      <c r="D29" t="s">
        <v>83</v>
      </c>
    </row>
    <row r="30" spans="1:4" x14ac:dyDescent="0.3">
      <c r="A30" t="s">
        <v>14</v>
      </c>
      <c r="B30" s="3">
        <f>B28/2</f>
        <v>9.8174770424681035E-2</v>
      </c>
      <c r="C30" t="s">
        <v>8</v>
      </c>
      <c r="D30" t="s">
        <v>88</v>
      </c>
    </row>
    <row r="31" spans="1:4" x14ac:dyDescent="0.3">
      <c r="B31" s="4">
        <f>B30*$F$8</f>
        <v>2.4936391687868982</v>
      </c>
      <c r="C31" t="s">
        <v>17</v>
      </c>
      <c r="D31" t="s">
        <v>27</v>
      </c>
    </row>
    <row r="33" spans="1:4" x14ac:dyDescent="0.3">
      <c r="A33" t="s">
        <v>56</v>
      </c>
    </row>
    <row r="34" spans="1:4" x14ac:dyDescent="0.3">
      <c r="A34" t="s">
        <v>31</v>
      </c>
      <c r="B34" s="3">
        <f>1/B11</f>
        <v>6.25E-2</v>
      </c>
      <c r="C34" t="s">
        <v>8</v>
      </c>
      <c r="D34" t="s">
        <v>32</v>
      </c>
    </row>
    <row r="35" spans="1:4" x14ac:dyDescent="0.3">
      <c r="A35" t="s">
        <v>33</v>
      </c>
      <c r="B35" s="3">
        <f>1.25/B11</f>
        <v>7.8125E-2</v>
      </c>
      <c r="C35" t="s">
        <v>8</v>
      </c>
      <c r="D35" t="s">
        <v>34</v>
      </c>
    </row>
    <row r="36" spans="1:4" x14ac:dyDescent="0.3">
      <c r="A36" t="s">
        <v>35</v>
      </c>
      <c r="B36" s="3">
        <f>SUM(B34:B35)</f>
        <v>0.140625</v>
      </c>
      <c r="C36" t="s">
        <v>8</v>
      </c>
      <c r="D36" t="s">
        <v>84</v>
      </c>
    </row>
    <row r="37" spans="1:4" x14ac:dyDescent="0.3">
      <c r="B37" s="4">
        <f>B36*$F$8</f>
        <v>3.5718749999999999</v>
      </c>
      <c r="C37" t="s">
        <v>17</v>
      </c>
      <c r="D37" t="s">
        <v>85</v>
      </c>
    </row>
    <row r="39" spans="1:4" ht="15" thickBot="1" x14ac:dyDescent="0.35">
      <c r="A39" s="7" t="s">
        <v>64</v>
      </c>
      <c r="B39" s="7"/>
      <c r="C39" s="7"/>
      <c r="D39" s="7"/>
    </row>
    <row r="40" spans="1:4" x14ac:dyDescent="0.3">
      <c r="A40" t="s">
        <v>78</v>
      </c>
    </row>
    <row r="41" spans="1:4" x14ac:dyDescent="0.3">
      <c r="A41" s="14" t="s">
        <v>30</v>
      </c>
    </row>
    <row r="42" spans="1:4" x14ac:dyDescent="0.3">
      <c r="A42" s="14" t="s">
        <v>79</v>
      </c>
    </row>
    <row r="43" spans="1:4" x14ac:dyDescent="0.3">
      <c r="A43" t="s">
        <v>66</v>
      </c>
      <c r="B43" s="2">
        <f>2*B7</f>
        <v>15</v>
      </c>
      <c r="C43" t="s">
        <v>29</v>
      </c>
      <c r="D43" t="s">
        <v>65</v>
      </c>
    </row>
    <row r="44" spans="1:4" x14ac:dyDescent="0.3">
      <c r="B44" s="2">
        <f>B43*1000</f>
        <v>15000</v>
      </c>
      <c r="C44" t="s">
        <v>37</v>
      </c>
      <c r="D44" t="s">
        <v>38</v>
      </c>
    </row>
    <row r="45" spans="1:4" x14ac:dyDescent="0.3">
      <c r="A45" t="s">
        <v>5</v>
      </c>
      <c r="B45" s="4">
        <f>B21/2</f>
        <v>38.099999999999994</v>
      </c>
      <c r="C45" t="s">
        <v>17</v>
      </c>
      <c r="D45" t="s">
        <v>81</v>
      </c>
    </row>
    <row r="46" spans="1:4" x14ac:dyDescent="0.3">
      <c r="A46" t="s">
        <v>36</v>
      </c>
      <c r="B46" s="6">
        <f>B44/B45</f>
        <v>393.70078740157487</v>
      </c>
      <c r="C46" t="s">
        <v>39</v>
      </c>
      <c r="D46" t="s">
        <v>40</v>
      </c>
    </row>
    <row r="48" spans="1:4" x14ac:dyDescent="0.3">
      <c r="A48" t="s">
        <v>41</v>
      </c>
    </row>
    <row r="49" spans="1:4" x14ac:dyDescent="0.3">
      <c r="A49" s="16" t="s">
        <v>67</v>
      </c>
    </row>
    <row r="50" spans="1:4" x14ac:dyDescent="0.3">
      <c r="A50" t="s">
        <v>46</v>
      </c>
      <c r="B50" s="2">
        <f>B46*B37</f>
        <v>1406.2500000000002</v>
      </c>
      <c r="C50" t="s">
        <v>52</v>
      </c>
      <c r="D50" t="s">
        <v>47</v>
      </c>
    </row>
    <row r="51" spans="1:4" x14ac:dyDescent="0.3">
      <c r="A51" t="s">
        <v>43</v>
      </c>
      <c r="B51" s="3">
        <f>1/12*B15*B31^3</f>
        <v>8.2052782346021171</v>
      </c>
      <c r="C51" t="s">
        <v>44</v>
      </c>
      <c r="D51" t="s">
        <v>42</v>
      </c>
    </row>
    <row r="52" spans="1:4" x14ac:dyDescent="0.3">
      <c r="A52" t="s">
        <v>48</v>
      </c>
      <c r="B52" s="4">
        <f>B31/2</f>
        <v>1.2468195843934491</v>
      </c>
      <c r="C52" t="s">
        <v>17</v>
      </c>
      <c r="D52" t="s">
        <v>49</v>
      </c>
    </row>
    <row r="54" spans="1:4" x14ac:dyDescent="0.3">
      <c r="A54" t="s">
        <v>45</v>
      </c>
      <c r="B54" s="5">
        <f>B50*B52/B51</f>
        <v>213.68441025672414</v>
      </c>
      <c r="C54" t="s">
        <v>50</v>
      </c>
      <c r="D54" t="s">
        <v>51</v>
      </c>
    </row>
    <row r="56" spans="1:4" x14ac:dyDescent="0.3">
      <c r="A56" t="s">
        <v>68</v>
      </c>
    </row>
    <row r="57" spans="1:4" x14ac:dyDescent="0.3">
      <c r="A57" t="s">
        <v>58</v>
      </c>
      <c r="B57" s="3">
        <f>0.3/B11</f>
        <v>1.8749999999999999E-2</v>
      </c>
      <c r="C57" t="s">
        <v>8</v>
      </c>
      <c r="D57" t="s">
        <v>60</v>
      </c>
    </row>
    <row r="58" spans="1:4" x14ac:dyDescent="0.3">
      <c r="B58" s="4">
        <f>B57*in2mm</f>
        <v>0.47624999999999995</v>
      </c>
      <c r="C58" t="s">
        <v>17</v>
      </c>
      <c r="D58" t="s">
        <v>59</v>
      </c>
    </row>
    <row r="59" spans="1:4" x14ac:dyDescent="0.3">
      <c r="A59" t="s">
        <v>61</v>
      </c>
      <c r="B59" s="3">
        <f>B57/B30</f>
        <v>0.19098593171027439</v>
      </c>
      <c r="D59" t="s">
        <v>69</v>
      </c>
    </row>
    <row r="60" spans="1:4" x14ac:dyDescent="0.3">
      <c r="B60" s="1">
        <v>1.5</v>
      </c>
      <c r="D60" t="s">
        <v>89</v>
      </c>
    </row>
    <row r="62" spans="1:4" x14ac:dyDescent="0.3">
      <c r="A62" t="s">
        <v>70</v>
      </c>
      <c r="B62" s="5">
        <f>B60*B54</f>
        <v>320.52661538508619</v>
      </c>
      <c r="C62" t="s">
        <v>50</v>
      </c>
      <c r="D62" s="22" t="s">
        <v>71</v>
      </c>
    </row>
    <row r="63" spans="1:4" x14ac:dyDescent="0.3">
      <c r="B63" s="5">
        <f>B62/kpsi2mpa</f>
        <v>46.486818765059638</v>
      </c>
      <c r="C63" t="s">
        <v>74</v>
      </c>
      <c r="D63" t="s">
        <v>80</v>
      </c>
    </row>
    <row r="65" spans="1:4" ht="15" thickBot="1" x14ac:dyDescent="0.35">
      <c r="A65" s="7" t="s">
        <v>57</v>
      </c>
      <c r="B65" s="7"/>
      <c r="C65" s="7"/>
      <c r="D65" s="7"/>
    </row>
    <row r="66" spans="1:4" x14ac:dyDescent="0.3">
      <c r="A66" s="15" t="s">
        <v>72</v>
      </c>
      <c r="B66" s="14"/>
      <c r="C66" s="14"/>
    </row>
    <row r="67" spans="1:4" x14ac:dyDescent="0.3">
      <c r="A67" t="s">
        <v>90</v>
      </c>
      <c r="B67" s="14"/>
      <c r="C67" s="14"/>
    </row>
    <row r="68" spans="1:4" x14ac:dyDescent="0.3">
      <c r="B68" s="14"/>
      <c r="C68" s="14"/>
    </row>
    <row r="69" spans="1:4" x14ac:dyDescent="0.3">
      <c r="A69" t="s">
        <v>93</v>
      </c>
      <c r="B69" s="1">
        <v>310</v>
      </c>
      <c r="C69" t="s">
        <v>50</v>
      </c>
      <c r="D69" t="s">
        <v>91</v>
      </c>
    </row>
    <row r="70" spans="1:4" x14ac:dyDescent="0.3">
      <c r="B70" s="1">
        <v>0.4</v>
      </c>
      <c r="D70" t="s">
        <v>92</v>
      </c>
    </row>
    <row r="71" spans="1:4" x14ac:dyDescent="0.3">
      <c r="A71" t="s">
        <v>96</v>
      </c>
      <c r="B71" s="2">
        <f>B70*B69</f>
        <v>124</v>
      </c>
      <c r="C71" t="s">
        <v>50</v>
      </c>
      <c r="D71" t="s">
        <v>94</v>
      </c>
    </row>
    <row r="72" spans="1:4" x14ac:dyDescent="0.3">
      <c r="B72" s="5">
        <f>B71/kpsi2mpa</f>
        <v>17.98404641044235</v>
      </c>
      <c r="C72" t="s">
        <v>74</v>
      </c>
      <c r="D72" t="s">
        <v>80</v>
      </c>
    </row>
    <row r="74" spans="1:4" x14ac:dyDescent="0.3">
      <c r="A74" t="s">
        <v>101</v>
      </c>
    </row>
    <row r="75" spans="1:4" x14ac:dyDescent="0.3">
      <c r="A75" t="s">
        <v>98</v>
      </c>
    </row>
    <row r="76" spans="1:4" x14ac:dyDescent="0.3">
      <c r="A76" t="s">
        <v>97</v>
      </c>
    </row>
    <row r="77" spans="1:4" x14ac:dyDescent="0.3">
      <c r="A77" t="s">
        <v>99</v>
      </c>
    </row>
    <row r="78" spans="1:4" x14ac:dyDescent="0.3">
      <c r="A78" s="18" t="s">
        <v>100</v>
      </c>
    </row>
    <row r="104" spans="1:1" x14ac:dyDescent="0.3">
      <c r="A104" t="s">
        <v>77</v>
      </c>
    </row>
    <row r="106" spans="1:1" x14ac:dyDescent="0.3">
      <c r="A106" s="17" t="s">
        <v>75</v>
      </c>
    </row>
    <row r="107" spans="1:1" x14ac:dyDescent="0.3">
      <c r="A107" s="19" t="s">
        <v>102</v>
      </c>
    </row>
    <row r="108" spans="1:1" x14ac:dyDescent="0.3">
      <c r="A108" t="s">
        <v>103</v>
      </c>
    </row>
    <row r="109" spans="1:1" x14ac:dyDescent="0.3">
      <c r="A109" t="s">
        <v>104</v>
      </c>
    </row>
    <row r="139" spans="1:1" x14ac:dyDescent="0.3">
      <c r="A139" t="s">
        <v>76</v>
      </c>
    </row>
  </sheetData>
  <mergeCells count="2">
    <mergeCell ref="A2:D2"/>
    <mergeCell ref="A3:D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in2mm</vt:lpstr>
      <vt:lpstr>kpsi2mpa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2020-04-14T20:34:58Z</dcterms:created>
  <dcterms:modified xsi:type="dcterms:W3CDTF">2020-05-03T06:36:12Z</dcterms:modified>
</cp:coreProperties>
</file>