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ouyDev\"/>
    </mc:Choice>
  </mc:AlternateContent>
  <xr:revisionPtr revIDLastSave="0" documentId="8_{89048637-1FE4-403A-8FE6-4D4DCFE76C4C}" xr6:coauthVersionLast="36" xr6:coauthVersionMax="36" xr10:uidLastSave="{00000000-0000-0000-0000-000000000000}"/>
  <bookViews>
    <workbookView xWindow="0" yWindow="0" windowWidth="23040" windowHeight="9060" activeTab="1" xr2:uid="{25128CE4-9F69-4499-9EB4-4F69B66F27CE}"/>
  </bookViews>
  <sheets>
    <sheet name="Sheet1" sheetId="1" r:id="rId1"/>
    <sheet name="Credit 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D10" i="1"/>
  <c r="G21" i="1"/>
  <c r="D19" i="1"/>
  <c r="D18" i="1"/>
  <c r="D12" i="1"/>
  <c r="G8" i="1" s="1"/>
  <c r="D20" i="1" l="1"/>
  <c r="G13" i="1" s="1"/>
  <c r="G9" i="1"/>
  <c r="G12" i="1" s="1"/>
  <c r="G14" i="1" l="1"/>
  <c r="G20" i="1"/>
</calcChain>
</file>

<file path=xl/sharedStrings.xml><?xml version="1.0" encoding="utf-8"?>
<sst xmlns="http://schemas.openxmlformats.org/spreadsheetml/2006/main" count="45" uniqueCount="41">
  <si>
    <t>Sample rate</t>
  </si>
  <si>
    <t>Total Bytes</t>
  </si>
  <si>
    <t>Bytes per Sample</t>
  </si>
  <si>
    <t>Sample Period (s)</t>
  </si>
  <si>
    <t>Number of Axes</t>
  </si>
  <si>
    <t>Samples per day</t>
  </si>
  <si>
    <t>Deployment days</t>
  </si>
  <si>
    <t>Per Buoy Bandwidth Requirement</t>
  </si>
  <si>
    <t>Per Buoy IMU Data rates</t>
  </si>
  <si>
    <t>GPS</t>
  </si>
  <si>
    <t>Packet size</t>
  </si>
  <si>
    <t>Packets per IMU transmission</t>
  </si>
  <si>
    <t>Credits per  IMU transmission</t>
  </si>
  <si>
    <t>Total IMU Credits</t>
  </si>
  <si>
    <t>* 50 bytes per credit</t>
  </si>
  <si>
    <t>* 340 bytes per packet</t>
  </si>
  <si>
    <t>Total GPS Credits</t>
  </si>
  <si>
    <t>Grand Total:</t>
  </si>
  <si>
    <t>Number of  IMU buoys</t>
  </si>
  <si>
    <t>Number of Regular buoys</t>
  </si>
  <si>
    <t>Total Credit Requirements:</t>
  </si>
  <si>
    <t>Credits</t>
  </si>
  <si>
    <t>Total Cost</t>
  </si>
  <si>
    <t>Price Per Credit</t>
  </si>
  <si>
    <t>Line Rental</t>
  </si>
  <si>
    <t>Cost Prediction</t>
  </si>
  <si>
    <t>* 12 punds per line</t>
  </si>
  <si>
    <t>Costing Options</t>
  </si>
  <si>
    <t>Axes</t>
  </si>
  <si>
    <t>Sample Rate (Hz)</t>
  </si>
  <si>
    <t>Sample Period (min)</t>
  </si>
  <si>
    <t>Package Recommendation</t>
  </si>
  <si>
    <t>Package Cost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</si>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</sst>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[$£-809]#,##0.00"/>
    <numFmt numFmtId="169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168" fontId="0" fillId="0" borderId="0" xfId="0" applyNumberFormat="1"/>
    <xf numFmtId="169" fontId="0" fillId="0" borderId="0" xfId="0" applyNumberForma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9" formatCode="_-[$£-809]* #,##0.00_-;\-[$£-809]* #,##0.00_-;_-[$£-809]* &quot;-&quot;??_-;_-@_-"/>
    </dxf>
    <dxf>
      <numFmt numFmtId="168" formatCode="[$£-8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[$£-809]#,##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FEADA-DED3-41F3-B775-DA043A28C7EB}" name="Table2" displayName="Table2" ref="C8:D12" headerRowCount="0" totalsRowShown="0">
  <tableColumns count="2">
    <tableColumn id="1" xr3:uid="{9005DD23-57CA-40EC-8E87-089B927769A3}" name="Column1" dataDxfId="4"/>
    <tableColumn id="2" xr3:uid="{85FF5416-1D17-4584-A66A-5BF79451A500}" name="Column2"/>
  </tableColumns>
  <tableStyleInfo name="TableStyleMedium10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A3F131-2806-4C68-A463-43B3C5BC3102}" name="Table3" displayName="Table3" ref="F8:H14" headerRowCount="0" totalsRowShown="0">
  <tableColumns count="3">
    <tableColumn id="1" xr3:uid="{887CB58F-0568-4217-BDA2-3DE2456CADE0}" name="Column1"/>
    <tableColumn id="2" xr3:uid="{5AE3CCFC-24F3-4EA4-B6AF-01A507D18657}" name="Column2"/>
    <tableColumn id="3" xr3:uid="{91FB456D-0804-49CE-9866-536CA14BF496}" name="Column3" dataCellStyle="Normal"/>
  </tableColumns>
  <tableStyleInfo name="TableStyleMedium23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3DE59-B3FA-4648-AD6F-ABA79CE040BD}" name="Table4" displayName="Table4" ref="C17:D20" headerRowCount="0" totalsRowShown="0">
  <tableColumns count="2">
    <tableColumn id="1" xr3:uid="{AD4F1129-D2D0-4B00-ACC5-A19B92339158}" name="Column1"/>
    <tableColumn id="2" xr3:uid="{357962A9-44CC-4986-9B33-251C3216DC1B}" name="Column2"/>
  </tableColumns>
  <tableStyleInfo name="TableStyleMedium10" showFirstColumn="1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75C5-2471-41F4-9BB6-2638CB685A35}" name="Table6" displayName="Table6" ref="F18:H21" headerRowCount="0" totalsRowShown="0">
  <tableColumns count="3">
    <tableColumn id="1" xr3:uid="{A97D763A-461A-4D46-A324-A2068217AC1D}" name="Total Costing" headerRowDxfId="2"/>
    <tableColumn id="2" xr3:uid="{BBC8910B-0C8F-4A02-AE7E-D3B53E242A23}" name="Column1" dataDxfId="3"/>
    <tableColumn id="3" xr3:uid="{AED96D5E-DB57-4E59-91E6-90318333FA11}" name="Column2"/>
  </tableColumns>
  <tableStyleInfo name="TableStyleMedium14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B7995F-0F09-4B12-AB06-F937E22C33F2}" name="Table5" displayName="Table5" ref="M3:O11" totalsRowShown="0">
  <autoFilter ref="M3:O11" xr:uid="{076B7929-9263-4664-8DB5-5FD829F5173B}"/>
  <tableColumns count="3">
    <tableColumn id="1" xr3:uid="{A9D38B5B-F450-4067-944C-47D67E9D5E9A}" name="Credits"/>
    <tableColumn id="2" xr3:uid="{B2AE5222-958F-4932-A467-D35ECEB49658}" name="Total Cost" dataDxfId="1"/>
    <tableColumn id="3" xr3:uid="{96818798-DCE7-4610-9990-21EE1DCE75B6}" name="Price Per Credi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642FE5-D731-4E9C-A244-19BA8D35BE1A}" name="Table7" displayName="Table7" ref="B3:H11" totalsRowShown="0">
  <autoFilter ref="B3:H11" xr:uid="{2CA73405-7CA9-457A-A35F-3A9663C69D64}"/>
  <tableColumns count="7">
    <tableColumn id="1" xr3:uid="{285DAAB9-7894-460E-906A-83B07E48D3A7}" name="Costing Options"/>
    <tableColumn id="2" xr3:uid="{D6958A37-E9F1-4132-8FAA-442DDBE2B3DA}" name="Sample Rate (Hz)"/>
    <tableColumn id="3" xr3:uid="{3CA52C1F-9CCF-4538-89A7-E6C522EC77F2}" name="Sample Period (min)"/>
    <tableColumn id="4" xr3:uid="{D84CAD66-7D2D-44B6-9D0F-B62D3FD4D1A9}" name="Axes"/>
    <tableColumn id="5" xr3:uid="{7F1A4070-6DD5-4806-A2AD-BDBF224E765E}" name="Credits"/>
    <tableColumn id="6" xr3:uid="{0A4307C6-1F31-4DBA-9521-5E71579A46B3}" name="Package Recommendation"/>
    <tableColumn id="7" xr3:uid="{7F4D8AC3-AF56-483C-BF82-CBB2503696A2}" name="Package Co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8E2B-16A3-447E-98F8-15C2B4685094}">
  <dimension ref="C7:H21"/>
  <sheetViews>
    <sheetView topLeftCell="A2" workbookViewId="0">
      <selection activeCell="K15" sqref="K15:M23"/>
    </sheetView>
  </sheetViews>
  <sheetFormatPr defaultRowHeight="14.4" x14ac:dyDescent="0.3"/>
  <cols>
    <col min="1" max="1" width="15.77734375" bestFit="1" customWidth="1"/>
    <col min="2" max="2" width="5" bestFit="1" customWidth="1"/>
    <col min="3" max="3" width="15.77734375" bestFit="1" customWidth="1"/>
    <col min="4" max="4" width="10.109375" customWidth="1"/>
    <col min="5" max="5" width="10.109375" bestFit="1" customWidth="1"/>
    <col min="6" max="6" width="26.21875" bestFit="1" customWidth="1"/>
    <col min="7" max="7" width="10.44140625" customWidth="1"/>
    <col min="8" max="8" width="19.44140625" bestFit="1" customWidth="1"/>
    <col min="9" max="9" width="15.109375" bestFit="1" customWidth="1"/>
    <col min="10" max="10" width="4.6640625" bestFit="1" customWidth="1"/>
    <col min="11" max="11" width="9" bestFit="1" customWidth="1"/>
    <col min="12" max="12" width="11.5546875" bestFit="1" customWidth="1"/>
    <col min="13" max="13" width="16.109375" bestFit="1" customWidth="1"/>
  </cols>
  <sheetData>
    <row r="7" spans="3:8" x14ac:dyDescent="0.3">
      <c r="C7" s="2" t="s">
        <v>8</v>
      </c>
      <c r="D7" s="2"/>
      <c r="F7" s="2" t="s">
        <v>7</v>
      </c>
      <c r="G7" s="2"/>
    </row>
    <row r="8" spans="3:8" x14ac:dyDescent="0.3">
      <c r="C8" s="1" t="s">
        <v>4</v>
      </c>
      <c r="D8">
        <v>6</v>
      </c>
      <c r="F8" t="s">
        <v>11</v>
      </c>
      <c r="G8">
        <f>_xlfn.CEILING.MATH(D12/340)</f>
        <v>159</v>
      </c>
      <c r="H8" t="s">
        <v>15</v>
      </c>
    </row>
    <row r="9" spans="3:8" x14ac:dyDescent="0.3">
      <c r="C9" s="1" t="s">
        <v>0</v>
      </c>
      <c r="D9">
        <v>5</v>
      </c>
      <c r="F9" t="s">
        <v>12</v>
      </c>
      <c r="G9">
        <f>_xlfn.CEILING.MATH(340*G8/50)</f>
        <v>1082</v>
      </c>
      <c r="H9" t="s">
        <v>14</v>
      </c>
    </row>
    <row r="10" spans="3:8" x14ac:dyDescent="0.3">
      <c r="C10" s="1" t="s">
        <v>3</v>
      </c>
      <c r="D10">
        <f>15*60</f>
        <v>900</v>
      </c>
      <c r="F10" t="s">
        <v>5</v>
      </c>
      <c r="G10">
        <v>1</v>
      </c>
    </row>
    <row r="11" spans="3:8" x14ac:dyDescent="0.3">
      <c r="C11" s="1" t="s">
        <v>2</v>
      </c>
      <c r="D11">
        <v>2</v>
      </c>
      <c r="F11" t="s">
        <v>6</v>
      </c>
      <c r="G11">
        <v>30</v>
      </c>
    </row>
    <row r="12" spans="3:8" x14ac:dyDescent="0.3">
      <c r="C12" s="1" t="s">
        <v>1</v>
      </c>
      <c r="D12">
        <f>D11*$D$9*$D$10*D8</f>
        <v>54000</v>
      </c>
      <c r="F12" t="s">
        <v>13</v>
      </c>
      <c r="G12">
        <f>G9*G10*G11</f>
        <v>32460</v>
      </c>
    </row>
    <row r="13" spans="3:8" x14ac:dyDescent="0.3">
      <c r="F13" t="s">
        <v>16</v>
      </c>
      <c r="G13">
        <f>D20/50</f>
        <v>90</v>
      </c>
    </row>
    <row r="14" spans="3:8" x14ac:dyDescent="0.3">
      <c r="F14" s="3" t="s">
        <v>17</v>
      </c>
      <c r="G14" s="4">
        <f>G12+G13</f>
        <v>32550</v>
      </c>
    </row>
    <row r="15" spans="3:8" x14ac:dyDescent="0.3">
      <c r="C15" t="s">
        <v>9</v>
      </c>
    </row>
    <row r="17" spans="3:8" x14ac:dyDescent="0.3">
      <c r="C17" t="s">
        <v>10</v>
      </c>
      <c r="D17">
        <v>25</v>
      </c>
      <c r="F17" s="1" t="s">
        <v>25</v>
      </c>
    </row>
    <row r="18" spans="3:8" x14ac:dyDescent="0.3">
      <c r="C18" t="s">
        <v>5</v>
      </c>
      <c r="D18">
        <f>24/4</f>
        <v>6</v>
      </c>
      <c r="F18" t="s">
        <v>18</v>
      </c>
      <c r="G18">
        <v>3</v>
      </c>
    </row>
    <row r="19" spans="3:8" x14ac:dyDescent="0.3">
      <c r="C19" t="s">
        <v>6</v>
      </c>
      <c r="D19">
        <f>G11</f>
        <v>30</v>
      </c>
      <c r="F19" t="s">
        <v>19</v>
      </c>
      <c r="G19">
        <v>3</v>
      </c>
    </row>
    <row r="20" spans="3:8" x14ac:dyDescent="0.3">
      <c r="C20" t="s">
        <v>1</v>
      </c>
      <c r="D20">
        <f>D17*D18*D19</f>
        <v>4500</v>
      </c>
      <c r="F20" t="s">
        <v>20</v>
      </c>
      <c r="G20">
        <f>(G18+G19)*G13+G18*G12</f>
        <v>97920</v>
      </c>
    </row>
    <row r="21" spans="3:8" x14ac:dyDescent="0.3">
      <c r="F21" t="s">
        <v>24</v>
      </c>
      <c r="G21" s="5">
        <f>SUM(G18:G19)*12</f>
        <v>72</v>
      </c>
      <c r="H21" t="s">
        <v>26</v>
      </c>
    </row>
  </sheetData>
  <mergeCells count="2">
    <mergeCell ref="C7:D7"/>
    <mergeCell ref="F7:G7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3F65-BB15-4C8A-94CB-EC0C65F9D1A9}">
  <dimension ref="B3:O11"/>
  <sheetViews>
    <sheetView tabSelected="1" workbookViewId="0">
      <selection activeCell="F17" sqref="F17"/>
    </sheetView>
  </sheetViews>
  <sheetFormatPr defaultRowHeight="14.4" x14ac:dyDescent="0.3"/>
  <cols>
    <col min="2" max="2" width="14.5546875" bestFit="1" customWidth="1"/>
    <col min="3" max="3" width="16.5546875" customWidth="1"/>
    <col min="4" max="4" width="19" customWidth="1"/>
    <col min="5" max="5" width="6.6640625" customWidth="1"/>
    <col min="6" max="6" width="8.5546875" customWidth="1"/>
    <col min="7" max="7" width="24.44140625" customWidth="1"/>
    <col min="8" max="8" width="13.6640625" customWidth="1"/>
    <col min="9" max="9" width="9" bestFit="1" customWidth="1"/>
    <col min="10" max="10" width="11.5546875" bestFit="1" customWidth="1"/>
    <col min="11" max="11" width="16.109375" bestFit="1" customWidth="1"/>
  </cols>
  <sheetData>
    <row r="3" spans="2:15" x14ac:dyDescent="0.3">
      <c r="B3" t="s">
        <v>27</v>
      </c>
      <c r="C3" t="s">
        <v>29</v>
      </c>
      <c r="D3" t="s">
        <v>30</v>
      </c>
      <c r="E3" t="s">
        <v>28</v>
      </c>
      <c r="F3" t="s">
        <v>21</v>
      </c>
      <c r="G3" t="s">
        <v>31</v>
      </c>
      <c r="H3" t="s">
        <v>32</v>
      </c>
      <c r="M3" t="s">
        <v>21</v>
      </c>
      <c r="N3" t="s">
        <v>22</v>
      </c>
      <c r="O3" t="s">
        <v>23</v>
      </c>
    </row>
    <row r="4" spans="2:15" x14ac:dyDescent="0.3">
      <c r="B4" t="s">
        <v>33</v>
      </c>
      <c r="C4">
        <v>2</v>
      </c>
      <c r="D4">
        <v>20</v>
      </c>
      <c r="E4">
        <v>3</v>
      </c>
      <c r="F4">
        <v>26910</v>
      </c>
      <c r="G4">
        <f>M11+M9+M8</f>
        <v>27000</v>
      </c>
      <c r="H4" s="6">
        <f>N11+N9+N7</f>
        <v>1180</v>
      </c>
      <c r="M4">
        <v>100</v>
      </c>
      <c r="N4" s="5">
        <v>11</v>
      </c>
      <c r="O4">
        <v>0.11</v>
      </c>
    </row>
    <row r="5" spans="2:15" x14ac:dyDescent="0.3">
      <c r="B5" t="s">
        <v>34</v>
      </c>
      <c r="C5">
        <v>2</v>
      </c>
      <c r="D5">
        <v>20</v>
      </c>
      <c r="E5">
        <v>6</v>
      </c>
      <c r="F5">
        <v>52560</v>
      </c>
      <c r="G5">
        <f>M11+M11+M10+M8+M6+M4</f>
        <v>52600</v>
      </c>
      <c r="H5" s="6">
        <f>2*N11+N10+N8+N6+N4</f>
        <v>2296</v>
      </c>
      <c r="M5">
        <v>200</v>
      </c>
      <c r="N5" s="5">
        <v>20</v>
      </c>
      <c r="O5">
        <v>0.1</v>
      </c>
    </row>
    <row r="6" spans="2:15" x14ac:dyDescent="0.3">
      <c r="B6" t="s">
        <v>35</v>
      </c>
      <c r="C6">
        <v>2</v>
      </c>
      <c r="D6">
        <v>15</v>
      </c>
      <c r="E6">
        <v>3</v>
      </c>
      <c r="F6">
        <v>20160</v>
      </c>
      <c r="G6">
        <f>M11+M5</f>
        <v>20200</v>
      </c>
      <c r="H6" s="6">
        <f>N11+N5</f>
        <v>820</v>
      </c>
      <c r="M6">
        <v>500</v>
      </c>
      <c r="N6" s="5">
        <v>45</v>
      </c>
      <c r="O6">
        <v>0.09</v>
      </c>
    </row>
    <row r="7" spans="2:15" x14ac:dyDescent="0.3">
      <c r="B7" t="s">
        <v>36</v>
      </c>
      <c r="C7">
        <v>2</v>
      </c>
      <c r="D7">
        <v>15</v>
      </c>
      <c r="E7">
        <v>6</v>
      </c>
      <c r="F7">
        <v>39780</v>
      </c>
      <c r="G7">
        <f>2*M11</f>
        <v>40000</v>
      </c>
      <c r="H7" s="6">
        <f>2*N11</f>
        <v>1600</v>
      </c>
      <c r="M7">
        <v>1000</v>
      </c>
      <c r="N7" s="5">
        <v>80</v>
      </c>
      <c r="O7">
        <v>0.08</v>
      </c>
    </row>
    <row r="8" spans="2:15" x14ac:dyDescent="0.3">
      <c r="B8" t="s">
        <v>37</v>
      </c>
      <c r="C8">
        <v>5</v>
      </c>
      <c r="D8">
        <v>20</v>
      </c>
      <c r="E8">
        <v>3</v>
      </c>
      <c r="F8">
        <v>65430</v>
      </c>
      <c r="G8">
        <f>3*M11+M9+M6</f>
        <v>65500</v>
      </c>
      <c r="H8" s="6">
        <f>3*N11+N9+N6</f>
        <v>2745</v>
      </c>
      <c r="M8">
        <v>2000</v>
      </c>
      <c r="N8" s="5">
        <v>140</v>
      </c>
      <c r="O8">
        <v>7.0000000000000007E-2</v>
      </c>
    </row>
    <row r="9" spans="2:15" x14ac:dyDescent="0.3">
      <c r="B9" t="s">
        <v>38</v>
      </c>
      <c r="C9">
        <v>5</v>
      </c>
      <c r="D9">
        <v>20</v>
      </c>
      <c r="E9">
        <v>6</v>
      </c>
      <c r="F9">
        <v>130320</v>
      </c>
      <c r="G9">
        <f>6*M11+M10+2*M5</f>
        <v>130400</v>
      </c>
      <c r="H9" s="6">
        <f>6*N11+N10+2*N5</f>
        <v>5340</v>
      </c>
      <c r="M9">
        <v>5000</v>
      </c>
      <c r="N9" s="5">
        <v>300</v>
      </c>
      <c r="O9">
        <v>0.06</v>
      </c>
    </row>
    <row r="10" spans="2:15" x14ac:dyDescent="0.3">
      <c r="B10" t="s">
        <v>39</v>
      </c>
      <c r="C10">
        <v>5</v>
      </c>
      <c r="D10">
        <v>15</v>
      </c>
      <c r="E10">
        <v>3</v>
      </c>
      <c r="F10">
        <v>49500</v>
      </c>
      <c r="G10">
        <f>2*M11+Table5[[#This Row],[Credits]]</f>
        <v>50000</v>
      </c>
      <c r="H10" s="7">
        <f>2*N11+Table5[[#This Row],[Total Cost]]</f>
        <v>2100</v>
      </c>
      <c r="M10">
        <v>10000</v>
      </c>
      <c r="N10" s="5">
        <v>500</v>
      </c>
      <c r="O10">
        <v>0.05</v>
      </c>
    </row>
    <row r="11" spans="2:15" x14ac:dyDescent="0.3">
      <c r="B11" t="s">
        <v>40</v>
      </c>
      <c r="C11">
        <v>5</v>
      </c>
      <c r="D11">
        <v>15</v>
      </c>
      <c r="E11">
        <v>6</v>
      </c>
      <c r="F11">
        <v>97920</v>
      </c>
      <c r="G11">
        <f>5*Table5[[#This Row],[Credits]]</f>
        <v>100000</v>
      </c>
      <c r="H11" s="6">
        <f>5*Table5[[#This Row],[Total Cost]]</f>
        <v>4000</v>
      </c>
      <c r="M11">
        <v>20000</v>
      </c>
      <c r="N11" s="5">
        <v>800</v>
      </c>
      <c r="O11">
        <v>0.04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Credit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2019-07-15T07:59:29Z</dcterms:created>
  <dcterms:modified xsi:type="dcterms:W3CDTF">2019-07-15T09:59:07Z</dcterms:modified>
</cp:coreProperties>
</file>