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227"/>
  <workbookPr/>
  <mc:AlternateContent xmlns:mc="http://schemas.openxmlformats.org/markup-compatibility/2006">
    <mc:Choice Requires="x15">
      <x15ac:absPath xmlns:x15ac="http://schemas.microsoft.com/office/spreadsheetml/2010/11/ac" url="D:\ElektronicznyDeVeLoPiNg\Weatherever\Weather-ever\Resources\"/>
    </mc:Choice>
  </mc:AlternateContent>
  <xr:revisionPtr revIDLastSave="0" documentId="13_ncr:1_{A9DDE0A1-4943-4941-AD96-1BA09B9BEE3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RegulatorCalculations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7" i="1" l="1"/>
  <c r="B17" i="1"/>
  <c r="C17" i="1"/>
  <c r="G17" i="1"/>
  <c r="H17" i="1" s="1"/>
  <c r="K18" i="1"/>
  <c r="K19" i="1"/>
  <c r="G18" i="1"/>
  <c r="H18" i="1" s="1"/>
  <c r="C18" i="1"/>
  <c r="C19" i="1"/>
  <c r="B19" i="1"/>
  <c r="D19" i="1" s="1"/>
  <c r="E19" i="1" s="1"/>
  <c r="B18" i="1"/>
  <c r="D18" i="1" s="1"/>
  <c r="E18" i="1" s="1"/>
  <c r="K14" i="1"/>
  <c r="K15" i="1"/>
  <c r="J14" i="1"/>
  <c r="J15" i="1"/>
  <c r="H14" i="1"/>
  <c r="H15" i="1"/>
  <c r="G14" i="1"/>
  <c r="G15" i="1"/>
  <c r="C14" i="1"/>
  <c r="C15" i="1"/>
  <c r="B14" i="1"/>
  <c r="D14" i="1" s="1"/>
  <c r="B15" i="1"/>
  <c r="K16" i="1"/>
  <c r="K13" i="1"/>
  <c r="G16" i="1"/>
  <c r="H16" i="1" s="1"/>
  <c r="G13" i="1"/>
  <c r="H13" i="1" s="1"/>
  <c r="C16" i="1"/>
  <c r="C13" i="1"/>
  <c r="J13" i="1" s="1"/>
  <c r="B16" i="1"/>
  <c r="B13" i="1"/>
  <c r="D17" i="1" l="1"/>
  <c r="E17" i="1" s="1"/>
  <c r="F17" i="1" s="1"/>
  <c r="J17" i="1"/>
  <c r="G19" i="1"/>
  <c r="J18" i="1"/>
  <c r="F18" i="1"/>
  <c r="J19" i="1"/>
  <c r="F19" i="1"/>
  <c r="I19" i="1"/>
  <c r="H19" i="1"/>
  <c r="D13" i="1"/>
  <c r="E13" i="1" s="1"/>
  <c r="I18" i="1"/>
  <c r="F13" i="1"/>
  <c r="I13" i="1"/>
  <c r="E14" i="1"/>
  <c r="D15" i="1"/>
  <c r="E15" i="1" s="1"/>
  <c r="J16" i="1"/>
  <c r="D16" i="1"/>
  <c r="E16" i="1" s="1"/>
  <c r="I17" i="1" l="1"/>
  <c r="F14" i="1"/>
  <c r="I14" i="1"/>
  <c r="I15" i="1"/>
  <c r="F15" i="1"/>
  <c r="F16" i="1"/>
  <c r="I16" i="1"/>
</calcChain>
</file>

<file path=xl/sharedStrings.xml><?xml version="1.0" encoding="utf-8"?>
<sst xmlns="http://schemas.openxmlformats.org/spreadsheetml/2006/main" count="36" uniqueCount="31">
  <si>
    <t>Conv. Type</t>
  </si>
  <si>
    <t>12V-&gt;5V buck</t>
  </si>
  <si>
    <t>Vin</t>
  </si>
  <si>
    <t>Vout</t>
  </si>
  <si>
    <t>Iout</t>
  </si>
  <si>
    <t>fmin</t>
  </si>
  <si>
    <t>Vripple</t>
  </si>
  <si>
    <t>3V-&gt;5V boost</t>
  </si>
  <si>
    <t>9V-&gt;5V buck</t>
  </si>
  <si>
    <t>Calc params</t>
  </si>
  <si>
    <t>ton+toff</t>
  </si>
  <si>
    <t>ton/toff</t>
  </si>
  <si>
    <t>toff</t>
  </si>
  <si>
    <t>ton</t>
  </si>
  <si>
    <t>Ct</t>
  </si>
  <si>
    <t>Ipk</t>
  </si>
  <si>
    <t>Rsc</t>
  </si>
  <si>
    <t>Lmin</t>
  </si>
  <si>
    <t>C0</t>
  </si>
  <si>
    <t>Consts</t>
  </si>
  <si>
    <t>Vsat</t>
  </si>
  <si>
    <t>Vf</t>
  </si>
  <si>
    <t>Vsat (darlington)</t>
  </si>
  <si>
    <t>&lt;- spadek nap na diodzie</t>
  </si>
  <si>
    <t>R2/R1</t>
  </si>
  <si>
    <t>24V-&gt;5V buck</t>
  </si>
  <si>
    <t>48V-&gt;5Vbuck</t>
  </si>
  <si>
    <t>1,5V-&gt;5Vboost?</t>
  </si>
  <si>
    <t>24V-&gt;5Vbuck</t>
  </si>
  <si>
    <t>1.5V-&gt;5V boost</t>
  </si>
  <si>
    <t>9V-&gt;3V3 buck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</si>
</sst>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9"/>
  <sheetViews>
    <sheetView tabSelected="1" workbookViewId="0">
      <selection activeCell="K17" sqref="K17"/>
    </sheetView>
  </sheetViews>
  <sheetFormatPr defaultRowHeight="15" x14ac:dyDescent="0.25"/>
  <cols>
    <col min="1" max="1" width="16.28515625" customWidth="1"/>
    <col min="3" max="3" width="11" bestFit="1" customWidth="1"/>
    <col min="4" max="4" width="12" bestFit="1" customWidth="1"/>
    <col min="5" max="5" width="11" bestFit="1" customWidth="1"/>
    <col min="6" max="6" width="12" bestFit="1" customWidth="1"/>
    <col min="8" max="10" width="12" bestFit="1" customWidth="1"/>
  </cols>
  <sheetData>
    <row r="1" spans="1:12" x14ac:dyDescent="0.25">
      <c r="A1" s="1" t="s">
        <v>0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H1" s="1" t="s">
        <v>19</v>
      </c>
    </row>
    <row r="2" spans="1:12" x14ac:dyDescent="0.25">
      <c r="A2" s="1" t="s">
        <v>1</v>
      </c>
      <c r="B2" s="1">
        <v>12</v>
      </c>
      <c r="C2" s="1">
        <v>5</v>
      </c>
      <c r="D2" s="1">
        <v>0.8</v>
      </c>
      <c r="E2" s="1">
        <v>40000</v>
      </c>
      <c r="F2" s="1">
        <v>0.3</v>
      </c>
      <c r="H2" t="s">
        <v>20</v>
      </c>
      <c r="I2" s="1">
        <v>0.5</v>
      </c>
    </row>
    <row r="3" spans="1:12" x14ac:dyDescent="0.25">
      <c r="A3" t="s">
        <v>25</v>
      </c>
      <c r="B3" s="1">
        <v>24</v>
      </c>
      <c r="C3" s="1">
        <v>5</v>
      </c>
      <c r="D3" s="1">
        <v>0.8</v>
      </c>
      <c r="E3" s="1">
        <v>40000</v>
      </c>
      <c r="F3" s="1">
        <v>0.3</v>
      </c>
      <c r="H3" t="s">
        <v>22</v>
      </c>
      <c r="I3" s="1">
        <v>1</v>
      </c>
    </row>
    <row r="4" spans="1:12" x14ac:dyDescent="0.25">
      <c r="A4" t="s">
        <v>26</v>
      </c>
      <c r="B4" s="1">
        <v>48</v>
      </c>
      <c r="C4" s="1">
        <v>5</v>
      </c>
      <c r="D4" s="1">
        <v>0.8</v>
      </c>
      <c r="E4" s="1">
        <v>40000</v>
      </c>
      <c r="F4" s="1">
        <v>0.3</v>
      </c>
      <c r="H4" t="s">
        <v>21</v>
      </c>
      <c r="I4" s="1">
        <v>0.6</v>
      </c>
      <c r="J4" t="s">
        <v>23</v>
      </c>
    </row>
    <row r="5" spans="1:12" x14ac:dyDescent="0.25">
      <c r="A5" s="1" t="s">
        <v>8</v>
      </c>
      <c r="B5" s="1">
        <v>9</v>
      </c>
      <c r="C5" s="1">
        <v>5</v>
      </c>
      <c r="D5" s="1">
        <v>0.1</v>
      </c>
      <c r="E5" s="1">
        <v>40000</v>
      </c>
      <c r="F5" s="1">
        <v>0.3</v>
      </c>
    </row>
    <row r="6" spans="1:12" x14ac:dyDescent="0.25">
      <c r="A6" s="1" t="s">
        <v>30</v>
      </c>
      <c r="B6" s="1">
        <v>9</v>
      </c>
      <c r="C6" s="1">
        <v>3.3</v>
      </c>
      <c r="D6" s="1">
        <v>0.3</v>
      </c>
      <c r="E6" s="1">
        <v>40000</v>
      </c>
      <c r="F6" s="1">
        <v>0.3</v>
      </c>
    </row>
    <row r="7" spans="1:12" x14ac:dyDescent="0.25">
      <c r="A7" s="1" t="s">
        <v>7</v>
      </c>
      <c r="B7" s="1">
        <v>3</v>
      </c>
      <c r="C7" s="1">
        <v>5</v>
      </c>
      <c r="D7" s="1">
        <v>0.08</v>
      </c>
      <c r="E7" s="1">
        <v>40000</v>
      </c>
      <c r="F7" s="1">
        <v>0.3</v>
      </c>
    </row>
    <row r="8" spans="1:12" x14ac:dyDescent="0.25">
      <c r="A8" s="1" t="s">
        <v>29</v>
      </c>
      <c r="B8" s="1">
        <v>1.5</v>
      </c>
      <c r="C8" s="1">
        <v>5</v>
      </c>
      <c r="D8" s="1">
        <v>0.03</v>
      </c>
      <c r="E8" s="1">
        <v>40000</v>
      </c>
      <c r="F8" s="1">
        <v>0.3</v>
      </c>
    </row>
    <row r="11" spans="1:12" x14ac:dyDescent="0.25">
      <c r="L11" s="1"/>
    </row>
    <row r="12" spans="1:12" x14ac:dyDescent="0.25">
      <c r="A12" t="s">
        <v>9</v>
      </c>
      <c r="B12" s="1" t="s">
        <v>11</v>
      </c>
      <c r="C12" s="1" t="s">
        <v>10</v>
      </c>
      <c r="D12" s="1" t="s">
        <v>12</v>
      </c>
      <c r="E12" s="1" t="s">
        <v>13</v>
      </c>
      <c r="F12" s="1" t="s">
        <v>14</v>
      </c>
      <c r="G12" s="1" t="s">
        <v>15</v>
      </c>
      <c r="H12" s="1" t="s">
        <v>16</v>
      </c>
      <c r="I12" s="1" t="s">
        <v>17</v>
      </c>
      <c r="J12" s="1" t="s">
        <v>18</v>
      </c>
      <c r="K12" s="1" t="s">
        <v>24</v>
      </c>
    </row>
    <row r="13" spans="1:12" x14ac:dyDescent="0.25">
      <c r="A13" s="1" t="s">
        <v>1</v>
      </c>
      <c r="B13" s="1">
        <f>(C2+$I$4)/(B2-$I$2-C2)</f>
        <v>0.86153846153846148</v>
      </c>
      <c r="C13" s="1">
        <f>1/E2</f>
        <v>2.5000000000000001E-5</v>
      </c>
      <c r="D13">
        <f>(C13)/(B13+1)</f>
        <v>1.3429752066115702E-5</v>
      </c>
      <c r="E13">
        <f>C13-D13</f>
        <v>1.1570247933884299E-5</v>
      </c>
      <c r="F13">
        <f>4*(10^-5)*E13</f>
        <v>4.6280991735537199E-10</v>
      </c>
      <c r="G13">
        <f>2*D2</f>
        <v>1.6</v>
      </c>
      <c r="H13">
        <f>0.3/G13</f>
        <v>0.18749999999999997</v>
      </c>
      <c r="I13">
        <f>((B2-I$2-C2)/G13)*E13</f>
        <v>4.7004132231404963E-5</v>
      </c>
      <c r="J13">
        <f>(G13*C13)/(8*F2)</f>
        <v>1.6666666666666667E-5</v>
      </c>
      <c r="K13" s="1">
        <f>(C2/1.25) - 1</f>
        <v>3</v>
      </c>
    </row>
    <row r="14" spans="1:12" x14ac:dyDescent="0.25">
      <c r="A14" s="1" t="s">
        <v>28</v>
      </c>
      <c r="B14" s="1">
        <f t="shared" ref="B14:B15" si="0">(C3+$I$4)/(B3-$I$2-C3)</f>
        <v>0.30270270270270266</v>
      </c>
      <c r="C14" s="1">
        <f t="shared" ref="C14:C15" si="1">1/E3</f>
        <v>2.5000000000000001E-5</v>
      </c>
      <c r="D14">
        <f t="shared" ref="D14:D15" si="2">(C14)/(B14+1)</f>
        <v>1.9190871369294605E-5</v>
      </c>
      <c r="E14">
        <f t="shared" ref="E14:E15" si="3">C14-D14</f>
        <v>5.8091286307053962E-6</v>
      </c>
      <c r="F14">
        <f t="shared" ref="F14:F15" si="4">4*(10^-5)*E14</f>
        <v>2.3236514522821588E-10</v>
      </c>
      <c r="G14">
        <f t="shared" ref="G14:G15" si="5">2*D3</f>
        <v>1.6</v>
      </c>
      <c r="H14">
        <f t="shared" ref="H14:H15" si="6">0.3/G14</f>
        <v>0.18749999999999997</v>
      </c>
      <c r="I14">
        <f t="shared" ref="I14:I15" si="7">((B3-I$2-C3)/G14)*E14</f>
        <v>6.7168049792531146E-5</v>
      </c>
      <c r="J14">
        <f t="shared" ref="J14:J15" si="8">(G14*C14)/(8*F3)</f>
        <v>1.6666666666666667E-5</v>
      </c>
      <c r="K14" s="1">
        <f t="shared" ref="K14:K15" si="9">(C3/1.25) - 1</f>
        <v>3</v>
      </c>
    </row>
    <row r="15" spans="1:12" x14ac:dyDescent="0.25">
      <c r="A15" s="1" t="s">
        <v>26</v>
      </c>
      <c r="B15" s="1">
        <f t="shared" si="0"/>
        <v>0.13176470588235292</v>
      </c>
      <c r="C15" s="1">
        <f t="shared" si="1"/>
        <v>2.5000000000000001E-5</v>
      </c>
      <c r="D15">
        <f t="shared" si="2"/>
        <v>2.2089397089397088E-5</v>
      </c>
      <c r="E15">
        <f t="shared" si="3"/>
        <v>2.9106029106029133E-6</v>
      </c>
      <c r="F15">
        <f t="shared" si="4"/>
        <v>1.1642411642411654E-10</v>
      </c>
      <c r="G15">
        <f t="shared" si="5"/>
        <v>1.6</v>
      </c>
      <c r="H15">
        <f t="shared" si="6"/>
        <v>0.18749999999999997</v>
      </c>
      <c r="I15">
        <f t="shared" si="7"/>
        <v>7.7312889812889882E-5</v>
      </c>
      <c r="J15">
        <f t="shared" si="8"/>
        <v>1.6666666666666667E-5</v>
      </c>
      <c r="K15" s="1">
        <f t="shared" si="9"/>
        <v>3</v>
      </c>
    </row>
    <row r="16" spans="1:12" x14ac:dyDescent="0.25">
      <c r="A16" s="1" t="s">
        <v>8</v>
      </c>
      <c r="B16" s="1">
        <f>(C5+$I$4)/(B5-$I$2-C5)</f>
        <v>1.5999999999999999</v>
      </c>
      <c r="C16" s="1">
        <f>1/E5</f>
        <v>2.5000000000000001E-5</v>
      </c>
      <c r="D16">
        <f>(C16)/(B16+1)</f>
        <v>9.6153846153846174E-6</v>
      </c>
      <c r="E16">
        <f>C16-D16</f>
        <v>1.5384615384615384E-5</v>
      </c>
      <c r="F16">
        <f>4*(10^-5)*E16</f>
        <v>6.1538461538461539E-10</v>
      </c>
      <c r="G16">
        <f>2*D5</f>
        <v>0.2</v>
      </c>
      <c r="H16">
        <f>0.3/G16</f>
        <v>1.4999999999999998</v>
      </c>
      <c r="I16">
        <f>((B5-I$2-C5)/G16)*E16</f>
        <v>2.6923076923076922E-4</v>
      </c>
      <c r="J16">
        <f>(G16*C16)/(8*F5)</f>
        <v>2.0833333333333334E-6</v>
      </c>
      <c r="K16" s="1">
        <f>(C5/1.25) - 1</f>
        <v>3</v>
      </c>
    </row>
    <row r="17" spans="1:11" x14ac:dyDescent="0.25">
      <c r="A17" s="1" t="s">
        <v>30</v>
      </c>
      <c r="B17" s="1">
        <f>(C6+$I$4)/(B6-$I$2-C6)</f>
        <v>0.75</v>
      </c>
      <c r="C17" s="1">
        <f>1/E6</f>
        <v>2.5000000000000001E-5</v>
      </c>
      <c r="D17">
        <f>(C17)/(B17+1)</f>
        <v>1.4285714285714287E-5</v>
      </c>
      <c r="E17">
        <f>C17-D17</f>
        <v>1.0714285714285714E-5</v>
      </c>
      <c r="F17">
        <f>4*(10^-5)*E17</f>
        <v>4.2857142857142859E-10</v>
      </c>
      <c r="G17">
        <f>2*D6</f>
        <v>0.6</v>
      </c>
      <c r="H17">
        <f>0.3/G17</f>
        <v>0.5</v>
      </c>
      <c r="I17">
        <f>((B6-I$2-C6)/G17)*E17</f>
        <v>9.2857142857142872E-5</v>
      </c>
      <c r="J17">
        <f>(G17*C17)/(8*F6)</f>
        <v>6.2500000000000003E-6</v>
      </c>
      <c r="K17" s="1">
        <f>(C6/1.25) - 1</f>
        <v>1.6399999999999997</v>
      </c>
    </row>
    <row r="18" spans="1:11" x14ac:dyDescent="0.25">
      <c r="A18" s="1" t="s">
        <v>7</v>
      </c>
      <c r="B18" s="1">
        <f>(C7+I$4-B7)/(B7-I$2)</f>
        <v>1.0399999999999998</v>
      </c>
      <c r="C18" s="1">
        <f>1/E7</f>
        <v>2.5000000000000001E-5</v>
      </c>
      <c r="D18">
        <f t="shared" ref="D18:D19" si="10">(C18)/(B18+1)</f>
        <v>1.2254901960784315E-5</v>
      </c>
      <c r="E18">
        <f t="shared" ref="E18:E19" si="11">C18-D18</f>
        <v>1.2745098039215686E-5</v>
      </c>
      <c r="F18">
        <f t="shared" ref="F18:F19" si="12">4*(10^-5)*E18</f>
        <v>5.098039215686275E-10</v>
      </c>
      <c r="G18">
        <f>2*D7*(B18+1)</f>
        <v>0.32640000000000002</v>
      </c>
      <c r="H18">
        <f>0.3/G18</f>
        <v>0.91911764705882348</v>
      </c>
      <c r="I18">
        <f>((B7-I$2)/G18)*E18</f>
        <v>9.7618704344482884E-5</v>
      </c>
      <c r="J18">
        <f>9*(D7*E18)/F7</f>
        <v>3.0588235294117644E-5</v>
      </c>
      <c r="K18" s="1">
        <f>(C7/1.25) - 1</f>
        <v>3</v>
      </c>
    </row>
    <row r="19" spans="1:11" x14ac:dyDescent="0.25">
      <c r="A19" s="1" t="s">
        <v>27</v>
      </c>
      <c r="B19" s="1">
        <f>(C8+I$4-B8)/(B8-I$2)</f>
        <v>4.0999999999999996</v>
      </c>
      <c r="C19" s="1">
        <f>1/E8</f>
        <v>2.5000000000000001E-5</v>
      </c>
      <c r="D19">
        <f t="shared" si="10"/>
        <v>4.9019607843137265E-6</v>
      </c>
      <c r="E19">
        <f t="shared" si="11"/>
        <v>2.0098039215686274E-5</v>
      </c>
      <c r="F19">
        <f t="shared" si="12"/>
        <v>8.0392156862745106E-10</v>
      </c>
      <c r="G19">
        <f>2*D8*(B19+1)</f>
        <v>0.30599999999999999</v>
      </c>
      <c r="H19">
        <f>0.3/G19</f>
        <v>0.98039215686274506</v>
      </c>
      <c r="I19">
        <f>((B8-I$2)/G19)*E19</f>
        <v>6.5679866717929E-5</v>
      </c>
      <c r="J19">
        <f>9*(D8*E19)/F8</f>
        <v>1.8088235294117645E-5</v>
      </c>
      <c r="K19" s="1">
        <f>(C8/1.25) - 1</f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RegulatorCalculations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Maciek Dziedzic</dc:creator>
  <cp:lastModifiedBy>Maciek Dziedzic</cp:lastModifiedBy>
  <dcterms:created xsi:type="dcterms:W3CDTF">2015-06-05T18:19:34Z</dcterms:created>
  <dcterms:modified xsi:type="dcterms:W3CDTF">2023-04-08T20:09:29Z</dcterms:modified>
</cp:coreProperties>
</file>